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000001_{76BA1906-F6C5-FA4C-BCD9-EAE2AC59716D}" xr6:coauthVersionLast="47" xr6:coauthVersionMax="47" xr10:uidLastSave="{00000000-0000-0000-0000-000000000000}"/>
  <bookViews>
    <workbookView xWindow="-120" yWindow="-120" windowWidth="20730" windowHeight="11160" activeTab="1" xr2:uid="{F89F2CF9-6995-4ADE-AA50-529DA71CA525}"/>
  </bookViews>
  <sheets>
    <sheet name="Event Counter" sheetId="1" r:id="rId1"/>
    <sheet name="Event Journal"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89" i="2" l="1"/>
  <c r="M489" i="2"/>
  <c r="N489" i="2"/>
  <c r="O489" i="2"/>
  <c r="P489" i="2"/>
  <c r="U489" i="2"/>
  <c r="L488" i="2"/>
  <c r="M488" i="2"/>
  <c r="N488" i="2"/>
  <c r="O488" i="2"/>
  <c r="P488" i="2"/>
  <c r="U488" i="2"/>
  <c r="L487" i="2"/>
  <c r="M487" i="2"/>
  <c r="N487" i="2"/>
  <c r="O487" i="2"/>
  <c r="P487" i="2"/>
  <c r="U487" i="2"/>
  <c r="L486" i="2"/>
  <c r="M486" i="2"/>
  <c r="N486" i="2"/>
  <c r="O486" i="2"/>
  <c r="P486" i="2"/>
  <c r="U486" i="2"/>
  <c r="L485" i="2"/>
  <c r="M485" i="2"/>
  <c r="N485" i="2"/>
  <c r="O485" i="2"/>
  <c r="P485" i="2"/>
  <c r="U485" i="2"/>
  <c r="L484" i="2"/>
  <c r="M484" i="2"/>
  <c r="N484" i="2"/>
  <c r="O484" i="2"/>
  <c r="P484" i="2"/>
  <c r="U484" i="2"/>
  <c r="L483" i="2"/>
  <c r="M483" i="2"/>
  <c r="N483" i="2"/>
  <c r="O483" i="2"/>
  <c r="P483" i="2"/>
  <c r="U483" i="2"/>
  <c r="L482" i="2"/>
  <c r="M482" i="2"/>
  <c r="N482" i="2"/>
  <c r="O482" i="2"/>
  <c r="P482" i="2"/>
  <c r="U482" i="2"/>
  <c r="L481" i="2"/>
  <c r="M481" i="2"/>
  <c r="N481" i="2"/>
  <c r="O481" i="2"/>
  <c r="P481" i="2"/>
  <c r="U481" i="2"/>
  <c r="L480" i="2"/>
  <c r="M480" i="2"/>
  <c r="N480" i="2"/>
  <c r="O480" i="2"/>
  <c r="P480" i="2"/>
  <c r="U480" i="2"/>
  <c r="L479" i="2"/>
  <c r="M479" i="2"/>
  <c r="N479" i="2"/>
  <c r="O479" i="2"/>
  <c r="P479" i="2"/>
  <c r="U479" i="2"/>
  <c r="L478" i="2"/>
  <c r="M478" i="2"/>
  <c r="N478" i="2"/>
  <c r="O478" i="2"/>
  <c r="P478" i="2"/>
  <c r="U478" i="2"/>
  <c r="L477" i="2"/>
  <c r="M477" i="2"/>
  <c r="N477" i="2"/>
  <c r="O477" i="2"/>
  <c r="P477" i="2"/>
  <c r="U477" i="2"/>
  <c r="L476" i="2"/>
  <c r="M476" i="2"/>
  <c r="N476" i="2"/>
  <c r="O476" i="2"/>
  <c r="P476" i="2"/>
  <c r="U476" i="2"/>
  <c r="L475" i="2"/>
  <c r="M475" i="2"/>
  <c r="N475" i="2"/>
  <c r="O475" i="2"/>
  <c r="P475" i="2"/>
  <c r="U475" i="2"/>
  <c r="L474" i="2"/>
  <c r="M474" i="2"/>
  <c r="N474" i="2"/>
  <c r="O474" i="2"/>
  <c r="P474" i="2"/>
  <c r="U474" i="2"/>
  <c r="L473" i="2"/>
  <c r="M473" i="2"/>
  <c r="N473" i="2"/>
  <c r="O473" i="2"/>
  <c r="P473" i="2"/>
  <c r="U473" i="2"/>
  <c r="L472" i="2"/>
  <c r="M472" i="2"/>
  <c r="N472" i="2"/>
  <c r="O472" i="2"/>
  <c r="P472" i="2"/>
  <c r="U472" i="2"/>
  <c r="L471" i="2"/>
  <c r="M471" i="2"/>
  <c r="N471" i="2"/>
  <c r="O471" i="2"/>
  <c r="P471" i="2"/>
  <c r="U471" i="2"/>
  <c r="L470" i="2"/>
  <c r="M470" i="2"/>
  <c r="N470" i="2"/>
  <c r="O470" i="2"/>
  <c r="P470" i="2"/>
  <c r="U470" i="2"/>
  <c r="L469" i="2"/>
  <c r="M469" i="2"/>
  <c r="N469" i="2"/>
  <c r="O469" i="2"/>
  <c r="P469" i="2"/>
  <c r="U469" i="2"/>
  <c r="L468" i="2"/>
  <c r="M468" i="2"/>
  <c r="N468" i="2"/>
  <c r="O468" i="2"/>
  <c r="P468" i="2"/>
  <c r="U468" i="2"/>
  <c r="L467" i="2"/>
  <c r="M467" i="2"/>
  <c r="N467" i="2"/>
  <c r="O467" i="2"/>
  <c r="P467" i="2"/>
  <c r="U467" i="2"/>
  <c r="L466" i="2"/>
  <c r="M466" i="2"/>
  <c r="N466" i="2"/>
  <c r="O466" i="2"/>
  <c r="P466" i="2"/>
  <c r="U466" i="2"/>
  <c r="L465" i="2"/>
  <c r="M465" i="2"/>
  <c r="N465" i="2"/>
  <c r="O465" i="2"/>
  <c r="P465" i="2"/>
  <c r="U465" i="2"/>
  <c r="L464" i="2"/>
  <c r="M464" i="2"/>
  <c r="N464" i="2"/>
  <c r="O464" i="2"/>
  <c r="P464" i="2"/>
  <c r="U464" i="2"/>
  <c r="L463" i="2"/>
  <c r="M463" i="2"/>
  <c r="N463" i="2"/>
  <c r="O463" i="2"/>
  <c r="P463" i="2"/>
  <c r="U463" i="2"/>
  <c r="L462" i="2"/>
  <c r="M462" i="2"/>
  <c r="N462" i="2"/>
  <c r="O462" i="2"/>
  <c r="P462" i="2"/>
  <c r="U462" i="2"/>
  <c r="L461" i="2"/>
  <c r="M461" i="2"/>
  <c r="N461" i="2"/>
  <c r="O461" i="2"/>
  <c r="P461" i="2"/>
  <c r="U461" i="2"/>
  <c r="L460" i="2"/>
  <c r="M460" i="2"/>
  <c r="N460" i="2"/>
  <c r="O460" i="2"/>
  <c r="P460" i="2"/>
  <c r="U460" i="2"/>
  <c r="L459" i="2"/>
  <c r="M459" i="2"/>
  <c r="N459" i="2"/>
  <c r="O459" i="2"/>
  <c r="P459" i="2"/>
  <c r="U459" i="2"/>
  <c r="L458" i="2"/>
  <c r="M458" i="2"/>
  <c r="N458" i="2"/>
  <c r="O458" i="2"/>
  <c r="P458" i="2"/>
  <c r="U458" i="2"/>
  <c r="L457" i="2"/>
  <c r="M457" i="2"/>
  <c r="N457" i="2"/>
  <c r="O457" i="2"/>
  <c r="P457" i="2"/>
  <c r="U457" i="2"/>
  <c r="L456" i="2"/>
  <c r="M456" i="2"/>
  <c r="N456" i="2"/>
  <c r="O456" i="2"/>
  <c r="P456" i="2"/>
  <c r="U456" i="2"/>
  <c r="L455" i="2"/>
  <c r="M455" i="2"/>
  <c r="N455" i="2"/>
  <c r="O455" i="2"/>
  <c r="P455" i="2"/>
  <c r="U455" i="2"/>
  <c r="L454" i="2"/>
  <c r="M454" i="2"/>
  <c r="N454" i="2"/>
  <c r="O454" i="2"/>
  <c r="P454" i="2"/>
  <c r="U454" i="2"/>
  <c r="L453" i="2"/>
  <c r="M453" i="2"/>
  <c r="N453" i="2"/>
  <c r="O453" i="2"/>
  <c r="P453" i="2"/>
  <c r="U453" i="2"/>
  <c r="L452" i="2"/>
  <c r="M452" i="2"/>
  <c r="N452" i="2"/>
  <c r="O452" i="2"/>
  <c r="P452" i="2"/>
  <c r="U452" i="2"/>
  <c r="L451" i="2"/>
  <c r="M451" i="2"/>
  <c r="N451" i="2"/>
  <c r="O451" i="2"/>
  <c r="P451" i="2"/>
  <c r="U451" i="2"/>
  <c r="L450" i="2"/>
  <c r="M450" i="2"/>
  <c r="N450" i="2"/>
  <c r="O450" i="2"/>
  <c r="P450" i="2"/>
  <c r="U450" i="2"/>
  <c r="L445" i="2"/>
  <c r="M445" i="2"/>
  <c r="N445" i="2"/>
  <c r="O445" i="2"/>
  <c r="P445" i="2"/>
  <c r="U445" i="2"/>
  <c r="L444" i="2"/>
  <c r="M444" i="2"/>
  <c r="N444" i="2"/>
  <c r="O444" i="2"/>
  <c r="P444" i="2"/>
  <c r="U444" i="2"/>
  <c r="L443" i="2"/>
  <c r="M443" i="2"/>
  <c r="N443" i="2"/>
  <c r="O443" i="2"/>
  <c r="P443" i="2"/>
  <c r="U443" i="2"/>
  <c r="L442" i="2"/>
  <c r="M442" i="2"/>
  <c r="N442" i="2"/>
  <c r="O442" i="2"/>
  <c r="P442" i="2"/>
  <c r="U442" i="2"/>
  <c r="L441" i="2"/>
  <c r="M441" i="2"/>
  <c r="N441" i="2"/>
  <c r="O441" i="2"/>
  <c r="P441" i="2"/>
  <c r="U441" i="2"/>
  <c r="L440" i="2"/>
  <c r="M440" i="2"/>
  <c r="N440" i="2"/>
  <c r="O440" i="2"/>
  <c r="P440" i="2"/>
  <c r="U440" i="2"/>
  <c r="L439" i="2"/>
  <c r="M439" i="2"/>
  <c r="N439" i="2"/>
  <c r="O439" i="2"/>
  <c r="P439" i="2"/>
  <c r="U439" i="2"/>
  <c r="L438" i="2"/>
  <c r="M438" i="2"/>
  <c r="N438" i="2"/>
  <c r="O438" i="2"/>
  <c r="P438" i="2"/>
  <c r="U438" i="2"/>
  <c r="L437" i="2"/>
  <c r="M437" i="2"/>
  <c r="N437" i="2"/>
  <c r="O437" i="2"/>
  <c r="P437" i="2"/>
  <c r="U437" i="2"/>
  <c r="L436" i="2"/>
  <c r="M436" i="2"/>
  <c r="N436" i="2"/>
  <c r="O436" i="2"/>
  <c r="P436" i="2"/>
  <c r="U436" i="2"/>
  <c r="L435" i="2"/>
  <c r="M435" i="2"/>
  <c r="N435" i="2"/>
  <c r="O435" i="2"/>
  <c r="P435" i="2"/>
  <c r="U435" i="2"/>
  <c r="L434" i="2"/>
  <c r="M434" i="2"/>
  <c r="N434" i="2"/>
  <c r="O434" i="2"/>
  <c r="P434" i="2"/>
  <c r="U434" i="2"/>
  <c r="L433" i="2"/>
  <c r="M433" i="2"/>
  <c r="N433" i="2"/>
  <c r="O433" i="2"/>
  <c r="P433" i="2"/>
  <c r="U433" i="2"/>
  <c r="L432" i="2"/>
  <c r="M432" i="2"/>
  <c r="N432" i="2"/>
  <c r="O432" i="2"/>
  <c r="P432" i="2"/>
  <c r="U432" i="2"/>
  <c r="L431" i="2"/>
  <c r="M431" i="2"/>
  <c r="N431" i="2"/>
  <c r="O431" i="2"/>
  <c r="P431" i="2"/>
  <c r="U431" i="2"/>
  <c r="L430" i="2"/>
  <c r="M430" i="2"/>
  <c r="N430" i="2"/>
  <c r="O430" i="2"/>
  <c r="P430" i="2"/>
  <c r="U430" i="2"/>
  <c r="L429" i="2"/>
  <c r="M429" i="2"/>
  <c r="N429" i="2"/>
  <c r="O429" i="2"/>
  <c r="P429" i="2"/>
  <c r="U429" i="2"/>
  <c r="L428" i="2"/>
  <c r="M428" i="2"/>
  <c r="N428" i="2"/>
  <c r="O428" i="2"/>
  <c r="P428" i="2"/>
  <c r="U428" i="2"/>
  <c r="L427" i="2"/>
  <c r="M427" i="2"/>
  <c r="N427" i="2"/>
  <c r="O427" i="2"/>
  <c r="P427" i="2"/>
  <c r="U427" i="2"/>
  <c r="L426" i="2"/>
  <c r="M426" i="2"/>
  <c r="N426" i="2"/>
  <c r="O426" i="2"/>
  <c r="P426" i="2"/>
  <c r="U426" i="2"/>
  <c r="L425" i="2"/>
  <c r="M425" i="2"/>
  <c r="N425" i="2"/>
  <c r="O425" i="2"/>
  <c r="P425" i="2"/>
  <c r="U425" i="2"/>
  <c r="L424" i="2"/>
  <c r="M424" i="2"/>
  <c r="N424" i="2"/>
  <c r="O424" i="2"/>
  <c r="P424" i="2"/>
  <c r="U424" i="2"/>
  <c r="L423" i="2"/>
  <c r="M423" i="2"/>
  <c r="N423" i="2"/>
  <c r="O423" i="2"/>
  <c r="P423" i="2"/>
  <c r="U423" i="2"/>
  <c r="L422" i="2"/>
  <c r="M422" i="2"/>
  <c r="N422" i="2"/>
  <c r="O422" i="2"/>
  <c r="P422" i="2"/>
  <c r="U422" i="2"/>
  <c r="L421" i="2"/>
  <c r="M421" i="2"/>
  <c r="N421" i="2"/>
  <c r="O421" i="2"/>
  <c r="P421" i="2"/>
  <c r="U421" i="2"/>
  <c r="L420" i="2"/>
  <c r="M420" i="2"/>
  <c r="N420" i="2"/>
  <c r="O420" i="2"/>
  <c r="P420" i="2"/>
  <c r="U420" i="2"/>
  <c r="L419" i="2"/>
  <c r="M419" i="2"/>
  <c r="N419" i="2"/>
  <c r="O419" i="2"/>
  <c r="P419" i="2"/>
  <c r="U419" i="2"/>
  <c r="L418" i="2"/>
  <c r="M418" i="2"/>
  <c r="N418" i="2"/>
  <c r="O418" i="2"/>
  <c r="P418" i="2"/>
  <c r="U418" i="2"/>
  <c r="L417" i="2"/>
  <c r="M417" i="2"/>
  <c r="N417" i="2"/>
  <c r="O417" i="2"/>
  <c r="P417" i="2"/>
  <c r="U417" i="2"/>
  <c r="L416" i="2"/>
  <c r="M416" i="2"/>
  <c r="N416" i="2"/>
  <c r="O416" i="2"/>
  <c r="P416" i="2"/>
  <c r="U416" i="2"/>
  <c r="L415" i="2"/>
  <c r="M415" i="2"/>
  <c r="N415" i="2"/>
  <c r="O415" i="2"/>
  <c r="P415" i="2"/>
  <c r="U415" i="2"/>
  <c r="L414" i="2"/>
  <c r="M414" i="2"/>
  <c r="N414" i="2"/>
  <c r="O414" i="2"/>
  <c r="P414" i="2"/>
  <c r="U414" i="2"/>
  <c r="L413" i="2"/>
  <c r="M413" i="2"/>
  <c r="N413" i="2"/>
  <c r="O413" i="2"/>
  <c r="P413" i="2"/>
  <c r="U413" i="2"/>
  <c r="L412" i="2"/>
  <c r="M412" i="2"/>
  <c r="N412" i="2"/>
  <c r="O412" i="2"/>
  <c r="P412" i="2"/>
  <c r="U412" i="2"/>
  <c r="L411" i="2"/>
  <c r="M411" i="2"/>
  <c r="N411" i="2"/>
  <c r="O411" i="2"/>
  <c r="P411" i="2"/>
  <c r="U411" i="2"/>
  <c r="L410" i="2"/>
  <c r="M410" i="2"/>
  <c r="N410" i="2"/>
  <c r="O410" i="2"/>
  <c r="P410" i="2"/>
  <c r="U410" i="2"/>
  <c r="L409" i="2"/>
  <c r="M409" i="2"/>
  <c r="N409" i="2"/>
  <c r="O409" i="2"/>
  <c r="P409" i="2"/>
  <c r="U409" i="2"/>
  <c r="L408" i="2"/>
  <c r="M408" i="2"/>
  <c r="N408" i="2"/>
  <c r="O408" i="2"/>
  <c r="P408" i="2"/>
  <c r="U408" i="2"/>
  <c r="L407" i="2"/>
  <c r="M407" i="2"/>
  <c r="N407" i="2"/>
  <c r="O407" i="2"/>
  <c r="P407" i="2"/>
  <c r="U407" i="2"/>
  <c r="L406" i="2"/>
  <c r="M406" i="2"/>
  <c r="N406" i="2"/>
  <c r="O406" i="2"/>
  <c r="P406" i="2"/>
  <c r="U406" i="2"/>
  <c r="L401" i="2"/>
  <c r="M401" i="2"/>
  <c r="N401" i="2"/>
  <c r="O401" i="2"/>
  <c r="P401" i="2"/>
  <c r="U401" i="2"/>
  <c r="L400" i="2"/>
  <c r="M400" i="2"/>
  <c r="N400" i="2"/>
  <c r="O400" i="2"/>
  <c r="P400" i="2"/>
  <c r="U400" i="2"/>
  <c r="L399" i="2"/>
  <c r="M399" i="2"/>
  <c r="N399" i="2"/>
  <c r="O399" i="2"/>
  <c r="P399" i="2"/>
  <c r="U399" i="2"/>
  <c r="L398" i="2"/>
  <c r="M398" i="2"/>
  <c r="N398" i="2"/>
  <c r="O398" i="2"/>
  <c r="P398" i="2"/>
  <c r="U398" i="2"/>
  <c r="L397" i="2"/>
  <c r="M397" i="2"/>
  <c r="N397" i="2"/>
  <c r="O397" i="2"/>
  <c r="P397" i="2"/>
  <c r="U397" i="2"/>
  <c r="L396" i="2"/>
  <c r="M396" i="2"/>
  <c r="N396" i="2"/>
  <c r="O396" i="2"/>
  <c r="P396" i="2"/>
  <c r="U396" i="2"/>
  <c r="L395" i="2"/>
  <c r="M395" i="2"/>
  <c r="N395" i="2"/>
  <c r="O395" i="2"/>
  <c r="P395" i="2"/>
  <c r="U395" i="2"/>
  <c r="L394" i="2"/>
  <c r="M394" i="2"/>
  <c r="N394" i="2"/>
  <c r="O394" i="2"/>
  <c r="P394" i="2"/>
  <c r="U394" i="2"/>
  <c r="L393" i="2"/>
  <c r="M393" i="2"/>
  <c r="N393" i="2"/>
  <c r="O393" i="2"/>
  <c r="P393" i="2"/>
  <c r="U393" i="2"/>
  <c r="L392" i="2"/>
  <c r="M392" i="2"/>
  <c r="N392" i="2"/>
  <c r="O392" i="2"/>
  <c r="P392" i="2"/>
  <c r="U392" i="2"/>
  <c r="L391" i="2"/>
  <c r="M391" i="2"/>
  <c r="N391" i="2"/>
  <c r="O391" i="2"/>
  <c r="P391" i="2"/>
  <c r="U391" i="2"/>
  <c r="L390" i="2"/>
  <c r="M390" i="2"/>
  <c r="N390" i="2"/>
  <c r="O390" i="2"/>
  <c r="P390" i="2"/>
  <c r="U390" i="2"/>
  <c r="L389" i="2"/>
  <c r="M389" i="2"/>
  <c r="N389" i="2"/>
  <c r="O389" i="2"/>
  <c r="P389" i="2"/>
  <c r="U389" i="2"/>
  <c r="L388" i="2"/>
  <c r="M388" i="2"/>
  <c r="N388" i="2"/>
  <c r="O388" i="2"/>
  <c r="P388" i="2"/>
  <c r="U388" i="2"/>
  <c r="L387" i="2"/>
  <c r="M387" i="2"/>
  <c r="N387" i="2"/>
  <c r="O387" i="2"/>
  <c r="P387" i="2"/>
  <c r="U387" i="2"/>
  <c r="L386" i="2"/>
  <c r="M386" i="2"/>
  <c r="N386" i="2"/>
  <c r="O386" i="2"/>
  <c r="P386" i="2"/>
  <c r="U386" i="2"/>
  <c r="L385" i="2"/>
  <c r="M385" i="2"/>
  <c r="N385" i="2"/>
  <c r="O385" i="2"/>
  <c r="P385" i="2"/>
  <c r="U385" i="2"/>
  <c r="L384" i="2"/>
  <c r="M384" i="2"/>
  <c r="N384" i="2"/>
  <c r="O384" i="2"/>
  <c r="P384" i="2"/>
  <c r="U384" i="2"/>
  <c r="L383" i="2"/>
  <c r="M383" i="2"/>
  <c r="N383" i="2"/>
  <c r="O383" i="2"/>
  <c r="P383" i="2"/>
  <c r="U383" i="2"/>
  <c r="L382" i="2"/>
  <c r="M382" i="2"/>
  <c r="N382" i="2"/>
  <c r="O382" i="2"/>
  <c r="P382" i="2"/>
  <c r="U382" i="2"/>
  <c r="L381" i="2"/>
  <c r="M381" i="2"/>
  <c r="N381" i="2"/>
  <c r="O381" i="2"/>
  <c r="P381" i="2"/>
  <c r="U381" i="2"/>
  <c r="L380" i="2"/>
  <c r="M380" i="2"/>
  <c r="N380" i="2"/>
  <c r="O380" i="2"/>
  <c r="P380" i="2"/>
  <c r="U380" i="2"/>
  <c r="L379" i="2"/>
  <c r="M379" i="2"/>
  <c r="N379" i="2"/>
  <c r="O379" i="2"/>
  <c r="P379" i="2"/>
  <c r="U379" i="2"/>
  <c r="L378" i="2"/>
  <c r="M378" i="2"/>
  <c r="N378" i="2"/>
  <c r="O378" i="2"/>
  <c r="P378" i="2"/>
  <c r="U378" i="2"/>
  <c r="L377" i="2"/>
  <c r="M377" i="2"/>
  <c r="N377" i="2"/>
  <c r="O377" i="2"/>
  <c r="P377" i="2"/>
  <c r="U377" i="2"/>
  <c r="L376" i="2"/>
  <c r="M376" i="2"/>
  <c r="N376" i="2"/>
  <c r="O376" i="2"/>
  <c r="P376" i="2"/>
  <c r="U376" i="2"/>
  <c r="L375" i="2"/>
  <c r="M375" i="2"/>
  <c r="N375" i="2"/>
  <c r="O375" i="2"/>
  <c r="P375" i="2"/>
  <c r="U375" i="2"/>
  <c r="L374" i="2"/>
  <c r="M374" i="2"/>
  <c r="N374" i="2"/>
  <c r="O374" i="2"/>
  <c r="P374" i="2"/>
  <c r="U374" i="2"/>
  <c r="L373" i="2"/>
  <c r="M373" i="2"/>
  <c r="N373" i="2"/>
  <c r="O373" i="2"/>
  <c r="P373" i="2"/>
  <c r="U373" i="2"/>
  <c r="L372" i="2"/>
  <c r="M372" i="2"/>
  <c r="N372" i="2"/>
  <c r="O372" i="2"/>
  <c r="P372" i="2"/>
  <c r="U372" i="2"/>
  <c r="L371" i="2"/>
  <c r="M371" i="2"/>
  <c r="N371" i="2"/>
  <c r="O371" i="2"/>
  <c r="P371" i="2"/>
  <c r="U371" i="2"/>
  <c r="L370" i="2"/>
  <c r="M370" i="2"/>
  <c r="N370" i="2"/>
  <c r="O370" i="2"/>
  <c r="P370" i="2"/>
  <c r="U370" i="2"/>
  <c r="L369" i="2"/>
  <c r="M369" i="2"/>
  <c r="N369" i="2"/>
  <c r="O369" i="2"/>
  <c r="P369" i="2"/>
  <c r="U369" i="2"/>
  <c r="L368" i="2"/>
  <c r="M368" i="2"/>
  <c r="N368" i="2"/>
  <c r="O368" i="2"/>
  <c r="P368" i="2"/>
  <c r="U368" i="2"/>
  <c r="L367" i="2"/>
  <c r="M367" i="2"/>
  <c r="N367" i="2"/>
  <c r="O367" i="2"/>
  <c r="P367" i="2"/>
  <c r="U367" i="2"/>
  <c r="L366" i="2"/>
  <c r="M366" i="2"/>
  <c r="N366" i="2"/>
  <c r="O366" i="2"/>
  <c r="P366" i="2"/>
  <c r="U366" i="2"/>
  <c r="L365" i="2"/>
  <c r="M365" i="2"/>
  <c r="N365" i="2"/>
  <c r="O365" i="2"/>
  <c r="P365" i="2"/>
  <c r="U365" i="2"/>
  <c r="L364" i="2"/>
  <c r="M364" i="2"/>
  <c r="N364" i="2"/>
  <c r="O364" i="2"/>
  <c r="P364" i="2"/>
  <c r="U364" i="2"/>
  <c r="L363" i="2"/>
  <c r="M363" i="2"/>
  <c r="N363" i="2"/>
  <c r="O363" i="2"/>
  <c r="P363" i="2"/>
  <c r="U363" i="2"/>
  <c r="L362" i="2"/>
  <c r="M362" i="2"/>
  <c r="N362" i="2"/>
  <c r="O362" i="2"/>
  <c r="P362" i="2"/>
  <c r="U362" i="2"/>
  <c r="L357" i="2"/>
  <c r="M357" i="2"/>
  <c r="N357" i="2"/>
  <c r="L356" i="2"/>
  <c r="M356" i="2"/>
  <c r="N356" i="2"/>
  <c r="L355" i="2"/>
  <c r="M355" i="2"/>
  <c r="N355" i="2"/>
  <c r="O355" i="2"/>
  <c r="P355" i="2"/>
  <c r="U355" i="2"/>
  <c r="L354" i="2"/>
  <c r="M354" i="2"/>
  <c r="N354" i="2"/>
  <c r="L353" i="2"/>
  <c r="M353" i="2"/>
  <c r="N353" i="2"/>
  <c r="O353" i="2"/>
  <c r="P353" i="2"/>
  <c r="U353" i="2"/>
  <c r="L352" i="2"/>
  <c r="M352" i="2"/>
  <c r="N352" i="2"/>
  <c r="O352" i="2"/>
  <c r="P352" i="2"/>
  <c r="U352" i="2"/>
  <c r="L351" i="2"/>
  <c r="M351" i="2"/>
  <c r="N351" i="2"/>
  <c r="L350" i="2"/>
  <c r="M350" i="2"/>
  <c r="N350" i="2"/>
  <c r="O350" i="2"/>
  <c r="P350" i="2"/>
  <c r="U350" i="2"/>
  <c r="P349" i="2"/>
  <c r="U349" i="2"/>
  <c r="O349" i="2"/>
  <c r="L349" i="2"/>
  <c r="P344" i="2"/>
  <c r="U344" i="2"/>
  <c r="O344" i="2"/>
  <c r="L344" i="2"/>
  <c r="L343" i="2"/>
  <c r="M343" i="2"/>
  <c r="N343" i="2"/>
  <c r="L342" i="2"/>
  <c r="M342" i="2"/>
  <c r="N342" i="2"/>
  <c r="L341" i="2"/>
  <c r="M341" i="2"/>
  <c r="N341" i="2"/>
  <c r="L340" i="2"/>
  <c r="M340" i="2"/>
  <c r="N340" i="2"/>
  <c r="O340" i="2"/>
  <c r="P340" i="2"/>
  <c r="U340" i="2"/>
  <c r="L339" i="2"/>
  <c r="M339" i="2"/>
  <c r="N339" i="2"/>
  <c r="L338" i="2"/>
  <c r="M338" i="2"/>
  <c r="N338" i="2"/>
  <c r="L337" i="2"/>
  <c r="M337" i="2"/>
  <c r="N337" i="2"/>
  <c r="L336" i="2"/>
  <c r="M336" i="2"/>
  <c r="N336" i="2"/>
  <c r="L335" i="2"/>
  <c r="M335" i="2"/>
  <c r="N335" i="2"/>
  <c r="O335" i="2"/>
  <c r="P335" i="2"/>
  <c r="U335" i="2"/>
  <c r="L334" i="2"/>
  <c r="M334" i="2"/>
  <c r="N334" i="2"/>
  <c r="L333" i="2"/>
  <c r="M333" i="2"/>
  <c r="N333" i="2"/>
  <c r="O333" i="2"/>
  <c r="P333" i="2"/>
  <c r="U333" i="2"/>
  <c r="L332" i="2"/>
  <c r="M332" i="2"/>
  <c r="N332" i="2"/>
  <c r="O332" i="2"/>
  <c r="P332" i="2"/>
  <c r="U332" i="2"/>
  <c r="L331" i="2"/>
  <c r="M331" i="2"/>
  <c r="N331" i="2"/>
  <c r="L330" i="2"/>
  <c r="M330" i="2"/>
  <c r="N330" i="2"/>
  <c r="L329" i="2"/>
  <c r="M329" i="2"/>
  <c r="N329" i="2"/>
  <c r="L328" i="2"/>
  <c r="M328" i="2"/>
  <c r="N328" i="2"/>
  <c r="O328" i="2"/>
  <c r="P328" i="2"/>
  <c r="U328" i="2"/>
  <c r="P327" i="2"/>
  <c r="U327" i="2"/>
  <c r="O327" i="2"/>
  <c r="L327" i="2"/>
  <c r="P322" i="2"/>
  <c r="U322" i="2"/>
  <c r="O322" i="2"/>
  <c r="L322" i="2"/>
  <c r="L321" i="2"/>
  <c r="M321" i="2"/>
  <c r="N321" i="2"/>
  <c r="O321" i="2"/>
  <c r="P321" i="2"/>
  <c r="U321" i="2"/>
  <c r="P320" i="2"/>
  <c r="U320" i="2"/>
  <c r="O320" i="2"/>
  <c r="L320" i="2"/>
  <c r="L319" i="2"/>
  <c r="M319" i="2"/>
  <c r="N319" i="2"/>
  <c r="O319" i="2"/>
  <c r="P319" i="2"/>
  <c r="U319" i="2"/>
  <c r="L318" i="2"/>
  <c r="M318" i="2"/>
  <c r="N318" i="2"/>
  <c r="L317" i="2"/>
  <c r="M317" i="2"/>
  <c r="N317" i="2"/>
  <c r="O317" i="2"/>
  <c r="P317" i="2"/>
  <c r="U317" i="2"/>
  <c r="L316" i="2"/>
  <c r="M316" i="2"/>
  <c r="N316" i="2"/>
  <c r="O316" i="2"/>
  <c r="P316" i="2"/>
  <c r="U316" i="2"/>
  <c r="L315" i="2"/>
  <c r="M315" i="2"/>
  <c r="N315" i="2"/>
  <c r="O315" i="2"/>
  <c r="P315" i="2"/>
  <c r="U315" i="2"/>
  <c r="L310" i="2"/>
  <c r="M310" i="2"/>
  <c r="N310" i="2"/>
  <c r="L309" i="2"/>
  <c r="M309" i="2"/>
  <c r="N309" i="2"/>
  <c r="O309" i="2"/>
  <c r="P309" i="2"/>
  <c r="U309" i="2"/>
  <c r="L308" i="2"/>
  <c r="M308" i="2"/>
  <c r="N308" i="2"/>
  <c r="L307" i="2"/>
  <c r="M307" i="2"/>
  <c r="N307" i="2"/>
  <c r="L306" i="2"/>
  <c r="M306" i="2"/>
  <c r="N306" i="2"/>
  <c r="L305" i="2"/>
  <c r="M305" i="2"/>
  <c r="N305" i="2"/>
  <c r="L304" i="2"/>
  <c r="M304" i="2"/>
  <c r="N304" i="2"/>
  <c r="O304" i="2"/>
  <c r="P304" i="2"/>
  <c r="U304" i="2"/>
  <c r="L303" i="2"/>
  <c r="M303" i="2"/>
  <c r="N303" i="2"/>
  <c r="O303" i="2"/>
  <c r="P303" i="2"/>
  <c r="U303" i="2"/>
  <c r="L302" i="2"/>
  <c r="M302" i="2"/>
  <c r="N302" i="2"/>
  <c r="L301" i="2"/>
  <c r="M301" i="2"/>
  <c r="N301" i="2"/>
  <c r="L300" i="2"/>
  <c r="M300" i="2"/>
  <c r="N300" i="2"/>
  <c r="L299" i="2"/>
  <c r="M299" i="2"/>
  <c r="N299" i="2"/>
  <c r="O299" i="2"/>
  <c r="P299" i="2"/>
  <c r="U299" i="2"/>
  <c r="L298" i="2"/>
  <c r="M298" i="2"/>
  <c r="N298" i="2"/>
  <c r="L297" i="2"/>
  <c r="M297" i="2"/>
  <c r="N297" i="2"/>
  <c r="O297" i="2"/>
  <c r="P297" i="2"/>
  <c r="U297" i="2"/>
  <c r="L296" i="2"/>
  <c r="M296" i="2"/>
  <c r="N296" i="2"/>
  <c r="O296" i="2"/>
  <c r="P296" i="2"/>
  <c r="U296" i="2"/>
  <c r="L295" i="2"/>
  <c r="M295" i="2"/>
  <c r="N295" i="2"/>
  <c r="L294" i="2"/>
  <c r="M294" i="2"/>
  <c r="N294" i="2"/>
  <c r="O294" i="2"/>
  <c r="P294" i="2"/>
  <c r="U294" i="2"/>
  <c r="L293" i="2"/>
  <c r="M293" i="2"/>
  <c r="N293" i="2"/>
  <c r="O293" i="2"/>
  <c r="P293" i="2"/>
  <c r="U293" i="2"/>
  <c r="P292" i="2"/>
  <c r="U292" i="2"/>
  <c r="O292" i="2"/>
  <c r="L292" i="2"/>
  <c r="L287" i="2"/>
  <c r="M287" i="2"/>
  <c r="N287" i="2"/>
  <c r="L286" i="2"/>
  <c r="M286" i="2"/>
  <c r="N286" i="2"/>
  <c r="L285" i="2"/>
  <c r="M285" i="2"/>
  <c r="N285" i="2"/>
  <c r="O285" i="2"/>
  <c r="P285" i="2"/>
  <c r="U285" i="2"/>
  <c r="L284" i="2"/>
  <c r="M284" i="2"/>
  <c r="N284" i="2"/>
  <c r="L283" i="2"/>
  <c r="M283" i="2"/>
  <c r="N283" i="2"/>
  <c r="O283" i="2"/>
  <c r="P283" i="2"/>
  <c r="U283" i="2"/>
  <c r="L282" i="2"/>
  <c r="M282" i="2"/>
  <c r="N282" i="2"/>
  <c r="L281" i="2"/>
  <c r="M281" i="2"/>
  <c r="N281" i="2"/>
  <c r="L280" i="2"/>
  <c r="M280" i="2"/>
  <c r="N280" i="2"/>
  <c r="L279" i="2"/>
  <c r="M279" i="2"/>
  <c r="N279" i="2"/>
  <c r="O279" i="2"/>
  <c r="P279" i="2"/>
  <c r="U279" i="2"/>
  <c r="L278" i="2"/>
  <c r="M278" i="2"/>
  <c r="N278" i="2"/>
  <c r="O278" i="2"/>
  <c r="P278" i="2"/>
  <c r="U278" i="2"/>
  <c r="P277" i="2"/>
  <c r="U277" i="2"/>
  <c r="O277" i="2"/>
  <c r="L277" i="2"/>
  <c r="P276" i="2"/>
  <c r="U276" i="2"/>
  <c r="O276" i="2"/>
  <c r="L276" i="2"/>
  <c r="L271" i="2"/>
  <c r="M271" i="2"/>
  <c r="N271" i="2"/>
  <c r="L270" i="2"/>
  <c r="M270" i="2"/>
  <c r="N270" i="2"/>
  <c r="O270" i="2"/>
  <c r="P270" i="2"/>
  <c r="U270" i="2"/>
  <c r="L269" i="2"/>
  <c r="M269" i="2"/>
  <c r="N269" i="2"/>
  <c r="O269" i="2"/>
  <c r="P269" i="2"/>
  <c r="U269" i="2"/>
  <c r="L268" i="2"/>
  <c r="M268" i="2"/>
  <c r="N268" i="2"/>
  <c r="L267" i="2"/>
  <c r="M267" i="2"/>
  <c r="N267" i="2"/>
  <c r="L266" i="2"/>
  <c r="M266" i="2"/>
  <c r="N266" i="2"/>
  <c r="L265" i="2"/>
  <c r="M265" i="2"/>
  <c r="N265" i="2"/>
  <c r="O265" i="2"/>
  <c r="P265" i="2"/>
  <c r="U265" i="2"/>
  <c r="L264" i="2"/>
  <c r="M264" i="2"/>
  <c r="N264" i="2"/>
  <c r="O264" i="2"/>
  <c r="P264" i="2"/>
  <c r="U264" i="2"/>
  <c r="L263" i="2"/>
  <c r="M263" i="2"/>
  <c r="N263" i="2"/>
  <c r="L262" i="2"/>
  <c r="M262" i="2"/>
  <c r="N262" i="2"/>
  <c r="O262" i="2"/>
  <c r="P262" i="2"/>
  <c r="U262" i="2"/>
  <c r="L261" i="2"/>
  <c r="M261" i="2"/>
  <c r="N261" i="2"/>
  <c r="L260" i="2"/>
  <c r="M260" i="2"/>
  <c r="N260" i="2"/>
  <c r="L259" i="2"/>
  <c r="M259" i="2"/>
  <c r="N259" i="2"/>
  <c r="L258" i="2"/>
  <c r="M258" i="2"/>
  <c r="N258" i="2"/>
  <c r="O258" i="2"/>
  <c r="P258" i="2"/>
  <c r="U258" i="2"/>
  <c r="L257" i="2"/>
  <c r="M257" i="2"/>
  <c r="N257" i="2"/>
  <c r="L256" i="2"/>
  <c r="M256" i="2"/>
  <c r="N256" i="2"/>
  <c r="L255" i="2"/>
  <c r="M255" i="2"/>
  <c r="N255" i="2"/>
  <c r="O255" i="2"/>
  <c r="P255" i="2"/>
  <c r="U255" i="2"/>
  <c r="P254" i="2"/>
  <c r="U254" i="2"/>
  <c r="O254" i="2"/>
  <c r="L254" i="2"/>
  <c r="L249" i="2"/>
  <c r="M249" i="2"/>
  <c r="N249" i="2"/>
  <c r="L248" i="2"/>
  <c r="M248" i="2"/>
  <c r="N248" i="2"/>
  <c r="O248" i="2"/>
  <c r="P248" i="2"/>
  <c r="U248" i="2"/>
  <c r="L247" i="2"/>
  <c r="M247" i="2"/>
  <c r="N247" i="2"/>
  <c r="O247" i="2"/>
  <c r="P247" i="2"/>
  <c r="U247" i="2"/>
  <c r="U246" i="2"/>
  <c r="L246" i="2"/>
  <c r="M246" i="2"/>
  <c r="N246" i="2"/>
  <c r="U245" i="2"/>
  <c r="L245" i="2"/>
  <c r="M245" i="2"/>
  <c r="N245" i="2"/>
  <c r="U244" i="2"/>
  <c r="L244" i="2"/>
  <c r="M244" i="2"/>
  <c r="N244" i="2"/>
  <c r="U243" i="2"/>
  <c r="L243" i="2"/>
  <c r="M243" i="2"/>
  <c r="N243" i="2"/>
  <c r="L242" i="2"/>
  <c r="M242" i="2"/>
  <c r="N242" i="2"/>
  <c r="O242" i="2"/>
  <c r="P242" i="2"/>
  <c r="U242" i="2"/>
  <c r="L241" i="2"/>
  <c r="M241" i="2"/>
  <c r="N241" i="2"/>
  <c r="O241" i="2"/>
  <c r="P241" i="2"/>
  <c r="U241" i="2"/>
  <c r="L240" i="2"/>
  <c r="M240" i="2"/>
  <c r="N240" i="2"/>
  <c r="O240" i="2"/>
  <c r="P240" i="2"/>
  <c r="U240" i="2"/>
  <c r="P239" i="2"/>
  <c r="U239" i="2"/>
  <c r="O239" i="2"/>
  <c r="L239" i="2"/>
  <c r="L234" i="2"/>
  <c r="M234" i="2"/>
  <c r="N234" i="2"/>
  <c r="L233" i="2"/>
  <c r="M233" i="2"/>
  <c r="N233" i="2"/>
  <c r="L232" i="2"/>
  <c r="M232" i="2"/>
  <c r="N232" i="2"/>
  <c r="L231" i="2"/>
  <c r="M231" i="2"/>
  <c r="N231" i="2"/>
  <c r="L230" i="2"/>
  <c r="M230" i="2"/>
  <c r="N230" i="2"/>
  <c r="O230" i="2"/>
  <c r="P230" i="2"/>
  <c r="U230" i="2"/>
  <c r="L229" i="2"/>
  <c r="M229" i="2"/>
  <c r="N229" i="2"/>
  <c r="L228" i="2"/>
  <c r="M228" i="2"/>
  <c r="N228" i="2"/>
  <c r="O228" i="2"/>
  <c r="P228" i="2"/>
  <c r="U228" i="2"/>
  <c r="L227" i="2"/>
  <c r="M227" i="2"/>
  <c r="N227" i="2"/>
  <c r="L226" i="2"/>
  <c r="M226" i="2"/>
  <c r="N226" i="2"/>
  <c r="O226" i="2"/>
  <c r="P226" i="2"/>
  <c r="U226" i="2"/>
  <c r="L225" i="2"/>
  <c r="M225" i="2"/>
  <c r="N225" i="2"/>
  <c r="L224" i="2"/>
  <c r="M224" i="2"/>
  <c r="N224" i="2"/>
  <c r="L223" i="2"/>
  <c r="M223" i="2"/>
  <c r="N223" i="2"/>
  <c r="O223" i="2"/>
  <c r="P223" i="2"/>
  <c r="U223" i="2"/>
  <c r="L222" i="2"/>
  <c r="M222" i="2"/>
  <c r="N222" i="2"/>
  <c r="O222" i="2"/>
  <c r="P222" i="2"/>
  <c r="U222" i="2"/>
  <c r="L221" i="2"/>
  <c r="M221" i="2"/>
  <c r="N221" i="2"/>
  <c r="O221" i="2"/>
  <c r="P221" i="2"/>
  <c r="U221" i="2"/>
  <c r="L220" i="2"/>
  <c r="M220" i="2"/>
  <c r="N220" i="2"/>
  <c r="O220" i="2"/>
  <c r="P220" i="2"/>
  <c r="U220" i="2"/>
  <c r="L219" i="2"/>
  <c r="M219" i="2"/>
  <c r="N219" i="2"/>
  <c r="O219" i="2"/>
  <c r="P219" i="2"/>
  <c r="U219" i="2"/>
  <c r="L218" i="2"/>
  <c r="M218" i="2"/>
  <c r="N218" i="2"/>
  <c r="O218" i="2"/>
  <c r="P218" i="2"/>
  <c r="U218" i="2"/>
  <c r="L213" i="2"/>
  <c r="M213" i="2"/>
  <c r="N213" i="2"/>
  <c r="L212" i="2"/>
  <c r="M212" i="2"/>
  <c r="N212" i="2"/>
  <c r="L211" i="2"/>
  <c r="M211" i="2"/>
  <c r="N211" i="2"/>
  <c r="O211" i="2"/>
  <c r="P211" i="2"/>
  <c r="U211" i="2"/>
  <c r="L210" i="2"/>
  <c r="M210" i="2"/>
  <c r="N210" i="2"/>
  <c r="L209" i="2"/>
  <c r="M209" i="2"/>
  <c r="N209" i="2"/>
  <c r="L208" i="2"/>
  <c r="M208" i="2"/>
  <c r="N208" i="2"/>
  <c r="L207" i="2"/>
  <c r="M207" i="2"/>
  <c r="N207" i="2"/>
  <c r="L206" i="2"/>
  <c r="M206" i="2"/>
  <c r="N206" i="2"/>
  <c r="O206" i="2"/>
  <c r="P206" i="2"/>
  <c r="U206" i="2"/>
  <c r="L205" i="2"/>
  <c r="M205" i="2"/>
  <c r="N205" i="2"/>
  <c r="O205" i="2"/>
  <c r="P205" i="2"/>
  <c r="U205" i="2"/>
  <c r="L204" i="2"/>
  <c r="M204" i="2"/>
  <c r="N204" i="2"/>
  <c r="L203" i="2"/>
  <c r="M203" i="2"/>
  <c r="N203" i="2"/>
  <c r="L202" i="2"/>
  <c r="M202" i="2"/>
  <c r="N202" i="2"/>
  <c r="O202" i="2"/>
  <c r="P202" i="2"/>
  <c r="U202" i="2"/>
  <c r="L199" i="2"/>
  <c r="M199" i="2"/>
  <c r="N199" i="2"/>
  <c r="O199" i="2"/>
  <c r="P199" i="2"/>
  <c r="U199" i="2"/>
  <c r="L198" i="2"/>
  <c r="M198" i="2"/>
  <c r="N198" i="2"/>
  <c r="L197" i="2"/>
  <c r="M197" i="2"/>
  <c r="N197" i="2"/>
  <c r="O197" i="2"/>
  <c r="P197" i="2"/>
  <c r="U197" i="2"/>
  <c r="L196" i="2"/>
  <c r="M196" i="2"/>
  <c r="N196" i="2"/>
  <c r="O196" i="2"/>
  <c r="P196" i="2"/>
  <c r="U196" i="2"/>
  <c r="L189" i="2"/>
  <c r="M189" i="2"/>
  <c r="N189" i="2"/>
  <c r="L188" i="2"/>
  <c r="M188" i="2"/>
  <c r="N188" i="2"/>
  <c r="O188" i="2"/>
  <c r="P188" i="2"/>
  <c r="U188" i="2"/>
  <c r="L187" i="2"/>
  <c r="M187" i="2"/>
  <c r="N187" i="2"/>
  <c r="L186" i="2"/>
  <c r="M186" i="2"/>
  <c r="N186" i="2"/>
  <c r="L185" i="2"/>
  <c r="M185" i="2"/>
  <c r="N185" i="2"/>
  <c r="L184" i="2"/>
  <c r="M184" i="2"/>
  <c r="N184" i="2"/>
  <c r="O184" i="2"/>
  <c r="P184" i="2"/>
  <c r="U184" i="2"/>
  <c r="L183" i="2"/>
  <c r="M183" i="2"/>
  <c r="N183" i="2"/>
  <c r="O183" i="2"/>
  <c r="P183" i="2"/>
  <c r="U183" i="2"/>
  <c r="L182" i="2"/>
  <c r="M182" i="2"/>
  <c r="N182" i="2"/>
  <c r="O182" i="2"/>
  <c r="P182" i="2"/>
  <c r="U182" i="2"/>
  <c r="L181" i="2"/>
  <c r="M181" i="2"/>
  <c r="N181" i="2"/>
  <c r="L180" i="2"/>
  <c r="M180" i="2"/>
  <c r="N180" i="2"/>
  <c r="L179" i="2"/>
  <c r="M179" i="2"/>
  <c r="N179" i="2"/>
  <c r="L178" i="2"/>
  <c r="M178" i="2"/>
  <c r="N178" i="2"/>
  <c r="O178" i="2"/>
  <c r="P178" i="2"/>
  <c r="U178" i="2"/>
  <c r="L177" i="2"/>
  <c r="M177" i="2"/>
  <c r="N177" i="2"/>
  <c r="L176" i="2"/>
  <c r="M176" i="2"/>
  <c r="N176" i="2"/>
  <c r="L175" i="2"/>
  <c r="M175" i="2"/>
  <c r="N175" i="2"/>
  <c r="O175" i="2"/>
  <c r="P175" i="2"/>
  <c r="U175" i="2"/>
  <c r="P174" i="2"/>
  <c r="U174" i="2"/>
  <c r="O174" i="2"/>
  <c r="L174" i="2"/>
  <c r="L169" i="2"/>
  <c r="M169" i="2"/>
  <c r="N169" i="2"/>
  <c r="L168" i="2"/>
  <c r="M168" i="2"/>
  <c r="N168" i="2"/>
  <c r="O168" i="2"/>
  <c r="P168" i="2"/>
  <c r="U168" i="2"/>
  <c r="L167" i="2"/>
  <c r="M167" i="2"/>
  <c r="N167" i="2"/>
  <c r="L166" i="2"/>
  <c r="M166" i="2"/>
  <c r="N166" i="2"/>
  <c r="L165" i="2"/>
  <c r="M165" i="2"/>
  <c r="N165" i="2"/>
  <c r="L164" i="2"/>
  <c r="M164" i="2"/>
  <c r="N164" i="2"/>
  <c r="L163" i="2"/>
  <c r="M163" i="2"/>
  <c r="N163" i="2"/>
  <c r="O163" i="2"/>
  <c r="P163" i="2"/>
  <c r="U163" i="2"/>
  <c r="P162" i="2"/>
  <c r="U162" i="2"/>
  <c r="O162" i="2"/>
  <c r="L162" i="2"/>
  <c r="L161" i="2"/>
  <c r="M161" i="2"/>
  <c r="N161" i="2"/>
  <c r="O161" i="2"/>
  <c r="P161" i="2"/>
  <c r="U161" i="2"/>
  <c r="P160" i="2"/>
  <c r="U160" i="2"/>
  <c r="O160" i="2"/>
  <c r="L160" i="2"/>
  <c r="L155" i="2"/>
  <c r="M155" i="2"/>
  <c r="N155" i="2"/>
  <c r="L154" i="2"/>
  <c r="M154" i="2"/>
  <c r="N154" i="2"/>
  <c r="L153" i="2"/>
  <c r="M153" i="2"/>
  <c r="N153" i="2"/>
  <c r="L152" i="2"/>
  <c r="M152" i="2"/>
  <c r="N152" i="2"/>
  <c r="L151" i="2"/>
  <c r="M151" i="2"/>
  <c r="N151" i="2"/>
  <c r="O151" i="2"/>
  <c r="P151" i="2"/>
  <c r="U151" i="2"/>
  <c r="L150" i="2"/>
  <c r="M150" i="2"/>
  <c r="N150" i="2"/>
  <c r="L149" i="2"/>
  <c r="M149" i="2"/>
  <c r="N149" i="2"/>
  <c r="O149" i="2"/>
  <c r="P149" i="2"/>
  <c r="U149" i="2"/>
  <c r="L148" i="2"/>
  <c r="M148" i="2"/>
  <c r="N148" i="2"/>
  <c r="L147" i="2"/>
  <c r="M147" i="2"/>
  <c r="N147" i="2"/>
  <c r="O147" i="2"/>
  <c r="P147" i="2"/>
  <c r="U147" i="2"/>
  <c r="L146" i="2"/>
  <c r="M146" i="2"/>
  <c r="N146" i="2"/>
  <c r="L145" i="2"/>
  <c r="M145" i="2"/>
  <c r="N145" i="2"/>
  <c r="L144" i="2"/>
  <c r="M144" i="2"/>
  <c r="N144" i="2"/>
  <c r="O144" i="2"/>
  <c r="P144" i="2"/>
  <c r="U144" i="2"/>
  <c r="L143" i="2"/>
  <c r="M143" i="2"/>
  <c r="N143" i="2"/>
  <c r="O143" i="2"/>
  <c r="P143" i="2"/>
  <c r="U143" i="2"/>
  <c r="L142" i="2"/>
  <c r="M142" i="2"/>
  <c r="N142" i="2"/>
  <c r="L141" i="2"/>
  <c r="M141" i="2"/>
  <c r="N141" i="2"/>
  <c r="L140" i="2"/>
  <c r="M140" i="2"/>
  <c r="N140" i="2"/>
  <c r="O140" i="2"/>
  <c r="P140" i="2"/>
  <c r="U140" i="2"/>
  <c r="L139" i="2"/>
  <c r="M139" i="2"/>
  <c r="N139" i="2"/>
  <c r="O139" i="2"/>
  <c r="P139" i="2"/>
  <c r="U139" i="2"/>
  <c r="L138" i="2"/>
  <c r="M138" i="2"/>
  <c r="N138" i="2"/>
  <c r="O138" i="2"/>
  <c r="P138" i="2"/>
  <c r="U138" i="2"/>
  <c r="L133" i="2"/>
  <c r="M133" i="2"/>
  <c r="N133" i="2"/>
  <c r="L132" i="2"/>
  <c r="M132" i="2"/>
  <c r="N132" i="2"/>
  <c r="O132" i="2"/>
  <c r="P132" i="2"/>
  <c r="U132" i="2"/>
  <c r="L131" i="2"/>
  <c r="M131" i="2"/>
  <c r="N131" i="2"/>
  <c r="L130" i="2"/>
  <c r="M130" i="2"/>
  <c r="N130" i="2"/>
  <c r="L129" i="2"/>
  <c r="M129" i="2"/>
  <c r="N129" i="2"/>
  <c r="L128" i="2"/>
  <c r="M128" i="2"/>
  <c r="N128" i="2"/>
  <c r="O128" i="2"/>
  <c r="P128" i="2"/>
  <c r="U128" i="2"/>
  <c r="L127" i="2"/>
  <c r="M127" i="2"/>
  <c r="N127" i="2"/>
  <c r="O127" i="2"/>
  <c r="P127" i="2"/>
  <c r="U127" i="2"/>
  <c r="L126" i="2"/>
  <c r="M126" i="2"/>
  <c r="N126" i="2"/>
  <c r="L125" i="2"/>
  <c r="M125" i="2"/>
  <c r="N125" i="2"/>
  <c r="L124" i="2"/>
  <c r="M124" i="2"/>
  <c r="N124" i="2"/>
  <c r="L123" i="2"/>
  <c r="M123" i="2"/>
  <c r="N123" i="2"/>
  <c r="L122" i="2"/>
  <c r="M122" i="2"/>
  <c r="N122" i="2"/>
  <c r="O122" i="2"/>
  <c r="P122" i="2"/>
  <c r="U122" i="2"/>
  <c r="L121" i="2"/>
  <c r="M121" i="2"/>
  <c r="N121" i="2"/>
  <c r="O121" i="2"/>
  <c r="P121" i="2"/>
  <c r="U121" i="2"/>
  <c r="L120" i="2"/>
  <c r="M120" i="2"/>
  <c r="N120" i="2"/>
  <c r="O120" i="2"/>
  <c r="P120" i="2"/>
  <c r="U120" i="2"/>
  <c r="L119" i="2"/>
  <c r="M119" i="2"/>
  <c r="N119" i="2"/>
  <c r="O119" i="2"/>
  <c r="P119" i="2"/>
  <c r="U119" i="2"/>
  <c r="L118" i="2"/>
  <c r="M118" i="2"/>
  <c r="N118" i="2"/>
  <c r="O118" i="2"/>
  <c r="P118" i="2"/>
  <c r="U118" i="2"/>
  <c r="L117" i="2"/>
  <c r="M117" i="2"/>
  <c r="N117" i="2"/>
  <c r="O117" i="2"/>
  <c r="P117" i="2"/>
  <c r="U117" i="2"/>
  <c r="L116" i="2"/>
  <c r="M116" i="2"/>
  <c r="N116" i="2"/>
  <c r="L115" i="2"/>
  <c r="M115" i="2"/>
  <c r="N115" i="2"/>
  <c r="O115" i="2"/>
  <c r="P115" i="2"/>
  <c r="U115" i="2"/>
  <c r="P110" i="2"/>
  <c r="U110" i="2"/>
  <c r="O110" i="2"/>
  <c r="L110" i="2"/>
  <c r="L109" i="2"/>
  <c r="M109" i="2"/>
  <c r="N109" i="2"/>
  <c r="L108" i="2"/>
  <c r="M108" i="2"/>
  <c r="N108" i="2"/>
  <c r="L107" i="2"/>
  <c r="M107" i="2"/>
  <c r="N107" i="2"/>
  <c r="O107" i="2"/>
  <c r="P107" i="2"/>
  <c r="U107" i="2"/>
  <c r="L106" i="2"/>
  <c r="M106" i="2"/>
  <c r="N106" i="2"/>
  <c r="L105" i="2"/>
  <c r="M105" i="2"/>
  <c r="N105" i="2"/>
  <c r="O105" i="2"/>
  <c r="P105" i="2"/>
  <c r="U105" i="2"/>
  <c r="L104" i="2"/>
  <c r="M104" i="2"/>
  <c r="N104" i="2"/>
  <c r="O104" i="2"/>
  <c r="P104" i="2"/>
  <c r="U104" i="2"/>
  <c r="P103" i="2"/>
  <c r="U103" i="2"/>
  <c r="O103" i="2"/>
  <c r="L103" i="2"/>
  <c r="L98" i="2"/>
  <c r="M98" i="2"/>
  <c r="N98" i="2"/>
  <c r="L97" i="2"/>
  <c r="M97" i="2"/>
  <c r="N97" i="2"/>
  <c r="L96" i="2"/>
  <c r="M96" i="2"/>
  <c r="N96" i="2"/>
  <c r="O96" i="2"/>
  <c r="P96" i="2"/>
  <c r="U96" i="2"/>
  <c r="L95" i="2"/>
  <c r="M95" i="2"/>
  <c r="N95" i="2"/>
  <c r="O95" i="2"/>
  <c r="P95" i="2"/>
  <c r="U95" i="2"/>
  <c r="L94" i="2"/>
  <c r="M94" i="2"/>
  <c r="N94" i="2"/>
  <c r="L93" i="2"/>
  <c r="M93" i="2"/>
  <c r="N93" i="2"/>
  <c r="L92" i="2"/>
  <c r="M92" i="2"/>
  <c r="N92" i="2"/>
  <c r="L91" i="2"/>
  <c r="M91" i="2"/>
  <c r="N91" i="2"/>
  <c r="O91" i="2"/>
  <c r="P91" i="2"/>
  <c r="U91" i="2"/>
  <c r="L90" i="2"/>
  <c r="M90" i="2"/>
  <c r="N90" i="2"/>
  <c r="L89" i="2"/>
  <c r="M89" i="2"/>
  <c r="N89" i="2"/>
  <c r="L88" i="2"/>
  <c r="M88" i="2"/>
  <c r="N88" i="2"/>
  <c r="O88" i="2"/>
  <c r="P88" i="2"/>
  <c r="U88" i="2"/>
  <c r="L87" i="2"/>
  <c r="M87" i="2"/>
  <c r="N87" i="2"/>
  <c r="L86" i="2"/>
  <c r="M86" i="2"/>
  <c r="N86" i="2"/>
  <c r="L85" i="2"/>
  <c r="M85" i="2"/>
  <c r="N85" i="2"/>
  <c r="L84" i="2"/>
  <c r="M84" i="2"/>
  <c r="N84" i="2"/>
  <c r="O84" i="2"/>
  <c r="P84" i="2"/>
  <c r="U84" i="2"/>
  <c r="P83" i="2"/>
  <c r="U83" i="2"/>
  <c r="O83" i="2"/>
  <c r="L83" i="2"/>
  <c r="P82" i="2"/>
  <c r="U82" i="2"/>
  <c r="O82" i="2"/>
  <c r="L82" i="2"/>
  <c r="L77" i="2"/>
  <c r="M77" i="2"/>
  <c r="N77" i="2"/>
  <c r="L76" i="2"/>
  <c r="M76" i="2"/>
  <c r="N76" i="2"/>
  <c r="L75" i="2"/>
  <c r="M75" i="2"/>
  <c r="N75" i="2"/>
  <c r="L74" i="2"/>
  <c r="M74" i="2"/>
  <c r="N74" i="2"/>
  <c r="L73" i="2"/>
  <c r="M73" i="2"/>
  <c r="N73" i="2"/>
  <c r="O73" i="2"/>
  <c r="P73" i="2"/>
  <c r="U73" i="2"/>
  <c r="L72" i="2"/>
  <c r="M72" i="2"/>
  <c r="N72" i="2"/>
  <c r="L71" i="2"/>
  <c r="M71" i="2"/>
  <c r="N71" i="2"/>
  <c r="O71" i="2"/>
  <c r="P71" i="2"/>
  <c r="U71" i="2"/>
  <c r="L70" i="2"/>
  <c r="M70" i="2"/>
  <c r="N70" i="2"/>
  <c r="L69" i="2"/>
  <c r="M69" i="2"/>
  <c r="N69" i="2"/>
  <c r="O69" i="2"/>
  <c r="P69" i="2"/>
  <c r="U69" i="2"/>
  <c r="L68" i="2"/>
  <c r="M68" i="2"/>
  <c r="N68" i="2"/>
  <c r="L67" i="2"/>
  <c r="M67" i="2"/>
  <c r="N67" i="2"/>
  <c r="O67" i="2"/>
  <c r="P67" i="2"/>
  <c r="U67" i="2"/>
  <c r="L66" i="2"/>
  <c r="M66" i="2"/>
  <c r="N66" i="2"/>
  <c r="O66" i="2"/>
  <c r="P66" i="2"/>
  <c r="U66" i="2"/>
  <c r="L65" i="2"/>
  <c r="M65" i="2"/>
  <c r="N65" i="2"/>
  <c r="L64" i="2"/>
  <c r="M64" i="2"/>
  <c r="N64" i="2"/>
  <c r="L63" i="2"/>
  <c r="M63" i="2"/>
  <c r="N63" i="2"/>
  <c r="O63" i="2"/>
  <c r="P63" i="2"/>
  <c r="U63" i="2"/>
  <c r="L62" i="2"/>
  <c r="M62" i="2"/>
  <c r="N62" i="2"/>
  <c r="O62" i="2"/>
  <c r="P62" i="2"/>
  <c r="U62" i="2"/>
  <c r="P57" i="2"/>
  <c r="U57" i="2"/>
  <c r="O57" i="2"/>
  <c r="L57" i="2"/>
  <c r="L56" i="2"/>
  <c r="M56" i="2"/>
  <c r="N56" i="2"/>
  <c r="O56" i="2"/>
  <c r="P56" i="2"/>
  <c r="U56" i="2"/>
  <c r="L55" i="2"/>
  <c r="M55" i="2"/>
  <c r="N55" i="2"/>
  <c r="O55" i="2"/>
  <c r="P55" i="2"/>
  <c r="U55" i="2"/>
  <c r="L54" i="2"/>
  <c r="M54" i="2"/>
  <c r="N54" i="2"/>
  <c r="O54" i="2"/>
  <c r="P54" i="2"/>
  <c r="U54" i="2"/>
  <c r="L53" i="2"/>
  <c r="M53" i="2"/>
  <c r="N53" i="2"/>
  <c r="O53" i="2"/>
  <c r="P53" i="2"/>
  <c r="U53" i="2"/>
  <c r="L52" i="2"/>
  <c r="M52" i="2"/>
  <c r="N52" i="2"/>
  <c r="O52" i="2"/>
  <c r="P52" i="2"/>
  <c r="U52" i="2"/>
  <c r="P51" i="2"/>
  <c r="U51" i="2"/>
  <c r="O51" i="2"/>
  <c r="L51" i="2"/>
  <c r="P46" i="2"/>
  <c r="O46" i="2"/>
  <c r="L46" i="2"/>
  <c r="L45" i="2"/>
  <c r="M45" i="2"/>
  <c r="N45" i="2"/>
  <c r="O45" i="2"/>
  <c r="L44" i="2"/>
  <c r="M44" i="2"/>
  <c r="N44" i="2"/>
  <c r="O44" i="2"/>
  <c r="L43" i="2"/>
  <c r="M43" i="2"/>
  <c r="N43" i="2"/>
  <c r="O43" i="2"/>
  <c r="P43" i="2"/>
  <c r="U43" i="2"/>
  <c r="L42" i="2"/>
  <c r="M42" i="2"/>
  <c r="N42" i="2"/>
  <c r="O42" i="2"/>
  <c r="L41" i="2"/>
  <c r="M41" i="2"/>
  <c r="N41" i="2"/>
  <c r="O41" i="2"/>
  <c r="L40" i="2"/>
  <c r="M40" i="2"/>
  <c r="N40" i="2"/>
  <c r="O40" i="2"/>
  <c r="L39" i="2"/>
  <c r="M39" i="2"/>
  <c r="N39" i="2"/>
  <c r="O39" i="2"/>
  <c r="L38" i="2"/>
  <c r="M38" i="2"/>
  <c r="N38" i="2"/>
  <c r="O38" i="2"/>
  <c r="L37" i="2"/>
  <c r="M37" i="2"/>
  <c r="N37" i="2"/>
  <c r="O37" i="2"/>
  <c r="P37" i="2"/>
  <c r="U37" i="2"/>
  <c r="L36" i="2"/>
  <c r="M36" i="2"/>
  <c r="N36" i="2"/>
  <c r="O36" i="2"/>
  <c r="L35" i="2"/>
  <c r="M35" i="2"/>
  <c r="N35" i="2"/>
  <c r="O35" i="2"/>
  <c r="P35" i="2"/>
  <c r="U35" i="2"/>
  <c r="L34" i="2"/>
  <c r="M34" i="2"/>
  <c r="N34" i="2"/>
  <c r="O34" i="2"/>
  <c r="L33" i="2"/>
  <c r="M33" i="2"/>
  <c r="N33" i="2"/>
  <c r="O33" i="2"/>
  <c r="P33" i="2"/>
  <c r="U33" i="2"/>
  <c r="L32" i="2"/>
  <c r="M32" i="2"/>
  <c r="N32" i="2"/>
  <c r="O32" i="2"/>
  <c r="P32" i="2"/>
  <c r="U32" i="2"/>
  <c r="P31" i="2"/>
  <c r="U31" i="2"/>
  <c r="O31" i="2"/>
  <c r="L31" i="2"/>
  <c r="P26" i="2"/>
  <c r="U26" i="2"/>
  <c r="O26" i="2"/>
  <c r="L26" i="2"/>
  <c r="L25" i="2"/>
  <c r="M25" i="2"/>
  <c r="N25" i="2"/>
  <c r="L24" i="2"/>
  <c r="M24" i="2"/>
  <c r="N24" i="2"/>
  <c r="L23" i="2"/>
  <c r="M23" i="2"/>
  <c r="N23" i="2"/>
  <c r="O23" i="2"/>
  <c r="P23" i="2"/>
  <c r="U23" i="2"/>
  <c r="L22" i="2"/>
  <c r="M22" i="2"/>
  <c r="N22" i="2"/>
  <c r="L21" i="2"/>
  <c r="M21" i="2"/>
  <c r="N21" i="2"/>
  <c r="L20" i="2"/>
  <c r="M20" i="2"/>
  <c r="N20" i="2"/>
  <c r="L19" i="2"/>
  <c r="M19" i="2"/>
  <c r="N19" i="2"/>
  <c r="O19" i="2"/>
  <c r="P19" i="2"/>
  <c r="U19" i="2"/>
  <c r="L18" i="2"/>
  <c r="M18" i="2"/>
  <c r="N18" i="2"/>
  <c r="O18" i="2"/>
  <c r="P18" i="2"/>
  <c r="U18" i="2"/>
  <c r="L17" i="2"/>
  <c r="M17" i="2"/>
  <c r="N17" i="2"/>
  <c r="O17" i="2"/>
  <c r="P17" i="2"/>
  <c r="U17" i="2"/>
  <c r="L16" i="2"/>
  <c r="M16" i="2"/>
  <c r="N16" i="2"/>
  <c r="L15" i="2"/>
  <c r="M15" i="2"/>
  <c r="N15" i="2"/>
  <c r="L14" i="2"/>
  <c r="M14" i="2"/>
  <c r="N14" i="2"/>
  <c r="L13" i="2"/>
  <c r="M13" i="2"/>
  <c r="N13" i="2"/>
  <c r="L12" i="2"/>
  <c r="M12" i="2"/>
  <c r="N12" i="2"/>
  <c r="O12" i="2"/>
  <c r="P12" i="2"/>
  <c r="U12" i="2"/>
  <c r="L11" i="2"/>
  <c r="M11" i="2"/>
  <c r="N11" i="2"/>
  <c r="L10" i="2"/>
  <c r="M10" i="2"/>
  <c r="N10" i="2"/>
  <c r="O10" i="2"/>
  <c r="P10" i="2"/>
  <c r="U10" i="2"/>
  <c r="P9" i="2"/>
  <c r="U9" i="2"/>
  <c r="O9" i="2"/>
  <c r="L9" i="2"/>
  <c r="N52" i="1"/>
  <c r="O52" i="1"/>
  <c r="P52" i="1"/>
  <c r="N51" i="1"/>
  <c r="O51" i="1"/>
  <c r="N50" i="1"/>
  <c r="O50" i="1"/>
  <c r="P50" i="1"/>
  <c r="N49" i="1"/>
  <c r="O49" i="1"/>
  <c r="P49" i="1"/>
  <c r="N48" i="1"/>
  <c r="O48" i="1"/>
  <c r="P48" i="1"/>
  <c r="N47" i="1"/>
  <c r="O47" i="1"/>
  <c r="P47" i="1"/>
  <c r="P53" i="1"/>
  <c r="Q53" i="1"/>
  <c r="O41" i="1"/>
  <c r="P41" i="1"/>
  <c r="O40" i="1"/>
  <c r="P40" i="1"/>
  <c r="P43" i="1"/>
  <c r="Q43" i="1"/>
  <c r="O35" i="1"/>
  <c r="P35" i="1"/>
  <c r="O34" i="1"/>
  <c r="P34" i="1"/>
  <c r="O33" i="1"/>
  <c r="P33" i="1"/>
  <c r="O32" i="1"/>
  <c r="P32" i="1"/>
  <c r="O31" i="1"/>
  <c r="P31" i="1"/>
  <c r="O30" i="1"/>
  <c r="P30" i="1"/>
  <c r="O29" i="1"/>
  <c r="P29" i="1"/>
  <c r="O28" i="1"/>
  <c r="P28" i="1"/>
  <c r="O27" i="1"/>
  <c r="P27" i="1"/>
  <c r="O26" i="1"/>
  <c r="P26" i="1"/>
  <c r="O25" i="1"/>
  <c r="P25" i="1"/>
  <c r="O24" i="1"/>
  <c r="P24" i="1"/>
  <c r="P36" i="1"/>
  <c r="Q36" i="1"/>
  <c r="N18" i="1"/>
  <c r="O18" i="1"/>
  <c r="P18" i="1"/>
  <c r="N17" i="1"/>
  <c r="O17" i="1"/>
  <c r="P17" i="1"/>
  <c r="Y16" i="1"/>
  <c r="X16" i="1"/>
  <c r="Z16" i="1"/>
  <c r="T16" i="1"/>
  <c r="S16" i="1"/>
  <c r="N16" i="1"/>
  <c r="O16" i="1"/>
  <c r="P16" i="1"/>
  <c r="Y15" i="1"/>
  <c r="X15" i="1"/>
  <c r="Z15" i="1"/>
  <c r="T15" i="1"/>
  <c r="S15" i="1"/>
  <c r="N15" i="1"/>
  <c r="O15" i="1"/>
  <c r="P15" i="1"/>
  <c r="Y14" i="1"/>
  <c r="X14" i="1"/>
  <c r="Z14" i="1"/>
  <c r="T14" i="1"/>
  <c r="S14" i="1"/>
  <c r="N14" i="1"/>
  <c r="O14" i="1"/>
  <c r="P14" i="1"/>
  <c r="P20" i="1"/>
  <c r="Q20" i="1"/>
  <c r="Y13" i="1"/>
  <c r="X13" i="1"/>
  <c r="Z13" i="1"/>
  <c r="T13" i="1"/>
  <c r="S13" i="1"/>
  <c r="Y12" i="1"/>
  <c r="X12" i="1"/>
  <c r="Z12" i="1"/>
  <c r="T12" i="1"/>
  <c r="S12" i="1"/>
  <c r="Y11" i="1"/>
  <c r="X11" i="1"/>
  <c r="Z11" i="1"/>
  <c r="T11" i="1"/>
  <c r="S11" i="1"/>
  <c r="Y10" i="1"/>
  <c r="X10" i="1"/>
  <c r="Z10" i="1"/>
  <c r="T10" i="1"/>
  <c r="S10" i="1"/>
  <c r="F10" i="1"/>
  <c r="Y9" i="1"/>
  <c r="X9" i="1"/>
  <c r="Z9" i="1"/>
  <c r="T9" i="1"/>
  <c r="S9" i="1"/>
  <c r="Y8" i="1"/>
  <c r="X8" i="1"/>
  <c r="Z8" i="1"/>
  <c r="T8" i="1"/>
  <c r="S8" i="1"/>
  <c r="N7" i="1"/>
  <c r="O7" i="1"/>
  <c r="P7" i="1"/>
  <c r="F7" i="1"/>
  <c r="T6" i="1"/>
  <c r="S6" i="1"/>
  <c r="N6" i="1"/>
  <c r="O6" i="1"/>
  <c r="P6" i="1"/>
  <c r="F6" i="1"/>
  <c r="T5" i="1"/>
  <c r="S5" i="1"/>
  <c r="N5" i="1"/>
  <c r="O5" i="1"/>
  <c r="P5" i="1"/>
  <c r="F5" i="1"/>
  <c r="T4" i="1"/>
  <c r="S4" i="1"/>
  <c r="N4" i="1"/>
  <c r="O4" i="1"/>
  <c r="P4" i="1"/>
  <c r="P10" i="1"/>
  <c r="Q10" i="1"/>
  <c r="F4" i="1"/>
  <c r="T3" i="1"/>
  <c r="S3" i="1"/>
  <c r="AB8" i="1"/>
  <c r="AA8" i="1"/>
  <c r="AB9" i="1"/>
  <c r="AA9" i="1"/>
  <c r="AB10" i="1"/>
  <c r="AA10" i="1"/>
  <c r="AB11" i="1"/>
  <c r="AA11" i="1"/>
  <c r="AB12" i="1"/>
  <c r="AA12" i="1"/>
  <c r="AB13" i="1"/>
  <c r="AA13" i="1"/>
  <c r="AB14" i="1"/>
  <c r="AA14" i="1"/>
  <c r="AB15" i="1"/>
  <c r="AA15" i="1"/>
  <c r="AB16" i="1"/>
  <c r="AA16" i="1"/>
</calcChain>
</file>

<file path=xl/sharedStrings.xml><?xml version="1.0" encoding="utf-8"?>
<sst xmlns="http://schemas.openxmlformats.org/spreadsheetml/2006/main" count="1247" uniqueCount="344">
  <si>
    <t>Premis</t>
  </si>
  <si>
    <t>tes</t>
  </si>
  <si>
    <t>Event</t>
  </si>
  <si>
    <t>Traits</t>
  </si>
  <si>
    <t>Cur</t>
  </si>
  <si>
    <t>Fore</t>
  </si>
  <si>
    <t>Prev</t>
  </si>
  <si>
    <t>Amp</t>
  </si>
  <si>
    <t>Orientation</t>
  </si>
  <si>
    <t>%</t>
  </si>
  <si>
    <t>∑</t>
  </si>
  <si>
    <t>S ASLI TERHADAP S PREDIKSI</t>
  </si>
  <si>
    <t>Initial Jobless Claims</t>
  </si>
  <si>
    <t xml:space="preserve">SELISIH S ASLI DAN S PREDIKSI TERHADAP NILAI S ASLI </t>
  </si>
  <si>
    <t>Nonfarm Productivity (QoQ) (Q3)  </t>
  </si>
  <si>
    <t xml:space="preserve">S ASLI KE PREDIKSI TERHADAP N PREDIKSI </t>
  </si>
  <si>
    <t>Trade Balance (Sep)</t>
  </si>
  <si>
    <t>v</t>
  </si>
  <si>
    <t xml:space="preserve">SELISIH S ASLI DAN PREDIKSI TERHADAP N AWAL </t>
  </si>
  <si>
    <t>Unit Labor Costs (QoQ) (Q3)  </t>
  </si>
  <si>
    <t>/f</t>
  </si>
  <si>
    <t>/p</t>
  </si>
  <si>
    <t>Gold</t>
  </si>
  <si>
    <t>JUMLAH SELISIH ASLI DAN PREDIKSI DAN SELISIH MULANYA DENGAN PREDIKSI TERHADAP MULANYA</t>
  </si>
  <si>
    <t>Sum</t>
  </si>
  <si>
    <t>Average Hourly Earnings (MoM) (Jun)</t>
  </si>
  <si>
    <t>Average Hourly Earnings (YoY) (YoY) (Jun)</t>
  </si>
  <si>
    <t>Nonfarm Payrolls (Jun)</t>
  </si>
  <si>
    <t>Private Nonfarm Payrolls (Jun)</t>
  </si>
  <si>
    <t>Unemployment Rate (Jun)</t>
  </si>
  <si>
    <t>rules to determine  long run (30M)</t>
  </si>
  <si>
    <t xml:space="preserve">1. the two or second next closing  candle body  must  be 50% H/L than the current closing  price range, if not the long run occurs in the opposite direction </t>
  </si>
  <si>
    <t>2. if limit (1) penetration occurs at the first candle, it’s an oppsite long run  but if it occurs at the second candle the long run should have the same direction with the initial candle orientation</t>
  </si>
  <si>
    <t>Core Durable Goods Orders (MoM) (Oct)</t>
  </si>
  <si>
    <t>2. if the LH-LL or HH-HL structure occurs minimum 3/4 repetition as an indication of reversal,  the run end</t>
  </si>
  <si>
    <t>Durable Goods Orders (MoM) (Oct)</t>
  </si>
  <si>
    <t>GDP (QoQ) (Q3)  </t>
  </si>
  <si>
    <t xml:space="preserve">3. BOS are accounted to indicate reversal at LH-LL structure </t>
  </si>
  <si>
    <t>GDP Price Index (QoQ) (Q3)</t>
  </si>
  <si>
    <t xml:space="preserve">	Initial Jobless Claims</t>
  </si>
  <si>
    <t xml:space="preserve">	Core PCE Price Index (MoM) (Oct)</t>
  </si>
  <si>
    <t xml:space="preserve">	Core PCE Price Index (YoY) (Oct)</t>
  </si>
  <si>
    <t>Michigan Consumer Expectations (Nov)</t>
  </si>
  <si>
    <t>Michigan Consumer Sentiment (Nov)</t>
  </si>
  <si>
    <t>New Home Sales (Oct)</t>
  </si>
  <si>
    <t>Personal Spending (MoM) (Oct)</t>
  </si>
  <si>
    <t>Goods Trade Balance (Oct)</t>
  </si>
  <si>
    <t>Manufacturing PMI (Nov)  </t>
  </si>
  <si>
    <t>Services PMI (Nov)  </t>
  </si>
  <si>
    <t>Core Retail Sales (MoM) (Nov)</t>
  </si>
  <si>
    <t>Export Price Index (MoM) (Nov)</t>
  </si>
  <si>
    <t>Import Price Index (MoM) (Nov)</t>
  </si>
  <si>
    <t>NY Empire State Manufacturing Index (Dec)</t>
  </si>
  <si>
    <t>Business Inventories (MoM) (Oct)</t>
  </si>
  <si>
    <t>Retail Sales (MoM) (Nov)</t>
  </si>
  <si>
    <t>Week 1 December</t>
  </si>
  <si>
    <t>Date</t>
  </si>
  <si>
    <t>Pair</t>
  </si>
  <si>
    <t>Time</t>
  </si>
  <si>
    <t>Country</t>
  </si>
  <si>
    <t>Counter</t>
  </si>
  <si>
    <t>Price Reaction (30m)</t>
  </si>
  <si>
    <t>Deviation</t>
  </si>
  <si>
    <t>Sentimen</t>
  </si>
  <si>
    <t>Curr</t>
  </si>
  <si>
    <t>SUM</t>
  </si>
  <si>
    <t>Result</t>
  </si>
  <si>
    <t>Body</t>
  </si>
  <si>
    <t>L</t>
  </si>
  <si>
    <t>H</t>
  </si>
  <si>
    <t>Long Run</t>
  </si>
  <si>
    <t>Week 2 December</t>
  </si>
  <si>
    <t>XAUUSD</t>
  </si>
  <si>
    <t>-</t>
  </si>
  <si>
    <t>USA</t>
  </si>
  <si>
    <t>Core PPI (MoM) (Nov)</t>
  </si>
  <si>
    <t>SELL</t>
  </si>
  <si>
    <t>PPI (MoM) (Nov)</t>
  </si>
  <si>
    <t xml:space="preserve">Export Price Index (MoM) (Nov)	</t>
  </si>
  <si>
    <t>Fed Interest Rate Decision</t>
  </si>
  <si>
    <t>T BUY</t>
  </si>
  <si>
    <t>Building Permits (Nov)</t>
  </si>
  <si>
    <t>BUY</t>
  </si>
  <si>
    <t>Housing Starts (Nov)</t>
  </si>
  <si>
    <t>Philadelphia Fed Manufacturing Index (Dec)</t>
  </si>
  <si>
    <t>Industrial Production (MoM) (Nov)</t>
  </si>
  <si>
    <t>Manufacturing PMI (Dec)  </t>
  </si>
  <si>
    <t>Services PMI (Dec)</t>
  </si>
  <si>
    <t>Week 3 December</t>
  </si>
  <si>
    <t>Current Account (Q3)</t>
  </si>
  <si>
    <t>GDP (QoQ) (Q3)</t>
  </si>
  <si>
    <t>CB Consumer Confidence (Dec)</t>
  </si>
  <si>
    <t>Existing Home Sales (Nov)</t>
  </si>
  <si>
    <t>Core Durable Goods Orders (MoM) (Nov)</t>
  </si>
  <si>
    <t>Core PCE Price Index (YoY) (Nov)</t>
  </si>
  <si>
    <t>Core PCE Price Index (MoM) (Nov)</t>
  </si>
  <si>
    <t>Durable Goods Orders (MoM) (Nov)</t>
  </si>
  <si>
    <t>Personal Spending (MoM) (Nov)</t>
  </si>
  <si>
    <t>Michigan Consumer Expectations (Dec)</t>
  </si>
  <si>
    <t>Michigan Consumer Sentiment (Dec)</t>
  </si>
  <si>
    <t>New Home Sales (Nov)</t>
  </si>
  <si>
    <t>Allday</t>
  </si>
  <si>
    <t>Holiday US - Christmas</t>
  </si>
  <si>
    <t>Week 4 December</t>
  </si>
  <si>
    <t>S&amp;P/CS HPI Composite - 20 n.s.a. (YoY) (Oct)</t>
  </si>
  <si>
    <t>Goods Trade Balance (Nov)</t>
  </si>
  <si>
    <t>Pending Home Sales (MoM) (Nov)</t>
  </si>
  <si>
    <t>Chicago PMI (Dec)</t>
  </si>
  <si>
    <t>Week 1 January</t>
  </si>
  <si>
    <t>Manufacturing PMI (Dec)</t>
  </si>
  <si>
    <t>ISM Manufacturing Employment (Dec)</t>
  </si>
  <si>
    <t>ISM Manufacturing PMI (Dec)</t>
  </si>
  <si>
    <t>JOLTs Job Openings (Nov)</t>
  </si>
  <si>
    <t>ADP Nonfarm Employment Change (Dec)</t>
  </si>
  <si>
    <t>Closing Imbalance (Fair Value Gap), High Manipulation Probability or Employment Productivity Misinterpretation due to the contradictive value of (+) ADP Nonfarm Employment Change (Dec) to (-) Markit Composite PMI (Dec) and Services PMI (Dec) Forecast. 84.1 pips bull before long bear run. Buy sentimen shift happen at 15.30 before deep reversal to bear  transpire at 21.45 due to PMI causing a sentimen shock</t>
  </si>
  <si>
    <t>Markit Composite PMI (Dec)</t>
  </si>
  <si>
    <t>T SELL</t>
  </si>
  <si>
    <t>Trade Balance (Nov)</t>
  </si>
  <si>
    <t>Factory Orders (MoM) (Nov)</t>
  </si>
  <si>
    <t>ISM Non-Manufacturing PMI (Dec)</t>
  </si>
  <si>
    <t>Average Hourly Earnings (YoY) (YoY) (Dec)</t>
  </si>
  <si>
    <t>Average Hourly Earnings (MoM) (Dec)</t>
  </si>
  <si>
    <t>Nonfarm Payrolls (Dec)</t>
  </si>
  <si>
    <t>Private Nonfarm Payrolls (Dec)</t>
  </si>
  <si>
    <t>Unemployment Rate (Dec)</t>
  </si>
  <si>
    <t>Week 2 January</t>
  </si>
  <si>
    <t>The Week of Uncertainty.The start of high public sentimen in USD inflation. Retest  108.3 pips bear on sentimen line (LSMA 230) occurs 19.30 just minute before the US session open, possible market manipulation. Long bull run occurred after retest</t>
  </si>
  <si>
    <t>Core CPI (MoM) (Dec)</t>
  </si>
  <si>
    <t xml:space="preserve">Counter Misprediction. Above normal CPI increment  became unhealthy causing the inevitable rise of gold price contradictive to the counter result. Solid sentimen on USD inflation continuing the previous days long bull run resulting a relatively short left over up trend. Fifth Wave of Motive 89.35 pips bull </t>
  </si>
  <si>
    <t>Core CPI (YoY) (Dec)</t>
  </si>
  <si>
    <t>CPI (MoM) (Dec)</t>
  </si>
  <si>
    <t>CPI (YoY) (Dec)</t>
  </si>
  <si>
    <t>Core PPI (MoM) (Dec)</t>
  </si>
  <si>
    <t>PPI (MoM) (Dec)</t>
  </si>
  <si>
    <t>Core Retail Sales (MoM) (Dec)</t>
  </si>
  <si>
    <t xml:space="preserve">Bearish Correction Sentimen. A long corrective bearish run occurs albeit the immense drop of the  Core Retail Sales,  Retail Sales, Import and Export Price Index. In other point of view this occurrence could signify the opposite condition  which indicate the 179.05 pips bear run is only a postponement of the upcoming bullish explosion that will possibly occurs next week due to the shrouding fear in the market  </t>
  </si>
  <si>
    <t>Export Price Index (MoM) (Dec)</t>
  </si>
  <si>
    <t>Import Price Index (MoM) (Dec)</t>
  </si>
  <si>
    <t>Retail Sales (MoM) (Dec)</t>
  </si>
  <si>
    <t>Industrial Production (MoM) (Dec)</t>
  </si>
  <si>
    <t>Business Inventories (MoM) (Nov)</t>
  </si>
  <si>
    <t>Michigan Consumer Expectations (Jan)</t>
  </si>
  <si>
    <t>Michigan Consumer Sentiment (Jan)</t>
  </si>
  <si>
    <t>Week 3 January</t>
  </si>
  <si>
    <t>Holiday US - Martin Luther King, Jr. Day</t>
  </si>
  <si>
    <t>NY Empire State Manufacturing Index (Jan)</t>
  </si>
  <si>
    <t>Building Permits (Dec)</t>
  </si>
  <si>
    <t>Housing Starts (Dec)</t>
  </si>
  <si>
    <t>Philadelphia Fed Manufacturing Index (Jan)</t>
  </si>
  <si>
    <t>Existing Home Sales (Dec)</t>
  </si>
  <si>
    <t>Week 4 January</t>
  </si>
  <si>
    <t>Manufacturing PMI (Jan) </t>
  </si>
  <si>
    <t>Services PMI (Jan)</t>
  </si>
  <si>
    <t>S&amp;P/CS HPI Composite - 20 n.s.a. (YoY) (Nov)</t>
  </si>
  <si>
    <t>CB Consumer Confidence (Jan)</t>
  </si>
  <si>
    <t>Goods Trade Balance (Dec)</t>
  </si>
  <si>
    <t>The Beginning  of The Pre-Take off Sell Off. The prime contributor of this occurences is the highlighted geopolitical situation of  Russia and Ukraine and the current high inflation and inflation sentimen</t>
  </si>
  <si>
    <t>New Home Sales (Dec)</t>
  </si>
  <si>
    <t>Core Durable Goods Orders (MoM) (Dec)</t>
  </si>
  <si>
    <t>This anomaly is the byproduct of  smart money and big institution pre-take off sell off  due to the hedging decision and mass speculation on the the geopolitical conflicts of Russia and Ukraine (High buy liquidity is needed to be eminent). There's short bullish movement in this current time but far from  surpassing  the Weekly Sentimen Line ( LSMA 115/H)</t>
  </si>
  <si>
    <t>Durable Goods Orders (MoM) (Dec)</t>
  </si>
  <si>
    <t>GDP (QoQ) (Q4)  </t>
  </si>
  <si>
    <t>GDP Price Index (QoQ) (Q4)  </t>
  </si>
  <si>
    <t>Pending Home Sales (MoM) (Dec)</t>
  </si>
  <si>
    <t>Core PCE Price Index (MoM) (Dec)</t>
  </si>
  <si>
    <t>Core PCE Price Index (YoY) (Dec)</t>
  </si>
  <si>
    <t>Employment Cost Index (QoQ) (Q4)</t>
  </si>
  <si>
    <t>Personal Spending (MoM) (Dec)</t>
  </si>
  <si>
    <t>Michigan Consumer Expectations (Jan)  </t>
  </si>
  <si>
    <t>Michigan Consumer Sentiment (Jan)  </t>
  </si>
  <si>
    <t>Week 1 February</t>
  </si>
  <si>
    <t>Chicago PMI (Jan)</t>
  </si>
  <si>
    <t>Manufacturing PMI (Jan)</t>
  </si>
  <si>
    <t>ISM Manufacturing Employment (Jan)</t>
  </si>
  <si>
    <t>ISM Manufacturing PMI (Jan)</t>
  </si>
  <si>
    <t>JOLTs Job Openings (Dec)</t>
  </si>
  <si>
    <t>ADP Nonfarm Employment Change (Jan)</t>
  </si>
  <si>
    <t>Transition happen at 15.00 to 16.30 in early London session. Could indicate a brief price manipulation which  later formed a price retest in Weekly Sentimen Line ( LSMA 115/H)  this event is  subsequently  followed by a strong bear trend due to the above expectation result of Nonfarm Productivity Report  eventhough a short bull trend occurs previously</t>
  </si>
  <si>
    <t>Nonfarm Productivity (QoQ) (Q4)</t>
  </si>
  <si>
    <t>Unit Labor Costs (QoQ) (Q4)  </t>
  </si>
  <si>
    <t>Markit Composite PMI (Jan)</t>
  </si>
  <si>
    <t>Factory Orders (MoM) (Dec)</t>
  </si>
  <si>
    <t>ISM Non-Manufacturing PMI (Jan)</t>
  </si>
  <si>
    <t>Average Hourly Earnings (MoM) (Jan)</t>
  </si>
  <si>
    <t>Average Hourly Earnings (YoY) (YoY) (Jan)</t>
  </si>
  <si>
    <t>Nonfarm Payrolls (Jan)</t>
  </si>
  <si>
    <t>Private Nonfarm Payrolls (Jan)</t>
  </si>
  <si>
    <t>Unemployment Rate (Jan)</t>
  </si>
  <si>
    <t>Week 2 February</t>
  </si>
  <si>
    <t>Trade Balance (Dec)</t>
  </si>
  <si>
    <t>Core CPI (YoY) (Jan)</t>
  </si>
  <si>
    <t>Core CPI (MoM) (Jan)</t>
  </si>
  <si>
    <t>CPI (YoY) (Jan)</t>
  </si>
  <si>
    <t>CPI (MoM) (Jan)</t>
  </si>
  <si>
    <t>Federal Budget Balance (Jan)</t>
  </si>
  <si>
    <t>Michigan Consumer Sentiment (Feb)</t>
  </si>
  <si>
    <t>Week 3 February</t>
  </si>
  <si>
    <t>Core PPI (MoM) (Jan)</t>
  </si>
  <si>
    <t>Still a strong sentimen on inflation. Emphasized by the Core PPI and below expectation NY Manufacturing Index thus making a short bull trend that later diped but not lower than the previous short bull</t>
  </si>
  <si>
    <t>NY Empire State Manufacturing Index (Feb)</t>
  </si>
  <si>
    <t>PPI (MoM) (Jan)</t>
  </si>
  <si>
    <t>Core Retail Sales (MoM) (Jan)</t>
  </si>
  <si>
    <t>Export Price Index (MoM) (Jan)</t>
  </si>
  <si>
    <t>A possibility that the rising retail sales regardless the industrial production happened mostly due to the inflationary condition, also Biden speech implicitly emphasizied the current geopolitical problem of russia and ukraine conflict which could invite a detrimental cause to global economy and an eminently strict sanctions to russian and russian oligarchs. At this date the price transided surpass the Weekly Sentimen Line ( LSMA 115/H) with final retest occurs at 17 Feb 13.30 presummably early london session</t>
  </si>
  <si>
    <t>Import Price Index (MoM) (Jan)</t>
  </si>
  <si>
    <t>Retail Sales (MoM) (Jan)</t>
  </si>
  <si>
    <t>Industrial Production (MoM) (Jan)</t>
  </si>
  <si>
    <t>Business Inventories (MoM) (Dec)</t>
  </si>
  <si>
    <t>Building Permits (Jan)</t>
  </si>
  <si>
    <t>Housing Starts (Jan)</t>
  </si>
  <si>
    <t>Philadelphia Fed Manufacturing Index (Feb)</t>
  </si>
  <si>
    <t>Existing Home Sales (Jan)</t>
  </si>
  <si>
    <t>Existing Home Sales (MoM) (Jan)</t>
  </si>
  <si>
    <t>Week 4 February</t>
  </si>
  <si>
    <t>Holiday US - Presidents' Day</t>
  </si>
  <si>
    <t>0</t>
  </si>
  <si>
    <t>S&amp;P/CS HPI Composite - 20 n.s.a. (YoY) (Dec)</t>
  </si>
  <si>
    <t>Manufacturing PMI (Feb) </t>
  </si>
  <si>
    <t>Services PMI (Feb)</t>
  </si>
  <si>
    <t>CB Consumer Confidence (Feb)</t>
  </si>
  <si>
    <t>World</t>
  </si>
  <si>
    <t>Putin Declare Special Ops in Donbass</t>
  </si>
  <si>
    <t>150.000+ Troops</t>
  </si>
  <si>
    <t xml:space="preserve">Current Possible Target : Donetsk, Luhansk, Kharkiv </t>
  </si>
  <si>
    <t>Right before 6.00 AM (Moscow) or 10.00 AM (WIB) Russian President Putin blatantly declare the start of a special operation in ukraine in order to demiliterized and denazified them. Implicitly inffering the start of incursion and invasion to Donbass region. Biden later stated that putin is the aggressor and severe sanction has been enforced to russian financial institution and oligarchs, banning them from doing any and every kind of transactions in western market, also imposing a fine and possible halt to Nord Stream 2 (Russian gas company project)  which planned will build a gas pipe project from russia to germany. due to this event panic impulse occurs in almost every commodity instrument specifically gold and oil</t>
  </si>
  <si>
    <t>GDP (QoQ) (Q4)</t>
  </si>
  <si>
    <t>GDP Price Index (QoQ) (Q4)</t>
  </si>
  <si>
    <t>New Home Sales (MoM) (Jan)</t>
  </si>
  <si>
    <t>Core Durable Goods Orders (MoM) (Jan)</t>
  </si>
  <si>
    <t>Core PCE Price Index (YoY) (Jan)</t>
  </si>
  <si>
    <t>Core PCE Price Index (MoM) (Jan)</t>
  </si>
  <si>
    <t>Durable Goods Orders (MoM) (Jan)</t>
  </si>
  <si>
    <t>Personal Spending (MoM) (Jan)</t>
  </si>
  <si>
    <t>Michigan Consumer Expectations (Feb)</t>
  </si>
  <si>
    <t>After the goepolitical panic impulse of russian incursion. Occurs a deep sell off (peak 1974.32) adding the uncertainty of the market in a certain point. Strong sell sentimen occurs almost in every commodity after trader asses the event (Sc:CNBC) making the far below expectation of pending house sells an insignificant occurence to price movement</t>
  </si>
  <si>
    <t>Pending Home Sales (MoM) (Jan)</t>
  </si>
  <si>
    <t>Week 1 March</t>
  </si>
  <si>
    <t>Goods Trade Balance (Jan)</t>
  </si>
  <si>
    <t>Chicago PMI (Feb)</t>
  </si>
  <si>
    <t>Manufacturing PMI (Feb)</t>
  </si>
  <si>
    <t>ISM Manufacturing PMI (Feb)</t>
  </si>
  <si>
    <t>ADP Nonfarm Employment Change (Feb)</t>
  </si>
  <si>
    <t>Commodity price increase due to the current geopolitical conflict preemptively pushing the gold price higher. This major occurrence has brought a significant force to push the price regardless of the above expectation ADP Employee Report. The lowest point of the candle are in accordance to the counter result even though the closing price are not.  A big drop occurs at early london session  penetrating the Monthly Sentimen Line ( LSMA 500/H) which soon  followed by a retest in Weekly Sentimen Line ( LSMA 115/H) at mid session. This whole action then formed an up short minor motive inside a down intermediate motive fourth wave.</t>
  </si>
  <si>
    <t>Unit Labor Costs (QoQ) (Q4)</t>
  </si>
  <si>
    <t>Markit Composite PMI (Feb)</t>
  </si>
  <si>
    <t>Factory Orders (MoM) (Jan)</t>
  </si>
  <si>
    <t>ISM Non-Manufacturing PMI (Feb)</t>
  </si>
  <si>
    <t>Average Hourly Earnings (MoM) (Feb)</t>
  </si>
  <si>
    <t>The clash, takeover, and overnight seizing  of Zaporizhzhia nuclear power plant (Sc: CNBC) adding a new warning to investor about the ukraine conflict condition and the surprisingly irrelevent contradiction between the over expected NFP and below expected wages rise. These conditions especially below expected wages rise compared solely to inflation rate are considered to be unconvinient by the workers and could indicate an unhealthy result of the following month PCE. The wage unconvinient wage rise also ignite a new growing movement amongst the worker called The Great Resignation. At this event occurs an exceptional phenomenon The Sentimen Cross, which ocurs when Weekly Sentimen Line cross the Monthly Sentimen Line. In this case it formed an upward action and the precise phenomenon are followed by a strong bull trend which fulfill the prevailing  fundamental condition previously explained and a retest is formed preemptively at both lines not long after the NFP, Hourly Earnings, and Unemployment report are released.</t>
  </si>
  <si>
    <t>Average Hourly Earnings (YoY) (YoY) (Feb)</t>
  </si>
  <si>
    <t>Nonfarm Payrolls (Feb)</t>
  </si>
  <si>
    <t>Private Nonfarm Payrolls (Feb)</t>
  </si>
  <si>
    <t>Unemployment Rate (Feb)</t>
  </si>
  <si>
    <t>Week 2 March</t>
  </si>
  <si>
    <t>Trade Balance (Jan)</t>
  </si>
  <si>
    <t>JOLTs Job Openings (Jan)</t>
  </si>
  <si>
    <t>Core CPI (MoM) (Feb)</t>
  </si>
  <si>
    <t>Core CPI (YoY) (Feb)</t>
  </si>
  <si>
    <t>CPI (YoY) (Feb)</t>
  </si>
  <si>
    <t>CPI (MoM) (Feb)</t>
  </si>
  <si>
    <t>Federal Budget Balance (Feb)</t>
  </si>
  <si>
    <t>The immense defisit of the federal budget balance could be the indirect consequences of overly imposed sanction to Russia from US thus considerably expected but still significant but later overshadowed by a progress of this conflict  which transpire in form of cease fire talks between each opposing side (Sc: CNBC).  Not long after this event occurs an obvious retest at Monthly Sentimen Line ( LSMA 500/H) and later in the same day occurs a downward Sentimen Cross which could  indicate that sooner or later there will be a long bear trend as a sensible continuation in a decade cycle of gold.</t>
  </si>
  <si>
    <t>Michigan Consumer Expectations (Mar) </t>
  </si>
  <si>
    <t>TBD</t>
  </si>
  <si>
    <t>Michigan Consumer Sentiment (Mar)</t>
  </si>
  <si>
    <t>Week 3 March</t>
  </si>
  <si>
    <t>Core PPI (MoM) (Feb)</t>
  </si>
  <si>
    <t>Inflation  Cooling Down. The under expected value of  PPI indicating the catastrophic high inflationary condition are cooling down. The price are also in an underlying long bear trend, but transitory reversal soon occurs taking form as retest in Weekly Sentimen Line ( LSMA 115/H) at mid US session hypotheticaly due to the initiation of buy force speculating the upcoming interest rate hike.</t>
  </si>
  <si>
    <t>NY Empire State Manufacturing Index (Mar)</t>
  </si>
  <si>
    <t>PPI (MoM) (Feb)</t>
  </si>
  <si>
    <t>Core Retail Sales (MoM) (Feb)</t>
  </si>
  <si>
    <t>Export Price Index (MoM) (Feb)</t>
  </si>
  <si>
    <t>Import Price Index (MoM) (Feb)</t>
  </si>
  <si>
    <t>Retail Sales (MoM) (Feb)</t>
  </si>
  <si>
    <t>Business Inventories (MoM) (Jan)</t>
  </si>
  <si>
    <t>Hours before Fed announcement about the interest rate. The misprediction could happpen due to preinterest rate market manipulation and speculation, but It is also necessary to know that the information about the march quarter percentage point interest rate hike are already well telegraphed, thus making possibilities of bear shock in the market low. Also due to that premise, the price following reaction are a solid long up trend that pivot or begin  exactly when the Fed Chairman Jerome Powell starts his speech</t>
  </si>
  <si>
    <t>Retail Inventories Ex Auto (Jan)</t>
  </si>
  <si>
    <t>Building Permits (Feb)</t>
  </si>
  <si>
    <t>Housing Starts (Feb)</t>
  </si>
  <si>
    <t>Philadelphia Fed Manufacturing Index (Mar)</t>
  </si>
  <si>
    <t>Industrial Production (MoM) (Feb)</t>
  </si>
  <si>
    <t>Existing Home Sales (Feb)</t>
  </si>
  <si>
    <t>The beginning of the mortgage problem. This phenomenon could be a possible sell off before take off regarding the US upcoming inflationary housing problem</t>
  </si>
  <si>
    <t>Existing Home Sales (MoM) (Feb)</t>
  </si>
  <si>
    <t>Week 4 March</t>
  </si>
  <si>
    <t>New Home Sales (Feb)</t>
  </si>
  <si>
    <t>Core Durable Goods Orders (MoM) (Feb)</t>
  </si>
  <si>
    <t>Current Account (Q4)</t>
  </si>
  <si>
    <t>Durable Goods Orders (MoM) (Feb)</t>
  </si>
  <si>
    <t>Manufacturing PMI (Mar) </t>
  </si>
  <si>
    <t>Services PMI (Mar)+</t>
  </si>
  <si>
    <t>Michigan Consumer Expectations (Mar)</t>
  </si>
  <si>
    <t>Pending Home Sales (MoM) (Feb)</t>
  </si>
  <si>
    <t>Week 1 April</t>
  </si>
  <si>
    <t>S&amp;P/CS HPI Composite - 20 n.s.a. (YoY) (Jan)</t>
  </si>
  <si>
    <t>CB Consumer Confidence (Mar)</t>
  </si>
  <si>
    <t>JOLTs Job Openings (Feb)</t>
  </si>
  <si>
    <t>ADP Nonfarm Employment Change (Mar)</t>
  </si>
  <si>
    <t>Core PCE Price Index (MoM) (Feb)</t>
  </si>
  <si>
    <t>Core PCE Price Index (YoY) (Feb)</t>
  </si>
  <si>
    <t>Personal Spending (MoM) (Feb)</t>
  </si>
  <si>
    <t>Chicago PMI (Mar)</t>
  </si>
  <si>
    <t>Average Hourly Earnings (MoM) (Mar)</t>
  </si>
  <si>
    <t>Average Hourly Earnings (YoY) (YoY) (Mar)</t>
  </si>
  <si>
    <t>Nonfarm Payrolls (Mar)</t>
  </si>
  <si>
    <t>Private Nonfarm Payrolls (Mar)</t>
  </si>
  <si>
    <t>Unemployment Rate (Mar)</t>
  </si>
  <si>
    <t>Manufacturing PMI (Mar)</t>
  </si>
  <si>
    <t>ISM Manufacturing PMI (Mar)</t>
  </si>
  <si>
    <t>Week 2 April</t>
  </si>
  <si>
    <t>Factory Orders (MoM) (Feb)</t>
  </si>
  <si>
    <t>Trade Balance (Feb)</t>
  </si>
  <si>
    <t>Markit Composite PMI (Mar)</t>
  </si>
  <si>
    <t>Services PMI (Mar)</t>
  </si>
  <si>
    <t>ISM Non-Manufacturing PMI (Mar)</t>
  </si>
  <si>
    <t>Week 3 April</t>
  </si>
  <si>
    <t>Core CPI (MoM) (Mar)</t>
  </si>
  <si>
    <t>Core CPI (YoY) (Mar)</t>
  </si>
  <si>
    <t>CPI (MoM) (Mar)</t>
  </si>
  <si>
    <t>CPI (YoY) (Mar)</t>
  </si>
  <si>
    <t>Federal Budget Balance (Mar)</t>
  </si>
  <si>
    <t>Core PPI (MoM) (Mar)</t>
  </si>
  <si>
    <t>PPI (MoM) (Mar)</t>
  </si>
  <si>
    <t>Core Retail Sales (MoM) (Mar)</t>
  </si>
  <si>
    <t>Export Price Index (MoM) (Mar)</t>
  </si>
  <si>
    <t>Import Price Index (MoM) (Mar)</t>
  </si>
  <si>
    <t>Retail Sales (MoM) (Mar)</t>
  </si>
  <si>
    <t>Business Inventories (MoM) (Feb)</t>
  </si>
  <si>
    <t>Michigan Consumer Expectations (Apr)  </t>
  </si>
  <si>
    <t>Retail Inventories Ex Auto (Feb)</t>
  </si>
  <si>
    <t>Michigan Consumer Sentiment (Apr) </t>
  </si>
  <si>
    <t>Holiday US - Good Friday</t>
  </si>
  <si>
    <t>Week 4 April</t>
  </si>
  <si>
    <t xml:space="preserve"> </t>
  </si>
  <si>
    <t>Building Permits (Mar)</t>
  </si>
  <si>
    <t>Housing Starts (Mar)</t>
  </si>
  <si>
    <t>Existing Home Sales (Mar)</t>
  </si>
  <si>
    <t>Philadelphia Fed Manufacturing Index (Apr)</t>
  </si>
  <si>
    <t>Manufacturing PMI (Apr)</t>
  </si>
  <si>
    <t>Markit Composite PMI (Apr)</t>
  </si>
  <si>
    <t>Services PMI (Apr)</t>
  </si>
  <si>
    <t>Week 5 April</t>
  </si>
  <si>
    <t>Week 1 May</t>
  </si>
  <si>
    <t>Week 2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</si>
</sst>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409]d\-mmm\-yy;@"/>
    <numFmt numFmtId="166" formatCode="0.0"/>
    <numFmt numFmtId="167" formatCode="[$-F800]dddd\,\ mmmm\ dd\,\ yyyy"/>
    <numFmt numFmtId="168"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imHei"/>
      <family val="3"/>
      <charset val="134"/>
    </font>
    <font>
      <sz val="11"/>
      <color rgb="FF333333"/>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FAEDC6"/>
        <bgColor indexed="64"/>
      </patternFill>
    </fill>
    <fill>
      <patternFill patternType="solid">
        <fgColor theme="0" tint="-4.9989318521683403E-2"/>
        <bgColor indexed="64"/>
      </patternFill>
    </fill>
    <fill>
      <patternFill patternType="solid">
        <fgColor theme="5" tint="0.79998168889431442"/>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rgb="FFBABABA"/>
      </bottom>
      <diagonal/>
    </border>
    <border>
      <left/>
      <right style="thin">
        <color indexed="64"/>
      </right>
      <top/>
      <bottom/>
      <diagonal/>
    </border>
    <border>
      <left/>
      <right style="thin">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419">
    <xf numFmtId="0" fontId="0" fillId="0" borderId="0" xfId="0"/>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0" fillId="0" borderId="0" xfId="0" applyAlignment="1">
      <alignment horizontal="left"/>
    </xf>
    <xf numFmtId="0" fontId="0" fillId="0" borderId="0" xfId="0" applyAlignment="1">
      <alignment horizontal="right"/>
    </xf>
    <xf numFmtId="10" fontId="0" fillId="0" borderId="4" xfId="0" applyNumberFormat="1" applyBorder="1" applyAlignment="1">
      <alignment horizontal="center"/>
    </xf>
    <xf numFmtId="0" fontId="0" fillId="2" borderId="4" xfId="0" applyFill="1" applyBorder="1" applyAlignment="1">
      <alignment horizontal="center"/>
    </xf>
    <xf numFmtId="10" fontId="0" fillId="2" borderId="4" xfId="0" applyNumberFormat="1" applyFill="1" applyBorder="1" applyAlignment="1">
      <alignment horizontal="center"/>
    </xf>
    <xf numFmtId="10" fontId="3" fillId="2" borderId="4" xfId="0" applyNumberFormat="1" applyFont="1" applyFill="1" applyBorder="1" applyAlignment="1">
      <alignment horizontal="center"/>
    </xf>
    <xf numFmtId="10" fontId="0" fillId="3" borderId="0" xfId="1" applyNumberFormat="1" applyFont="1" applyFill="1" applyAlignment="1">
      <alignment horizontal="center"/>
    </xf>
    <xf numFmtId="10" fontId="0" fillId="4" borderId="0" xfId="1" applyNumberFormat="1" applyFont="1" applyFill="1" applyAlignment="1">
      <alignment horizontal="center"/>
    </xf>
    <xf numFmtId="0" fontId="0" fillId="0" borderId="4" xfId="0" applyBorder="1" applyAlignment="1">
      <alignment horizontal="center"/>
    </xf>
    <xf numFmtId="10" fontId="0" fillId="0" borderId="0" xfId="1" applyNumberFormat="1" applyFont="1" applyAlignment="1">
      <alignment horizontal="center"/>
    </xf>
    <xf numFmtId="0" fontId="0" fillId="0" borderId="4" xfId="0" applyBorder="1" applyAlignment="1">
      <alignment horizontal="left"/>
    </xf>
    <xf numFmtId="10" fontId="0" fillId="5" borderId="4" xfId="0" applyNumberFormat="1" applyFill="1" applyBorder="1" applyAlignment="1">
      <alignment horizontal="center"/>
    </xf>
    <xf numFmtId="10" fontId="0" fillId="3" borderId="4" xfId="0" applyNumberFormat="1" applyFill="1" applyBorder="1" applyAlignment="1">
      <alignment horizontal="center"/>
    </xf>
    <xf numFmtId="10" fontId="0" fillId="4" borderId="4" xfId="0" applyNumberFormat="1" applyFill="1" applyBorder="1" applyAlignment="1">
      <alignment horizontal="center"/>
    </xf>
    <xf numFmtId="10" fontId="0" fillId="6" borderId="0" xfId="1" applyNumberFormat="1" applyFont="1" applyFill="1" applyAlignment="1">
      <alignment horizontal="center"/>
    </xf>
    <xf numFmtId="0" fontId="0" fillId="7" borderId="0" xfId="0" applyFill="1" applyAlignment="1">
      <alignment horizontal="center"/>
    </xf>
    <xf numFmtId="2" fontId="0" fillId="0" borderId="4" xfId="0" applyNumberFormat="1" applyBorder="1" applyAlignment="1">
      <alignment horizontal="center"/>
    </xf>
    <xf numFmtId="2" fontId="0" fillId="0" borderId="0" xfId="1" applyNumberFormat="1" applyFont="1" applyAlignment="1">
      <alignment horizontal="center"/>
    </xf>
    <xf numFmtId="2" fontId="0" fillId="0" borderId="0" xfId="0" applyNumberFormat="1" applyAlignment="1">
      <alignment horizontal="center"/>
    </xf>
    <xf numFmtId="10" fontId="0" fillId="0" borderId="0" xfId="1" applyNumberFormat="1" applyFont="1" applyAlignment="1">
      <alignment horizontal="right"/>
    </xf>
    <xf numFmtId="10" fontId="3" fillId="8" borderId="4" xfId="0" applyNumberFormat="1" applyFont="1" applyFill="1" applyBorder="1" applyAlignment="1">
      <alignment horizontal="right"/>
    </xf>
    <xf numFmtId="2" fontId="0" fillId="0" borderId="4" xfId="0" applyNumberFormat="1" applyBorder="1" applyAlignment="1">
      <alignment horizontal="right"/>
    </xf>
    <xf numFmtId="0" fontId="2" fillId="2" borderId="4" xfId="0" applyFont="1" applyFill="1" applyBorder="1" applyAlignment="1">
      <alignment horizontal="center"/>
    </xf>
    <xf numFmtId="2" fontId="0" fillId="0" borderId="5" xfId="0" applyNumberFormat="1" applyBorder="1" applyAlignment="1">
      <alignment horizontal="center"/>
    </xf>
    <xf numFmtId="4" fontId="0" fillId="0" borderId="0" xfId="0" applyNumberFormat="1" applyAlignment="1">
      <alignment horizontal="center"/>
    </xf>
    <xf numFmtId="20" fontId="0" fillId="0" borderId="4" xfId="0" applyNumberFormat="1" applyBorder="1" applyAlignment="1">
      <alignment horizontal="left"/>
    </xf>
    <xf numFmtId="10" fontId="0" fillId="0" borderId="4" xfId="1" applyNumberFormat="1" applyFont="1" applyBorder="1" applyAlignment="1">
      <alignment horizontal="center"/>
    </xf>
    <xf numFmtId="165" fontId="0" fillId="0" borderId="0" xfId="0" applyNumberFormat="1" applyAlignment="1">
      <alignment horizontal="center"/>
    </xf>
    <xf numFmtId="9" fontId="0" fillId="0" borderId="0" xfId="1" applyFont="1" applyBorder="1"/>
    <xf numFmtId="166" fontId="0" fillId="0" borderId="0" xfId="0" applyNumberFormat="1"/>
    <xf numFmtId="0" fontId="0" fillId="9" borderId="6" xfId="0" applyFill="1" applyBorder="1" applyAlignment="1">
      <alignment horizontal="center"/>
    </xf>
    <xf numFmtId="0" fontId="0" fillId="10" borderId="15" xfId="0" applyFill="1" applyBorder="1" applyAlignment="1">
      <alignment horizontal="center"/>
    </xf>
    <xf numFmtId="10" fontId="0" fillId="10" borderId="15" xfId="0" applyNumberFormat="1" applyFill="1" applyBorder="1" applyAlignment="1">
      <alignment horizontal="center"/>
    </xf>
    <xf numFmtId="9" fontId="0" fillId="10" borderId="15" xfId="1" applyFont="1" applyFill="1" applyBorder="1" applyAlignment="1">
      <alignment horizontal="center" vertic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166" fontId="0" fillId="9" borderId="15" xfId="0" applyNumberFormat="1" applyFill="1" applyBorder="1" applyAlignment="1">
      <alignment horizontal="center" vertical="center"/>
    </xf>
    <xf numFmtId="166" fontId="0" fillId="3" borderId="17" xfId="0" applyNumberFormat="1" applyFill="1" applyBorder="1" applyAlignment="1">
      <alignment horizontal="center" vertical="center"/>
    </xf>
    <xf numFmtId="167"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8" xfId="0" applyBorder="1" applyAlignment="1">
      <alignment horizontal="center"/>
    </xf>
    <xf numFmtId="9" fontId="0" fillId="0" borderId="28" xfId="1" applyFont="1" applyBorder="1" applyAlignment="1">
      <alignment horizontal="center" vertical="center"/>
    </xf>
    <xf numFmtId="2" fontId="0" fillId="0" borderId="28" xfId="0" applyNumberFormat="1" applyBorder="1" applyAlignment="1">
      <alignment horizontal="center" vertical="center"/>
    </xf>
    <xf numFmtId="0" fontId="0" fillId="0" borderId="29" xfId="0" applyBorder="1" applyAlignment="1">
      <alignment horizontal="center" vertical="center"/>
    </xf>
    <xf numFmtId="166" fontId="0" fillId="0" borderId="29" xfId="0" applyNumberFormat="1" applyBorder="1" applyAlignment="1">
      <alignment horizontal="center" vertical="center"/>
    </xf>
    <xf numFmtId="2" fontId="0" fillId="0" borderId="29" xfId="0" applyNumberFormat="1" applyBorder="1" applyAlignment="1">
      <alignment horizontal="center" vertical="center"/>
    </xf>
    <xf numFmtId="0" fontId="0" fillId="0" borderId="30" xfId="0" applyBorder="1" applyAlignment="1">
      <alignment horizontal="center" vertical="center"/>
    </xf>
    <xf numFmtId="0" fontId="0" fillId="0" borderId="8" xfId="0" applyBorder="1" applyAlignment="1">
      <alignment horizontal="left"/>
    </xf>
    <xf numFmtId="0" fontId="0" fillId="0" borderId="8" xfId="0" applyBorder="1" applyAlignment="1">
      <alignment horizontal="center"/>
    </xf>
    <xf numFmtId="10" fontId="0" fillId="0" borderId="8" xfId="0" applyNumberFormat="1" applyBorder="1" applyAlignment="1">
      <alignment horizontal="center"/>
    </xf>
    <xf numFmtId="0" fontId="0" fillId="0" borderId="32" xfId="0" applyBorder="1" applyAlignment="1">
      <alignment horizontal="center"/>
    </xf>
    <xf numFmtId="10" fontId="0" fillId="5" borderId="8" xfId="0" applyNumberFormat="1" applyFill="1" applyBorder="1" applyAlignment="1">
      <alignment horizontal="center"/>
    </xf>
    <xf numFmtId="0" fontId="0" fillId="0" borderId="18" xfId="0" applyBorder="1" applyAlignment="1">
      <alignment horizontal="left"/>
    </xf>
    <xf numFmtId="0" fontId="0" fillId="0" borderId="18" xfId="0" applyBorder="1" applyAlignment="1">
      <alignment horizontal="center"/>
    </xf>
    <xf numFmtId="10" fontId="0" fillId="0" borderId="18" xfId="1" applyNumberFormat="1" applyFont="1" applyBorder="1" applyAlignment="1">
      <alignment horizontal="center"/>
    </xf>
    <xf numFmtId="0" fontId="0" fillId="0" borderId="15" xfId="0" applyBorder="1" applyAlignment="1">
      <alignment horizontal="center"/>
    </xf>
    <xf numFmtId="10" fontId="0" fillId="5" borderId="32" xfId="0" applyNumberFormat="1" applyFill="1" applyBorder="1" applyAlignment="1">
      <alignment horizontal="center"/>
    </xf>
    <xf numFmtId="10" fontId="0" fillId="5" borderId="18" xfId="0" applyNumberFormat="1" applyFill="1" applyBorder="1" applyAlignment="1">
      <alignment horizontal="center"/>
    </xf>
    <xf numFmtId="10" fontId="0" fillId="0" borderId="8" xfId="1" applyNumberFormat="1" applyFont="1" applyBorder="1" applyAlignment="1">
      <alignment horizontal="center"/>
    </xf>
    <xf numFmtId="10" fontId="0" fillId="0" borderId="12" xfId="1" applyNumberFormat="1" applyFont="1" applyBorder="1" applyAlignment="1">
      <alignment horizontal="center"/>
    </xf>
    <xf numFmtId="10" fontId="0" fillId="0" borderId="4" xfId="1" applyNumberFormat="1" applyFont="1" applyFill="1"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2" fontId="0" fillId="0" borderId="5" xfId="1" applyNumberFormat="1" applyFont="1" applyFill="1" applyBorder="1" applyAlignment="1">
      <alignment horizontal="center"/>
    </xf>
    <xf numFmtId="10" fontId="0" fillId="0" borderId="5" xfId="1" applyNumberFormat="1" applyFont="1" applyBorder="1" applyAlignment="1">
      <alignment horizontal="center"/>
    </xf>
    <xf numFmtId="20" fontId="0" fillId="0" borderId="15" xfId="0" applyNumberFormat="1" applyBorder="1" applyAlignment="1">
      <alignment horizontal="center" vertical="center"/>
    </xf>
    <xf numFmtId="10" fontId="0" fillId="5" borderId="35" xfId="0" applyNumberFormat="1" applyFill="1" applyBorder="1" applyAlignment="1">
      <alignment horizontal="center"/>
    </xf>
    <xf numFmtId="10" fontId="0" fillId="5" borderId="5" xfId="0" applyNumberFormat="1" applyFill="1" applyBorder="1" applyAlignment="1">
      <alignment horizontal="center"/>
    </xf>
    <xf numFmtId="9" fontId="0" fillId="0" borderId="35" xfId="1" applyFont="1" applyBorder="1" applyAlignment="1">
      <alignment horizontal="center" vertical="center"/>
    </xf>
    <xf numFmtId="2" fontId="0" fillId="0" borderId="5" xfId="0" applyNumberFormat="1" applyBorder="1" applyAlignment="1">
      <alignment horizontal="center" vertical="center"/>
    </xf>
    <xf numFmtId="2" fontId="0" fillId="0" borderId="35" xfId="0" applyNumberFormat="1" applyBorder="1" applyAlignment="1">
      <alignment horizontal="center" vertical="center"/>
    </xf>
    <xf numFmtId="166" fontId="0" fillId="0" borderId="39" xfId="0" applyNumberFormat="1" applyBorder="1" applyAlignment="1">
      <alignment horizontal="center" vertical="center"/>
    </xf>
    <xf numFmtId="2" fontId="0" fillId="0" borderId="39" xfId="0" applyNumberFormat="1" applyBorder="1" applyAlignment="1">
      <alignment horizontal="center" vertical="center"/>
    </xf>
    <xf numFmtId="0" fontId="0" fillId="0" borderId="36" xfId="0" applyBorder="1" applyAlignment="1">
      <alignment horizontal="center" vertical="center"/>
    </xf>
    <xf numFmtId="20" fontId="0" fillId="0" borderId="32" xfId="0" applyNumberFormat="1" applyBorder="1" applyAlignment="1">
      <alignment horizontal="center" vertical="center"/>
    </xf>
    <xf numFmtId="10" fontId="0" fillId="0" borderId="8" xfId="1" applyNumberFormat="1" applyFont="1" applyBorder="1" applyAlignment="1">
      <alignment horizontal="center" vertical="center"/>
    </xf>
    <xf numFmtId="9" fontId="0" fillId="0" borderId="8" xfId="1" applyFont="1" applyBorder="1" applyAlignment="1">
      <alignment horizontal="center" vertical="center"/>
    </xf>
    <xf numFmtId="2" fontId="0" fillId="0" borderId="8" xfId="0" applyNumberFormat="1" applyBorder="1" applyAlignment="1">
      <alignment horizontal="center" vertical="center"/>
    </xf>
    <xf numFmtId="166" fontId="0" fillId="0" borderId="8" xfId="0" applyNumberFormat="1"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168" fontId="0" fillId="0" borderId="32" xfId="1" applyNumberFormat="1" applyFont="1" applyBorder="1" applyAlignment="1">
      <alignment horizontal="center"/>
    </xf>
    <xf numFmtId="168" fontId="0" fillId="0" borderId="4" xfId="1" applyNumberFormat="1" applyFont="1" applyBorder="1" applyAlignment="1">
      <alignment horizontal="center" vertical="center"/>
    </xf>
    <xf numFmtId="168" fontId="0" fillId="0" borderId="4" xfId="1" applyNumberFormat="1" applyFont="1" applyBorder="1" applyAlignment="1">
      <alignment horizontal="center"/>
    </xf>
    <xf numFmtId="2" fontId="0" fillId="0" borderId="4" xfId="1" applyNumberFormat="1" applyFont="1" applyBorder="1" applyAlignment="1">
      <alignment horizontal="center"/>
    </xf>
    <xf numFmtId="2" fontId="0" fillId="0" borderId="4" xfId="1" applyNumberFormat="1" applyFont="1" applyBorder="1" applyAlignment="1">
      <alignment horizontal="center" vertical="center"/>
    </xf>
    <xf numFmtId="2" fontId="0" fillId="0" borderId="5" xfId="1" applyNumberFormat="1" applyFont="1" applyBorder="1" applyAlignment="1">
      <alignment horizontal="center"/>
    </xf>
    <xf numFmtId="2" fontId="0" fillId="0" borderId="5" xfId="1" applyNumberFormat="1" applyFont="1" applyBorder="1" applyAlignment="1">
      <alignment horizontal="center" vertical="center"/>
    </xf>
    <xf numFmtId="10" fontId="0" fillId="0" borderId="5" xfId="1" applyNumberFormat="1" applyFont="1" applyBorder="1" applyAlignment="1">
      <alignment horizontal="center" vertical="center"/>
    </xf>
    <xf numFmtId="167" fontId="0" fillId="0" borderId="28" xfId="0" applyNumberFormat="1" applyBorder="1" applyAlignment="1">
      <alignment horizontal="center" vertical="center"/>
    </xf>
    <xf numFmtId="20" fontId="0" fillId="0" borderId="28" xfId="0" applyNumberFormat="1" applyBorder="1" applyAlignment="1">
      <alignment horizontal="center" vertical="center"/>
    </xf>
    <xf numFmtId="0" fontId="0" fillId="0" borderId="28" xfId="0" applyBorder="1" applyAlignment="1">
      <alignment horizontal="left"/>
    </xf>
    <xf numFmtId="2" fontId="0" fillId="0" borderId="28" xfId="1" applyNumberFormat="1" applyFont="1" applyBorder="1" applyAlignment="1">
      <alignment horizontal="center"/>
    </xf>
    <xf numFmtId="10" fontId="0" fillId="0" borderId="28" xfId="1" applyNumberFormat="1" applyFont="1" applyBorder="1" applyAlignment="1">
      <alignment horizontal="center" vertical="center"/>
    </xf>
    <xf numFmtId="10" fontId="0" fillId="0" borderId="28" xfId="1" applyNumberFormat="1" applyFont="1" applyBorder="1" applyAlignment="1">
      <alignment horizontal="center"/>
    </xf>
    <xf numFmtId="10" fontId="0" fillId="5" borderId="28" xfId="0" applyNumberFormat="1" applyFill="1" applyBorder="1" applyAlignment="1">
      <alignment horizontal="center"/>
    </xf>
    <xf numFmtId="166" fontId="0" fillId="0" borderId="28" xfId="0" applyNumberFormat="1" applyBorder="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0" fontId="0" fillId="0" borderId="15" xfId="0" applyBorder="1"/>
    <xf numFmtId="2" fontId="0" fillId="0" borderId="15" xfId="1" applyNumberFormat="1" applyFont="1" applyBorder="1" applyAlignment="1">
      <alignment horizontal="center"/>
    </xf>
    <xf numFmtId="10" fontId="0" fillId="5" borderId="15" xfId="0" applyNumberFormat="1" applyFill="1" applyBorder="1" applyAlignment="1">
      <alignment horizontal="center"/>
    </xf>
    <xf numFmtId="10" fontId="0" fillId="0" borderId="32" xfId="1" applyNumberFormat="1" applyFont="1" applyBorder="1" applyAlignment="1">
      <alignment horizontal="center"/>
    </xf>
    <xf numFmtId="10" fontId="0" fillId="0" borderId="4" xfId="1" applyNumberFormat="1" applyFont="1" applyBorder="1" applyAlignment="1">
      <alignment horizontal="center" vertical="center"/>
    </xf>
    <xf numFmtId="2" fontId="0" fillId="0" borderId="15" xfId="1" applyNumberFormat="1" applyFont="1" applyBorder="1" applyAlignment="1">
      <alignment horizontal="center" vertical="center"/>
    </xf>
    <xf numFmtId="0" fontId="0" fillId="0" borderId="45" xfId="0" applyBorder="1"/>
    <xf numFmtId="167" fontId="0" fillId="0" borderId="31" xfId="0" applyNumberFormat="1" applyBorder="1" applyAlignment="1">
      <alignment horizontal="center" vertical="center"/>
    </xf>
    <xf numFmtId="0" fontId="0" fillId="0" borderId="12" xfId="0" applyBorder="1" applyAlignment="1">
      <alignment horizontal="center" vertical="center"/>
    </xf>
    <xf numFmtId="20" fontId="0" fillId="0" borderId="8" xfId="0" applyNumberFormat="1" applyBorder="1" applyAlignment="1">
      <alignment horizontal="center" vertical="center"/>
    </xf>
    <xf numFmtId="0" fontId="0" fillId="0" borderId="21" xfId="0" applyBorder="1" applyAlignment="1">
      <alignment horizontal="center" vertical="center"/>
    </xf>
    <xf numFmtId="166" fontId="0" fillId="0" borderId="21" xfId="0" applyNumberFormat="1" applyBorder="1" applyAlignment="1">
      <alignment horizontal="center" vertical="center"/>
    </xf>
    <xf numFmtId="2" fontId="0" fillId="0" borderId="21" xfId="0" applyNumberFormat="1" applyBorder="1" applyAlignment="1">
      <alignment horizontal="center" vertical="center"/>
    </xf>
    <xf numFmtId="20" fontId="0" fillId="0" borderId="12" xfId="0" applyNumberFormat="1" applyBorder="1" applyAlignment="1">
      <alignment horizontal="center" vertical="center"/>
    </xf>
    <xf numFmtId="2" fontId="0" fillId="0" borderId="8" xfId="1" applyNumberFormat="1" applyFont="1" applyBorder="1" applyAlignment="1">
      <alignment horizontal="center"/>
    </xf>
    <xf numFmtId="2" fontId="0" fillId="0" borderId="12" xfId="1" applyNumberFormat="1" applyFont="1" applyBorder="1" applyAlignment="1">
      <alignment horizontal="center"/>
    </xf>
    <xf numFmtId="2" fontId="0" fillId="0" borderId="12" xfId="0" applyNumberFormat="1" applyBorder="1" applyAlignment="1">
      <alignment horizontal="center" vertical="center"/>
    </xf>
    <xf numFmtId="166" fontId="0" fillId="0" borderId="12" xfId="0" applyNumberFormat="1" applyBorder="1" applyAlignment="1">
      <alignment horizontal="center" vertical="center"/>
    </xf>
    <xf numFmtId="20" fontId="0" fillId="0" borderId="4" xfId="0" applyNumberFormat="1" applyBorder="1" applyAlignment="1">
      <alignment horizontal="center" vertical="center"/>
    </xf>
    <xf numFmtId="9" fontId="0" fillId="0" borderId="32" xfId="1" applyFont="1" applyBorder="1" applyAlignment="1">
      <alignment horizontal="center" vertical="center"/>
    </xf>
    <xf numFmtId="2" fontId="0" fillId="0" borderId="4" xfId="0" applyNumberFormat="1" applyBorder="1" applyAlignment="1">
      <alignment horizontal="center" vertical="center"/>
    </xf>
    <xf numFmtId="0" fontId="0" fillId="0" borderId="43" xfId="0" applyBorder="1" applyAlignment="1">
      <alignment horizontal="center" vertical="center"/>
    </xf>
    <xf numFmtId="166" fontId="0" fillId="0" borderId="43" xfId="0" applyNumberFormat="1" applyBorder="1" applyAlignment="1">
      <alignment horizontal="center" vertical="center"/>
    </xf>
    <xf numFmtId="2" fontId="0" fillId="0" borderId="43" xfId="0" applyNumberFormat="1" applyBorder="1" applyAlignment="1">
      <alignment horizontal="center" vertical="center"/>
    </xf>
    <xf numFmtId="2" fontId="0" fillId="0" borderId="8" xfId="1" applyNumberFormat="1" applyFont="1" applyBorder="1" applyAlignment="1">
      <alignment horizontal="center" vertical="center"/>
    </xf>
    <xf numFmtId="0" fontId="0" fillId="0" borderId="8" xfId="0" applyBorder="1" applyAlignment="1">
      <alignment horizontal="center" vertical="center"/>
    </xf>
    <xf numFmtId="20" fontId="0" fillId="0" borderId="35" xfId="0" applyNumberFormat="1" applyBorder="1" applyAlignment="1">
      <alignment horizontal="center" vertical="center"/>
    </xf>
    <xf numFmtId="2" fontId="0" fillId="0" borderId="32" xfId="1" applyNumberFormat="1" applyFont="1" applyBorder="1" applyAlignment="1">
      <alignment horizontal="center"/>
    </xf>
    <xf numFmtId="0" fontId="0" fillId="0" borderId="35" xfId="0" applyBorder="1" applyAlignment="1">
      <alignment horizontal="center" vertical="center"/>
    </xf>
    <xf numFmtId="166" fontId="0" fillId="0" borderId="35" xfId="0" applyNumberFormat="1" applyBorder="1" applyAlignment="1">
      <alignment horizontal="center" vertical="center"/>
    </xf>
    <xf numFmtId="167" fontId="0" fillId="0" borderId="33" xfId="0" applyNumberFormat="1" applyBorder="1" applyAlignment="1">
      <alignment horizontal="center" vertical="center"/>
    </xf>
    <xf numFmtId="20" fontId="4" fillId="0" borderId="0" xfId="0" applyNumberFormat="1" applyFont="1" applyAlignment="1">
      <alignment horizontal="center" vertical="center"/>
    </xf>
    <xf numFmtId="0" fontId="0" fillId="0" borderId="8"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center" vertical="center"/>
    </xf>
    <xf numFmtId="2" fontId="0" fillId="11" borderId="8" xfId="0" applyNumberFormat="1" applyFill="1" applyBorder="1" applyAlignment="1">
      <alignment horizontal="center" vertical="center"/>
    </xf>
    <xf numFmtId="2" fontId="0" fillId="11" borderId="12" xfId="0" applyNumberFormat="1" applyFill="1" applyBorder="1" applyAlignment="1">
      <alignment horizontal="center" vertical="center"/>
    </xf>
    <xf numFmtId="166" fontId="0" fillId="11" borderId="12" xfId="0" applyNumberFormat="1" applyFill="1" applyBorder="1" applyAlignment="1">
      <alignment horizontal="center" vertical="center"/>
    </xf>
    <xf numFmtId="0" fontId="0" fillId="11" borderId="40" xfId="0" applyFill="1" applyBorder="1" applyAlignment="1">
      <alignment horizontal="center" vertical="center"/>
    </xf>
    <xf numFmtId="0" fontId="0" fillId="0" borderId="0" xfId="0" applyAlignment="1">
      <alignment vertical="center" wrapText="1"/>
    </xf>
    <xf numFmtId="0" fontId="0" fillId="0" borderId="15" xfId="0" applyBorder="1" applyAlignment="1">
      <alignment horizontal="left" vertical="center"/>
    </xf>
    <xf numFmtId="0" fontId="0" fillId="0" borderId="15" xfId="0" applyBorder="1" applyAlignment="1">
      <alignment horizontal="center" vertical="center"/>
    </xf>
    <xf numFmtId="2" fontId="0" fillId="0" borderId="15" xfId="0" applyNumberFormat="1" applyBorder="1" applyAlignment="1">
      <alignment horizontal="center" vertical="center"/>
    </xf>
    <xf numFmtId="10" fontId="0" fillId="0" borderId="15" xfId="1" applyNumberFormat="1" applyFont="1" applyBorder="1" applyAlignment="1">
      <alignment horizontal="center" vertical="center"/>
    </xf>
    <xf numFmtId="0" fontId="0" fillId="10" borderId="5" xfId="0" applyFill="1" applyBorder="1" applyAlignment="1">
      <alignment horizontal="center"/>
    </xf>
    <xf numFmtId="10" fontId="0" fillId="10" borderId="5" xfId="0" applyNumberFormat="1" applyFill="1" applyBorder="1" applyAlignment="1">
      <alignment horizontal="center"/>
    </xf>
    <xf numFmtId="9" fontId="0" fillId="10" borderId="5" xfId="1" applyFont="1" applyFill="1" applyBorder="1" applyAlignment="1">
      <alignment horizontal="center" vertical="center"/>
    </xf>
    <xf numFmtId="0" fontId="0" fillId="10" borderId="5" xfId="0" applyFill="1" applyBorder="1" applyAlignment="1">
      <alignment horizontal="center" vertical="center"/>
    </xf>
    <xf numFmtId="0" fontId="0" fillId="10" borderId="43" xfId="0" applyFill="1" applyBorder="1" applyAlignment="1">
      <alignment horizontal="center" vertical="center"/>
    </xf>
    <xf numFmtId="166" fontId="0" fillId="9" borderId="5" xfId="0" applyNumberFormat="1" applyFill="1" applyBorder="1" applyAlignment="1">
      <alignment horizontal="center" vertical="center"/>
    </xf>
    <xf numFmtId="166" fontId="0" fillId="3" borderId="49" xfId="0" applyNumberFormat="1" applyFill="1" applyBorder="1" applyAlignment="1">
      <alignment horizontal="center" vertical="center"/>
    </xf>
    <xf numFmtId="0" fontId="0" fillId="0" borderId="0" xfId="0" applyAlignment="1">
      <alignment wrapText="1"/>
    </xf>
    <xf numFmtId="10" fontId="0" fillId="0" borderId="8" xfId="0" applyNumberFormat="1" applyBorder="1" applyAlignment="1">
      <alignment horizontal="center" vertical="center"/>
    </xf>
    <xf numFmtId="10" fontId="0" fillId="0" borderId="4" xfId="0" applyNumberFormat="1" applyBorder="1" applyAlignment="1">
      <alignment horizontal="center" vertical="center"/>
    </xf>
    <xf numFmtId="20" fontId="0" fillId="0" borderId="5" xfId="0" applyNumberFormat="1" applyBorder="1" applyAlignment="1">
      <alignment horizontal="center" vertical="center"/>
    </xf>
    <xf numFmtId="0" fontId="0" fillId="0" borderId="5" xfId="0" applyBorder="1" applyAlignment="1">
      <alignment horizontal="left"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9" fontId="0" fillId="0" borderId="4" xfId="1" applyFont="1" applyBorder="1" applyAlignment="1">
      <alignment horizontal="center" vertical="center"/>
    </xf>
    <xf numFmtId="2" fontId="0" fillId="11" borderId="4" xfId="0" applyNumberFormat="1" applyFill="1" applyBorder="1" applyAlignment="1">
      <alignment horizontal="center" vertical="center"/>
    </xf>
    <xf numFmtId="166" fontId="0" fillId="11" borderId="4" xfId="0" applyNumberFormat="1" applyFill="1" applyBorder="1" applyAlignment="1">
      <alignment horizontal="center" vertical="center"/>
    </xf>
    <xf numFmtId="0" fontId="0" fillId="11" borderId="52" xfId="0" applyFill="1" applyBorder="1" applyAlignment="1">
      <alignment horizontal="center" vertical="center"/>
    </xf>
    <xf numFmtId="20" fontId="4" fillId="0" borderId="12" xfId="0" applyNumberFormat="1" applyFont="1" applyBorder="1" applyAlignment="1">
      <alignment horizontal="center" vertical="center"/>
    </xf>
    <xf numFmtId="0" fontId="0" fillId="0" borderId="53" xfId="0" applyBorder="1" applyAlignment="1">
      <alignment horizontal="center" vertical="center"/>
    </xf>
    <xf numFmtId="20" fontId="4" fillId="0" borderId="28" xfId="0" applyNumberFormat="1" applyFont="1" applyBorder="1" applyAlignment="1">
      <alignment horizontal="center" vertical="center"/>
    </xf>
    <xf numFmtId="0" fontId="0" fillId="0" borderId="28" xfId="0" applyBorder="1" applyAlignment="1">
      <alignment horizontal="left" vertical="center"/>
    </xf>
    <xf numFmtId="20" fontId="4" fillId="0" borderId="8" xfId="0" applyNumberFormat="1" applyFont="1" applyBorder="1" applyAlignment="1">
      <alignment horizontal="center"/>
    </xf>
    <xf numFmtId="20" fontId="4" fillId="0" borderId="35" xfId="0" applyNumberFormat="1" applyFont="1" applyBorder="1" applyAlignment="1">
      <alignment horizontal="center"/>
    </xf>
    <xf numFmtId="166" fontId="0" fillId="0" borderId="4" xfId="0" applyNumberFormat="1" applyBorder="1" applyAlignment="1">
      <alignment horizontal="center" vertical="center"/>
    </xf>
    <xf numFmtId="0" fontId="0" fillId="0" borderId="52" xfId="0" applyBorder="1" applyAlignment="1">
      <alignment horizontal="center" vertical="center"/>
    </xf>
    <xf numFmtId="20" fontId="4" fillId="0" borderId="8" xfId="0" applyNumberFormat="1" applyFont="1" applyBorder="1" applyAlignment="1">
      <alignment horizontal="center" vertical="center"/>
    </xf>
    <xf numFmtId="0" fontId="0" fillId="0" borderId="0" xfId="0" applyAlignment="1">
      <alignment vertical="top" wrapText="1"/>
    </xf>
    <xf numFmtId="20" fontId="4" fillId="0" borderId="35" xfId="0" applyNumberFormat="1" applyFont="1" applyBorder="1" applyAlignment="1">
      <alignment horizontal="center" vertical="center"/>
    </xf>
    <xf numFmtId="20" fontId="4" fillId="0" borderId="32" xfId="0" applyNumberFormat="1" applyFont="1" applyBorder="1" applyAlignment="1">
      <alignment horizontal="center" vertical="center"/>
    </xf>
    <xf numFmtId="0" fontId="0" fillId="11" borderId="4" xfId="0" applyFill="1" applyBorder="1" applyAlignment="1">
      <alignment horizontal="center" vertical="center"/>
    </xf>
    <xf numFmtId="0" fontId="0" fillId="9" borderId="54" xfId="0" applyFill="1" applyBorder="1" applyAlignment="1">
      <alignment horizontal="center"/>
    </xf>
    <xf numFmtId="167" fontId="0" fillId="0" borderId="7" xfId="0" applyNumberFormat="1" applyBorder="1" applyAlignment="1">
      <alignment horizontal="center" vertical="center"/>
    </xf>
    <xf numFmtId="0" fontId="0" fillId="0" borderId="32" xfId="0" applyBorder="1" applyAlignment="1">
      <alignment horizontal="left" vertical="center"/>
    </xf>
    <xf numFmtId="0" fontId="0" fillId="0" borderId="32" xfId="0" applyBorder="1" applyAlignment="1">
      <alignment horizontal="center" vertical="center"/>
    </xf>
    <xf numFmtId="0" fontId="0" fillId="0" borderId="18" xfId="0" applyBorder="1" applyAlignment="1">
      <alignment horizontal="center" vertical="center"/>
    </xf>
    <xf numFmtId="10" fontId="0" fillId="0" borderId="32" xfId="1" applyNumberFormat="1" applyFont="1" applyBorder="1" applyAlignment="1">
      <alignment horizontal="center" vertical="center"/>
    </xf>
    <xf numFmtId="2" fontId="0" fillId="0" borderId="32" xfId="0" applyNumberFormat="1" applyBorder="1" applyAlignment="1">
      <alignment horizontal="center" vertical="center"/>
    </xf>
    <xf numFmtId="166" fontId="0" fillId="0" borderId="32" xfId="0" applyNumberFormat="1" applyBorder="1" applyAlignment="1">
      <alignment horizontal="center" vertical="center"/>
    </xf>
    <xf numFmtId="0" fontId="0" fillId="0" borderId="38" xfId="0" applyBorder="1" applyAlignment="1">
      <alignment horizontal="center" vertical="center"/>
    </xf>
    <xf numFmtId="20" fontId="4" fillId="0" borderId="12" xfId="0" applyNumberFormat="1" applyFont="1" applyBorder="1" applyAlignment="1">
      <alignment vertical="center"/>
    </xf>
    <xf numFmtId="10" fontId="0" fillId="0" borderId="15" xfId="0" applyNumberFormat="1" applyBorder="1" applyAlignment="1">
      <alignment horizontal="center" vertical="center"/>
    </xf>
    <xf numFmtId="20" fontId="4" fillId="0" borderId="4" xfId="0" applyNumberFormat="1" applyFont="1" applyBorder="1" applyAlignment="1">
      <alignment horizontal="center" vertical="center"/>
    </xf>
    <xf numFmtId="0" fontId="0" fillId="0" borderId="18" xfId="0" applyBorder="1" applyAlignment="1">
      <alignment horizontal="left" vertical="center"/>
    </xf>
    <xf numFmtId="10" fontId="0" fillId="0" borderId="18" xfId="0" applyNumberFormat="1" applyBorder="1" applyAlignment="1">
      <alignment horizontal="center" vertical="center"/>
    </xf>
    <xf numFmtId="10" fontId="0" fillId="0" borderId="18" xfId="1" applyNumberFormat="1" applyFont="1" applyBorder="1" applyAlignment="1">
      <alignment horizontal="center" vertical="center"/>
    </xf>
    <xf numFmtId="167" fontId="0" fillId="0" borderId="0" xfId="0" applyNumberFormat="1" applyAlignment="1">
      <alignment horizontal="center" vertical="center" wrapText="1"/>
    </xf>
    <xf numFmtId="0" fontId="0" fillId="0" borderId="0" xfId="0" applyAlignment="1">
      <alignment horizontal="left" vertical="center"/>
    </xf>
    <xf numFmtId="10" fontId="0" fillId="0" borderId="0" xfId="0" applyNumberFormat="1" applyAlignment="1">
      <alignment horizontal="center" vertical="center"/>
    </xf>
    <xf numFmtId="10" fontId="0" fillId="0" borderId="0" xfId="1" applyNumberFormat="1" applyFont="1" applyBorder="1" applyAlignment="1">
      <alignment horizontal="center" vertical="center"/>
    </xf>
    <xf numFmtId="9" fontId="0" fillId="0" borderId="0" xfId="1" applyFont="1" applyBorder="1" applyAlignment="1">
      <alignment horizontal="center" vertical="center"/>
    </xf>
    <xf numFmtId="2" fontId="0" fillId="0" borderId="0" xfId="0" applyNumberFormat="1" applyAlignment="1">
      <alignment horizontal="center" vertical="center"/>
    </xf>
    <xf numFmtId="20" fontId="4" fillId="0" borderId="8" xfId="0" applyNumberFormat="1" applyFont="1" applyBorder="1" applyAlignment="1">
      <alignment vertical="center"/>
    </xf>
    <xf numFmtId="20" fontId="4" fillId="0" borderId="4" xfId="0" applyNumberFormat="1" applyFont="1" applyBorder="1" applyAlignment="1">
      <alignment vertical="center"/>
    </xf>
    <xf numFmtId="20" fontId="4" fillId="12" borderId="8" xfId="0" applyNumberFormat="1" applyFont="1" applyFill="1" applyBorder="1" applyAlignment="1">
      <alignment horizontal="center" vertical="center"/>
    </xf>
    <xf numFmtId="0" fontId="0" fillId="12" borderId="8" xfId="0" applyFill="1" applyBorder="1" applyAlignment="1">
      <alignment horizontal="center" vertical="center"/>
    </xf>
    <xf numFmtId="0" fontId="0" fillId="12" borderId="8" xfId="0" applyFill="1" applyBorder="1" applyAlignment="1">
      <alignment horizontal="left" vertical="center"/>
    </xf>
    <xf numFmtId="166" fontId="0" fillId="12" borderId="8" xfId="0" applyNumberFormat="1" applyFill="1" applyBorder="1" applyAlignment="1">
      <alignment horizontal="center" vertical="center"/>
    </xf>
    <xf numFmtId="2" fontId="0" fillId="12" borderId="8" xfId="0" applyNumberFormat="1" applyFill="1" applyBorder="1" applyAlignment="1">
      <alignment horizontal="center" vertical="center"/>
    </xf>
    <xf numFmtId="0" fontId="0" fillId="12" borderId="40" xfId="0" applyFill="1" applyBorder="1" applyAlignment="1">
      <alignment horizontal="center" vertical="center"/>
    </xf>
    <xf numFmtId="10" fontId="0" fillId="0" borderId="32" xfId="0" applyNumberFormat="1" applyBorder="1" applyAlignment="1">
      <alignment horizontal="center" vertical="center"/>
    </xf>
    <xf numFmtId="20" fontId="4" fillId="0" borderId="5" xfId="0" applyNumberFormat="1" applyFont="1" applyBorder="1" applyAlignment="1">
      <alignment horizontal="center" vertical="center"/>
    </xf>
    <xf numFmtId="9" fontId="0" fillId="0" borderId="5" xfId="1" applyFont="1" applyBorder="1" applyAlignment="1">
      <alignment horizontal="center" vertical="center"/>
    </xf>
    <xf numFmtId="166" fontId="0" fillId="0" borderId="5" xfId="0" applyNumberFormat="1" applyBorder="1" applyAlignment="1">
      <alignment horizontal="center" vertical="center"/>
    </xf>
    <xf numFmtId="0" fontId="0" fillId="0" borderId="41" xfId="0" applyBorder="1" applyAlignment="1">
      <alignment horizontal="center" vertical="center"/>
    </xf>
    <xf numFmtId="0" fontId="0" fillId="0" borderId="55" xfId="0" applyBorder="1"/>
    <xf numFmtId="20" fontId="4" fillId="0" borderId="15" xfId="0" applyNumberFormat="1" applyFont="1" applyBorder="1" applyAlignment="1">
      <alignment horizontal="center" vertical="center"/>
    </xf>
    <xf numFmtId="9" fontId="0" fillId="0" borderId="15" xfId="1" applyFont="1" applyBorder="1" applyAlignment="1">
      <alignment horizontal="center" vertical="center"/>
    </xf>
    <xf numFmtId="166" fontId="0" fillId="0" borderId="15" xfId="0" applyNumberFormat="1" applyBorder="1" applyAlignment="1">
      <alignment horizontal="center" vertical="center"/>
    </xf>
    <xf numFmtId="0" fontId="0" fillId="0" borderId="56" xfId="0" applyBorder="1" applyAlignment="1">
      <alignment horizontal="center" vertical="center"/>
    </xf>
    <xf numFmtId="9" fontId="0" fillId="0" borderId="18" xfId="1" applyFont="1" applyBorder="1" applyAlignment="1">
      <alignment horizontal="center" vertical="center"/>
    </xf>
    <xf numFmtId="166" fontId="0" fillId="0" borderId="18" xfId="0" applyNumberFormat="1" applyBorder="1" applyAlignment="1">
      <alignment horizontal="center" vertical="center"/>
    </xf>
    <xf numFmtId="0" fontId="0" fillId="0" borderId="26" xfId="0" applyBorder="1" applyAlignment="1">
      <alignment horizontal="center" vertical="center"/>
    </xf>
    <xf numFmtId="166" fontId="0" fillId="11" borderId="8" xfId="0" applyNumberFormat="1" applyFill="1" applyBorder="1" applyAlignment="1">
      <alignment horizontal="center" vertical="center"/>
    </xf>
    <xf numFmtId="0" fontId="0" fillId="11" borderId="8" xfId="0" applyFill="1" applyBorder="1" applyAlignment="1">
      <alignment horizontal="center" vertical="center"/>
    </xf>
    <xf numFmtId="0" fontId="0" fillId="0" borderId="24" xfId="0" applyBorder="1" applyAlignment="1">
      <alignment horizontal="center" vertical="center"/>
    </xf>
    <xf numFmtId="20" fontId="4" fillId="0" borderId="35" xfId="0" applyNumberFormat="1" applyFont="1" applyBorder="1" applyAlignment="1">
      <alignment vertical="center"/>
    </xf>
    <xf numFmtId="166" fontId="0" fillId="0" borderId="12" xfId="0" applyNumberFormat="1" applyBorder="1" applyAlignment="1">
      <alignment vertical="center"/>
    </xf>
    <xf numFmtId="166" fontId="0" fillId="0" borderId="35" xfId="0" applyNumberFormat="1" applyBorder="1" applyAlignment="1">
      <alignment vertical="center"/>
    </xf>
    <xf numFmtId="166" fontId="0" fillId="0" borderId="18" xfId="0" applyNumberFormat="1" applyBorder="1" applyAlignment="1">
      <alignment vertical="center"/>
    </xf>
    <xf numFmtId="0" fontId="0" fillId="0" borderId="35" xfId="0" applyBorder="1" applyAlignment="1">
      <alignment horizontal="left" vertical="center"/>
    </xf>
    <xf numFmtId="10" fontId="0" fillId="0" borderId="35" xfId="0" applyNumberFormat="1" applyBorder="1" applyAlignment="1">
      <alignment horizontal="center" vertical="center"/>
    </xf>
    <xf numFmtId="10" fontId="0" fillId="0" borderId="35" xfId="1" applyNumberFormat="1" applyFont="1" applyBorder="1" applyAlignment="1">
      <alignment horizontal="center" vertical="center"/>
    </xf>
    <xf numFmtId="9" fontId="0" fillId="0" borderId="4" xfId="1" applyFont="1" applyBorder="1" applyAlignment="1">
      <alignment vertical="center"/>
    </xf>
    <xf numFmtId="2" fontId="0" fillId="0" borderId="4" xfId="0" applyNumberFormat="1" applyBorder="1" applyAlignment="1">
      <alignment vertical="center"/>
    </xf>
    <xf numFmtId="0" fontId="0" fillId="0" borderId="4" xfId="0" applyBorder="1" applyAlignment="1">
      <alignment vertical="center"/>
    </xf>
    <xf numFmtId="166" fontId="0" fillId="0" borderId="4" xfId="0" applyNumberFormat="1" applyBorder="1" applyAlignment="1">
      <alignment vertical="center"/>
    </xf>
    <xf numFmtId="0" fontId="0" fillId="0" borderId="52" xfId="0" applyBorder="1" applyAlignment="1">
      <alignment vertical="center"/>
    </xf>
    <xf numFmtId="9" fontId="0" fillId="0" borderId="18" xfId="1" applyFont="1" applyBorder="1" applyAlignment="1">
      <alignment vertical="center"/>
    </xf>
    <xf numFmtId="2" fontId="0" fillId="0" borderId="18" xfId="0" applyNumberFormat="1" applyBorder="1" applyAlignment="1">
      <alignment vertical="center"/>
    </xf>
    <xf numFmtId="0" fontId="0" fillId="0" borderId="18" xfId="0" applyBorder="1" applyAlignment="1">
      <alignment vertical="center"/>
    </xf>
    <xf numFmtId="0" fontId="0" fillId="0" borderId="26" xfId="0" applyBorder="1" applyAlignment="1">
      <alignment vertical="center"/>
    </xf>
    <xf numFmtId="9" fontId="0" fillId="0" borderId="8" xfId="1" applyFont="1" applyBorder="1" applyAlignment="1">
      <alignment vertical="center"/>
    </xf>
    <xf numFmtId="2" fontId="0" fillId="0" borderId="8" xfId="0" applyNumberFormat="1" applyBorder="1" applyAlignment="1">
      <alignment vertical="center"/>
    </xf>
    <xf numFmtId="0" fontId="0" fillId="0" borderId="8" xfId="0" applyBorder="1" applyAlignment="1">
      <alignment vertical="center"/>
    </xf>
    <xf numFmtId="166" fontId="0" fillId="0" borderId="8" xfId="0" applyNumberFormat="1" applyBorder="1" applyAlignment="1">
      <alignment vertical="center"/>
    </xf>
    <xf numFmtId="0" fontId="0" fillId="0" borderId="40" xfId="0" applyBorder="1" applyAlignment="1">
      <alignment vertical="center"/>
    </xf>
    <xf numFmtId="0" fontId="0" fillId="0" borderId="0" xfId="0"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1" xfId="0" applyNumberFormat="1" applyBorder="1" applyAlignment="1">
      <alignment horizontal="right"/>
    </xf>
    <xf numFmtId="164" fontId="0" fillId="0" borderId="2" xfId="0" applyNumberFormat="1" applyBorder="1" applyAlignment="1">
      <alignment horizontal="right"/>
    </xf>
    <xf numFmtId="164" fontId="0" fillId="0" borderId="3" xfId="0" applyNumberFormat="1" applyBorder="1" applyAlignment="1">
      <alignment horizontal="right"/>
    </xf>
    <xf numFmtId="164" fontId="0" fillId="5" borderId="1" xfId="0" applyNumberFormat="1" applyFill="1" applyBorder="1" applyAlignment="1">
      <alignment horizontal="right"/>
    </xf>
    <xf numFmtId="164" fontId="0" fillId="5" borderId="2" xfId="0" applyNumberFormat="1" applyFill="1" applyBorder="1" applyAlignment="1">
      <alignment horizontal="right"/>
    </xf>
    <xf numFmtId="164" fontId="0" fillId="5" borderId="3" xfId="0" applyNumberFormat="1" applyFill="1" applyBorder="1" applyAlignment="1">
      <alignment horizontal="right"/>
    </xf>
    <xf numFmtId="167" fontId="0" fillId="0" borderId="31"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25" xfId="0" applyNumberFormat="1" applyBorder="1" applyAlignment="1">
      <alignment horizontal="center" vertical="center"/>
    </xf>
    <xf numFmtId="0" fontId="0" fillId="0" borderId="12" xfId="0" applyBorder="1" applyAlignment="1">
      <alignment horizontal="center" vertical="center"/>
    </xf>
    <xf numFmtId="0" fontId="0" fillId="0" borderId="35" xfId="0" applyBorder="1" applyAlignment="1">
      <alignment horizontal="center" vertical="center"/>
    </xf>
    <xf numFmtId="0" fontId="0" fillId="0" borderId="18" xfId="0" applyBorder="1" applyAlignment="1">
      <alignment horizontal="center" vertical="center"/>
    </xf>
    <xf numFmtId="20" fontId="4" fillId="0" borderId="12" xfId="0" applyNumberFormat="1" applyFont="1" applyBorder="1" applyAlignment="1">
      <alignment horizontal="center" vertical="center"/>
    </xf>
    <xf numFmtId="20" fontId="4" fillId="0" borderId="35" xfId="0" applyNumberFormat="1" applyFont="1" applyBorder="1" applyAlignment="1">
      <alignment horizontal="center" vertical="center"/>
    </xf>
    <xf numFmtId="20" fontId="4" fillId="0" borderId="18" xfId="0" applyNumberFormat="1" applyFont="1" applyBorder="1" applyAlignment="1">
      <alignment horizontal="center" vertical="center"/>
    </xf>
    <xf numFmtId="0" fontId="0" fillId="10" borderId="12" xfId="0" applyFill="1" applyBorder="1" applyAlignment="1">
      <alignment horizontal="center" vertical="center"/>
    </xf>
    <xf numFmtId="0" fontId="0" fillId="10" borderId="35" xfId="0" applyFill="1" applyBorder="1" applyAlignment="1">
      <alignment horizontal="center" vertical="center"/>
    </xf>
    <xf numFmtId="0" fontId="0" fillId="10" borderId="24" xfId="0" applyFill="1" applyBorder="1" applyAlignment="1">
      <alignment horizontal="center" vertical="center"/>
    </xf>
    <xf numFmtId="0" fontId="0" fillId="10" borderId="36" xfId="0" applyFill="1" applyBorder="1" applyAlignment="1">
      <alignment horizontal="center" vertical="center"/>
    </xf>
    <xf numFmtId="167" fontId="0" fillId="0" borderId="33" xfId="0" applyNumberFormat="1" applyBorder="1" applyAlignment="1">
      <alignment horizontal="center" vertical="center"/>
    </xf>
    <xf numFmtId="167" fontId="0" fillId="0" borderId="7" xfId="0" applyNumberFormat="1" applyBorder="1" applyAlignment="1">
      <alignment horizontal="center" vertical="center"/>
    </xf>
    <xf numFmtId="167" fontId="0" fillId="0" borderId="34" xfId="0" applyNumberFormat="1" applyBorder="1" applyAlignment="1">
      <alignment horizontal="center" vertical="center"/>
    </xf>
    <xf numFmtId="0" fontId="0" fillId="10" borderId="37" xfId="0" applyFill="1" applyBorder="1" applyAlignment="1">
      <alignment horizontal="center" vertical="center"/>
    </xf>
    <xf numFmtId="0" fontId="0" fillId="10" borderId="20" xfId="0" applyFill="1" applyBorder="1" applyAlignment="1">
      <alignment horizontal="center" vertical="center"/>
    </xf>
    <xf numFmtId="0" fontId="0" fillId="10" borderId="21" xfId="0" applyFill="1" applyBorder="1" applyAlignment="1">
      <alignment horizontal="center"/>
    </xf>
    <xf numFmtId="0" fontId="0" fillId="10" borderId="22" xfId="0" applyFill="1" applyBorder="1" applyAlignment="1">
      <alignment horizontal="center"/>
    </xf>
    <xf numFmtId="0" fontId="0" fillId="10" borderId="23" xfId="0" applyFill="1" applyBorder="1" applyAlignment="1">
      <alignment horizont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10" borderId="23" xfId="0" applyFill="1" applyBorder="1" applyAlignment="1">
      <alignment horizontal="center" vertical="center"/>
    </xf>
    <xf numFmtId="167" fontId="0" fillId="0" borderId="14" xfId="0" applyNumberFormat="1" applyBorder="1" applyAlignment="1">
      <alignment horizontal="center" vertical="center"/>
    </xf>
    <xf numFmtId="0" fontId="0" fillId="0" borderId="24" xfId="0" applyBorder="1" applyAlignment="1">
      <alignment horizontal="center" vertical="center"/>
    </xf>
    <xf numFmtId="0" fontId="0" fillId="0" borderId="36" xfId="0" applyBorder="1" applyAlignment="1">
      <alignment horizontal="center" vertical="center"/>
    </xf>
    <xf numFmtId="0" fontId="0" fillId="0" borderId="26" xfId="0" applyBorder="1" applyAlignment="1">
      <alignment horizontal="center" vertical="center"/>
    </xf>
    <xf numFmtId="2" fontId="0" fillId="0" borderId="12" xfId="0" applyNumberFormat="1" applyBorder="1" applyAlignment="1">
      <alignment horizontal="center" vertical="center"/>
    </xf>
    <xf numFmtId="2" fontId="0" fillId="0" borderId="35" xfId="0" applyNumberFormat="1" applyBorder="1" applyAlignment="1">
      <alignment horizontal="center" vertical="center"/>
    </xf>
    <xf numFmtId="2" fontId="0" fillId="0" borderId="18" xfId="0" applyNumberFormat="1" applyBorder="1" applyAlignment="1">
      <alignment horizontal="center" vertical="center"/>
    </xf>
    <xf numFmtId="166" fontId="0" fillId="0" borderId="12" xfId="0" applyNumberFormat="1" applyBorder="1" applyAlignment="1">
      <alignment horizontal="center" vertical="center"/>
    </xf>
    <xf numFmtId="166" fontId="0" fillId="0" borderId="35" xfId="0" applyNumberFormat="1" applyBorder="1" applyAlignment="1">
      <alignment horizontal="center" vertical="center"/>
    </xf>
    <xf numFmtId="166" fontId="0" fillId="0" borderId="18" xfId="0" applyNumberFormat="1" applyBorder="1" applyAlignment="1">
      <alignment horizontal="center" vertical="center"/>
    </xf>
    <xf numFmtId="9" fontId="0" fillId="0" borderId="12" xfId="1" applyFont="1" applyBorder="1" applyAlignment="1">
      <alignment horizontal="center" vertical="center"/>
    </xf>
    <xf numFmtId="9" fontId="0" fillId="0" borderId="35" xfId="1" applyFont="1" applyBorder="1" applyAlignment="1">
      <alignment horizontal="center" vertical="center"/>
    </xf>
    <xf numFmtId="9" fontId="0" fillId="0" borderId="18" xfId="1" applyFont="1"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0" fontId="0" fillId="0" borderId="41" xfId="0" applyBorder="1" applyAlignment="1">
      <alignment horizontal="center" vertical="center"/>
    </xf>
    <xf numFmtId="20" fontId="4" fillId="0" borderId="5" xfId="0" applyNumberFormat="1" applyFont="1" applyBorder="1" applyAlignment="1">
      <alignment horizontal="center" vertical="center"/>
    </xf>
    <xf numFmtId="9" fontId="0" fillId="0" borderId="5" xfId="1" applyFont="1" applyBorder="1" applyAlignment="1">
      <alignment horizontal="center" vertical="center"/>
    </xf>
    <xf numFmtId="166" fontId="0" fillId="0" borderId="5" xfId="0" applyNumberFormat="1" applyBorder="1" applyAlignment="1">
      <alignment horizontal="center" vertical="center"/>
    </xf>
    <xf numFmtId="0" fontId="0" fillId="0" borderId="32" xfId="0" applyBorder="1" applyAlignment="1">
      <alignment horizontal="center" vertical="center"/>
    </xf>
    <xf numFmtId="166" fontId="0" fillId="0" borderId="32" xfId="0" applyNumberFormat="1" applyBorder="1" applyAlignment="1">
      <alignment horizontal="center" vertical="center"/>
    </xf>
    <xf numFmtId="2" fontId="0" fillId="0" borderId="32" xfId="0" applyNumberFormat="1" applyBorder="1" applyAlignment="1">
      <alignment horizontal="center" vertical="center"/>
    </xf>
    <xf numFmtId="0" fontId="0" fillId="0" borderId="38" xfId="0" applyBorder="1" applyAlignment="1">
      <alignment horizontal="center" vertical="center"/>
    </xf>
    <xf numFmtId="167" fontId="0" fillId="0" borderId="37" xfId="0" applyNumberFormat="1" applyBorder="1" applyAlignment="1">
      <alignment horizontal="center" vertical="center"/>
    </xf>
    <xf numFmtId="20" fontId="4" fillId="0" borderId="32" xfId="0" applyNumberFormat="1" applyFont="1" applyBorder="1" applyAlignment="1">
      <alignment horizontal="center" vertical="center"/>
    </xf>
    <xf numFmtId="9" fontId="0" fillId="0" borderId="32" xfId="1" applyFont="1" applyBorder="1" applyAlignment="1">
      <alignment horizontal="center" vertical="center"/>
    </xf>
    <xf numFmtId="166" fontId="0" fillId="11" borderId="12" xfId="0" applyNumberFormat="1" applyFill="1" applyBorder="1" applyAlignment="1">
      <alignment horizontal="center" vertical="center"/>
    </xf>
    <xf numFmtId="166" fontId="0" fillId="11" borderId="18" xfId="0" applyNumberFormat="1" applyFill="1" applyBorder="1" applyAlignment="1">
      <alignment horizontal="center" vertical="center"/>
    </xf>
    <xf numFmtId="0" fontId="0" fillId="11" borderId="12" xfId="0" applyFill="1" applyBorder="1" applyAlignment="1">
      <alignment horizontal="center" vertical="center"/>
    </xf>
    <xf numFmtId="0" fontId="0" fillId="11" borderId="18" xfId="0" applyFill="1" applyBorder="1" applyAlignment="1">
      <alignment horizontal="center" vertical="center"/>
    </xf>
    <xf numFmtId="2" fontId="0" fillId="11" borderId="12" xfId="0" applyNumberFormat="1" applyFill="1" applyBorder="1" applyAlignment="1">
      <alignment horizontal="center" vertical="center"/>
    </xf>
    <xf numFmtId="2" fontId="0" fillId="11" borderId="18" xfId="0" applyNumberFormat="1" applyFill="1" applyBorder="1" applyAlignment="1">
      <alignment horizontal="center" vertical="center"/>
    </xf>
    <xf numFmtId="0" fontId="0" fillId="11" borderId="24" xfId="0" applyFill="1" applyBorder="1" applyAlignment="1">
      <alignment horizontal="center" vertical="center"/>
    </xf>
    <xf numFmtId="0" fontId="0" fillId="11" borderId="26" xfId="0" applyFill="1" applyBorder="1" applyAlignment="1">
      <alignment horizontal="center" vertical="center"/>
    </xf>
    <xf numFmtId="0" fontId="0" fillId="0" borderId="43" xfId="0" applyBorder="1" applyAlignment="1">
      <alignment horizontal="left" vertical="top" wrapText="1"/>
    </xf>
    <xf numFmtId="0" fontId="0" fillId="0" borderId="48" xfId="0" applyBorder="1" applyAlignment="1">
      <alignment horizontal="left" vertical="top" wrapText="1"/>
    </xf>
    <xf numFmtId="0" fontId="0" fillId="0" borderId="49" xfId="0" applyBorder="1" applyAlignment="1">
      <alignment horizontal="left" vertical="top" wrapText="1"/>
    </xf>
    <xf numFmtId="0" fontId="0" fillId="0" borderId="4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39" xfId="0" applyBorder="1" applyAlignment="1">
      <alignment horizontal="left" vertical="top" wrapText="1"/>
    </xf>
    <xf numFmtId="0" fontId="0" fillId="0" borderId="46" xfId="0" applyBorder="1" applyAlignment="1">
      <alignment horizontal="left" vertical="top" wrapText="1"/>
    </xf>
    <xf numFmtId="2" fontId="0" fillId="11" borderId="5" xfId="0" applyNumberFormat="1" applyFill="1" applyBorder="1" applyAlignment="1">
      <alignment horizontal="center" vertical="center"/>
    </xf>
    <xf numFmtId="0" fontId="0" fillId="11" borderId="5" xfId="0" applyFill="1" applyBorder="1" applyAlignment="1">
      <alignment horizontal="center" vertical="center"/>
    </xf>
    <xf numFmtId="166" fontId="0" fillId="11" borderId="5" xfId="0" applyNumberFormat="1" applyFill="1" applyBorder="1" applyAlignment="1">
      <alignment horizontal="center" vertical="center"/>
    </xf>
    <xf numFmtId="0" fontId="0" fillId="11" borderId="41" xfId="0" applyFill="1" applyBorder="1" applyAlignment="1">
      <alignment horizontal="center" vertical="center"/>
    </xf>
    <xf numFmtId="166" fontId="0" fillId="11" borderId="35" xfId="0" applyNumberFormat="1" applyFill="1" applyBorder="1" applyAlignment="1">
      <alignment horizontal="center" vertical="center"/>
    </xf>
    <xf numFmtId="0" fontId="0" fillId="11" borderId="35" xfId="0" applyFill="1" applyBorder="1" applyAlignment="1">
      <alignment horizontal="center" vertical="center"/>
    </xf>
    <xf numFmtId="2" fontId="0" fillId="11" borderId="35" xfId="0" applyNumberFormat="1" applyFill="1" applyBorder="1" applyAlignment="1">
      <alignment horizontal="center" vertical="center"/>
    </xf>
    <xf numFmtId="0" fontId="0" fillId="11" borderId="36" xfId="0" applyFill="1" applyBorder="1" applyAlignment="1">
      <alignment horizontal="center" vertical="center"/>
    </xf>
    <xf numFmtId="20" fontId="4" fillId="0" borderId="4" xfId="0" applyNumberFormat="1" applyFont="1" applyBorder="1" applyAlignment="1">
      <alignment horizontal="center" vertical="center"/>
    </xf>
    <xf numFmtId="0" fontId="0" fillId="12" borderId="21" xfId="0" applyFill="1" applyBorder="1" applyAlignment="1">
      <alignment horizontal="center" vertical="center"/>
    </xf>
    <xf numFmtId="0" fontId="0" fillId="12" borderId="22" xfId="0" applyFill="1" applyBorder="1" applyAlignment="1">
      <alignment horizontal="center" vertical="center"/>
    </xf>
    <xf numFmtId="0" fontId="0" fillId="12" borderId="23" xfId="0" applyFill="1" applyBorder="1" applyAlignment="1">
      <alignment horizontal="center" vertical="center"/>
    </xf>
    <xf numFmtId="167" fontId="0" fillId="0" borderId="31" xfId="0" applyNumberFormat="1" applyBorder="1" applyAlignment="1">
      <alignment horizontal="center" vertical="center" wrapText="1"/>
    </xf>
    <xf numFmtId="167" fontId="0" fillId="0" borderId="25" xfId="0" applyNumberFormat="1" applyBorder="1" applyAlignment="1">
      <alignment horizontal="center" vertical="center" wrapText="1"/>
    </xf>
    <xf numFmtId="0" fontId="0" fillId="11" borderId="38" xfId="0" applyFill="1" applyBorder="1" applyAlignment="1">
      <alignment horizontal="center" vertical="center"/>
    </xf>
    <xf numFmtId="2" fontId="0" fillId="11" borderId="32" xfId="0" applyNumberFormat="1" applyFill="1" applyBorder="1" applyAlignment="1">
      <alignment horizontal="center" vertical="center"/>
    </xf>
    <xf numFmtId="0" fontId="0" fillId="11" borderId="32" xfId="0" applyFill="1" applyBorder="1" applyAlignment="1">
      <alignment horizontal="center" vertical="center"/>
    </xf>
    <xf numFmtId="166" fontId="0" fillId="11" borderId="32" xfId="0" applyNumberFormat="1" applyFill="1" applyBorder="1" applyAlignment="1">
      <alignment horizontal="center" vertical="center"/>
    </xf>
    <xf numFmtId="0" fontId="0" fillId="10" borderId="31" xfId="0" applyFill="1" applyBorder="1" applyAlignment="1">
      <alignment horizontal="center" vertical="center"/>
    </xf>
    <xf numFmtId="0" fontId="0" fillId="10" borderId="25" xfId="0" applyFill="1" applyBorder="1" applyAlignment="1">
      <alignment horizontal="center" vertical="center"/>
    </xf>
    <xf numFmtId="0" fontId="0" fillId="10" borderId="18" xfId="0" applyFill="1" applyBorder="1" applyAlignment="1">
      <alignment horizontal="center" vertical="center"/>
    </xf>
    <xf numFmtId="0" fontId="0" fillId="10" borderId="26" xfId="0" applyFill="1" applyBorder="1" applyAlignment="1">
      <alignment horizontal="center" vertical="center"/>
    </xf>
    <xf numFmtId="0" fontId="0" fillId="0" borderId="43" xfId="0" applyBorder="1" applyAlignment="1">
      <alignment horizontal="center" vertical="top" wrapText="1"/>
    </xf>
    <xf numFmtId="0" fontId="0" fillId="0" borderId="48" xfId="0" applyBorder="1" applyAlignment="1">
      <alignment horizontal="center" vertical="top" wrapText="1"/>
    </xf>
    <xf numFmtId="0" fontId="0" fillId="0" borderId="49" xfId="0" applyBorder="1" applyAlignment="1">
      <alignment horizontal="center" vertical="top" wrapText="1"/>
    </xf>
    <xf numFmtId="0" fontId="0" fillId="0" borderId="42" xfId="0" applyBorder="1" applyAlignment="1">
      <alignment horizontal="center" vertical="top" wrapText="1"/>
    </xf>
    <xf numFmtId="0" fontId="0" fillId="0" borderId="50" xfId="0" applyBorder="1" applyAlignment="1">
      <alignment horizontal="center" vertical="top" wrapText="1"/>
    </xf>
    <xf numFmtId="0" fontId="0" fillId="0" borderId="51" xfId="0" applyBorder="1" applyAlignment="1">
      <alignment horizontal="center" vertical="top" wrapText="1"/>
    </xf>
    <xf numFmtId="0" fontId="0" fillId="0" borderId="43" xfId="0" applyBorder="1" applyAlignment="1">
      <alignment horizontal="left" wrapText="1"/>
    </xf>
    <xf numFmtId="0" fontId="0" fillId="0" borderId="48" xfId="0" applyBorder="1" applyAlignment="1">
      <alignment horizontal="left" wrapText="1"/>
    </xf>
    <xf numFmtId="0" fontId="0" fillId="0" borderId="49" xfId="0" applyBorder="1" applyAlignment="1">
      <alignment horizontal="left" wrapText="1"/>
    </xf>
    <xf numFmtId="0" fontId="0" fillId="0" borderId="39" xfId="0" applyBorder="1" applyAlignment="1">
      <alignment horizontal="left" wrapText="1"/>
    </xf>
    <xf numFmtId="0" fontId="0" fillId="0" borderId="0" xfId="0" applyAlignment="1">
      <alignment horizontal="left" wrapText="1"/>
    </xf>
    <xf numFmtId="0" fontId="0" fillId="0" borderId="46" xfId="0" applyBorder="1" applyAlignment="1">
      <alignment horizontal="left" wrapText="1"/>
    </xf>
    <xf numFmtId="0" fontId="0" fillId="0" borderId="42" xfId="0" applyBorder="1" applyAlignment="1">
      <alignment horizontal="left" wrapText="1"/>
    </xf>
    <xf numFmtId="0" fontId="0" fillId="0" borderId="50" xfId="0" applyBorder="1" applyAlignment="1">
      <alignment horizontal="left" wrapText="1"/>
    </xf>
    <xf numFmtId="0" fontId="0" fillId="0" borderId="51" xfId="0" applyBorder="1" applyAlignment="1">
      <alignment horizontal="left" wrapText="1"/>
    </xf>
    <xf numFmtId="20" fontId="0" fillId="0" borderId="5" xfId="0" applyNumberFormat="1" applyBorder="1" applyAlignment="1">
      <alignment horizontal="center" vertical="center"/>
    </xf>
    <xf numFmtId="20" fontId="0" fillId="0" borderId="35" xfId="0" applyNumberFormat="1" applyBorder="1" applyAlignment="1">
      <alignment horizontal="center" vertical="center"/>
    </xf>
    <xf numFmtId="20" fontId="0" fillId="0" borderId="18" xfId="0" applyNumberFormat="1" applyBorder="1" applyAlignment="1">
      <alignment horizontal="center" vertical="center"/>
    </xf>
    <xf numFmtId="0" fontId="0" fillId="0" borderId="43" xfId="0" applyBorder="1" applyAlignment="1">
      <alignment horizontal="left" vertical="center" wrapText="1"/>
    </xf>
    <xf numFmtId="0" fontId="0" fillId="0" borderId="48" xfId="0" applyBorder="1" applyAlignment="1">
      <alignment horizontal="left" vertical="center" wrapText="1"/>
    </xf>
    <xf numFmtId="0" fontId="0" fillId="0" borderId="49" xfId="0" applyBorder="1" applyAlignment="1">
      <alignment horizontal="left" vertical="center" wrapText="1"/>
    </xf>
    <xf numFmtId="0" fontId="0" fillId="0" borderId="39" xfId="0" applyBorder="1" applyAlignment="1">
      <alignment horizontal="left" vertical="center" wrapText="1"/>
    </xf>
    <xf numFmtId="0" fontId="0" fillId="0" borderId="0" xfId="0" applyAlignment="1">
      <alignment horizontal="left" vertical="center" wrapText="1"/>
    </xf>
    <xf numFmtId="0" fontId="0" fillId="0" borderId="46" xfId="0" applyBorder="1" applyAlignment="1">
      <alignment horizontal="left" vertical="center" wrapText="1"/>
    </xf>
    <xf numFmtId="0" fontId="0" fillId="0" borderId="42" xfId="0" applyBorder="1" applyAlignment="1">
      <alignment horizontal="left" vertical="center" wrapText="1"/>
    </xf>
    <xf numFmtId="0" fontId="0" fillId="0" borderId="50" xfId="0" applyBorder="1" applyAlignment="1">
      <alignment horizontal="left" vertical="center" wrapText="1"/>
    </xf>
    <xf numFmtId="0" fontId="0" fillId="0" borderId="51" xfId="0" applyBorder="1" applyAlignment="1">
      <alignment horizontal="left" vertical="center" wrapText="1"/>
    </xf>
    <xf numFmtId="20" fontId="0" fillId="0" borderId="12" xfId="0" applyNumberFormat="1" applyBorder="1" applyAlignment="1">
      <alignment horizontal="center" vertical="center"/>
    </xf>
    <xf numFmtId="2" fontId="0" fillId="0" borderId="9" xfId="0" applyNumberFormat="1" applyBorder="1" applyAlignment="1">
      <alignment horizontal="center" vertical="center"/>
    </xf>
    <xf numFmtId="2" fontId="0" fillId="0" borderId="42" xfId="0" applyNumberFormat="1" applyBorder="1" applyAlignment="1">
      <alignment horizontal="center" vertical="center"/>
    </xf>
    <xf numFmtId="166" fontId="0" fillId="0" borderId="9" xfId="0" applyNumberFormat="1" applyBorder="1" applyAlignment="1">
      <alignment horizontal="center" vertical="center"/>
    </xf>
    <xf numFmtId="166" fontId="0" fillId="0" borderId="42" xfId="0" applyNumberFormat="1" applyBorder="1" applyAlignment="1">
      <alignment horizontal="center" vertical="center"/>
    </xf>
    <xf numFmtId="20" fontId="0" fillId="0" borderId="32" xfId="0" applyNumberFormat="1" applyBorder="1" applyAlignment="1">
      <alignment horizontal="center" vertical="center"/>
    </xf>
    <xf numFmtId="2" fontId="0" fillId="0" borderId="43" xfId="0" applyNumberFormat="1" applyBorder="1" applyAlignment="1">
      <alignment horizontal="center" vertical="center"/>
    </xf>
    <xf numFmtId="2" fontId="0" fillId="0" borderId="44" xfId="0" applyNumberFormat="1" applyBorder="1" applyAlignment="1">
      <alignment horizontal="center" vertical="center"/>
    </xf>
    <xf numFmtId="166" fontId="0" fillId="0" borderId="43" xfId="0" applyNumberFormat="1" applyBorder="1" applyAlignment="1">
      <alignment horizontal="center" vertical="center"/>
    </xf>
    <xf numFmtId="166" fontId="0" fillId="0" borderId="44" xfId="0" applyNumberFormat="1" applyBorder="1" applyAlignment="1">
      <alignment horizontal="center" vertical="center"/>
    </xf>
    <xf numFmtId="2" fontId="0" fillId="0" borderId="11" xfId="0" applyNumberFormat="1" applyBorder="1" applyAlignment="1">
      <alignment horizontal="center" vertical="center"/>
    </xf>
    <xf numFmtId="2" fontId="0" fillId="0" borderId="46" xfId="0" applyNumberFormat="1" applyBorder="1" applyAlignment="1">
      <alignment horizontal="center" vertical="center"/>
    </xf>
    <xf numFmtId="2" fontId="0" fillId="0" borderId="47" xfId="0" applyNumberFormat="1" applyBorder="1" applyAlignment="1">
      <alignment horizontal="center" vertical="center"/>
    </xf>
    <xf numFmtId="2" fontId="0" fillId="0" borderId="39" xfId="0" applyNumberFormat="1" applyBorder="1" applyAlignment="1">
      <alignment horizontal="center" vertical="center"/>
    </xf>
    <xf numFmtId="0" fontId="0" fillId="10" borderId="13" xfId="0" applyFill="1" applyBorder="1" applyAlignment="1">
      <alignment horizontal="center" vertical="center"/>
    </xf>
    <xf numFmtId="0" fontId="0" fillId="10" borderId="19" xfId="0" applyFill="1" applyBorder="1" applyAlignment="1">
      <alignment horizontal="center" vertical="center"/>
    </xf>
    <xf numFmtId="167" fontId="0" fillId="0" borderId="8" xfId="0" applyNumberFormat="1" applyBorder="1" applyAlignment="1">
      <alignment horizontal="center" vertical="center"/>
    </xf>
    <xf numFmtId="167" fontId="0" fillId="0" borderId="4" xfId="0" applyNumberFormat="1" applyBorder="1" applyAlignment="1">
      <alignment horizontal="center" vertical="center"/>
    </xf>
    <xf numFmtId="167" fontId="0" fillId="0" borderId="32" xfId="0" applyNumberFormat="1" applyBorder="1" applyAlignment="1">
      <alignment horizontal="center" vertical="center"/>
    </xf>
    <xf numFmtId="0" fontId="0" fillId="10" borderId="7" xfId="0" applyFill="1" applyBorder="1" applyAlignment="1">
      <alignment horizontal="center" vertical="center"/>
    </xf>
    <xf numFmtId="0" fontId="0" fillId="10" borderId="14" xfId="0" applyFill="1" applyBorder="1" applyAlignment="1">
      <alignment horizontal="center" vertical="center"/>
    </xf>
    <xf numFmtId="0" fontId="0" fillId="10" borderId="8" xfId="0" applyFill="1" applyBorder="1" applyAlignment="1">
      <alignment horizontal="center" vertical="center"/>
    </xf>
    <xf numFmtId="0" fontId="0" fillId="10" borderId="15" xfId="0" applyFill="1" applyBorder="1" applyAlignment="1">
      <alignment horizontal="center" vertic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9" xfId="0" applyFill="1" applyBorder="1" applyAlignment="1">
      <alignment horizontal="center" vertical="center"/>
    </xf>
    <xf numFmtId="0" fontId="0" fillId="10" borderId="10" xfId="0" applyFill="1" applyBorder="1" applyAlignment="1">
      <alignment horizontal="center" vertical="center"/>
    </xf>
    <xf numFmtId="0" fontId="0" fillId="10" borderId="11" xfId="0" applyFill="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167" fontId="0" fillId="0" borderId="5" xfId="0" applyNumberFormat="1" applyBorder="1" applyAlignment="1">
      <alignment horizontal="center" vertical="center"/>
    </xf>
    <xf numFmtId="167" fontId="0" fillId="0" borderId="15" xfId="0" applyNumberFormat="1" applyBorder="1" applyAlignment="1">
      <alignment horizontal="center" vertical="center"/>
    </xf>
    <xf numFmtId="0" fontId="0" fillId="0" borderId="9" xfId="0" applyBorder="1" applyAlignment="1">
      <alignment horizontal="center" vertical="center"/>
    </xf>
    <xf numFmtId="0" fontId="0" fillId="0" borderId="42" xfId="0" applyBorder="1" applyAlignment="1">
      <alignment horizontal="center" vertical="center"/>
    </xf>
    <xf numFmtId="20" fontId="0" fillId="0" borderId="4" xfId="0" applyNumberFormat="1" applyBorder="1" applyAlignment="1">
      <alignment horizontal="center" vertical="center"/>
    </xf>
    <xf numFmtId="20" fontId="0" fillId="0" borderId="15" xfId="0" applyNumberFormat="1" applyBorder="1" applyAlignment="1">
      <alignment horizontal="center" vertical="center"/>
    </xf>
    <xf numFmtId="9" fontId="0" fillId="0" borderId="4" xfId="1" applyFont="1" applyBorder="1" applyAlignment="1">
      <alignment horizontal="center" vertical="center"/>
    </xf>
    <xf numFmtId="2" fontId="0" fillId="0" borderId="4" xfId="0" applyNumberFormat="1" applyBorder="1" applyAlignment="1">
      <alignment horizontal="center" vertical="center"/>
    </xf>
    <xf numFmtId="2" fontId="0" fillId="0" borderId="15" xfId="0" applyNumberFormat="1" applyBorder="1" applyAlignment="1">
      <alignment horizontal="center" vertical="center"/>
    </xf>
    <xf numFmtId="20" fontId="0" fillId="0" borderId="8" xfId="0" applyNumberFormat="1" applyBorder="1" applyAlignment="1">
      <alignment horizontal="center" vertical="center"/>
    </xf>
    <xf numFmtId="9" fontId="0" fillId="0" borderId="8" xfId="1" applyFont="1" applyBorder="1" applyAlignment="1">
      <alignment horizontal="center" vertical="center"/>
    </xf>
    <xf numFmtId="2" fontId="0" fillId="0" borderId="8" xfId="0" applyNumberFormat="1" applyBorder="1" applyAlignment="1">
      <alignment horizontal="center" vertical="center"/>
    </xf>
    <xf numFmtId="167" fontId="0" fillId="0" borderId="12" xfId="0" applyNumberFormat="1" applyBorder="1" applyAlignment="1">
      <alignment horizontal="center" vertical="center"/>
    </xf>
    <xf numFmtId="167" fontId="0" fillId="0" borderId="35" xfId="0" applyNumberFormat="1" applyBorder="1" applyAlignment="1">
      <alignment horizontal="center" vertical="center"/>
    </xf>
    <xf numFmtId="167" fontId="0" fillId="0" borderId="18" xfId="0" applyNumberForma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22</xdr:col>
      <xdr:colOff>0</xdr:colOff>
      <xdr:row>65</xdr:row>
      <xdr:rowOff>86591</xdr:rowOff>
    </xdr:from>
    <xdr:to>
      <xdr:col>22</xdr:col>
      <xdr:colOff>581396</xdr:colOff>
      <xdr:row>65</xdr:row>
      <xdr:rowOff>86591</xdr:rowOff>
    </xdr:to>
    <xdr:cxnSp macro="">
      <xdr:nvCxnSpPr>
        <xdr:cNvPr id="2" name="Konektor Panah Lurus 2">
          <a:extLst>
            <a:ext uri="{FF2B5EF4-FFF2-40B4-BE49-F238E27FC236}">
              <a16:creationId xmlns:a16="http://schemas.microsoft.com/office/drawing/2014/main" id="{C45BA0BC-FB22-4D1D-AD93-37BC9F7A6E5D}"/>
            </a:ext>
          </a:extLst>
        </xdr:cNvPr>
        <xdr:cNvCxnSpPr/>
      </xdr:nvCxnSpPr>
      <xdr:spPr>
        <a:xfrm flipH="1">
          <a:off x="16287750" y="12773891"/>
          <a:ext cx="58139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3958</xdr:colOff>
      <xdr:row>81</xdr:row>
      <xdr:rowOff>102918</xdr:rowOff>
    </xdr:from>
    <xdr:to>
      <xdr:col>22</xdr:col>
      <xdr:colOff>585354</xdr:colOff>
      <xdr:row>81</xdr:row>
      <xdr:rowOff>102918</xdr:rowOff>
    </xdr:to>
    <xdr:cxnSp macro="">
      <xdr:nvCxnSpPr>
        <xdr:cNvPr id="3" name="Konektor Panah Lurus 3">
          <a:extLst>
            <a:ext uri="{FF2B5EF4-FFF2-40B4-BE49-F238E27FC236}">
              <a16:creationId xmlns:a16="http://schemas.microsoft.com/office/drawing/2014/main" id="{35F774B5-3771-44D4-A227-FADE373BC590}"/>
            </a:ext>
          </a:extLst>
        </xdr:cNvPr>
        <xdr:cNvCxnSpPr/>
      </xdr:nvCxnSpPr>
      <xdr:spPr>
        <a:xfrm flipH="1">
          <a:off x="16291708" y="15895368"/>
          <a:ext cx="58139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626423</xdr:colOff>
      <xdr:row>84</xdr:row>
      <xdr:rowOff>69767</xdr:rowOff>
    </xdr:from>
    <xdr:to>
      <xdr:col>22</xdr:col>
      <xdr:colOff>564572</xdr:colOff>
      <xdr:row>84</xdr:row>
      <xdr:rowOff>69767</xdr:rowOff>
    </xdr:to>
    <xdr:cxnSp macro="">
      <xdr:nvCxnSpPr>
        <xdr:cNvPr id="4" name="Konektor Panah Lurus 4">
          <a:extLst>
            <a:ext uri="{FF2B5EF4-FFF2-40B4-BE49-F238E27FC236}">
              <a16:creationId xmlns:a16="http://schemas.microsoft.com/office/drawing/2014/main" id="{9869A633-9A85-49C3-89E1-543011FA23D6}"/>
            </a:ext>
          </a:extLst>
        </xdr:cNvPr>
        <xdr:cNvCxnSpPr/>
      </xdr:nvCxnSpPr>
      <xdr:spPr>
        <a:xfrm flipH="1">
          <a:off x="16275998" y="16452767"/>
          <a:ext cx="57632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7751</xdr:colOff>
      <xdr:row>94</xdr:row>
      <xdr:rowOff>84777</xdr:rowOff>
    </xdr:from>
    <xdr:to>
      <xdr:col>22</xdr:col>
      <xdr:colOff>580900</xdr:colOff>
      <xdr:row>94</xdr:row>
      <xdr:rowOff>84777</xdr:rowOff>
    </xdr:to>
    <xdr:cxnSp macro="">
      <xdr:nvCxnSpPr>
        <xdr:cNvPr id="5" name="Konektor Panah Lurus 5">
          <a:extLst>
            <a:ext uri="{FF2B5EF4-FFF2-40B4-BE49-F238E27FC236}">
              <a16:creationId xmlns:a16="http://schemas.microsoft.com/office/drawing/2014/main" id="{DFA56DCA-35A1-4275-8088-9D0255AE0FF5}"/>
            </a:ext>
          </a:extLst>
        </xdr:cNvPr>
        <xdr:cNvCxnSpPr/>
      </xdr:nvCxnSpPr>
      <xdr:spPr>
        <a:xfrm flipH="1">
          <a:off x="16295501" y="18391827"/>
          <a:ext cx="57314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633720</xdr:colOff>
      <xdr:row>144</xdr:row>
      <xdr:rowOff>86590</xdr:rowOff>
    </xdr:from>
    <xdr:to>
      <xdr:col>22</xdr:col>
      <xdr:colOff>581394</xdr:colOff>
      <xdr:row>144</xdr:row>
      <xdr:rowOff>86590</xdr:rowOff>
    </xdr:to>
    <xdr:cxnSp macro="">
      <xdr:nvCxnSpPr>
        <xdr:cNvPr id="6" name="Konektor Panah Lurus 6">
          <a:extLst>
            <a:ext uri="{FF2B5EF4-FFF2-40B4-BE49-F238E27FC236}">
              <a16:creationId xmlns:a16="http://schemas.microsoft.com/office/drawing/2014/main" id="{5B1295B4-6442-428D-ACFE-867A24299D29}"/>
            </a:ext>
          </a:extLst>
        </xdr:cNvPr>
        <xdr:cNvCxnSpPr/>
      </xdr:nvCxnSpPr>
      <xdr:spPr>
        <a:xfrm flipH="1">
          <a:off x="16283295" y="28137715"/>
          <a:ext cx="58584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xdr:colOff>
      <xdr:row>123</xdr:row>
      <xdr:rowOff>86589</xdr:rowOff>
    </xdr:from>
    <xdr:to>
      <xdr:col>22</xdr:col>
      <xdr:colOff>581395</xdr:colOff>
      <xdr:row>123</xdr:row>
      <xdr:rowOff>86589</xdr:rowOff>
    </xdr:to>
    <xdr:cxnSp macro="">
      <xdr:nvCxnSpPr>
        <xdr:cNvPr id="7" name="Konektor Panah Lurus 7">
          <a:extLst>
            <a:ext uri="{FF2B5EF4-FFF2-40B4-BE49-F238E27FC236}">
              <a16:creationId xmlns:a16="http://schemas.microsoft.com/office/drawing/2014/main" id="{51C6A9D8-4A34-498D-A426-8A6E5FC2F7C2}"/>
            </a:ext>
          </a:extLst>
        </xdr:cNvPr>
        <xdr:cNvCxnSpPr/>
      </xdr:nvCxnSpPr>
      <xdr:spPr>
        <a:xfrm flipH="1">
          <a:off x="16287749" y="24061014"/>
          <a:ext cx="58139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634834</xdr:colOff>
      <xdr:row>118</xdr:row>
      <xdr:rowOff>115288</xdr:rowOff>
    </xdr:from>
    <xdr:to>
      <xdr:col>22</xdr:col>
      <xdr:colOff>572983</xdr:colOff>
      <xdr:row>118</xdr:row>
      <xdr:rowOff>115288</xdr:rowOff>
    </xdr:to>
    <xdr:cxnSp macro="">
      <xdr:nvCxnSpPr>
        <xdr:cNvPr id="8" name="Konektor Panah Lurus 8">
          <a:extLst>
            <a:ext uri="{FF2B5EF4-FFF2-40B4-BE49-F238E27FC236}">
              <a16:creationId xmlns:a16="http://schemas.microsoft.com/office/drawing/2014/main" id="{3A791A51-EEED-4ED8-A3E1-D83026568727}"/>
            </a:ext>
          </a:extLst>
        </xdr:cNvPr>
        <xdr:cNvCxnSpPr/>
      </xdr:nvCxnSpPr>
      <xdr:spPr>
        <a:xfrm flipH="1">
          <a:off x="16284409" y="23127688"/>
          <a:ext cx="57632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15690</xdr:colOff>
      <xdr:row>175</xdr:row>
      <xdr:rowOff>36475</xdr:rowOff>
    </xdr:from>
    <xdr:to>
      <xdr:col>22</xdr:col>
      <xdr:colOff>598364</xdr:colOff>
      <xdr:row>175</xdr:row>
      <xdr:rowOff>36475</xdr:rowOff>
    </xdr:to>
    <xdr:cxnSp macro="">
      <xdr:nvCxnSpPr>
        <xdr:cNvPr id="9" name="Konektor Panah Lurus 9">
          <a:extLst>
            <a:ext uri="{FF2B5EF4-FFF2-40B4-BE49-F238E27FC236}">
              <a16:creationId xmlns:a16="http://schemas.microsoft.com/office/drawing/2014/main" id="{3E64DAF3-DC7D-4750-94C7-FE1346F4BB0C}"/>
            </a:ext>
          </a:extLst>
        </xdr:cNvPr>
        <xdr:cNvCxnSpPr/>
      </xdr:nvCxnSpPr>
      <xdr:spPr>
        <a:xfrm flipH="1">
          <a:off x="16303440" y="34126450"/>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9340</xdr:colOff>
      <xdr:row>178</xdr:row>
      <xdr:rowOff>164452</xdr:rowOff>
    </xdr:from>
    <xdr:to>
      <xdr:col>22</xdr:col>
      <xdr:colOff>592014</xdr:colOff>
      <xdr:row>178</xdr:row>
      <xdr:rowOff>164452</xdr:rowOff>
    </xdr:to>
    <xdr:cxnSp macro="">
      <xdr:nvCxnSpPr>
        <xdr:cNvPr id="10" name="Konektor Panah Lurus 10">
          <a:extLst>
            <a:ext uri="{FF2B5EF4-FFF2-40B4-BE49-F238E27FC236}">
              <a16:creationId xmlns:a16="http://schemas.microsoft.com/office/drawing/2014/main" id="{601484E4-EBB7-4DB1-A6F2-FA82B140A3C9}"/>
            </a:ext>
          </a:extLst>
        </xdr:cNvPr>
        <xdr:cNvCxnSpPr/>
      </xdr:nvCxnSpPr>
      <xdr:spPr>
        <a:xfrm flipH="1">
          <a:off x="16297090" y="34835452"/>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15201</xdr:colOff>
      <xdr:row>210</xdr:row>
      <xdr:rowOff>84833</xdr:rowOff>
    </xdr:from>
    <xdr:to>
      <xdr:col>22</xdr:col>
      <xdr:colOff>597875</xdr:colOff>
      <xdr:row>210</xdr:row>
      <xdr:rowOff>84833</xdr:rowOff>
    </xdr:to>
    <xdr:cxnSp macro="">
      <xdr:nvCxnSpPr>
        <xdr:cNvPr id="11" name="Konektor Panah Lurus 11">
          <a:extLst>
            <a:ext uri="{FF2B5EF4-FFF2-40B4-BE49-F238E27FC236}">
              <a16:creationId xmlns:a16="http://schemas.microsoft.com/office/drawing/2014/main" id="{06ED3F4E-361D-4BC6-AE7F-D7C58987FB04}"/>
            </a:ext>
          </a:extLst>
        </xdr:cNvPr>
        <xdr:cNvCxnSpPr/>
      </xdr:nvCxnSpPr>
      <xdr:spPr>
        <a:xfrm flipH="1">
          <a:off x="16302951" y="40947083"/>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631639</xdr:colOff>
      <xdr:row>200</xdr:row>
      <xdr:rowOff>115117</xdr:rowOff>
    </xdr:from>
    <xdr:to>
      <xdr:col>22</xdr:col>
      <xdr:colOff>579313</xdr:colOff>
      <xdr:row>200</xdr:row>
      <xdr:rowOff>115117</xdr:rowOff>
    </xdr:to>
    <xdr:cxnSp macro="">
      <xdr:nvCxnSpPr>
        <xdr:cNvPr id="12" name="Konektor Panah Lurus 12">
          <a:extLst>
            <a:ext uri="{FF2B5EF4-FFF2-40B4-BE49-F238E27FC236}">
              <a16:creationId xmlns:a16="http://schemas.microsoft.com/office/drawing/2014/main" id="{D8BB6965-1B47-4040-AECA-B4A363B02D89}"/>
            </a:ext>
          </a:extLst>
        </xdr:cNvPr>
        <xdr:cNvCxnSpPr/>
      </xdr:nvCxnSpPr>
      <xdr:spPr>
        <a:xfrm flipH="1">
          <a:off x="16281214" y="39062842"/>
          <a:ext cx="58584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547</xdr:colOff>
      <xdr:row>221</xdr:row>
      <xdr:rowOff>120002</xdr:rowOff>
    </xdr:from>
    <xdr:to>
      <xdr:col>22</xdr:col>
      <xdr:colOff>583221</xdr:colOff>
      <xdr:row>221</xdr:row>
      <xdr:rowOff>120002</xdr:rowOff>
    </xdr:to>
    <xdr:cxnSp macro="">
      <xdr:nvCxnSpPr>
        <xdr:cNvPr id="13" name="Konektor Panah Lurus 13">
          <a:extLst>
            <a:ext uri="{FF2B5EF4-FFF2-40B4-BE49-F238E27FC236}">
              <a16:creationId xmlns:a16="http://schemas.microsoft.com/office/drawing/2014/main" id="{1B195D2D-89F4-4B37-A7EB-2F6933A96BFE}"/>
            </a:ext>
          </a:extLst>
        </xdr:cNvPr>
        <xdr:cNvCxnSpPr/>
      </xdr:nvCxnSpPr>
      <xdr:spPr>
        <a:xfrm flipH="1">
          <a:off x="16288297" y="43134902"/>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547</xdr:colOff>
      <xdr:row>231</xdr:row>
      <xdr:rowOff>81902</xdr:rowOff>
    </xdr:from>
    <xdr:to>
      <xdr:col>22</xdr:col>
      <xdr:colOff>583221</xdr:colOff>
      <xdr:row>231</xdr:row>
      <xdr:rowOff>81902</xdr:rowOff>
    </xdr:to>
    <xdr:cxnSp macro="">
      <xdr:nvCxnSpPr>
        <xdr:cNvPr id="14" name="Konektor Panah Lurus 14">
          <a:extLst>
            <a:ext uri="{FF2B5EF4-FFF2-40B4-BE49-F238E27FC236}">
              <a16:creationId xmlns:a16="http://schemas.microsoft.com/office/drawing/2014/main" id="{92FE4150-CED4-4E8C-807C-FF11D37A9ECE}"/>
            </a:ext>
          </a:extLst>
        </xdr:cNvPr>
        <xdr:cNvCxnSpPr/>
      </xdr:nvCxnSpPr>
      <xdr:spPr>
        <a:xfrm flipH="1">
          <a:off x="16288297" y="45020852"/>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13247</xdr:colOff>
      <xdr:row>246</xdr:row>
      <xdr:rowOff>107302</xdr:rowOff>
    </xdr:from>
    <xdr:to>
      <xdr:col>22</xdr:col>
      <xdr:colOff>595921</xdr:colOff>
      <xdr:row>246</xdr:row>
      <xdr:rowOff>107302</xdr:rowOff>
    </xdr:to>
    <xdr:cxnSp macro="">
      <xdr:nvCxnSpPr>
        <xdr:cNvPr id="15" name="Konektor Panah Lurus 15">
          <a:extLst>
            <a:ext uri="{FF2B5EF4-FFF2-40B4-BE49-F238E27FC236}">
              <a16:creationId xmlns:a16="http://schemas.microsoft.com/office/drawing/2014/main" id="{17F304FD-BD59-4F17-843D-8A8C848F0E88}"/>
            </a:ext>
          </a:extLst>
        </xdr:cNvPr>
        <xdr:cNvCxnSpPr/>
      </xdr:nvCxnSpPr>
      <xdr:spPr>
        <a:xfrm flipH="1">
          <a:off x="16300997" y="47979952"/>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2856</xdr:colOff>
      <xdr:row>255</xdr:row>
      <xdr:rowOff>60625</xdr:rowOff>
    </xdr:from>
    <xdr:to>
      <xdr:col>22</xdr:col>
      <xdr:colOff>585530</xdr:colOff>
      <xdr:row>255</xdr:row>
      <xdr:rowOff>60625</xdr:rowOff>
    </xdr:to>
    <xdr:cxnSp macro="">
      <xdr:nvCxnSpPr>
        <xdr:cNvPr id="16" name="Konektor Panah Lurus 16">
          <a:extLst>
            <a:ext uri="{FF2B5EF4-FFF2-40B4-BE49-F238E27FC236}">
              <a16:creationId xmlns:a16="http://schemas.microsoft.com/office/drawing/2014/main" id="{DFFC74D0-02A4-4227-9132-0CDC1A61811F}"/>
            </a:ext>
          </a:extLst>
        </xdr:cNvPr>
        <xdr:cNvCxnSpPr/>
      </xdr:nvCxnSpPr>
      <xdr:spPr>
        <a:xfrm flipH="1">
          <a:off x="16290606" y="49695400"/>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637691</xdr:colOff>
      <xdr:row>261</xdr:row>
      <xdr:rowOff>175914</xdr:rowOff>
    </xdr:from>
    <xdr:to>
      <xdr:col>22</xdr:col>
      <xdr:colOff>577118</xdr:colOff>
      <xdr:row>261</xdr:row>
      <xdr:rowOff>175914</xdr:rowOff>
    </xdr:to>
    <xdr:cxnSp macro="">
      <xdr:nvCxnSpPr>
        <xdr:cNvPr id="17" name="Konektor Panah Lurus 17">
          <a:extLst>
            <a:ext uri="{FF2B5EF4-FFF2-40B4-BE49-F238E27FC236}">
              <a16:creationId xmlns:a16="http://schemas.microsoft.com/office/drawing/2014/main" id="{4535C217-13C2-44C9-95B8-537C8868445F}"/>
            </a:ext>
          </a:extLst>
        </xdr:cNvPr>
        <xdr:cNvCxnSpPr/>
      </xdr:nvCxnSpPr>
      <xdr:spPr>
        <a:xfrm flipH="1">
          <a:off x="16287266" y="50963214"/>
          <a:ext cx="57760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10773</xdr:colOff>
      <xdr:row>269</xdr:row>
      <xdr:rowOff>179872</xdr:rowOff>
    </xdr:from>
    <xdr:to>
      <xdr:col>22</xdr:col>
      <xdr:colOff>593447</xdr:colOff>
      <xdr:row>269</xdr:row>
      <xdr:rowOff>179872</xdr:rowOff>
    </xdr:to>
    <xdr:cxnSp macro="">
      <xdr:nvCxnSpPr>
        <xdr:cNvPr id="18" name="Konektor Panah Lurus 18">
          <a:extLst>
            <a:ext uri="{FF2B5EF4-FFF2-40B4-BE49-F238E27FC236}">
              <a16:creationId xmlns:a16="http://schemas.microsoft.com/office/drawing/2014/main" id="{2EA11F47-1098-48D3-A660-38DF1CF0A4BA}"/>
            </a:ext>
          </a:extLst>
        </xdr:cNvPr>
        <xdr:cNvCxnSpPr/>
      </xdr:nvCxnSpPr>
      <xdr:spPr>
        <a:xfrm flipH="1">
          <a:off x="16298523" y="52510222"/>
          <a:ext cx="5826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75E95-7AD3-4EC0-BC74-0F44E54E6D23}">
  <sheetPr>
    <tabColor theme="2" tint="-9.9978637043366805E-2"/>
  </sheetPr>
  <dimension ref="A2:AB79"/>
  <sheetViews>
    <sheetView showGridLines="0" topLeftCell="A13" zoomScale="73" zoomScaleNormal="73" workbookViewId="0">
      <selection activeCell="D17" sqref="D17"/>
    </sheetView>
  </sheetViews>
  <sheetFormatPr defaultColWidth="9.14453125" defaultRowHeight="15" x14ac:dyDescent="0.2"/>
  <cols>
    <col min="1" max="1" width="5.51171875" style="31" customWidth="1"/>
    <col min="2" max="2" width="14.796875" style="1" customWidth="1"/>
    <col min="3" max="3" width="9.14453125" style="1"/>
    <col min="4" max="4" width="9.14453125" style="2"/>
    <col min="5" max="5" width="13.5859375" style="2" customWidth="1"/>
    <col min="6" max="6" width="13.44921875" style="2" customWidth="1"/>
    <col min="7" max="7" width="4.4375" style="1" customWidth="1"/>
    <col min="8" max="8" width="41.4296875" style="3" bestFit="1" customWidth="1"/>
    <col min="9" max="9" width="6.58984375" style="1" bestFit="1" customWidth="1"/>
    <col min="10" max="10" width="7.6640625" style="1" bestFit="1" customWidth="1"/>
    <col min="11" max="12" width="7.6640625" style="22" bestFit="1" customWidth="1"/>
    <col min="13" max="13" width="5.37890625" style="28" bestFit="1" customWidth="1"/>
    <col min="14" max="14" width="12.10546875" style="28" bestFit="1" customWidth="1"/>
    <col min="15" max="15" width="9.81640625" style="2" bestFit="1" customWidth="1"/>
    <col min="16" max="16" width="10.625" style="1" bestFit="1" customWidth="1"/>
    <col min="17" max="17" width="10.76171875" style="3" bestFit="1" customWidth="1"/>
    <col min="18" max="18" width="6.72265625" style="1" customWidth="1"/>
    <col min="19" max="19" width="9.81640625" style="4" bestFit="1" customWidth="1"/>
    <col min="20" max="20" width="9.81640625" style="1" bestFit="1" customWidth="1"/>
    <col min="21" max="22" width="6.58984375" style="1" bestFit="1" customWidth="1"/>
    <col min="23" max="23" width="6.58984375" style="1" customWidth="1"/>
    <col min="24" max="24" width="4.16796875" style="1" customWidth="1"/>
    <col min="25" max="25" width="9.14453125" style="1"/>
    <col min="26" max="26" width="7.53125" style="1" customWidth="1"/>
    <col min="27" max="27" width="9.81640625" style="5" customWidth="1"/>
    <col min="28" max="28" width="10.22265625" style="1" customWidth="1"/>
    <col min="29" max="16384" width="9.14453125" style="1"/>
  </cols>
  <sheetData>
    <row r="2" spans="1:28" ht="17.25" customHeight="1" x14ac:dyDescent="0.2">
      <c r="A2" s="1"/>
      <c r="J2" s="4"/>
      <c r="K2" s="1"/>
      <c r="L2" s="1"/>
      <c r="M2" s="1"/>
      <c r="N2" s="1"/>
      <c r="O2" s="1"/>
      <c r="Q2" s="1"/>
      <c r="S2" s="5"/>
      <c r="AA2" s="1"/>
    </row>
    <row r="3" spans="1:28" ht="16.5" x14ac:dyDescent="0.25">
      <c r="A3" s="1"/>
      <c r="B3" s="246" t="s">
        <v>0</v>
      </c>
      <c r="C3" s="247"/>
      <c r="D3" s="247"/>
      <c r="E3" s="248"/>
      <c r="F3" s="6" t="s">
        <v>1</v>
      </c>
      <c r="H3" s="7" t="s">
        <v>2</v>
      </c>
      <c r="I3" s="7" t="s">
        <v>3</v>
      </c>
      <c r="J3" s="7" t="s">
        <v>4</v>
      </c>
      <c r="K3" s="7" t="s">
        <v>5</v>
      </c>
      <c r="L3" s="7" t="s">
        <v>6</v>
      </c>
      <c r="M3" s="7" t="s">
        <v>7</v>
      </c>
      <c r="N3" s="7" t="s">
        <v>8</v>
      </c>
      <c r="O3" s="8" t="s">
        <v>9</v>
      </c>
      <c r="P3" s="9" t="s">
        <v>10</v>
      </c>
      <c r="S3" s="10">
        <f>(U3-V3)/ABS(V3)</f>
        <v>0.42857142857142855</v>
      </c>
      <c r="T3" s="11">
        <f>((U3-W3)-(V3-W3))/W3</f>
        <v>0.35294117647058826</v>
      </c>
      <c r="U3" s="12">
        <v>200</v>
      </c>
      <c r="V3" s="12">
        <v>140</v>
      </c>
      <c r="W3" s="12">
        <v>170</v>
      </c>
      <c r="X3" s="13"/>
      <c r="Y3" s="13"/>
    </row>
    <row r="4" spans="1:28" ht="15.75" customHeight="1" x14ac:dyDescent="0.2">
      <c r="A4" s="1"/>
      <c r="B4" s="252" t="s">
        <v>11</v>
      </c>
      <c r="C4" s="253"/>
      <c r="D4" s="253"/>
      <c r="E4" s="254"/>
      <c r="F4" s="6">
        <f>(J4-K4)/ABS(K4-L4)</f>
        <v>-0.75</v>
      </c>
      <c r="H4" s="14" t="s">
        <v>12</v>
      </c>
      <c r="I4" s="12">
        <v>-1</v>
      </c>
      <c r="J4" s="12">
        <v>269</v>
      </c>
      <c r="K4" s="12">
        <v>275</v>
      </c>
      <c r="L4" s="12">
        <v>283</v>
      </c>
      <c r="M4" s="12">
        <v>3</v>
      </c>
      <c r="N4" s="12" t="str">
        <f>IF(J4=K4,"0",IF(J4&gt;K4,"1","-1"))</f>
        <v>-1</v>
      </c>
      <c r="O4" s="15">
        <f>((ABS(J4-K4)+ABS(L4-K4))*N4)/ABS(K4)</f>
        <v>-5.0909090909090911E-2</v>
      </c>
      <c r="P4" s="15">
        <f>O4*M4*I4</f>
        <v>0.15272727272727274</v>
      </c>
      <c r="S4" s="10">
        <f>(U4-V4)/ABS(V4)</f>
        <v>-0.3</v>
      </c>
      <c r="T4" s="11">
        <f t="shared" ref="T4:T6" si="0">((U4-W4)-(V4-W4))/W4</f>
        <v>-0.35294117647058826</v>
      </c>
      <c r="U4" s="12">
        <v>140</v>
      </c>
      <c r="V4" s="12">
        <v>200</v>
      </c>
      <c r="W4" s="12">
        <v>170</v>
      </c>
      <c r="X4" s="13"/>
      <c r="Y4" s="13"/>
    </row>
    <row r="5" spans="1:28" x14ac:dyDescent="0.2">
      <c r="A5" s="1"/>
      <c r="B5" s="252" t="s">
        <v>13</v>
      </c>
      <c r="C5" s="253"/>
      <c r="D5" s="253"/>
      <c r="E5" s="254"/>
      <c r="F5" s="6">
        <f>((J4-L4)-(K4-L4))/ABS(J4-L4)</f>
        <v>-0.42857142857142855</v>
      </c>
      <c r="H5" s="14" t="s">
        <v>14</v>
      </c>
      <c r="I5" s="12">
        <v>1</v>
      </c>
      <c r="J5" s="12">
        <v>-5</v>
      </c>
      <c r="K5" s="12">
        <v>-3</v>
      </c>
      <c r="L5" s="12">
        <v>2.4</v>
      </c>
      <c r="M5" s="12">
        <v>2</v>
      </c>
      <c r="N5" s="12" t="str">
        <f t="shared" ref="N5:N7" si="1">IF(J5=K5,"0",IF(J5&gt;K5,"1","-1"))</f>
        <v>-1</v>
      </c>
      <c r="O5" s="15">
        <f>((ABS(J5-K5)+ABS(L5-K5))*N5)/ABS(K5)</f>
        <v>-2.4666666666666668</v>
      </c>
      <c r="P5" s="15">
        <f>O5*M5*I5</f>
        <v>-4.9333333333333336</v>
      </c>
      <c r="S5" s="10">
        <f>(U5-V5)/ABS(V5)</f>
        <v>0.10714285714285714</v>
      </c>
      <c r="T5" s="11">
        <f t="shared" si="0"/>
        <v>8.8235294117647065E-2</v>
      </c>
      <c r="U5" s="12">
        <v>155</v>
      </c>
      <c r="V5" s="12">
        <v>140</v>
      </c>
      <c r="W5" s="12">
        <v>170</v>
      </c>
      <c r="X5" s="13"/>
      <c r="Y5" s="13"/>
    </row>
    <row r="6" spans="1:28" x14ac:dyDescent="0.2">
      <c r="A6" s="1"/>
      <c r="B6" s="255" t="s">
        <v>15</v>
      </c>
      <c r="C6" s="256"/>
      <c r="D6" s="256"/>
      <c r="E6" s="257"/>
      <c r="F6" s="16">
        <f>(J4-K4)/ABS(K4)</f>
        <v>-2.181818181818182E-2</v>
      </c>
      <c r="H6" s="14" t="s">
        <v>16</v>
      </c>
      <c r="I6" s="12">
        <v>1</v>
      </c>
      <c r="J6" s="12">
        <v>-80.900000000000006</v>
      </c>
      <c r="K6" s="12">
        <v>-80.5</v>
      </c>
      <c r="L6" s="12">
        <v>-72.8</v>
      </c>
      <c r="M6" s="12">
        <v>2</v>
      </c>
      <c r="N6" s="12" t="str">
        <f t="shared" si="1"/>
        <v>-1</v>
      </c>
      <c r="O6" s="15">
        <f t="shared" ref="O6" si="2">((ABS(J6-K6)+ABS(L6-K6))*N6)/ABS(K6)</f>
        <v>-0.10062111801242246</v>
      </c>
      <c r="P6" s="15">
        <f t="shared" ref="P6:P7" si="3">O6*M6*I6</f>
        <v>-0.20124223602484492</v>
      </c>
      <c r="S6" s="10">
        <f>(U6-V6)/ABS(V6)</f>
        <v>-7.4999999999999997E-2</v>
      </c>
      <c r="T6" s="11">
        <f t="shared" si="0"/>
        <v>-8.8235294117647065E-2</v>
      </c>
      <c r="U6" s="12">
        <v>185</v>
      </c>
      <c r="V6" s="12">
        <v>200</v>
      </c>
      <c r="W6" s="12">
        <v>170</v>
      </c>
      <c r="X6" s="13"/>
      <c r="Y6" s="13"/>
      <c r="AA6" s="1" t="s">
        <v>17</v>
      </c>
    </row>
    <row r="7" spans="1:28" x14ac:dyDescent="0.2">
      <c r="A7" s="1"/>
      <c r="B7" s="255" t="s">
        <v>18</v>
      </c>
      <c r="C7" s="256"/>
      <c r="D7" s="256"/>
      <c r="E7" s="257"/>
      <c r="F7" s="17">
        <f>((J4-L4)-(K4-L4))/L4</f>
        <v>-2.1201413427561839E-2</v>
      </c>
      <c r="H7" s="14" t="s">
        <v>19</v>
      </c>
      <c r="I7" s="12">
        <v>1</v>
      </c>
      <c r="J7" s="12">
        <v>8.3000000000000007</v>
      </c>
      <c r="K7" s="12">
        <v>7</v>
      </c>
      <c r="L7" s="12">
        <v>1.1000000000000001</v>
      </c>
      <c r="M7" s="12">
        <v>2</v>
      </c>
      <c r="N7" s="12" t="str">
        <f t="shared" si="1"/>
        <v>1</v>
      </c>
      <c r="O7" s="15">
        <f>((ABS(J7-K7)+ABS(L7-K7))*N7)/ABS(K7)</f>
        <v>1.0285714285714287</v>
      </c>
      <c r="P7" s="15">
        <f t="shared" si="3"/>
        <v>2.0571428571428574</v>
      </c>
      <c r="Q7" s="5"/>
      <c r="S7"/>
      <c r="T7"/>
      <c r="U7"/>
      <c r="X7" s="13"/>
      <c r="AA7" s="18" t="s">
        <v>20</v>
      </c>
      <c r="AB7" s="19" t="s">
        <v>21</v>
      </c>
    </row>
    <row r="8" spans="1:28" x14ac:dyDescent="0.2">
      <c r="A8" s="1"/>
      <c r="H8" s="14"/>
      <c r="I8" s="12"/>
      <c r="J8" s="12"/>
      <c r="K8" s="12"/>
      <c r="L8" s="12"/>
      <c r="M8" s="12"/>
      <c r="N8" s="12"/>
      <c r="O8" s="15"/>
      <c r="P8" s="15"/>
      <c r="Q8" s="5"/>
      <c r="S8" s="10">
        <f t="shared" ref="S8:S16" si="4">(U8-V8)/ABS(V8)</f>
        <v>0.27599999999999997</v>
      </c>
      <c r="T8" s="11">
        <f>((U8-V8))/ABS(W8)</f>
        <v>0.22330097087378636</v>
      </c>
      <c r="U8" s="20">
        <v>31.9</v>
      </c>
      <c r="V8" s="20">
        <v>25</v>
      </c>
      <c r="W8" s="20">
        <v>30.9</v>
      </c>
      <c r="X8" s="1" t="str">
        <f>IF(U8=V8,"0",IF(U8&gt;V8,"1","-1"))</f>
        <v>1</v>
      </c>
      <c r="Y8" s="21">
        <f>ABS(U8-V8)+ABS(W8-V8)</f>
        <v>12.799999999999997</v>
      </c>
      <c r="Z8" s="22">
        <f>X8*Y8</f>
        <v>12.799999999999997</v>
      </c>
      <c r="AA8" s="23">
        <f>Z8/ABS(V8)</f>
        <v>0.5119999999999999</v>
      </c>
      <c r="AB8" s="23">
        <f>Z8/ABS(W8)</f>
        <v>0.41423948220064716</v>
      </c>
    </row>
    <row r="9" spans="1:28" ht="16.5" x14ac:dyDescent="0.25">
      <c r="A9" s="1"/>
      <c r="B9" s="246" t="s">
        <v>0</v>
      </c>
      <c r="C9" s="247"/>
      <c r="D9" s="247"/>
      <c r="E9" s="248"/>
      <c r="F9" s="6" t="s">
        <v>1</v>
      </c>
      <c r="H9" s="14"/>
      <c r="I9" s="12"/>
      <c r="J9" s="12"/>
      <c r="K9" s="12"/>
      <c r="L9" s="12"/>
      <c r="M9" s="12"/>
      <c r="N9" s="12"/>
      <c r="O9" s="6"/>
      <c r="P9" s="15"/>
      <c r="Q9" s="24" t="s">
        <v>22</v>
      </c>
      <c r="S9" s="10">
        <f t="shared" si="4"/>
        <v>-0.21630094043887144</v>
      </c>
      <c r="T9" s="11">
        <f t="shared" ref="T9:T16" si="5">((U9-V9))/ABS(W9)</f>
        <v>-0.22330097087378636</v>
      </c>
      <c r="U9" s="20">
        <v>25</v>
      </c>
      <c r="V9" s="20">
        <v>31.9</v>
      </c>
      <c r="W9" s="20">
        <v>30.9</v>
      </c>
      <c r="X9" s="1" t="str">
        <f t="shared" ref="X9:X16" si="6">IF(U9=V9,"0",IF(U9&gt;V9,"1","-1"))</f>
        <v>-1</v>
      </c>
      <c r="Y9" s="21">
        <f t="shared" ref="Y9:Y16" si="7">ABS(U9-V9)+ABS(W9-V9)</f>
        <v>7.8999999999999986</v>
      </c>
      <c r="Z9" s="22">
        <f t="shared" ref="Z9:Z16" si="8">X9*Y9</f>
        <v>-7.8999999999999986</v>
      </c>
      <c r="AA9" s="23">
        <f t="shared" ref="AA9:AA16" si="9">Z9/ABS(V9)</f>
        <v>-0.24764890282131657</v>
      </c>
      <c r="AB9" s="23">
        <f t="shared" ref="AB9:AB16" si="10">Z9/ABS(W9)</f>
        <v>-0.25566343042071193</v>
      </c>
    </row>
    <row r="10" spans="1:28" x14ac:dyDescent="0.2">
      <c r="A10" s="1"/>
      <c r="B10" s="249" t="s">
        <v>23</v>
      </c>
      <c r="C10" s="250"/>
      <c r="D10" s="250"/>
      <c r="E10" s="251"/>
      <c r="F10" s="6">
        <f>((ABS(U14-V14)+ABS(W14-V14))*X14)/ABS(W14)</f>
        <v>-2.6666666666666665</v>
      </c>
      <c r="H10" s="246" t="s">
        <v>24</v>
      </c>
      <c r="I10" s="247"/>
      <c r="J10" s="247"/>
      <c r="K10" s="247"/>
      <c r="L10" s="247"/>
      <c r="M10" s="247"/>
      <c r="N10" s="247"/>
      <c r="O10" s="248"/>
      <c r="P10" s="6">
        <f>SUM(P4:P9)</f>
        <v>-2.9247054394880485</v>
      </c>
      <c r="Q10" s="25">
        <f>P10*1.618*-10</f>
        <v>47.321734010916629</v>
      </c>
      <c r="S10" s="10">
        <f t="shared" si="4"/>
        <v>0.11799999999999997</v>
      </c>
      <c r="T10" s="11">
        <f t="shared" si="5"/>
        <v>9.5469255663430397E-2</v>
      </c>
      <c r="U10" s="20">
        <v>27.95</v>
      </c>
      <c r="V10" s="20">
        <v>25</v>
      </c>
      <c r="W10" s="20">
        <v>30.9</v>
      </c>
      <c r="X10" s="1" t="str">
        <f t="shared" si="6"/>
        <v>1</v>
      </c>
      <c r="Y10" s="21">
        <f t="shared" si="7"/>
        <v>8.8499999999999979</v>
      </c>
      <c r="Z10" s="22">
        <f t="shared" si="8"/>
        <v>8.8499999999999979</v>
      </c>
      <c r="AA10" s="23">
        <f t="shared" si="9"/>
        <v>0.35399999999999993</v>
      </c>
      <c r="AB10" s="23">
        <f t="shared" si="10"/>
        <v>0.28640776699029119</v>
      </c>
    </row>
    <row r="11" spans="1:28" x14ac:dyDescent="0.2">
      <c r="A11" s="1"/>
      <c r="H11" s="4"/>
      <c r="M11" s="1"/>
      <c r="N11" s="1"/>
      <c r="O11" s="1"/>
      <c r="Q11" s="5"/>
      <c r="S11" s="10">
        <f t="shared" si="4"/>
        <v>-1.5673981191222573E-2</v>
      </c>
      <c r="T11" s="11">
        <f t="shared" si="5"/>
        <v>-1.6181229773462785E-2</v>
      </c>
      <c r="U11" s="20">
        <v>31.4</v>
      </c>
      <c r="V11" s="20">
        <v>31.9</v>
      </c>
      <c r="W11" s="20">
        <v>30.9</v>
      </c>
      <c r="X11" s="1" t="str">
        <f t="shared" si="6"/>
        <v>-1</v>
      </c>
      <c r="Y11" s="21">
        <f t="shared" si="7"/>
        <v>1.5</v>
      </c>
      <c r="Z11" s="22">
        <f t="shared" si="8"/>
        <v>-1.5</v>
      </c>
      <c r="AA11" s="23">
        <f t="shared" si="9"/>
        <v>-4.7021943573667714E-2</v>
      </c>
      <c r="AB11" s="23">
        <f t="shared" si="10"/>
        <v>-4.8543689320388349E-2</v>
      </c>
    </row>
    <row r="12" spans="1:28" x14ac:dyDescent="0.2">
      <c r="A12" s="1"/>
      <c r="H12" s="4"/>
      <c r="K12" s="1"/>
      <c r="L12" s="1"/>
      <c r="M12" s="1"/>
      <c r="N12" s="1"/>
      <c r="O12" s="1"/>
      <c r="Q12" s="5"/>
      <c r="S12" s="10">
        <f t="shared" si="4"/>
        <v>1.5923566878980892E-2</v>
      </c>
      <c r="T12" s="11">
        <f t="shared" si="5"/>
        <v>1.6181229773462785E-2</v>
      </c>
      <c r="U12" s="20">
        <v>31.9</v>
      </c>
      <c r="V12" s="20">
        <v>31.4</v>
      </c>
      <c r="W12" s="20">
        <v>30.9</v>
      </c>
      <c r="X12" s="1" t="str">
        <f t="shared" si="6"/>
        <v>1</v>
      </c>
      <c r="Y12" s="21">
        <f t="shared" si="7"/>
        <v>1</v>
      </c>
      <c r="Z12" s="22">
        <f t="shared" si="8"/>
        <v>1</v>
      </c>
      <c r="AA12" s="23">
        <f t="shared" si="9"/>
        <v>3.1847133757961783E-2</v>
      </c>
      <c r="AB12" s="23">
        <f t="shared" si="10"/>
        <v>3.236245954692557E-2</v>
      </c>
    </row>
    <row r="13" spans="1:28" ht="16.5" x14ac:dyDescent="0.25">
      <c r="A13" s="1"/>
      <c r="H13" s="26" t="s">
        <v>2</v>
      </c>
      <c r="I13" s="7" t="s">
        <v>3</v>
      </c>
      <c r="J13" s="7" t="s">
        <v>4</v>
      </c>
      <c r="K13" s="7" t="s">
        <v>5</v>
      </c>
      <c r="L13" s="7" t="s">
        <v>6</v>
      </c>
      <c r="M13" s="7" t="s">
        <v>7</v>
      </c>
      <c r="N13" s="7"/>
      <c r="O13" s="8" t="s">
        <v>9</v>
      </c>
      <c r="P13" s="9" t="s">
        <v>10</v>
      </c>
      <c r="Q13" s="5"/>
      <c r="S13" s="10">
        <f t="shared" si="4"/>
        <v>-0.10554561717352413</v>
      </c>
      <c r="T13" s="11">
        <f t="shared" si="5"/>
        <v>-9.5469255663430397E-2</v>
      </c>
      <c r="U13" s="27">
        <v>25</v>
      </c>
      <c r="V13" s="27">
        <v>27.95</v>
      </c>
      <c r="W13" s="27">
        <v>30.9</v>
      </c>
      <c r="X13" s="1" t="str">
        <f t="shared" si="6"/>
        <v>-1</v>
      </c>
      <c r="Y13" s="21">
        <f t="shared" si="7"/>
        <v>5.8999999999999986</v>
      </c>
      <c r="Z13" s="22">
        <f t="shared" si="8"/>
        <v>-5.8999999999999986</v>
      </c>
      <c r="AA13" s="23">
        <f t="shared" si="9"/>
        <v>-0.21109123434704827</v>
      </c>
      <c r="AB13" s="23">
        <f t="shared" si="10"/>
        <v>-0.19093851132686079</v>
      </c>
    </row>
    <row r="14" spans="1:28" x14ac:dyDescent="0.2">
      <c r="A14" s="1"/>
      <c r="H14" s="14" t="s">
        <v>25</v>
      </c>
      <c r="I14" s="12">
        <v>1</v>
      </c>
      <c r="J14" s="6">
        <v>4.0000000000000001E-3</v>
      </c>
      <c r="K14" s="6">
        <v>4.0000000000000001E-3</v>
      </c>
      <c r="L14" s="6">
        <v>6.0000000000000001E-3</v>
      </c>
      <c r="M14" s="12">
        <v>2</v>
      </c>
      <c r="N14" s="12" t="str">
        <f t="shared" ref="N14:N18" si="11">IF(J14=K14,"0",IF(J14&gt;K14,"1","-1"))</f>
        <v>0</v>
      </c>
      <c r="O14" s="15">
        <f>((ABS(J14-K14)+ABS(L14-K14))*N14)/ABS(K14)</f>
        <v>0</v>
      </c>
      <c r="P14" s="15">
        <f>O14*M14*I14</f>
        <v>0</v>
      </c>
      <c r="Q14" s="5"/>
      <c r="S14" s="10">
        <f t="shared" si="4"/>
        <v>-6.375</v>
      </c>
      <c r="T14" s="11">
        <f t="shared" si="5"/>
        <v>-1.9767441860465116</v>
      </c>
      <c r="U14" s="12">
        <v>-21.5</v>
      </c>
      <c r="V14" s="12">
        <v>4</v>
      </c>
      <c r="W14" s="12">
        <v>12.9</v>
      </c>
      <c r="X14" s="1" t="str">
        <f t="shared" si="6"/>
        <v>-1</v>
      </c>
      <c r="Y14" s="21">
        <f t="shared" si="7"/>
        <v>34.4</v>
      </c>
      <c r="Z14" s="22">
        <f t="shared" si="8"/>
        <v>-34.4</v>
      </c>
      <c r="AA14" s="23">
        <f t="shared" si="9"/>
        <v>-8.6</v>
      </c>
      <c r="AB14" s="23">
        <f t="shared" si="10"/>
        <v>-2.6666666666666665</v>
      </c>
    </row>
    <row r="15" spans="1:28" x14ac:dyDescent="0.2">
      <c r="A15" s="1"/>
      <c r="H15" s="14" t="s">
        <v>26</v>
      </c>
      <c r="I15" s="12">
        <v>1</v>
      </c>
      <c r="J15" s="6">
        <v>4.9000000000000002E-2</v>
      </c>
      <c r="K15" s="6">
        <v>4.9000000000000002E-2</v>
      </c>
      <c r="L15" s="6">
        <v>4.5999999999999999E-2</v>
      </c>
      <c r="M15" s="12">
        <v>2</v>
      </c>
      <c r="N15" s="12" t="str">
        <f t="shared" si="11"/>
        <v>0</v>
      </c>
      <c r="O15" s="15">
        <f t="shared" ref="O15:O18" si="12">((ABS(J15-K15)+ABS(L15-K15))*N15)/ABS(K15)</f>
        <v>0</v>
      </c>
      <c r="P15" s="15">
        <f t="shared" ref="P15:P18" si="13">O15*M15*I15</f>
        <v>0</v>
      </c>
      <c r="Q15" s="5"/>
      <c r="S15" s="10">
        <f t="shared" si="4"/>
        <v>0.23622047244094488</v>
      </c>
      <c r="T15" s="11">
        <f t="shared" si="5"/>
        <v>0.1918158567774936</v>
      </c>
      <c r="U15" s="12">
        <v>-48.5</v>
      </c>
      <c r="V15" s="12">
        <v>-63.5</v>
      </c>
      <c r="W15" s="12">
        <v>-78.2</v>
      </c>
      <c r="X15" s="1" t="str">
        <f t="shared" si="6"/>
        <v>1</v>
      </c>
      <c r="Y15" s="21">
        <f t="shared" si="7"/>
        <v>29.700000000000003</v>
      </c>
      <c r="Z15" s="22">
        <f t="shared" si="8"/>
        <v>29.700000000000003</v>
      </c>
      <c r="AA15" s="23">
        <f t="shared" si="9"/>
        <v>0.4677165354330709</v>
      </c>
      <c r="AB15" s="23">
        <f t="shared" si="10"/>
        <v>0.37979539641943738</v>
      </c>
    </row>
    <row r="16" spans="1:28" x14ac:dyDescent="0.2">
      <c r="A16" s="1"/>
      <c r="H16" s="14" t="s">
        <v>27</v>
      </c>
      <c r="I16" s="12">
        <v>1</v>
      </c>
      <c r="J16" s="12">
        <v>531</v>
      </c>
      <c r="K16" s="12">
        <v>450</v>
      </c>
      <c r="L16" s="12">
        <v>194</v>
      </c>
      <c r="M16" s="12">
        <v>3</v>
      </c>
      <c r="N16" s="12" t="str">
        <f t="shared" si="11"/>
        <v>1</v>
      </c>
      <c r="O16" s="15">
        <f t="shared" si="12"/>
        <v>0.74888888888888894</v>
      </c>
      <c r="P16" s="15">
        <f t="shared" si="13"/>
        <v>2.246666666666667</v>
      </c>
      <c r="Q16" s="5"/>
      <c r="S16" s="10">
        <f t="shared" si="4"/>
        <v>1.8333333333333333</v>
      </c>
      <c r="T16" s="11">
        <f t="shared" si="5"/>
        <v>2.9729729729729728</v>
      </c>
      <c r="U16" s="12">
        <v>17</v>
      </c>
      <c r="V16" s="12">
        <v>6</v>
      </c>
      <c r="W16" s="12">
        <v>3.7</v>
      </c>
      <c r="X16" s="1" t="str">
        <f t="shared" si="6"/>
        <v>1</v>
      </c>
      <c r="Y16" s="21">
        <f t="shared" si="7"/>
        <v>13.3</v>
      </c>
      <c r="Z16" s="22">
        <f t="shared" si="8"/>
        <v>13.3</v>
      </c>
      <c r="AA16" s="23">
        <f t="shared" si="9"/>
        <v>2.2166666666666668</v>
      </c>
      <c r="AB16" s="23">
        <f t="shared" si="10"/>
        <v>3.5945945945945947</v>
      </c>
    </row>
    <row r="17" spans="1:28" x14ac:dyDescent="0.2">
      <c r="A17" s="1"/>
      <c r="H17" s="14" t="s">
        <v>28</v>
      </c>
      <c r="I17" s="12">
        <v>1</v>
      </c>
      <c r="J17" s="12">
        <v>604</v>
      </c>
      <c r="K17" s="12">
        <v>400</v>
      </c>
      <c r="L17" s="12">
        <v>317</v>
      </c>
      <c r="M17" s="12">
        <v>2</v>
      </c>
      <c r="N17" s="12" t="str">
        <f t="shared" si="11"/>
        <v>1</v>
      </c>
      <c r="O17" s="15">
        <f t="shared" si="12"/>
        <v>0.71750000000000003</v>
      </c>
      <c r="P17" s="15">
        <f t="shared" si="13"/>
        <v>1.4350000000000001</v>
      </c>
      <c r="Q17" s="5"/>
    </row>
    <row r="18" spans="1:28" x14ac:dyDescent="0.2">
      <c r="A18" s="1"/>
      <c r="H18" s="14" t="s">
        <v>29</v>
      </c>
      <c r="I18" s="12">
        <v>-1</v>
      </c>
      <c r="J18" s="6">
        <v>6.7000000000000004E-2</v>
      </c>
      <c r="K18" s="6">
        <v>6.8000000000000005E-2</v>
      </c>
      <c r="L18" s="6">
        <v>4.9000000000000002E-2</v>
      </c>
      <c r="M18" s="12">
        <v>3</v>
      </c>
      <c r="N18" s="12" t="str">
        <f t="shared" si="11"/>
        <v>-1</v>
      </c>
      <c r="O18" s="15">
        <f t="shared" si="12"/>
        <v>-0.29411764705882354</v>
      </c>
      <c r="P18" s="15">
        <f t="shared" si="13"/>
        <v>0.88235294117647056</v>
      </c>
      <c r="Q18" s="5"/>
      <c r="S18" t="s">
        <v>30</v>
      </c>
    </row>
    <row r="19" spans="1:28" ht="15" customHeight="1" x14ac:dyDescent="0.25">
      <c r="A19" s="1"/>
      <c r="H19" s="14"/>
      <c r="I19" s="12"/>
      <c r="J19" s="6"/>
      <c r="K19" s="6"/>
      <c r="L19" s="6"/>
      <c r="M19" s="12"/>
      <c r="N19" s="12"/>
      <c r="O19" s="15"/>
      <c r="P19" s="15"/>
      <c r="Q19" s="24" t="s">
        <v>22</v>
      </c>
      <c r="S19" s="245" t="s">
        <v>31</v>
      </c>
      <c r="T19" s="245"/>
      <c r="U19" s="245"/>
      <c r="V19" s="245"/>
      <c r="W19" s="245"/>
      <c r="X19" s="245"/>
      <c r="Y19" s="245"/>
      <c r="Z19" s="245"/>
      <c r="AA19" s="245"/>
      <c r="AB19" s="245"/>
    </row>
    <row r="20" spans="1:28" x14ac:dyDescent="0.2">
      <c r="A20" s="1"/>
      <c r="H20" s="246" t="s">
        <v>24</v>
      </c>
      <c r="I20" s="247"/>
      <c r="J20" s="247"/>
      <c r="K20" s="247"/>
      <c r="L20" s="247"/>
      <c r="M20" s="247"/>
      <c r="N20" s="247"/>
      <c r="O20" s="248"/>
      <c r="P20" s="6">
        <f>SUM(P14:P19)</f>
        <v>4.5640196078431376</v>
      </c>
      <c r="Q20" s="25">
        <f>P20*1.618*-10</f>
        <v>-73.845837254901966</v>
      </c>
      <c r="S20" s="245"/>
      <c r="T20" s="245"/>
      <c r="U20" s="245"/>
      <c r="V20" s="245"/>
      <c r="W20" s="245"/>
      <c r="X20" s="245"/>
      <c r="Y20" s="245"/>
      <c r="Z20" s="245"/>
      <c r="AA20" s="245"/>
      <c r="AB20" s="245"/>
    </row>
    <row r="21" spans="1:28" ht="15" customHeight="1" x14ac:dyDescent="0.2">
      <c r="A21" s="1"/>
      <c r="H21" s="4"/>
      <c r="K21" s="1"/>
      <c r="L21" s="1"/>
      <c r="M21" s="1"/>
      <c r="N21" s="1"/>
      <c r="O21" s="1"/>
      <c r="Q21" s="5"/>
      <c r="S21" s="245" t="s">
        <v>32</v>
      </c>
      <c r="T21" s="245"/>
      <c r="U21" s="245"/>
      <c r="V21" s="245"/>
      <c r="W21" s="245"/>
      <c r="X21" s="245"/>
      <c r="Y21" s="245"/>
      <c r="Z21" s="245"/>
      <c r="AA21" s="245"/>
      <c r="AB21" s="245"/>
    </row>
    <row r="22" spans="1:28" x14ac:dyDescent="0.2">
      <c r="A22" s="1"/>
      <c r="H22" s="4"/>
      <c r="K22" s="1"/>
      <c r="L22" s="1"/>
      <c r="M22" s="1"/>
      <c r="N22" s="1"/>
      <c r="O22" s="1"/>
      <c r="Q22" s="5"/>
      <c r="S22" s="245"/>
      <c r="T22" s="245"/>
      <c r="U22" s="245"/>
      <c r="V22" s="245"/>
      <c r="W22" s="245"/>
      <c r="X22" s="245"/>
      <c r="Y22" s="245"/>
      <c r="Z22" s="245"/>
      <c r="AA22" s="245"/>
      <c r="AB22" s="245"/>
    </row>
    <row r="23" spans="1:28" ht="16.5" x14ac:dyDescent="0.25">
      <c r="A23" s="1"/>
      <c r="H23" s="7" t="s">
        <v>2</v>
      </c>
      <c r="I23" s="7" t="s">
        <v>3</v>
      </c>
      <c r="J23" s="7" t="s">
        <v>4</v>
      </c>
      <c r="K23" s="7" t="s">
        <v>5</v>
      </c>
      <c r="L23" s="7" t="s">
        <v>6</v>
      </c>
      <c r="M23" s="7" t="s">
        <v>7</v>
      </c>
      <c r="N23" s="7"/>
      <c r="O23" s="8" t="s">
        <v>9</v>
      </c>
      <c r="P23" s="9" t="s">
        <v>10</v>
      </c>
      <c r="Q23" s="5"/>
      <c r="S23" s="245"/>
      <c r="T23" s="245"/>
      <c r="U23" s="245"/>
      <c r="V23" s="245"/>
      <c r="W23" s="245"/>
      <c r="X23" s="245"/>
      <c r="Y23" s="245"/>
      <c r="Z23" s="245"/>
      <c r="AA23" s="245"/>
      <c r="AB23" s="245"/>
    </row>
    <row r="24" spans="1:28" ht="15" customHeight="1" x14ac:dyDescent="0.2">
      <c r="A24" s="1"/>
      <c r="H24" s="14" t="s">
        <v>33</v>
      </c>
      <c r="I24" s="12">
        <v>1</v>
      </c>
      <c r="J24" s="6">
        <v>5.0000000000000001E-3</v>
      </c>
      <c r="K24" s="6">
        <v>5.0000000000000001E-3</v>
      </c>
      <c r="L24" s="6">
        <v>5.0000000000000001E-3</v>
      </c>
      <c r="M24" s="12">
        <v>3</v>
      </c>
      <c r="N24" s="12"/>
      <c r="O24" s="15">
        <f>(J24-K24)/ABS(K24)</f>
        <v>0</v>
      </c>
      <c r="P24" s="15">
        <f>O24*M24*I24</f>
        <v>0</v>
      </c>
      <c r="Q24" s="5"/>
      <c r="S24" s="245" t="s">
        <v>34</v>
      </c>
      <c r="T24" s="245"/>
      <c r="U24" s="245"/>
      <c r="V24" s="245"/>
      <c r="W24" s="245"/>
      <c r="X24" s="245"/>
      <c r="Y24" s="245"/>
      <c r="Z24" s="245"/>
      <c r="AA24" s="245"/>
      <c r="AB24" s="245"/>
    </row>
    <row r="25" spans="1:28" x14ac:dyDescent="0.2">
      <c r="A25" s="1"/>
      <c r="H25" s="14" t="s">
        <v>35</v>
      </c>
      <c r="I25" s="12">
        <v>1</v>
      </c>
      <c r="J25" s="6">
        <v>-5.0000000000000001E-3</v>
      </c>
      <c r="K25" s="6">
        <v>2E-3</v>
      </c>
      <c r="L25" s="6">
        <v>-3.0000000000000001E-3</v>
      </c>
      <c r="M25" s="12">
        <v>2</v>
      </c>
      <c r="N25" s="12"/>
      <c r="O25" s="15">
        <f>(J25-K25)/ABS(K25)</f>
        <v>-3.5</v>
      </c>
      <c r="P25" s="15">
        <f t="shared" ref="P25:P35" si="14">O25*M25*I25</f>
        <v>-7</v>
      </c>
      <c r="Q25" s="5"/>
      <c r="S25" s="245"/>
      <c r="T25" s="245"/>
      <c r="U25" s="245"/>
      <c r="V25" s="245"/>
      <c r="W25" s="245"/>
      <c r="X25" s="245"/>
      <c r="Y25" s="245"/>
      <c r="Z25" s="245"/>
      <c r="AA25" s="245"/>
      <c r="AB25" s="245"/>
    </row>
    <row r="26" spans="1:28" ht="15" customHeight="1" x14ac:dyDescent="0.2">
      <c r="A26" s="1"/>
      <c r="H26" s="14" t="s">
        <v>36</v>
      </c>
      <c r="I26" s="12">
        <v>1</v>
      </c>
      <c r="J26" s="6">
        <v>2.1000000000000001E-2</v>
      </c>
      <c r="K26" s="6">
        <v>2.1999999999999999E-2</v>
      </c>
      <c r="L26" s="6">
        <v>0.02</v>
      </c>
      <c r="M26" s="12">
        <v>3</v>
      </c>
      <c r="N26" s="12"/>
      <c r="O26" s="15">
        <f t="shared" ref="O26:O35" si="15">(J26-K26)/ABS(K26)</f>
        <v>-4.5454545454545338E-2</v>
      </c>
      <c r="P26" s="15">
        <f t="shared" si="14"/>
        <v>-0.13636363636363602</v>
      </c>
      <c r="Q26" s="5"/>
      <c r="S26" s="245" t="s">
        <v>37</v>
      </c>
      <c r="T26" s="245"/>
      <c r="U26" s="245"/>
      <c r="V26" s="245"/>
      <c r="W26" s="245"/>
      <c r="X26" s="245"/>
      <c r="Y26" s="245"/>
      <c r="Z26" s="245"/>
      <c r="AA26" s="245"/>
      <c r="AB26" s="245"/>
    </row>
    <row r="27" spans="1:28" x14ac:dyDescent="0.2">
      <c r="A27" s="1"/>
      <c r="H27" s="14" t="s">
        <v>38</v>
      </c>
      <c r="I27" s="12">
        <v>1</v>
      </c>
      <c r="J27" s="6">
        <v>5.8999999999999997E-2</v>
      </c>
      <c r="K27" s="6">
        <v>5.7000000000000002E-2</v>
      </c>
      <c r="L27" s="6">
        <v>5.7000000000000002E-2</v>
      </c>
      <c r="M27" s="12">
        <v>2</v>
      </c>
      <c r="N27" s="12"/>
      <c r="O27" s="15">
        <f t="shared" si="15"/>
        <v>3.5087719298245522E-2</v>
      </c>
      <c r="P27" s="15">
        <f t="shared" si="14"/>
        <v>7.0175438596491044E-2</v>
      </c>
      <c r="Q27" s="5"/>
    </row>
    <row r="28" spans="1:28" x14ac:dyDescent="0.2">
      <c r="A28" s="1"/>
      <c r="H28" s="14" t="s">
        <v>39</v>
      </c>
      <c r="I28" s="12">
        <v>-1</v>
      </c>
      <c r="J28" s="20">
        <v>199</v>
      </c>
      <c r="K28" s="20">
        <v>260</v>
      </c>
      <c r="L28" s="20">
        <v>268</v>
      </c>
      <c r="M28" s="12">
        <v>3</v>
      </c>
      <c r="N28" s="12"/>
      <c r="O28" s="15">
        <f t="shared" si="15"/>
        <v>-0.23461538461538461</v>
      </c>
      <c r="P28" s="15">
        <f t="shared" si="14"/>
        <v>0.70384615384615379</v>
      </c>
      <c r="Q28" s="5"/>
    </row>
    <row r="29" spans="1:28" x14ac:dyDescent="0.2">
      <c r="A29" s="1"/>
      <c r="H29" s="14" t="s">
        <v>40</v>
      </c>
      <c r="I29" s="12">
        <v>1</v>
      </c>
      <c r="J29" s="6">
        <v>4.0000000000000001E-3</v>
      </c>
      <c r="K29" s="6">
        <v>4.0000000000000001E-3</v>
      </c>
      <c r="L29" s="6">
        <v>2E-3</v>
      </c>
      <c r="M29" s="12">
        <v>2</v>
      </c>
      <c r="N29" s="12"/>
      <c r="O29" s="15">
        <f>(J29-K29)/ABS(K29)</f>
        <v>0</v>
      </c>
      <c r="P29" s="15">
        <f t="shared" si="14"/>
        <v>0</v>
      </c>
      <c r="Q29" s="5"/>
    </row>
    <row r="30" spans="1:28" x14ac:dyDescent="0.2">
      <c r="A30" s="1"/>
      <c r="H30" s="14" t="s">
        <v>41</v>
      </c>
      <c r="I30" s="12">
        <v>1</v>
      </c>
      <c r="J30" s="6">
        <v>4.1000000000000002E-2</v>
      </c>
      <c r="K30" s="6">
        <v>4.1000000000000002E-2</v>
      </c>
      <c r="L30" s="6">
        <v>3.6999999999999998E-2</v>
      </c>
      <c r="M30" s="12">
        <v>2</v>
      </c>
      <c r="N30" s="12"/>
      <c r="O30" s="15">
        <f t="shared" si="15"/>
        <v>0</v>
      </c>
      <c r="P30" s="15">
        <f t="shared" si="14"/>
        <v>0</v>
      </c>
      <c r="Q30" s="5"/>
    </row>
    <row r="31" spans="1:28" x14ac:dyDescent="0.2">
      <c r="A31" s="1"/>
      <c r="C31" s="22"/>
      <c r="D31" s="22"/>
      <c r="E31" s="28"/>
      <c r="H31" s="29" t="s">
        <v>42</v>
      </c>
      <c r="I31" s="12">
        <v>1</v>
      </c>
      <c r="J31" s="12">
        <v>63.5</v>
      </c>
      <c r="K31" s="12">
        <v>63</v>
      </c>
      <c r="L31" s="12">
        <v>67.900000000000006</v>
      </c>
      <c r="M31" s="12">
        <v>2</v>
      </c>
      <c r="N31" s="12"/>
      <c r="O31" s="15">
        <f t="shared" si="15"/>
        <v>7.9365079365079361E-3</v>
      </c>
      <c r="P31" s="15">
        <f t="shared" si="14"/>
        <v>1.5873015873015872E-2</v>
      </c>
      <c r="Q31" s="5"/>
    </row>
    <row r="32" spans="1:28" x14ac:dyDescent="0.2">
      <c r="A32" s="1"/>
      <c r="C32" s="22"/>
      <c r="D32" s="22"/>
      <c r="E32" s="28"/>
      <c r="H32" s="14" t="s">
        <v>43</v>
      </c>
      <c r="I32" s="12">
        <v>1</v>
      </c>
      <c r="J32" s="12">
        <v>63.5</v>
      </c>
      <c r="K32" s="12">
        <v>63</v>
      </c>
      <c r="L32" s="12">
        <v>67.900000000000006</v>
      </c>
      <c r="M32" s="12">
        <v>2</v>
      </c>
      <c r="N32" s="12"/>
      <c r="O32" s="15">
        <f t="shared" si="15"/>
        <v>7.9365079365079361E-3</v>
      </c>
      <c r="P32" s="15">
        <f t="shared" si="14"/>
        <v>1.5873015873015872E-2</v>
      </c>
      <c r="Q32" s="5"/>
    </row>
    <row r="33" spans="1:17" x14ac:dyDescent="0.2">
      <c r="A33" s="1"/>
      <c r="C33" s="22"/>
      <c r="D33" s="22"/>
      <c r="E33" s="28"/>
      <c r="H33" s="14" t="s">
        <v>44</v>
      </c>
      <c r="I33" s="12">
        <v>1</v>
      </c>
      <c r="J33" s="12">
        <v>745</v>
      </c>
      <c r="K33" s="12">
        <v>800</v>
      </c>
      <c r="L33" s="12">
        <v>742</v>
      </c>
      <c r="M33" s="12">
        <v>3</v>
      </c>
      <c r="N33" s="12"/>
      <c r="O33" s="15">
        <f t="shared" si="15"/>
        <v>-6.8750000000000006E-2</v>
      </c>
      <c r="P33" s="15">
        <f t="shared" si="14"/>
        <v>-0.20625000000000002</v>
      </c>
      <c r="Q33" s="5"/>
    </row>
    <row r="34" spans="1:17" x14ac:dyDescent="0.2">
      <c r="A34" s="1"/>
      <c r="C34" s="22"/>
      <c r="D34" s="22"/>
      <c r="E34" s="28"/>
      <c r="H34" s="14" t="s">
        <v>45</v>
      </c>
      <c r="I34" s="12">
        <v>1</v>
      </c>
      <c r="J34" s="6">
        <v>1.2999999999999999E-2</v>
      </c>
      <c r="K34" s="6">
        <v>0.01</v>
      </c>
      <c r="L34" s="6">
        <v>6.0000000000000001E-3</v>
      </c>
      <c r="M34" s="12">
        <v>2</v>
      </c>
      <c r="N34" s="12"/>
      <c r="O34" s="15">
        <f t="shared" si="15"/>
        <v>0.29999999999999993</v>
      </c>
      <c r="P34" s="15">
        <f t="shared" si="14"/>
        <v>0.59999999999999987</v>
      </c>
      <c r="Q34" s="5"/>
    </row>
    <row r="35" spans="1:17" ht="16.5" x14ac:dyDescent="0.25">
      <c r="A35" s="1"/>
      <c r="C35" s="22"/>
      <c r="D35" s="22"/>
      <c r="E35" s="28"/>
      <c r="H35" s="14" t="s">
        <v>46</v>
      </c>
      <c r="I35" s="12">
        <v>1</v>
      </c>
      <c r="J35" s="20">
        <v>-82.89</v>
      </c>
      <c r="K35" s="20">
        <v>-94.9</v>
      </c>
      <c r="L35" s="20">
        <v>-97.03</v>
      </c>
      <c r="M35" s="12">
        <v>2</v>
      </c>
      <c r="N35" s="12"/>
      <c r="O35" s="15">
        <f t="shared" si="15"/>
        <v>0.12655426765015812</v>
      </c>
      <c r="P35" s="15">
        <f t="shared" si="14"/>
        <v>0.25310853530031624</v>
      </c>
      <c r="Q35" s="24" t="s">
        <v>22</v>
      </c>
    </row>
    <row r="36" spans="1:17" x14ac:dyDescent="0.2">
      <c r="A36" s="1"/>
      <c r="C36" s="22"/>
      <c r="D36" s="22"/>
      <c r="E36" s="28"/>
      <c r="H36" s="246" t="s">
        <v>24</v>
      </c>
      <c r="I36" s="247"/>
      <c r="J36" s="247"/>
      <c r="K36" s="247"/>
      <c r="L36" s="247"/>
      <c r="M36" s="247"/>
      <c r="N36" s="247"/>
      <c r="O36" s="248"/>
      <c r="P36" s="6">
        <f>SUM(P24:P35)</f>
        <v>-5.6837374768746427</v>
      </c>
      <c r="Q36" s="25">
        <f>P36*1.618*-10</f>
        <v>91.962872375831722</v>
      </c>
    </row>
    <row r="37" spans="1:17" x14ac:dyDescent="0.2">
      <c r="A37" s="1"/>
      <c r="C37" s="22"/>
      <c r="D37" s="22"/>
      <c r="E37" s="28"/>
      <c r="H37" s="4"/>
      <c r="K37" s="1"/>
      <c r="L37" s="1"/>
      <c r="M37" s="1"/>
      <c r="N37" s="1"/>
      <c r="O37" s="1"/>
      <c r="Q37" s="5"/>
    </row>
    <row r="38" spans="1:17" x14ac:dyDescent="0.2">
      <c r="A38" s="1"/>
      <c r="C38" s="22"/>
      <c r="D38" s="22"/>
      <c r="E38" s="28"/>
      <c r="H38" s="4"/>
      <c r="K38" s="1"/>
      <c r="L38" s="1"/>
      <c r="M38" s="1"/>
      <c r="N38" s="1"/>
      <c r="O38" s="1"/>
      <c r="Q38" s="5"/>
    </row>
    <row r="39" spans="1:17" ht="16.5" x14ac:dyDescent="0.25">
      <c r="A39" s="1"/>
      <c r="C39" s="22"/>
      <c r="D39" s="22"/>
      <c r="E39" s="28"/>
      <c r="H39" s="7" t="s">
        <v>2</v>
      </c>
      <c r="I39" s="7" t="s">
        <v>3</v>
      </c>
      <c r="J39" s="7" t="s">
        <v>4</v>
      </c>
      <c r="K39" s="7" t="s">
        <v>5</v>
      </c>
      <c r="L39" s="7" t="s">
        <v>6</v>
      </c>
      <c r="M39" s="7" t="s">
        <v>7</v>
      </c>
      <c r="N39" s="7"/>
      <c r="O39" s="8" t="s">
        <v>9</v>
      </c>
      <c r="P39" s="9" t="s">
        <v>10</v>
      </c>
      <c r="Q39" s="5"/>
    </row>
    <row r="40" spans="1:17" x14ac:dyDescent="0.2">
      <c r="A40" s="1"/>
      <c r="C40" s="22"/>
      <c r="D40" s="22"/>
      <c r="E40" s="28"/>
      <c r="H40" s="14" t="s">
        <v>47</v>
      </c>
      <c r="I40" s="12">
        <v>1</v>
      </c>
      <c r="J40" s="12">
        <v>59.1</v>
      </c>
      <c r="K40" s="12">
        <v>59</v>
      </c>
      <c r="L40" s="12">
        <v>58.4</v>
      </c>
      <c r="M40" s="12">
        <v>2</v>
      </c>
      <c r="N40" s="12"/>
      <c r="O40" s="15">
        <f>(J40-K40)/ABS(K40)</f>
        <v>1.6949152542373122E-3</v>
      </c>
      <c r="P40" s="15">
        <f>O40*M40*I40</f>
        <v>3.3898305084746243E-3</v>
      </c>
      <c r="Q40" s="5"/>
    </row>
    <row r="41" spans="1:17" x14ac:dyDescent="0.2">
      <c r="A41" s="1"/>
      <c r="C41" s="22"/>
      <c r="D41" s="22"/>
      <c r="E41" s="28"/>
      <c r="H41" s="14" t="s">
        <v>48</v>
      </c>
      <c r="I41" s="12">
        <v>1</v>
      </c>
      <c r="J41" s="12">
        <v>57</v>
      </c>
      <c r="K41" s="12">
        <v>59</v>
      </c>
      <c r="L41" s="12">
        <v>58.7</v>
      </c>
      <c r="M41" s="12">
        <v>2</v>
      </c>
      <c r="N41" s="12"/>
      <c r="O41" s="15">
        <f>(J41-K41)/ABS(K41)</f>
        <v>-3.3898305084745763E-2</v>
      </c>
      <c r="P41" s="15">
        <f>O41*M41*I41</f>
        <v>-6.7796610169491525E-2</v>
      </c>
      <c r="Q41" s="5"/>
    </row>
    <row r="42" spans="1:17" ht="16.5" x14ac:dyDescent="0.25">
      <c r="A42" s="1"/>
      <c r="C42" s="22"/>
      <c r="D42" s="22"/>
      <c r="E42" s="28"/>
      <c r="H42" s="14"/>
      <c r="I42" s="12"/>
      <c r="J42" s="12"/>
      <c r="K42" s="12"/>
      <c r="L42" s="12"/>
      <c r="M42" s="12"/>
      <c r="N42" s="12"/>
      <c r="O42" s="6"/>
      <c r="P42" s="15"/>
      <c r="Q42" s="24" t="s">
        <v>22</v>
      </c>
    </row>
    <row r="43" spans="1:17" x14ac:dyDescent="0.2">
      <c r="A43" s="1"/>
      <c r="C43" s="22"/>
      <c r="D43" s="22"/>
      <c r="E43" s="28"/>
      <c r="H43" s="246" t="s">
        <v>24</v>
      </c>
      <c r="I43" s="247"/>
      <c r="J43" s="247"/>
      <c r="K43" s="247"/>
      <c r="L43" s="247"/>
      <c r="M43" s="247"/>
      <c r="N43" s="247"/>
      <c r="O43" s="248"/>
      <c r="P43" s="6">
        <f>SUM(P40:P42)</f>
        <v>-6.4406779661016905E-2</v>
      </c>
      <c r="Q43" s="25">
        <f>P43*1.618*-10</f>
        <v>1.0421016949152535</v>
      </c>
    </row>
    <row r="44" spans="1:17" x14ac:dyDescent="0.2">
      <c r="A44" s="1"/>
      <c r="C44" s="22"/>
      <c r="D44" s="22"/>
      <c r="E44" s="28"/>
      <c r="H44" s="4"/>
      <c r="K44" s="1"/>
      <c r="L44" s="1"/>
      <c r="M44" s="1"/>
      <c r="N44" s="1"/>
      <c r="O44" s="1"/>
      <c r="Q44" s="5"/>
    </row>
    <row r="45" spans="1:17" x14ac:dyDescent="0.2">
      <c r="A45" s="1"/>
      <c r="C45" s="22"/>
      <c r="D45" s="22"/>
      <c r="E45" s="28"/>
      <c r="H45" s="4"/>
      <c r="K45" s="1"/>
      <c r="L45" s="1"/>
      <c r="M45" s="1"/>
      <c r="N45" s="1"/>
      <c r="O45" s="1"/>
      <c r="Q45" s="4"/>
    </row>
    <row r="46" spans="1:17" ht="16.5" x14ac:dyDescent="0.25">
      <c r="A46" s="1"/>
      <c r="C46" s="22"/>
      <c r="D46" s="22"/>
      <c r="E46" s="28"/>
      <c r="H46" s="7" t="s">
        <v>2</v>
      </c>
      <c r="I46" s="7" t="s">
        <v>3</v>
      </c>
      <c r="J46" s="7" t="s">
        <v>4</v>
      </c>
      <c r="K46" s="7" t="s">
        <v>5</v>
      </c>
      <c r="L46" s="7" t="s">
        <v>6</v>
      </c>
      <c r="M46" s="7" t="s">
        <v>7</v>
      </c>
      <c r="N46" s="7"/>
      <c r="O46" s="8" t="s">
        <v>9</v>
      </c>
      <c r="P46" s="9" t="s">
        <v>10</v>
      </c>
      <c r="Q46" s="5"/>
    </row>
    <row r="47" spans="1:17" x14ac:dyDescent="0.2">
      <c r="A47" s="1"/>
      <c r="C47" s="22"/>
      <c r="D47" s="22"/>
      <c r="E47" s="28"/>
      <c r="H47" s="14" t="s">
        <v>49</v>
      </c>
      <c r="I47" s="12">
        <v>1</v>
      </c>
      <c r="J47" s="30">
        <v>3.0000000000000001E-3</v>
      </c>
      <c r="K47" s="30">
        <v>8.9999999999999993E-3</v>
      </c>
      <c r="L47" s="30">
        <v>1.7999999999999999E-2</v>
      </c>
      <c r="M47" s="12">
        <v>3</v>
      </c>
      <c r="N47" s="12" t="str">
        <f t="shared" ref="N47:N52" si="16">IF(J47=K47,"0",IF(J47&gt;K47,"1","-1"))</f>
        <v>-1</v>
      </c>
      <c r="O47" s="15">
        <f t="shared" ref="O47:O52" si="17">((ABS(J47-K47)+ABS(L47-K47))*N47)/ABS(K47)</f>
        <v>-1.6666666666666667</v>
      </c>
      <c r="P47" s="15">
        <f>O47*M47*I47</f>
        <v>-5</v>
      </c>
      <c r="Q47" s="5"/>
    </row>
    <row r="48" spans="1:17" x14ac:dyDescent="0.2">
      <c r="A48" s="1"/>
      <c r="C48" s="22"/>
      <c r="D48" s="22"/>
      <c r="E48" s="28"/>
      <c r="H48" s="14" t="s">
        <v>50</v>
      </c>
      <c r="I48" s="12">
        <v>1</v>
      </c>
      <c r="J48" s="6">
        <v>0.01</v>
      </c>
      <c r="K48" s="6">
        <v>5.0000000000000001E-3</v>
      </c>
      <c r="L48" s="6">
        <v>1.6E-2</v>
      </c>
      <c r="M48" s="12">
        <v>2</v>
      </c>
      <c r="N48" s="12" t="str">
        <f t="shared" si="16"/>
        <v>1</v>
      </c>
      <c r="O48" s="15">
        <f t="shared" si="17"/>
        <v>3.2</v>
      </c>
      <c r="P48" s="15">
        <f>O48*M48*I48</f>
        <v>6.4</v>
      </c>
      <c r="Q48" s="5"/>
    </row>
    <row r="49" spans="1:27" x14ac:dyDescent="0.2">
      <c r="A49" s="1"/>
      <c r="C49" s="22"/>
      <c r="D49" s="22"/>
      <c r="E49" s="28"/>
      <c r="H49" s="14" t="s">
        <v>51</v>
      </c>
      <c r="I49" s="12">
        <v>-1</v>
      </c>
      <c r="J49" s="6">
        <v>7.0000000000000001E-3</v>
      </c>
      <c r="K49" s="6">
        <v>7.0000000000000001E-3</v>
      </c>
      <c r="L49" s="6">
        <v>1.4999999999999999E-2</v>
      </c>
      <c r="M49" s="12">
        <v>2</v>
      </c>
      <c r="N49" s="12" t="str">
        <f t="shared" si="16"/>
        <v>0</v>
      </c>
      <c r="O49" s="15">
        <f t="shared" si="17"/>
        <v>0</v>
      </c>
      <c r="P49" s="15">
        <f>O49*M49*I49</f>
        <v>0</v>
      </c>
      <c r="Q49" s="4"/>
    </row>
    <row r="50" spans="1:27" x14ac:dyDescent="0.2">
      <c r="A50" s="1"/>
      <c r="C50" s="22"/>
      <c r="D50" s="22"/>
      <c r="E50" s="28"/>
      <c r="H50" s="14" t="s">
        <v>52</v>
      </c>
      <c r="I50" s="12">
        <v>1</v>
      </c>
      <c r="J50" s="20">
        <v>31.9</v>
      </c>
      <c r="K50" s="20">
        <v>25</v>
      </c>
      <c r="L50" s="20">
        <v>30.9</v>
      </c>
      <c r="M50" s="12">
        <v>2</v>
      </c>
      <c r="N50" s="12" t="str">
        <f t="shared" si="16"/>
        <v>1</v>
      </c>
      <c r="O50" s="15">
        <f t="shared" si="17"/>
        <v>0.5119999999999999</v>
      </c>
      <c r="P50" s="15">
        <f t="shared" ref="P50:P52" si="18">O50*M50*I50</f>
        <v>1.0239999999999998</v>
      </c>
      <c r="Q50" s="4"/>
    </row>
    <row r="51" spans="1:27" x14ac:dyDescent="0.2">
      <c r="A51" s="1"/>
      <c r="C51" s="22"/>
      <c r="D51" s="22"/>
      <c r="E51" s="28"/>
      <c r="H51" s="14" t="s">
        <v>53</v>
      </c>
      <c r="I51" s="12">
        <v>-1</v>
      </c>
      <c r="J51" s="30">
        <v>1.2E-2</v>
      </c>
      <c r="K51" s="30">
        <v>1.0999999999999999E-2</v>
      </c>
      <c r="L51" s="30">
        <v>8.0000000000000002E-3</v>
      </c>
      <c r="M51" s="12">
        <v>2</v>
      </c>
      <c r="N51" s="12" t="str">
        <f t="shared" si="16"/>
        <v>1</v>
      </c>
      <c r="O51" s="15">
        <f t="shared" si="17"/>
        <v>0.36363636363636365</v>
      </c>
      <c r="P51" s="15"/>
      <c r="Q51" s="5"/>
    </row>
    <row r="52" spans="1:27" ht="16.5" x14ac:dyDescent="0.25">
      <c r="A52" s="1"/>
      <c r="C52" s="22"/>
      <c r="D52" s="22"/>
      <c r="E52" s="28"/>
      <c r="H52" s="14" t="s">
        <v>54</v>
      </c>
      <c r="I52" s="12">
        <v>1</v>
      </c>
      <c r="J52" s="6">
        <v>3.0000000000000001E-3</v>
      </c>
      <c r="K52" s="6">
        <v>8.0000000000000002E-3</v>
      </c>
      <c r="L52" s="6">
        <v>1.7999999999999999E-2</v>
      </c>
      <c r="M52" s="12">
        <v>3</v>
      </c>
      <c r="N52" s="12" t="str">
        <f t="shared" si="16"/>
        <v>-1</v>
      </c>
      <c r="O52" s="15">
        <f t="shared" si="17"/>
        <v>-1.875</v>
      </c>
      <c r="P52" s="15">
        <f t="shared" si="18"/>
        <v>-5.625</v>
      </c>
      <c r="Q52" s="24" t="s">
        <v>22</v>
      </c>
    </row>
    <row r="53" spans="1:27" x14ac:dyDescent="0.2">
      <c r="A53" s="1"/>
      <c r="C53" s="22"/>
      <c r="D53" s="22"/>
      <c r="E53" s="28"/>
      <c r="H53" s="246" t="s">
        <v>24</v>
      </c>
      <c r="I53" s="247"/>
      <c r="J53" s="247"/>
      <c r="K53" s="247"/>
      <c r="L53" s="247"/>
      <c r="M53" s="247"/>
      <c r="N53" s="247"/>
      <c r="O53" s="248"/>
      <c r="P53" s="6">
        <f>SUM(P47:P52)</f>
        <v>-3.2009999999999996</v>
      </c>
      <c r="Q53" s="25">
        <f>P53*1.618*-10</f>
        <v>51.792179999999995</v>
      </c>
    </row>
    <row r="54" spans="1:27" x14ac:dyDescent="0.2">
      <c r="A54" s="1"/>
      <c r="C54" s="22"/>
      <c r="D54" s="22"/>
      <c r="E54" s="28"/>
      <c r="J54" s="4"/>
      <c r="K54" s="1"/>
      <c r="L54" s="1"/>
      <c r="M54" s="1"/>
      <c r="N54" s="1"/>
      <c r="O54" s="1"/>
      <c r="Q54" s="1"/>
      <c r="S54" s="5"/>
      <c r="AA54" s="1"/>
    </row>
    <row r="55" spans="1:27" x14ac:dyDescent="0.2">
      <c r="A55" s="1"/>
      <c r="C55" s="22"/>
      <c r="D55" s="22"/>
      <c r="E55" s="28"/>
      <c r="J55" s="4"/>
      <c r="K55" s="1"/>
      <c r="L55" s="1"/>
      <c r="M55" s="1"/>
      <c r="N55" s="1"/>
      <c r="O55" s="1"/>
      <c r="Q55" s="1"/>
      <c r="S55" s="5"/>
      <c r="AA55" s="1"/>
    </row>
    <row r="56" spans="1:27" x14ac:dyDescent="0.2">
      <c r="A56" s="1"/>
      <c r="C56" s="22"/>
      <c r="D56" s="22"/>
      <c r="E56" s="28"/>
      <c r="J56" s="4"/>
      <c r="K56" s="1"/>
      <c r="L56" s="1"/>
      <c r="M56" s="1"/>
      <c r="N56" s="1"/>
      <c r="O56" s="1"/>
      <c r="Q56" s="1"/>
      <c r="S56" s="5"/>
      <c r="AA56" s="1"/>
    </row>
    <row r="57" spans="1:27" x14ac:dyDescent="0.2">
      <c r="A57" s="1"/>
      <c r="C57" s="22"/>
      <c r="D57" s="22"/>
      <c r="E57" s="28"/>
      <c r="J57" s="4"/>
      <c r="K57" s="1"/>
      <c r="L57" s="1"/>
      <c r="M57" s="1"/>
      <c r="N57" s="1"/>
      <c r="O57" s="1"/>
      <c r="Q57" s="1"/>
      <c r="S57" s="5"/>
      <c r="AA57" s="1"/>
    </row>
    <row r="58" spans="1:27" x14ac:dyDescent="0.2">
      <c r="A58" s="1"/>
      <c r="C58" s="22"/>
      <c r="D58" s="22"/>
      <c r="E58" s="28"/>
      <c r="J58" s="4"/>
      <c r="K58" s="1"/>
      <c r="L58" s="1"/>
      <c r="M58" s="1"/>
      <c r="N58" s="1"/>
      <c r="O58" s="1"/>
      <c r="Q58" s="1"/>
      <c r="S58" s="5"/>
      <c r="AA58" s="1"/>
    </row>
    <row r="59" spans="1:27" x14ac:dyDescent="0.2">
      <c r="A59" s="1"/>
      <c r="C59" s="22"/>
      <c r="D59" s="22"/>
      <c r="E59" s="28"/>
      <c r="J59" s="4"/>
      <c r="K59" s="1"/>
      <c r="L59" s="1"/>
      <c r="M59" s="1"/>
      <c r="N59" s="1"/>
      <c r="O59" s="1"/>
      <c r="Q59" s="1"/>
      <c r="S59" s="5"/>
      <c r="AA59" s="1"/>
    </row>
    <row r="60" spans="1:27" x14ac:dyDescent="0.2">
      <c r="A60" s="1"/>
      <c r="C60" s="22"/>
      <c r="D60" s="22"/>
      <c r="E60" s="28"/>
      <c r="J60" s="4"/>
      <c r="K60" s="1"/>
      <c r="L60" s="1"/>
      <c r="M60" s="1"/>
      <c r="N60" s="1"/>
      <c r="O60" s="1"/>
      <c r="Q60" s="1"/>
      <c r="S60" s="5"/>
      <c r="AA60" s="1"/>
    </row>
    <row r="61" spans="1:27" x14ac:dyDescent="0.2">
      <c r="A61" s="1"/>
      <c r="C61" s="22"/>
      <c r="D61" s="22"/>
      <c r="E61" s="28"/>
      <c r="J61" s="4"/>
      <c r="K61" s="1"/>
      <c r="L61" s="1"/>
      <c r="M61" s="1"/>
      <c r="N61" s="1"/>
      <c r="O61" s="1"/>
      <c r="Q61" s="1"/>
      <c r="S61" s="5"/>
      <c r="AA61" s="1"/>
    </row>
    <row r="62" spans="1:27" x14ac:dyDescent="0.2">
      <c r="A62" s="1"/>
      <c r="C62" s="22"/>
      <c r="D62" s="22"/>
      <c r="E62" s="28"/>
      <c r="J62" s="4"/>
      <c r="K62" s="1"/>
      <c r="L62" s="1"/>
      <c r="M62" s="1"/>
      <c r="N62" s="1"/>
      <c r="O62" s="1"/>
      <c r="Q62" s="1"/>
      <c r="S62" s="5"/>
      <c r="AA62" s="1"/>
    </row>
    <row r="63" spans="1:27" x14ac:dyDescent="0.2">
      <c r="A63" s="1"/>
      <c r="C63" s="22"/>
      <c r="D63" s="22"/>
      <c r="E63" s="28"/>
      <c r="J63" s="4"/>
      <c r="K63" s="1"/>
      <c r="L63" s="1"/>
      <c r="M63" s="1"/>
      <c r="N63" s="1"/>
      <c r="O63" s="1"/>
      <c r="Q63" s="1"/>
      <c r="S63" s="5"/>
      <c r="AA63" s="1"/>
    </row>
    <row r="64" spans="1:27" x14ac:dyDescent="0.2">
      <c r="A64" s="1"/>
      <c r="C64" s="22"/>
      <c r="D64" s="22"/>
      <c r="E64" s="28"/>
      <c r="J64" s="4"/>
      <c r="K64" s="1"/>
      <c r="L64" s="1"/>
      <c r="M64" s="1"/>
      <c r="N64" s="1"/>
      <c r="O64" s="1"/>
      <c r="Q64" s="1"/>
      <c r="S64" s="5"/>
      <c r="AA64" s="1"/>
    </row>
    <row r="65" spans="1:27" x14ac:dyDescent="0.2">
      <c r="A65" s="1"/>
      <c r="C65" s="22"/>
      <c r="D65" s="22"/>
      <c r="E65" s="28"/>
      <c r="J65" s="4"/>
      <c r="K65" s="1"/>
      <c r="L65" s="1"/>
      <c r="M65" s="1"/>
      <c r="N65" s="1"/>
      <c r="O65" s="1"/>
      <c r="Q65" s="1"/>
      <c r="S65" s="5"/>
      <c r="AA65" s="1"/>
    </row>
    <row r="66" spans="1:27" x14ac:dyDescent="0.2">
      <c r="A66" s="1"/>
      <c r="C66" s="22"/>
      <c r="D66" s="22"/>
      <c r="E66" s="28"/>
      <c r="J66" s="4"/>
      <c r="K66" s="1"/>
      <c r="L66" s="1"/>
      <c r="M66" s="1"/>
      <c r="N66" s="1"/>
      <c r="O66" s="1"/>
      <c r="Q66" s="1"/>
      <c r="S66" s="5"/>
      <c r="AA66" s="1"/>
    </row>
    <row r="67" spans="1:27" x14ac:dyDescent="0.2">
      <c r="A67" s="1"/>
      <c r="C67" s="22"/>
      <c r="D67" s="22"/>
      <c r="E67" s="28"/>
      <c r="J67" s="4"/>
      <c r="K67" s="1"/>
      <c r="L67" s="1"/>
      <c r="M67" s="1"/>
      <c r="N67" s="1"/>
      <c r="O67" s="1"/>
      <c r="Q67" s="1"/>
      <c r="S67" s="5"/>
      <c r="AA67" s="1"/>
    </row>
    <row r="68" spans="1:27" x14ac:dyDescent="0.2">
      <c r="A68" s="1"/>
      <c r="C68" s="22"/>
      <c r="D68" s="22"/>
      <c r="E68" s="28"/>
      <c r="J68" s="4"/>
      <c r="K68" s="1"/>
      <c r="L68" s="1"/>
      <c r="M68" s="1"/>
      <c r="N68" s="1"/>
      <c r="O68" s="1"/>
      <c r="Q68" s="1"/>
      <c r="S68" s="5"/>
      <c r="AA68" s="1"/>
    </row>
    <row r="69" spans="1:27" x14ac:dyDescent="0.2">
      <c r="A69" s="1"/>
      <c r="C69" s="22"/>
      <c r="D69" s="22"/>
      <c r="E69" s="28"/>
      <c r="J69" s="4"/>
      <c r="K69" s="1"/>
      <c r="L69" s="1"/>
      <c r="M69" s="1"/>
      <c r="N69" s="1"/>
      <c r="O69" s="1"/>
      <c r="Q69" s="1"/>
      <c r="S69" s="5"/>
      <c r="AA69" s="1"/>
    </row>
    <row r="70" spans="1:27" x14ac:dyDescent="0.2">
      <c r="A70" s="1"/>
      <c r="C70" s="22"/>
      <c r="D70" s="22"/>
      <c r="E70" s="28"/>
      <c r="J70" s="4"/>
      <c r="K70" s="1"/>
      <c r="L70" s="1"/>
      <c r="M70" s="1"/>
      <c r="N70" s="1"/>
      <c r="O70" s="1"/>
      <c r="Q70" s="1"/>
      <c r="S70" s="5"/>
      <c r="AA70" s="1"/>
    </row>
    <row r="71" spans="1:27" x14ac:dyDescent="0.2">
      <c r="A71" s="1"/>
      <c r="C71" s="22"/>
      <c r="D71" s="22"/>
      <c r="E71" s="28"/>
      <c r="J71" s="4"/>
      <c r="K71" s="1"/>
      <c r="L71" s="1"/>
      <c r="M71" s="1"/>
      <c r="N71" s="1"/>
      <c r="O71" s="1"/>
      <c r="Q71" s="1"/>
      <c r="S71" s="5"/>
      <c r="AA71" s="1"/>
    </row>
    <row r="72" spans="1:27" x14ac:dyDescent="0.2">
      <c r="A72" s="1"/>
      <c r="C72" s="22"/>
      <c r="D72" s="22"/>
      <c r="E72" s="28"/>
      <c r="J72" s="4"/>
      <c r="K72" s="1"/>
      <c r="L72" s="1"/>
      <c r="M72" s="1"/>
      <c r="N72" s="1"/>
      <c r="O72" s="1"/>
      <c r="Q72" s="1"/>
      <c r="S72" s="5"/>
      <c r="AA72" s="1"/>
    </row>
    <row r="73" spans="1:27" x14ac:dyDescent="0.2">
      <c r="A73" s="1"/>
      <c r="C73" s="22"/>
      <c r="D73" s="22"/>
      <c r="E73" s="28"/>
      <c r="J73" s="4"/>
      <c r="K73" s="1"/>
      <c r="L73" s="1"/>
      <c r="M73" s="1"/>
      <c r="N73" s="1"/>
      <c r="O73" s="1"/>
      <c r="Q73" s="1"/>
      <c r="S73" s="5"/>
      <c r="AA73" s="1"/>
    </row>
    <row r="74" spans="1:27" x14ac:dyDescent="0.2">
      <c r="A74" s="1"/>
      <c r="C74" s="22"/>
      <c r="D74" s="22"/>
      <c r="E74" s="28"/>
      <c r="J74" s="4"/>
      <c r="K74" s="1"/>
      <c r="L74" s="1"/>
      <c r="M74" s="1"/>
      <c r="N74" s="1"/>
      <c r="O74" s="1"/>
      <c r="Q74" s="1"/>
      <c r="S74" s="5"/>
      <c r="AA74" s="1"/>
    </row>
    <row r="75" spans="1:27" x14ac:dyDescent="0.2">
      <c r="A75" s="1"/>
      <c r="C75" s="22"/>
      <c r="D75" s="22"/>
      <c r="E75" s="28"/>
      <c r="J75" s="4"/>
      <c r="K75" s="1"/>
      <c r="L75" s="1"/>
      <c r="M75" s="1"/>
      <c r="N75" s="1"/>
      <c r="O75" s="1"/>
      <c r="Q75" s="1"/>
      <c r="S75" s="5"/>
      <c r="AA75" s="1"/>
    </row>
    <row r="76" spans="1:27" x14ac:dyDescent="0.2">
      <c r="A76" s="1"/>
      <c r="C76" s="22"/>
      <c r="D76" s="22"/>
      <c r="E76" s="28"/>
      <c r="J76" s="4"/>
      <c r="K76" s="1"/>
      <c r="L76" s="1"/>
      <c r="M76" s="1"/>
      <c r="N76" s="1"/>
      <c r="O76" s="1"/>
      <c r="Q76" s="1"/>
      <c r="S76" s="5"/>
      <c r="AA76" s="1"/>
    </row>
    <row r="77" spans="1:27" x14ac:dyDescent="0.2">
      <c r="A77" s="1"/>
      <c r="C77" s="22"/>
      <c r="D77" s="22"/>
      <c r="E77" s="28"/>
      <c r="J77" s="4"/>
      <c r="K77" s="1"/>
      <c r="L77" s="1"/>
      <c r="M77" s="1"/>
      <c r="N77" s="1"/>
      <c r="O77" s="1"/>
      <c r="Q77" s="1"/>
      <c r="S77" s="5"/>
      <c r="AA77" s="1"/>
    </row>
    <row r="78" spans="1:27" x14ac:dyDescent="0.2">
      <c r="A78" s="1"/>
      <c r="C78" s="22"/>
      <c r="D78" s="22"/>
      <c r="E78" s="28"/>
      <c r="J78" s="4"/>
      <c r="K78" s="1"/>
      <c r="L78" s="1"/>
      <c r="M78" s="1"/>
      <c r="N78" s="1"/>
      <c r="O78" s="1"/>
      <c r="Q78" s="1"/>
      <c r="S78" s="5"/>
      <c r="AA78" s="1"/>
    </row>
    <row r="79" spans="1:27" x14ac:dyDescent="0.2">
      <c r="A79" s="1"/>
      <c r="C79" s="22"/>
      <c r="D79" s="22"/>
      <c r="E79" s="28"/>
      <c r="J79" s="4"/>
      <c r="K79" s="1"/>
      <c r="L79" s="1"/>
      <c r="M79" s="1"/>
      <c r="N79" s="1"/>
      <c r="O79" s="1"/>
      <c r="Q79" s="1"/>
      <c r="S79" s="5"/>
      <c r="AA79" s="1"/>
    </row>
  </sheetData>
  <mergeCells count="16">
    <mergeCell ref="B9:E9"/>
    <mergeCell ref="B3:E3"/>
    <mergeCell ref="B4:E4"/>
    <mergeCell ref="B5:E5"/>
    <mergeCell ref="B6:E6"/>
    <mergeCell ref="B7:E7"/>
    <mergeCell ref="S26:AB26"/>
    <mergeCell ref="H36:O36"/>
    <mergeCell ref="H43:O43"/>
    <mergeCell ref="H53:O53"/>
    <mergeCell ref="B10:E10"/>
    <mergeCell ref="H10:O10"/>
    <mergeCell ref="S19:AB20"/>
    <mergeCell ref="H20:O20"/>
    <mergeCell ref="S21:AB23"/>
    <mergeCell ref="S24:AB25"/>
  </mergeCells>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iconSet" priority="5" id="{4EDE98DA-D1D0-4F99-918C-DB1F608A0ABE}">
            <x14:iconSet iconSet="3Triangles">
              <x14:cfvo type="percent">
                <xm:f>0</xm:f>
              </x14:cfvo>
              <x14:cfvo type="num">
                <xm:f>-10</xm:f>
              </x14:cfvo>
              <x14:cfvo type="num">
                <xm:f>10</xm:f>
              </x14:cfvo>
            </x14:iconSet>
          </x14:cfRule>
          <xm:sqref>Q36</xm:sqref>
        </x14:conditionalFormatting>
        <x14:conditionalFormatting xmlns:xm="http://schemas.microsoft.com/office/excel/2006/main">
          <x14:cfRule type="iconSet" priority="4" id="{34A7047F-92DE-47E1-AA2A-FBF688CD6D08}">
            <x14:iconSet iconSet="3Triangles">
              <x14:cfvo type="percent">
                <xm:f>0</xm:f>
              </x14:cfvo>
              <x14:cfvo type="num">
                <xm:f>-10</xm:f>
              </x14:cfvo>
              <x14:cfvo type="num">
                <xm:f>10</xm:f>
              </x14:cfvo>
            </x14:iconSet>
          </x14:cfRule>
          <xm:sqref>Q20</xm:sqref>
        </x14:conditionalFormatting>
        <x14:conditionalFormatting xmlns:xm="http://schemas.microsoft.com/office/excel/2006/main">
          <x14:cfRule type="iconSet" priority="3" id="{7FA8A32B-56AC-4693-990E-2375EB201C96}">
            <x14:iconSet iconSet="3Triangles">
              <x14:cfvo type="percent">
                <xm:f>0</xm:f>
              </x14:cfvo>
              <x14:cfvo type="num">
                <xm:f>-10</xm:f>
              </x14:cfvo>
              <x14:cfvo type="num" gte="0">
                <xm:f>10</xm:f>
              </x14:cfvo>
            </x14:iconSet>
          </x14:cfRule>
          <xm:sqref>Q10</xm:sqref>
        </x14:conditionalFormatting>
        <x14:conditionalFormatting xmlns:xm="http://schemas.microsoft.com/office/excel/2006/main">
          <x14:cfRule type="iconSet" priority="2" id="{AF89EB02-9851-4609-90C2-D1B9390CAFAB}">
            <x14:iconSet iconSet="3Triangles">
              <x14:cfvo type="percent">
                <xm:f>0</xm:f>
              </x14:cfvo>
              <x14:cfvo type="num">
                <xm:f>-10</xm:f>
              </x14:cfvo>
              <x14:cfvo type="num">
                <xm:f>10</xm:f>
              </x14:cfvo>
            </x14:iconSet>
          </x14:cfRule>
          <xm:sqref>Q43</xm:sqref>
        </x14:conditionalFormatting>
        <x14:conditionalFormatting xmlns:xm="http://schemas.microsoft.com/office/excel/2006/main">
          <x14:cfRule type="iconSet" priority="1" id="{643C7904-8787-4BF2-BA1D-78CCC9543F55}">
            <x14:iconSet iconSet="3Triangles">
              <x14:cfvo type="percent">
                <xm:f>0</xm:f>
              </x14:cfvo>
              <x14:cfvo type="num">
                <xm:f>-10</xm:f>
              </x14:cfvo>
              <x14:cfvo type="num">
                <xm:f>10</xm:f>
              </x14:cfvo>
            </x14:iconSet>
          </x14:cfRule>
          <xm:sqref>Q53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176C-B62F-422D-852B-6DEA798CCEBD}">
  <sheetPr>
    <tabColor rgb="FFFAEDC6"/>
  </sheetPr>
  <dimension ref="A1:AK489"/>
  <sheetViews>
    <sheetView showGridLines="0" tabSelected="1" topLeftCell="A71" zoomScale="77" zoomScaleNormal="77" workbookViewId="0">
      <selection activeCell="K84" sqref="K84"/>
    </sheetView>
  </sheetViews>
  <sheetFormatPr defaultColWidth="9.14453125" defaultRowHeight="15" x14ac:dyDescent="0.2"/>
  <cols>
    <col min="1" max="1" width="3.2265625" customWidth="1"/>
    <col min="2" max="2" width="30.40234375" bestFit="1" customWidth="1"/>
    <col min="3" max="3" width="8.33984375" customWidth="1"/>
    <col min="4" max="4" width="6.58984375" customWidth="1"/>
    <col min="5" max="5" width="8.203125" customWidth="1"/>
    <col min="6" max="6" width="40.7578125" customWidth="1"/>
    <col min="7" max="7" width="6.3203125" customWidth="1"/>
    <col min="8" max="10" width="7.93359375" customWidth="1"/>
    <col min="11" max="11" width="5.109375" customWidth="1"/>
    <col min="12" max="12" width="11.43359375" customWidth="1"/>
    <col min="13" max="13" width="10.625" customWidth="1"/>
    <col min="14" max="14" width="11.1640625" bestFit="1" customWidth="1"/>
    <col min="15" max="15" width="8.875" style="32" customWidth="1"/>
    <col min="16" max="16" width="12.5078125" customWidth="1"/>
    <col min="17" max="17" width="10.76171875" customWidth="1"/>
    <col min="18" max="18" width="7.93359375" style="33" customWidth="1"/>
    <col min="19" max="19" width="7.6640625" style="33" customWidth="1"/>
    <col min="20" max="20" width="11.02734375" customWidth="1"/>
    <col min="21" max="21" width="9.81640625" customWidth="1"/>
    <col min="22" max="22" width="9.55078125" customWidth="1"/>
    <col min="26" max="26" width="9.14453125" customWidth="1"/>
  </cols>
  <sheetData>
    <row r="1" spans="2:22" ht="15.75" thickBot="1" x14ac:dyDescent="0.25"/>
    <row r="2" spans="2:22" ht="15.75" thickBot="1" x14ac:dyDescent="0.25">
      <c r="B2" s="34" t="s">
        <v>55</v>
      </c>
    </row>
    <row r="3" spans="2:22" x14ac:dyDescent="0.2">
      <c r="B3" s="392" t="s">
        <v>56</v>
      </c>
      <c r="C3" s="394" t="s">
        <v>57</v>
      </c>
      <c r="D3" s="394" t="s">
        <v>58</v>
      </c>
      <c r="E3" s="394" t="s">
        <v>59</v>
      </c>
      <c r="F3" s="396" t="s">
        <v>60</v>
      </c>
      <c r="G3" s="397"/>
      <c r="H3" s="397"/>
      <c r="I3" s="397"/>
      <c r="J3" s="397"/>
      <c r="K3" s="397"/>
      <c r="L3" s="397"/>
      <c r="M3" s="397"/>
      <c r="N3" s="397"/>
      <c r="O3" s="397"/>
      <c r="P3" s="398"/>
      <c r="Q3" s="399" t="s">
        <v>61</v>
      </c>
      <c r="R3" s="400"/>
      <c r="S3" s="400"/>
      <c r="T3" s="401"/>
      <c r="U3" s="267" t="s">
        <v>62</v>
      </c>
      <c r="V3" s="387" t="s">
        <v>63</v>
      </c>
    </row>
    <row r="4" spans="2:22" ht="15.75" thickBot="1" x14ac:dyDescent="0.25">
      <c r="B4" s="393"/>
      <c r="C4" s="395"/>
      <c r="D4" s="395"/>
      <c r="E4" s="395"/>
      <c r="F4" s="35" t="s">
        <v>2</v>
      </c>
      <c r="G4" s="35" t="s">
        <v>3</v>
      </c>
      <c r="H4" s="35" t="s">
        <v>64</v>
      </c>
      <c r="I4" s="35" t="s">
        <v>5</v>
      </c>
      <c r="J4" s="35" t="s">
        <v>6</v>
      </c>
      <c r="K4" s="35" t="s">
        <v>7</v>
      </c>
      <c r="L4" s="35" t="s">
        <v>8</v>
      </c>
      <c r="M4" s="36" t="s">
        <v>9</v>
      </c>
      <c r="N4" s="36" t="s">
        <v>10</v>
      </c>
      <c r="O4" s="37" t="s">
        <v>65</v>
      </c>
      <c r="P4" s="38" t="s">
        <v>66</v>
      </c>
      <c r="Q4" s="39" t="s">
        <v>67</v>
      </c>
      <c r="R4" s="40" t="s">
        <v>68</v>
      </c>
      <c r="S4" s="41" t="s">
        <v>69</v>
      </c>
      <c r="T4" s="38" t="s">
        <v>70</v>
      </c>
      <c r="U4" s="344"/>
      <c r="V4" s="388"/>
    </row>
    <row r="5" spans="2:22" ht="15.75" thickBot="1" x14ac:dyDescent="0.25"/>
    <row r="6" spans="2:22" ht="15.75" thickBot="1" x14ac:dyDescent="0.25">
      <c r="B6" s="34" t="s">
        <v>71</v>
      </c>
    </row>
    <row r="7" spans="2:22" x14ac:dyDescent="0.2">
      <c r="B7" s="275" t="s">
        <v>56</v>
      </c>
      <c r="C7" s="267" t="s">
        <v>57</v>
      </c>
      <c r="D7" s="267" t="s">
        <v>58</v>
      </c>
      <c r="E7" s="267" t="s">
        <v>59</v>
      </c>
      <c r="F7" s="276" t="s">
        <v>60</v>
      </c>
      <c r="G7" s="277"/>
      <c r="H7" s="277"/>
      <c r="I7" s="277"/>
      <c r="J7" s="277"/>
      <c r="K7" s="277"/>
      <c r="L7" s="277"/>
      <c r="M7" s="277"/>
      <c r="N7" s="277"/>
      <c r="O7" s="277"/>
      <c r="P7" s="278"/>
      <c r="Q7" s="399" t="s">
        <v>61</v>
      </c>
      <c r="R7" s="400"/>
      <c r="S7" s="400"/>
      <c r="T7" s="401"/>
      <c r="U7" s="267" t="s">
        <v>62</v>
      </c>
      <c r="V7" s="269" t="s">
        <v>63</v>
      </c>
    </row>
    <row r="8" spans="2:22" ht="15.75" thickBot="1" x14ac:dyDescent="0.25">
      <c r="B8" s="343"/>
      <c r="C8" s="344"/>
      <c r="D8" s="344"/>
      <c r="E8" s="344"/>
      <c r="F8" s="35" t="s">
        <v>2</v>
      </c>
      <c r="G8" s="35" t="s">
        <v>3</v>
      </c>
      <c r="H8" s="35" t="s">
        <v>64</v>
      </c>
      <c r="I8" s="35" t="s">
        <v>5</v>
      </c>
      <c r="J8" s="35" t="s">
        <v>6</v>
      </c>
      <c r="K8" s="35" t="s">
        <v>7</v>
      </c>
      <c r="L8" s="35" t="s">
        <v>8</v>
      </c>
      <c r="M8" s="36" t="s">
        <v>9</v>
      </c>
      <c r="N8" s="36" t="s">
        <v>10</v>
      </c>
      <c r="O8" s="37" t="s">
        <v>65</v>
      </c>
      <c r="P8" s="38" t="s">
        <v>66</v>
      </c>
      <c r="Q8" s="39" t="s">
        <v>67</v>
      </c>
      <c r="R8" s="40" t="s">
        <v>68</v>
      </c>
      <c r="S8" s="41" t="s">
        <v>69</v>
      </c>
      <c r="T8" s="38" t="s">
        <v>70</v>
      </c>
      <c r="U8" s="344"/>
      <c r="V8" s="345"/>
    </row>
    <row r="9" spans="2:22" ht="15.75" thickBot="1" x14ac:dyDescent="0.25">
      <c r="B9" s="42">
        <v>44543</v>
      </c>
      <c r="C9" s="43" t="s">
        <v>72</v>
      </c>
      <c r="D9" s="43" t="s">
        <v>73</v>
      </c>
      <c r="E9" s="43" t="s">
        <v>74</v>
      </c>
      <c r="F9" s="44"/>
      <c r="G9" s="44"/>
      <c r="H9" s="44"/>
      <c r="I9" s="44"/>
      <c r="J9" s="44"/>
      <c r="K9" s="44"/>
      <c r="L9" s="44" t="str">
        <f>IF(H9=I9,"0",IF(H9&gt;I9,"1","-1"))</f>
        <v>0</v>
      </c>
      <c r="M9" s="44"/>
      <c r="N9" s="44"/>
      <c r="O9" s="45">
        <f>SUM(N9)</f>
        <v>0</v>
      </c>
      <c r="P9" s="46">
        <f>N9*1.618*-10</f>
        <v>0</v>
      </c>
      <c r="Q9" s="47"/>
      <c r="R9" s="48"/>
      <c r="S9" s="48"/>
      <c r="T9" s="47"/>
      <c r="U9" s="49">
        <f>ABS(Q9-P9)</f>
        <v>0</v>
      </c>
      <c r="V9" s="50"/>
    </row>
    <row r="10" spans="2:22" x14ac:dyDescent="0.2">
      <c r="B10" s="258">
        <v>44544</v>
      </c>
      <c r="C10" s="261" t="s">
        <v>72</v>
      </c>
      <c r="D10" s="373">
        <v>0.85416666666666663</v>
      </c>
      <c r="E10" s="261" t="s">
        <v>74</v>
      </c>
      <c r="F10" s="51" t="s">
        <v>75</v>
      </c>
      <c r="G10" s="52">
        <v>1</v>
      </c>
      <c r="H10" s="53">
        <v>7.0000000000000001E-3</v>
      </c>
      <c r="I10" s="53">
        <v>4.0000000000000001E-3</v>
      </c>
      <c r="J10" s="53">
        <v>4.0000000000000001E-3</v>
      </c>
      <c r="K10" s="52">
        <v>2</v>
      </c>
      <c r="L10" s="54" t="str">
        <f>IF(H10=I10,"0",IF(H10&gt;I10,"1","-1"))</f>
        <v>1</v>
      </c>
      <c r="M10" s="55">
        <f>((ABS(H10-I10)+ABS(J10-I10))*L10)/ABS(I10)</f>
        <v>0.75</v>
      </c>
      <c r="N10" s="55">
        <f>M10*K10*G10</f>
        <v>1.5</v>
      </c>
      <c r="O10" s="292">
        <f>SUM(N10:N11)</f>
        <v>3.9000000000000004</v>
      </c>
      <c r="P10" s="286">
        <f>O10*1.618*-10</f>
        <v>-63.102000000000011</v>
      </c>
      <c r="Q10" s="286">
        <v>-75.55</v>
      </c>
      <c r="R10" s="289">
        <v>-82.15</v>
      </c>
      <c r="S10" s="289">
        <v>15.15</v>
      </c>
      <c r="T10" s="286">
        <v>-268.25</v>
      </c>
      <c r="U10" s="286">
        <f>ABS(P10-Q10)</f>
        <v>12.447999999999986</v>
      </c>
      <c r="V10" s="283" t="s">
        <v>76</v>
      </c>
    </row>
    <row r="11" spans="2:22" ht="15.75" thickBot="1" x14ac:dyDescent="0.25">
      <c r="B11" s="260"/>
      <c r="C11" s="263"/>
      <c r="D11" s="363"/>
      <c r="E11" s="263"/>
      <c r="F11" s="56" t="s">
        <v>77</v>
      </c>
      <c r="G11" s="57">
        <v>1</v>
      </c>
      <c r="H11" s="58">
        <v>8.0000000000000002E-3</v>
      </c>
      <c r="I11" s="58">
        <v>5.0000000000000001E-3</v>
      </c>
      <c r="J11" s="58">
        <v>6.0000000000000001E-3</v>
      </c>
      <c r="K11" s="57">
        <v>3</v>
      </c>
      <c r="L11" s="59" t="str">
        <f t="shared" ref="L11:L26" si="0">IF(H11=I11,"0",IF(H11&gt;I11,"1","-1"))</f>
        <v>1</v>
      </c>
      <c r="M11" s="60">
        <f t="shared" ref="M11:M25" si="1">((ABS(H11-I11)+ABS(J11-I11))*L11)/ABS(I11)</f>
        <v>0.8</v>
      </c>
      <c r="N11" s="61">
        <f>M11*K11*G11</f>
        <v>2.4000000000000004</v>
      </c>
      <c r="O11" s="294"/>
      <c r="P11" s="288"/>
      <c r="Q11" s="288"/>
      <c r="R11" s="291"/>
      <c r="S11" s="291"/>
      <c r="T11" s="288"/>
      <c r="U11" s="288"/>
      <c r="V11" s="285"/>
    </row>
    <row r="12" spans="2:22" x14ac:dyDescent="0.2">
      <c r="B12" s="271">
        <v>44545</v>
      </c>
      <c r="C12" s="389" t="s">
        <v>72</v>
      </c>
      <c r="D12" s="373">
        <v>0.85416666666666663</v>
      </c>
      <c r="E12" s="389" t="s">
        <v>74</v>
      </c>
      <c r="F12" s="51" t="s">
        <v>49</v>
      </c>
      <c r="G12" s="52">
        <v>1</v>
      </c>
      <c r="H12" s="62">
        <v>3.0000000000000001E-3</v>
      </c>
      <c r="I12" s="63">
        <v>8.9999999999999993E-3</v>
      </c>
      <c r="J12" s="63">
        <v>1.7999999999999999E-2</v>
      </c>
      <c r="K12" s="52">
        <v>3</v>
      </c>
      <c r="L12" s="54" t="str">
        <f>IF(H12=I12,"0",IF(H12&gt;I12,"1","-1"))</f>
        <v>-1</v>
      </c>
      <c r="M12" s="55">
        <f>((ABS(H12-I12)+ABS(J12-I12))*L12)/ABS(I12)</f>
        <v>-1.6666666666666667</v>
      </c>
      <c r="N12" s="55">
        <f>M12*K12*G12</f>
        <v>-5</v>
      </c>
      <c r="O12" s="292">
        <f>SUM(N12:N16)</f>
        <v>-3.2009999999999996</v>
      </c>
      <c r="P12" s="286">
        <f>O12*1.618*-10</f>
        <v>51.792179999999995</v>
      </c>
      <c r="Q12" s="286">
        <v>6.85</v>
      </c>
      <c r="R12" s="289">
        <v>-17.11</v>
      </c>
      <c r="S12" s="289">
        <v>23.95</v>
      </c>
      <c r="T12" s="286">
        <v>-182.6</v>
      </c>
      <c r="U12" s="286">
        <f>ABS(Q12-P12)</f>
        <v>44.942179999999993</v>
      </c>
      <c r="V12" s="283" t="s">
        <v>76</v>
      </c>
    </row>
    <row r="13" spans="2:22" x14ac:dyDescent="0.2">
      <c r="B13" s="273"/>
      <c r="C13" s="390"/>
      <c r="D13" s="362"/>
      <c r="E13" s="390"/>
      <c r="F13" s="14" t="s">
        <v>78</v>
      </c>
      <c r="G13" s="12">
        <v>1</v>
      </c>
      <c r="H13" s="64">
        <v>0.01</v>
      </c>
      <c r="I13" s="64">
        <v>5.0000000000000001E-3</v>
      </c>
      <c r="J13" s="64">
        <v>1.6E-2</v>
      </c>
      <c r="K13" s="12">
        <v>2</v>
      </c>
      <c r="L13" s="12" t="str">
        <f t="shared" si="0"/>
        <v>1</v>
      </c>
      <c r="M13" s="15">
        <f t="shared" si="1"/>
        <v>3.2</v>
      </c>
      <c r="N13" s="15">
        <f>M13*K13*G13</f>
        <v>6.4</v>
      </c>
      <c r="O13" s="293"/>
      <c r="P13" s="287"/>
      <c r="Q13" s="287"/>
      <c r="R13" s="290"/>
      <c r="S13" s="290"/>
      <c r="T13" s="287"/>
      <c r="U13" s="287"/>
      <c r="V13" s="284"/>
    </row>
    <row r="14" spans="2:22" x14ac:dyDescent="0.2">
      <c r="B14" s="273"/>
      <c r="C14" s="390"/>
      <c r="D14" s="362"/>
      <c r="E14" s="390"/>
      <c r="F14" s="65" t="s">
        <v>51</v>
      </c>
      <c r="G14" s="12">
        <v>1</v>
      </c>
      <c r="H14" s="64">
        <v>7.0000000000000001E-3</v>
      </c>
      <c r="I14" s="64">
        <v>7.0000000000000001E-3</v>
      </c>
      <c r="J14" s="64">
        <v>1.4999999999999999E-2</v>
      </c>
      <c r="K14" s="12">
        <v>2</v>
      </c>
      <c r="L14" s="12" t="str">
        <f t="shared" si="0"/>
        <v>0</v>
      </c>
      <c r="M14" s="60">
        <f t="shared" si="1"/>
        <v>0</v>
      </c>
      <c r="N14" s="15">
        <f t="shared" ref="N14:N16" si="2">M14*K14*G14</f>
        <v>0</v>
      </c>
      <c r="O14" s="293"/>
      <c r="P14" s="287"/>
      <c r="Q14" s="287"/>
      <c r="R14" s="290"/>
      <c r="S14" s="290"/>
      <c r="T14" s="287"/>
      <c r="U14" s="287"/>
      <c r="V14" s="284"/>
    </row>
    <row r="15" spans="2:22" x14ac:dyDescent="0.2">
      <c r="B15" s="305"/>
      <c r="C15" s="404"/>
      <c r="D15" s="362"/>
      <c r="E15" s="404"/>
      <c r="F15" s="66" t="s">
        <v>52</v>
      </c>
      <c r="G15" s="67">
        <v>1</v>
      </c>
      <c r="H15" s="68">
        <v>31.9</v>
      </c>
      <c r="I15" s="68">
        <v>25</v>
      </c>
      <c r="J15" s="68">
        <v>30.9</v>
      </c>
      <c r="K15" s="12">
        <v>2</v>
      </c>
      <c r="L15" s="12" t="str">
        <f t="shared" si="0"/>
        <v>1</v>
      </c>
      <c r="M15" s="15">
        <f t="shared" si="1"/>
        <v>0.5119999999999999</v>
      </c>
      <c r="N15" s="15">
        <f t="shared" si="2"/>
        <v>1.0239999999999998</v>
      </c>
      <c r="O15" s="293"/>
      <c r="P15" s="287"/>
      <c r="Q15" s="287"/>
      <c r="R15" s="290"/>
      <c r="S15" s="290"/>
      <c r="T15" s="287"/>
      <c r="U15" s="287"/>
      <c r="V15" s="284"/>
    </row>
    <row r="16" spans="2:22" x14ac:dyDescent="0.2">
      <c r="B16" s="305"/>
      <c r="C16" s="404"/>
      <c r="D16" s="378"/>
      <c r="E16" s="404"/>
      <c r="F16" s="66" t="s">
        <v>54</v>
      </c>
      <c r="G16" s="67">
        <v>1</v>
      </c>
      <c r="H16" s="69">
        <v>3.0000000000000001E-3</v>
      </c>
      <c r="I16" s="69">
        <v>8.0000000000000002E-3</v>
      </c>
      <c r="J16" s="69">
        <v>1.7999999999999999E-2</v>
      </c>
      <c r="K16" s="12">
        <v>3</v>
      </c>
      <c r="L16" s="12" t="str">
        <f t="shared" si="0"/>
        <v>-1</v>
      </c>
      <c r="M16" s="60">
        <f t="shared" si="1"/>
        <v>-1.875</v>
      </c>
      <c r="N16" s="15">
        <f t="shared" si="2"/>
        <v>-5.625</v>
      </c>
      <c r="O16" s="307"/>
      <c r="P16" s="303"/>
      <c r="Q16" s="303"/>
      <c r="R16" s="302"/>
      <c r="S16" s="302"/>
      <c r="T16" s="303"/>
      <c r="U16" s="303"/>
      <c r="V16" s="304"/>
    </row>
    <row r="17" spans="2:22" ht="15.75" thickBot="1" x14ac:dyDescent="0.25">
      <c r="B17" s="305"/>
      <c r="C17" s="404"/>
      <c r="D17" s="70">
        <v>0.91666666666666663</v>
      </c>
      <c r="E17" s="404"/>
      <c r="F17" s="66" t="s">
        <v>53</v>
      </c>
      <c r="G17" s="67">
        <v>1</v>
      </c>
      <c r="H17" s="69">
        <v>1.2E-2</v>
      </c>
      <c r="I17" s="69">
        <v>1.0999999999999999E-2</v>
      </c>
      <c r="J17" s="69">
        <v>8.0000000000000002E-3</v>
      </c>
      <c r="K17" s="67">
        <v>2</v>
      </c>
      <c r="L17" s="59" t="str">
        <f t="shared" si="0"/>
        <v>1</v>
      </c>
      <c r="M17" s="71">
        <f t="shared" si="1"/>
        <v>0.36363636363636365</v>
      </c>
      <c r="N17" s="72">
        <f>M17*K17*G17</f>
        <v>0.72727272727272729</v>
      </c>
      <c r="O17" s="73">
        <f>SUM(N17)</f>
        <v>0.72727272727272729</v>
      </c>
      <c r="P17" s="74">
        <f>O17*1.618*-10</f>
        <v>-11.767272727272729</v>
      </c>
      <c r="Q17" s="75">
        <v>-11.15</v>
      </c>
      <c r="R17" s="76">
        <v>-20.5</v>
      </c>
      <c r="S17" s="76">
        <v>6.25</v>
      </c>
      <c r="T17" s="75">
        <v>-166.65</v>
      </c>
      <c r="U17" s="77">
        <f>ABS(Q17-P17)</f>
        <v>0.61727272727272897</v>
      </c>
      <c r="V17" s="78" t="s">
        <v>76</v>
      </c>
    </row>
    <row r="18" spans="2:22" x14ac:dyDescent="0.2">
      <c r="B18" s="271">
        <v>44546</v>
      </c>
      <c r="C18" s="416" t="s">
        <v>72</v>
      </c>
      <c r="D18" s="79">
        <v>8.3333333333333329E-2</v>
      </c>
      <c r="E18" s="416" t="s">
        <v>74</v>
      </c>
      <c r="F18" s="51" t="s">
        <v>79</v>
      </c>
      <c r="G18" s="52">
        <v>-1</v>
      </c>
      <c r="H18" s="62">
        <v>2.5000000000000001E-3</v>
      </c>
      <c r="I18" s="80">
        <v>2.5000000000000001E-3</v>
      </c>
      <c r="J18" s="62">
        <v>2.5000000000000001E-3</v>
      </c>
      <c r="K18" s="52">
        <v>3</v>
      </c>
      <c r="L18" s="54" t="str">
        <f t="shared" si="0"/>
        <v>0</v>
      </c>
      <c r="M18" s="55">
        <f t="shared" si="1"/>
        <v>0</v>
      </c>
      <c r="N18" s="55">
        <f t="shared" ref="N18:N19" si="3">M18*K18*G18</f>
        <v>0</v>
      </c>
      <c r="O18" s="81">
        <f>SUM(N18)</f>
        <v>0</v>
      </c>
      <c r="P18" s="82">
        <f>O18*1.618*-10</f>
        <v>0</v>
      </c>
      <c r="Q18" s="82">
        <v>9.1</v>
      </c>
      <c r="R18" s="83">
        <v>-98.95</v>
      </c>
      <c r="S18" s="83">
        <v>38.75</v>
      </c>
      <c r="T18" s="82">
        <v>513.4</v>
      </c>
      <c r="U18" s="82">
        <f>ABS(Q18-P18)</f>
        <v>9.1</v>
      </c>
      <c r="V18" s="84" t="s">
        <v>80</v>
      </c>
    </row>
    <row r="19" spans="2:22" x14ac:dyDescent="0.2">
      <c r="B19" s="272"/>
      <c r="C19" s="417"/>
      <c r="D19" s="361">
        <v>0.85416666666666663</v>
      </c>
      <c r="E19" s="417"/>
      <c r="F19" s="85" t="s">
        <v>81</v>
      </c>
      <c r="G19" s="54">
        <v>1</v>
      </c>
      <c r="H19" s="86">
        <v>1.712</v>
      </c>
      <c r="I19" s="87">
        <v>1.663</v>
      </c>
      <c r="J19" s="88">
        <v>1.653</v>
      </c>
      <c r="K19" s="54">
        <v>3</v>
      </c>
      <c r="L19" s="12" t="str">
        <f t="shared" si="0"/>
        <v>1</v>
      </c>
      <c r="M19" s="15">
        <f t="shared" si="1"/>
        <v>3.5478051713770262E-2</v>
      </c>
      <c r="N19" s="60">
        <f t="shared" si="3"/>
        <v>0.10643415514131079</v>
      </c>
      <c r="O19" s="299">
        <f>SUM(N19:N22)</f>
        <v>-2.2978005387362406</v>
      </c>
      <c r="P19" s="287">
        <f>O19*1.618*-10</f>
        <v>37.178412716752376</v>
      </c>
      <c r="Q19" s="296">
        <v>7.1</v>
      </c>
      <c r="R19" s="300">
        <v>-27</v>
      </c>
      <c r="S19" s="300">
        <v>11.9</v>
      </c>
      <c r="T19" s="296">
        <v>258.39999999999998</v>
      </c>
      <c r="U19" s="296">
        <f>ABS(Q19-P19)</f>
        <v>30.078412716752375</v>
      </c>
      <c r="V19" s="297" t="s">
        <v>82</v>
      </c>
    </row>
    <row r="20" spans="2:22" x14ac:dyDescent="0.2">
      <c r="B20" s="273"/>
      <c r="C20" s="417"/>
      <c r="D20" s="362"/>
      <c r="E20" s="417"/>
      <c r="F20" s="14" t="s">
        <v>83</v>
      </c>
      <c r="G20" s="12">
        <v>1</v>
      </c>
      <c r="H20" s="88">
        <v>1.679</v>
      </c>
      <c r="I20" s="87">
        <v>1.5680000000000001</v>
      </c>
      <c r="J20" s="88">
        <v>1.502</v>
      </c>
      <c r="K20" s="12">
        <v>2</v>
      </c>
      <c r="L20" s="12" t="str">
        <f t="shared" si="0"/>
        <v>1</v>
      </c>
      <c r="M20" s="15">
        <f t="shared" si="1"/>
        <v>0.11288265306122451</v>
      </c>
      <c r="N20" s="15">
        <f>M20*K20*G20</f>
        <v>0.22576530612244902</v>
      </c>
      <c r="O20" s="293"/>
      <c r="P20" s="287"/>
      <c r="Q20" s="287"/>
      <c r="R20" s="290"/>
      <c r="S20" s="290"/>
      <c r="T20" s="287"/>
      <c r="U20" s="287"/>
      <c r="V20" s="284"/>
    </row>
    <row r="21" spans="2:22" x14ac:dyDescent="0.2">
      <c r="B21" s="273"/>
      <c r="C21" s="417"/>
      <c r="D21" s="362"/>
      <c r="E21" s="417"/>
      <c r="F21" s="65" t="s">
        <v>12</v>
      </c>
      <c r="G21" s="12">
        <v>-1</v>
      </c>
      <c r="H21" s="89">
        <v>206</v>
      </c>
      <c r="I21" s="90">
        <v>200</v>
      </c>
      <c r="J21" s="89">
        <v>188</v>
      </c>
      <c r="K21" s="12">
        <v>3</v>
      </c>
      <c r="L21" s="12" t="str">
        <f t="shared" si="0"/>
        <v>1</v>
      </c>
      <c r="M21" s="15">
        <f t="shared" si="1"/>
        <v>0.09</v>
      </c>
      <c r="N21" s="15">
        <f t="shared" ref="N21:N25" si="4">M21*K21*G21</f>
        <v>-0.27</v>
      </c>
      <c r="O21" s="293"/>
      <c r="P21" s="287"/>
      <c r="Q21" s="287"/>
      <c r="R21" s="290"/>
      <c r="S21" s="290"/>
      <c r="T21" s="287"/>
      <c r="U21" s="287"/>
      <c r="V21" s="284"/>
    </row>
    <row r="22" spans="2:22" x14ac:dyDescent="0.2">
      <c r="B22" s="305"/>
      <c r="C22" s="417"/>
      <c r="D22" s="378"/>
      <c r="E22" s="417"/>
      <c r="F22" s="66" t="s">
        <v>84</v>
      </c>
      <c r="G22" s="67">
        <v>1</v>
      </c>
      <c r="H22" s="91">
        <v>15.4</v>
      </c>
      <c r="I22" s="92">
        <v>30</v>
      </c>
      <c r="J22" s="91">
        <v>39</v>
      </c>
      <c r="K22" s="67">
        <v>3</v>
      </c>
      <c r="L22" s="12" t="str">
        <f t="shared" si="0"/>
        <v>-1</v>
      </c>
      <c r="M22" s="15">
        <f t="shared" si="1"/>
        <v>-0.78666666666666674</v>
      </c>
      <c r="N22" s="15">
        <f t="shared" si="4"/>
        <v>-2.3600000000000003</v>
      </c>
      <c r="O22" s="307"/>
      <c r="P22" s="303"/>
      <c r="Q22" s="287"/>
      <c r="R22" s="302"/>
      <c r="S22" s="302"/>
      <c r="T22" s="287"/>
      <c r="U22" s="303"/>
      <c r="V22" s="304"/>
    </row>
    <row r="23" spans="2:22" x14ac:dyDescent="0.2">
      <c r="B23" s="305"/>
      <c r="C23" s="417"/>
      <c r="D23" s="361">
        <v>0.88541666666666663</v>
      </c>
      <c r="E23" s="417"/>
      <c r="F23" s="66" t="s">
        <v>85</v>
      </c>
      <c r="G23" s="67">
        <v>1</v>
      </c>
      <c r="H23" s="69">
        <v>5.0000000000000001E-3</v>
      </c>
      <c r="I23" s="93">
        <v>7.0000000000000001E-3</v>
      </c>
      <c r="J23" s="69">
        <v>1.7000000000000001E-2</v>
      </c>
      <c r="K23" s="67">
        <v>2</v>
      </c>
      <c r="L23" s="12" t="str">
        <f t="shared" si="0"/>
        <v>-1</v>
      </c>
      <c r="M23" s="15">
        <f t="shared" si="1"/>
        <v>-1.7142857142857146</v>
      </c>
      <c r="N23" s="15">
        <f t="shared" si="4"/>
        <v>-3.4285714285714293</v>
      </c>
      <c r="O23" s="299">
        <f>SUM(N23:N25)</f>
        <v>-3.5106227106227115</v>
      </c>
      <c r="P23" s="296">
        <f>O23*1.618*-10</f>
        <v>56.801875457875475</v>
      </c>
      <c r="Q23" s="296">
        <v>34.299999999999997</v>
      </c>
      <c r="R23" s="300">
        <v>-32.5</v>
      </c>
      <c r="S23" s="300">
        <v>49.4</v>
      </c>
      <c r="T23" s="296">
        <v>240.2</v>
      </c>
      <c r="U23" s="296">
        <f>ABS(Q23-P23)</f>
        <v>22.501875457875478</v>
      </c>
      <c r="V23" s="297" t="s">
        <v>82</v>
      </c>
    </row>
    <row r="24" spans="2:22" x14ac:dyDescent="0.2">
      <c r="B24" s="305"/>
      <c r="C24" s="417"/>
      <c r="D24" s="362"/>
      <c r="E24" s="417"/>
      <c r="F24" s="66" t="s">
        <v>86</v>
      </c>
      <c r="G24" s="67">
        <v>1</v>
      </c>
      <c r="H24" s="91">
        <v>57.8</v>
      </c>
      <c r="I24" s="92">
        <v>58.5</v>
      </c>
      <c r="J24" s="91">
        <v>58.3</v>
      </c>
      <c r="K24" s="67">
        <v>2</v>
      </c>
      <c r="L24" s="12" t="str">
        <f t="shared" si="0"/>
        <v>-1</v>
      </c>
      <c r="M24" s="15">
        <f t="shared" si="1"/>
        <v>-1.5384615384615483E-2</v>
      </c>
      <c r="N24" s="15">
        <f t="shared" si="4"/>
        <v>-3.0769230769230965E-2</v>
      </c>
      <c r="O24" s="293"/>
      <c r="P24" s="287"/>
      <c r="Q24" s="287"/>
      <c r="R24" s="290"/>
      <c r="S24" s="290"/>
      <c r="T24" s="287"/>
      <c r="U24" s="287"/>
      <c r="V24" s="284"/>
    </row>
    <row r="25" spans="2:22" ht="15.75" thickBot="1" x14ac:dyDescent="0.25">
      <c r="B25" s="305"/>
      <c r="C25" s="418"/>
      <c r="D25" s="363"/>
      <c r="E25" s="418"/>
      <c r="F25" s="66" t="s">
        <v>87</v>
      </c>
      <c r="G25" s="67">
        <v>1</v>
      </c>
      <c r="H25" s="91">
        <v>57.5</v>
      </c>
      <c r="I25" s="92">
        <v>58.5</v>
      </c>
      <c r="J25" s="91">
        <v>58</v>
      </c>
      <c r="K25" s="67">
        <v>2</v>
      </c>
      <c r="L25" s="59" t="str">
        <f t="shared" si="0"/>
        <v>-1</v>
      </c>
      <c r="M25" s="60">
        <f t="shared" si="1"/>
        <v>-2.564102564102564E-2</v>
      </c>
      <c r="N25" s="15">
        <f t="shared" si="4"/>
        <v>-5.128205128205128E-2</v>
      </c>
      <c r="O25" s="294"/>
      <c r="P25" s="288"/>
      <c r="Q25" s="288"/>
      <c r="R25" s="291"/>
      <c r="S25" s="291"/>
      <c r="T25" s="288"/>
      <c r="U25" s="288"/>
      <c r="V25" s="285"/>
    </row>
    <row r="26" spans="2:22" ht="15.75" thickBot="1" x14ac:dyDescent="0.25">
      <c r="B26" s="42">
        <v>44547</v>
      </c>
      <c r="C26" s="94" t="s">
        <v>72</v>
      </c>
      <c r="D26" s="95" t="s">
        <v>73</v>
      </c>
      <c r="E26" s="94" t="s">
        <v>74</v>
      </c>
      <c r="F26" s="96"/>
      <c r="G26" s="44"/>
      <c r="H26" s="97"/>
      <c r="I26" s="98"/>
      <c r="J26" s="99"/>
      <c r="K26" s="44"/>
      <c r="L26" s="59" t="str">
        <f t="shared" si="0"/>
        <v>0</v>
      </c>
      <c r="M26" s="100" t="s">
        <v>73</v>
      </c>
      <c r="N26" s="100"/>
      <c r="O26" s="45">
        <f>SUM(N26)</f>
        <v>0</v>
      </c>
      <c r="P26" s="46">
        <f>N26*1.618*-10</f>
        <v>0</v>
      </c>
      <c r="Q26" s="43"/>
      <c r="R26" s="101"/>
      <c r="S26" s="101"/>
      <c r="T26" s="43"/>
      <c r="U26" s="46">
        <f>ABS(Q26-P26)</f>
        <v>0</v>
      </c>
      <c r="V26" s="50"/>
    </row>
    <row r="27" spans="2:22" ht="15.75" thickBot="1" x14ac:dyDescent="0.25">
      <c r="D27" s="102"/>
      <c r="Q27" s="102"/>
      <c r="R27" s="103"/>
      <c r="S27" s="103"/>
      <c r="T27" s="102"/>
      <c r="U27" s="102"/>
      <c r="V27" s="102"/>
    </row>
    <row r="28" spans="2:22" ht="15.75" thickBot="1" x14ac:dyDescent="0.25">
      <c r="B28" s="34" t="s">
        <v>88</v>
      </c>
      <c r="D28" s="102"/>
      <c r="Q28" s="102"/>
      <c r="R28" s="103"/>
      <c r="S28" s="103"/>
      <c r="T28" s="102"/>
      <c r="U28" s="102"/>
      <c r="V28" s="102"/>
    </row>
    <row r="29" spans="2:22" x14ac:dyDescent="0.2">
      <c r="B29" s="392" t="s">
        <v>56</v>
      </c>
      <c r="C29" s="394" t="s">
        <v>57</v>
      </c>
      <c r="D29" s="394" t="s">
        <v>58</v>
      </c>
      <c r="E29" s="394" t="s">
        <v>59</v>
      </c>
      <c r="F29" s="396" t="s">
        <v>60</v>
      </c>
      <c r="G29" s="397"/>
      <c r="H29" s="397"/>
      <c r="I29" s="397"/>
      <c r="J29" s="397"/>
      <c r="K29" s="397"/>
      <c r="L29" s="397"/>
      <c r="M29" s="397"/>
      <c r="N29" s="397"/>
      <c r="O29" s="397"/>
      <c r="P29" s="398"/>
      <c r="Q29" s="399" t="s">
        <v>61</v>
      </c>
      <c r="R29" s="400"/>
      <c r="S29" s="400"/>
      <c r="T29" s="401"/>
      <c r="U29" s="267" t="s">
        <v>62</v>
      </c>
      <c r="V29" s="387" t="s">
        <v>63</v>
      </c>
    </row>
    <row r="30" spans="2:22" ht="15.75" thickBot="1" x14ac:dyDescent="0.25">
      <c r="B30" s="393"/>
      <c r="C30" s="395"/>
      <c r="D30" s="395"/>
      <c r="E30" s="395"/>
      <c r="F30" s="35" t="s">
        <v>2</v>
      </c>
      <c r="G30" s="35" t="s">
        <v>3</v>
      </c>
      <c r="H30" s="35" t="s">
        <v>64</v>
      </c>
      <c r="I30" s="35" t="s">
        <v>5</v>
      </c>
      <c r="J30" s="35" t="s">
        <v>6</v>
      </c>
      <c r="K30" s="35" t="s">
        <v>7</v>
      </c>
      <c r="L30" s="35" t="s">
        <v>8</v>
      </c>
      <c r="M30" s="36" t="s">
        <v>9</v>
      </c>
      <c r="N30" s="36" t="s">
        <v>10</v>
      </c>
      <c r="O30" s="37" t="s">
        <v>65</v>
      </c>
      <c r="P30" s="38" t="s">
        <v>66</v>
      </c>
      <c r="Q30" s="39" t="s">
        <v>67</v>
      </c>
      <c r="R30" s="40" t="s">
        <v>68</v>
      </c>
      <c r="S30" s="41" t="s">
        <v>69</v>
      </c>
      <c r="T30" s="38" t="s">
        <v>70</v>
      </c>
      <c r="U30" s="344"/>
      <c r="V30" s="388"/>
    </row>
    <row r="31" spans="2:22" ht="15.75" thickBot="1" x14ac:dyDescent="0.25">
      <c r="B31" s="42">
        <v>44550</v>
      </c>
      <c r="C31" s="43" t="s">
        <v>72</v>
      </c>
      <c r="D31" s="43" t="s">
        <v>73</v>
      </c>
      <c r="E31" s="43" t="s">
        <v>74</v>
      </c>
      <c r="F31" s="44"/>
      <c r="G31" s="44"/>
      <c r="H31" s="44"/>
      <c r="I31" s="44"/>
      <c r="J31" s="44"/>
      <c r="K31" s="44"/>
      <c r="L31" s="44" t="str">
        <f>IF(H31=I31,"0",IF(H31&gt;I31,"1","-1"))</f>
        <v>0</v>
      </c>
      <c r="M31" s="44"/>
      <c r="N31" s="44"/>
      <c r="O31" s="45">
        <f>SUM(N31)</f>
        <v>0</v>
      </c>
      <c r="P31" s="46">
        <f>N31*1.618*-10</f>
        <v>0</v>
      </c>
      <c r="Q31" s="47"/>
      <c r="R31" s="48"/>
      <c r="S31" s="48"/>
      <c r="T31" s="47"/>
      <c r="U31" s="49">
        <f>ABS(Q31-P31)</f>
        <v>0</v>
      </c>
      <c r="V31" s="50"/>
    </row>
    <row r="32" spans="2:22" ht="15.75" thickBot="1" x14ac:dyDescent="0.25">
      <c r="B32" s="42">
        <v>44551</v>
      </c>
      <c r="C32" s="43" t="s">
        <v>72</v>
      </c>
      <c r="D32" s="95">
        <v>0.85416666666666663</v>
      </c>
      <c r="E32" s="43" t="s">
        <v>74</v>
      </c>
      <c r="F32" s="96" t="s">
        <v>89</v>
      </c>
      <c r="G32" s="44">
        <v>1</v>
      </c>
      <c r="H32" s="97">
        <v>-214.8</v>
      </c>
      <c r="I32" s="97">
        <v>-204.8</v>
      </c>
      <c r="J32" s="97">
        <v>-190.3</v>
      </c>
      <c r="K32" s="44">
        <v>2</v>
      </c>
      <c r="L32" s="44" t="str">
        <f>IF(H32=I32,"0",IF(H32&gt;I32,"1","-1"))</f>
        <v>-1</v>
      </c>
      <c r="M32" s="100">
        <f>((ABS(H32-I32)+ABS(J32-I32))*L32)/ABS(I32)</f>
        <v>-0.11962890625</v>
      </c>
      <c r="N32" s="100">
        <f>M32*K32*G32</f>
        <v>-0.2392578125</v>
      </c>
      <c r="O32" s="45">
        <f>SUM(N32)</f>
        <v>-0.2392578125</v>
      </c>
      <c r="P32" s="46">
        <f>O32*1.618*-10</f>
        <v>3.8711914062500004</v>
      </c>
      <c r="Q32" s="47">
        <v>-11.91</v>
      </c>
      <c r="R32" s="48">
        <v>-34.409999999999997</v>
      </c>
      <c r="S32" s="48">
        <v>3.5</v>
      </c>
      <c r="T32" s="47">
        <v>-139.55000000000001</v>
      </c>
      <c r="U32" s="49">
        <f>ABS(Q32-P32)</f>
        <v>15.78119140625</v>
      </c>
      <c r="V32" s="50" t="s">
        <v>76</v>
      </c>
    </row>
    <row r="33" spans="2:22" x14ac:dyDescent="0.2">
      <c r="B33" s="271">
        <v>44552</v>
      </c>
      <c r="C33" s="389" t="s">
        <v>72</v>
      </c>
      <c r="D33" s="413">
        <v>0.85416666666666663</v>
      </c>
      <c r="E33" s="389" t="s">
        <v>74</v>
      </c>
      <c r="F33" s="51" t="s">
        <v>90</v>
      </c>
      <c r="G33" s="52">
        <v>1</v>
      </c>
      <c r="H33" s="62">
        <v>2.3E-2</v>
      </c>
      <c r="I33" s="63">
        <v>2.1000000000000001E-2</v>
      </c>
      <c r="J33" s="63">
        <v>2.1000000000000001E-2</v>
      </c>
      <c r="K33" s="52">
        <v>3</v>
      </c>
      <c r="L33" s="52" t="str">
        <f t="shared" ref="L33:L46" si="5">IF(H33=I33,"0",IF(H33&gt;I33,"1","-1"))</f>
        <v>1</v>
      </c>
      <c r="M33" s="55">
        <f t="shared" ref="M33:M45" si="6">((ABS(H33-I33)+ABS(J33-I33))*L33)/ABS(I33)</f>
        <v>9.523809523809515E-2</v>
      </c>
      <c r="N33" s="55">
        <f t="shared" ref="N33" si="7">M33*K33*G33</f>
        <v>0.28571428571428548</v>
      </c>
      <c r="O33" s="414">
        <f>SUM(N33:N34)</f>
        <v>0.28571428571428548</v>
      </c>
      <c r="P33" s="415">
        <f>O33*1.618*-10</f>
        <v>-4.6228571428571392</v>
      </c>
      <c r="Q33" s="406">
        <v>14.74</v>
      </c>
      <c r="R33" s="376">
        <v>-22.46</v>
      </c>
      <c r="S33" s="376">
        <v>16.64</v>
      </c>
      <c r="T33" s="406">
        <v>-42.21</v>
      </c>
      <c r="U33" s="286">
        <f>ABS(Q33-P33)</f>
        <v>19.362857142857138</v>
      </c>
      <c r="V33" s="283" t="s">
        <v>76</v>
      </c>
    </row>
    <row r="34" spans="2:22" x14ac:dyDescent="0.2">
      <c r="B34" s="273"/>
      <c r="C34" s="390"/>
      <c r="D34" s="361"/>
      <c r="E34" s="390"/>
      <c r="F34" s="14" t="s">
        <v>38</v>
      </c>
      <c r="G34" s="12">
        <v>1</v>
      </c>
      <c r="H34" s="30">
        <v>5.8999999999999997E-2</v>
      </c>
      <c r="I34" s="30">
        <v>5.8999999999999997E-2</v>
      </c>
      <c r="J34" s="30">
        <v>5.8999999999999997E-2</v>
      </c>
      <c r="K34" s="12">
        <v>2</v>
      </c>
      <c r="L34" s="12" t="str">
        <f t="shared" si="5"/>
        <v>0</v>
      </c>
      <c r="M34" s="15">
        <f t="shared" si="6"/>
        <v>0</v>
      </c>
      <c r="N34" s="15">
        <f>M34*K34*G34</f>
        <v>0</v>
      </c>
      <c r="O34" s="410">
        <f t="shared" ref="O34:O45" si="8">SUM(N34)</f>
        <v>0</v>
      </c>
      <c r="P34" s="411"/>
      <c r="Q34" s="407"/>
      <c r="R34" s="377"/>
      <c r="S34" s="377"/>
      <c r="T34" s="407"/>
      <c r="U34" s="303"/>
      <c r="V34" s="304"/>
    </row>
    <row r="35" spans="2:22" x14ac:dyDescent="0.2">
      <c r="B35" s="273"/>
      <c r="C35" s="390"/>
      <c r="D35" s="408">
        <v>0.91666666666666663</v>
      </c>
      <c r="E35" s="390"/>
      <c r="F35" s="65" t="s">
        <v>91</v>
      </c>
      <c r="G35" s="12">
        <v>1</v>
      </c>
      <c r="H35" s="89">
        <v>115.8</v>
      </c>
      <c r="I35" s="89">
        <v>110.2</v>
      </c>
      <c r="J35" s="89">
        <v>109.5</v>
      </c>
      <c r="K35" s="12">
        <v>3</v>
      </c>
      <c r="L35" s="12" t="str">
        <f t="shared" si="5"/>
        <v>1</v>
      </c>
      <c r="M35" s="15">
        <f t="shared" si="6"/>
        <v>5.7168784029038085E-2</v>
      </c>
      <c r="N35" s="15">
        <f t="shared" ref="N35" si="9">M35*K35*G35</f>
        <v>0.17150635208711426</v>
      </c>
      <c r="O35" s="307">
        <f>SUM(N35:N36)</f>
        <v>7.9198659779421879E-2</v>
      </c>
      <c r="P35" s="411">
        <f>O35*1.618*-10</f>
        <v>-1.2814343152310461</v>
      </c>
      <c r="Q35" s="402">
        <v>23.66</v>
      </c>
      <c r="R35" s="381">
        <v>0</v>
      </c>
      <c r="S35" s="381">
        <v>29.3</v>
      </c>
      <c r="T35" s="402">
        <v>213.85</v>
      </c>
      <c r="U35" s="379">
        <f>ABS(Q35-P35)</f>
        <v>24.941434315231046</v>
      </c>
      <c r="V35" s="284" t="s">
        <v>80</v>
      </c>
    </row>
    <row r="36" spans="2:22" ht="15.75" thickBot="1" x14ac:dyDescent="0.25">
      <c r="B36" s="282"/>
      <c r="C36" s="405"/>
      <c r="D36" s="409"/>
      <c r="E36" s="405"/>
      <c r="F36" s="104" t="s">
        <v>92</v>
      </c>
      <c r="G36" s="59">
        <v>1</v>
      </c>
      <c r="H36" s="105">
        <v>6.46</v>
      </c>
      <c r="I36" s="105">
        <v>6.5</v>
      </c>
      <c r="J36" s="105">
        <v>6.34</v>
      </c>
      <c r="K36" s="59">
        <v>3</v>
      </c>
      <c r="L36" s="59" t="str">
        <f t="shared" si="5"/>
        <v>-1</v>
      </c>
      <c r="M36" s="106">
        <f t="shared" si="6"/>
        <v>-3.0769230769230795E-2</v>
      </c>
      <c r="N36" s="106">
        <f>M36*K36*G36</f>
        <v>-9.2307692307692382E-2</v>
      </c>
      <c r="O36" s="410">
        <f t="shared" si="8"/>
        <v>-9.2307692307692382E-2</v>
      </c>
      <c r="P36" s="412"/>
      <c r="Q36" s="403"/>
      <c r="R36" s="382"/>
      <c r="S36" s="382"/>
      <c r="T36" s="403"/>
      <c r="U36" s="380"/>
      <c r="V36" s="304"/>
    </row>
    <row r="37" spans="2:22" x14ac:dyDescent="0.2">
      <c r="B37" s="271">
        <v>44553</v>
      </c>
      <c r="C37" s="389" t="s">
        <v>72</v>
      </c>
      <c r="D37" s="373">
        <v>0.85416666666666663</v>
      </c>
      <c r="E37" s="389" t="s">
        <v>74</v>
      </c>
      <c r="F37" s="51" t="s">
        <v>93</v>
      </c>
      <c r="G37" s="52">
        <v>1</v>
      </c>
      <c r="H37" s="62">
        <v>8.0000000000000002E-3</v>
      </c>
      <c r="I37" s="80">
        <v>6.0000000000000001E-3</v>
      </c>
      <c r="J37" s="62">
        <v>3.0000000000000001E-3</v>
      </c>
      <c r="K37" s="52">
        <v>3</v>
      </c>
      <c r="L37" s="52" t="str">
        <f t="shared" si="5"/>
        <v>1</v>
      </c>
      <c r="M37" s="55">
        <f t="shared" si="6"/>
        <v>0.83333333333333337</v>
      </c>
      <c r="N37" s="55">
        <f t="shared" ref="N37:N38" si="10">M37*K37*G37</f>
        <v>2.5</v>
      </c>
      <c r="O37" s="292">
        <f>SUM(N37:N42)</f>
        <v>6.9222222222222225</v>
      </c>
      <c r="P37" s="286">
        <f>O37*1.618*-10</f>
        <v>-112.00155555555556</v>
      </c>
      <c r="Q37" s="261">
        <v>-15.45</v>
      </c>
      <c r="R37" s="289">
        <v>-17.899999999999999</v>
      </c>
      <c r="S37" s="289">
        <v>9.3000000000000007</v>
      </c>
      <c r="T37" s="261">
        <v>-93.9</v>
      </c>
      <c r="U37" s="286">
        <f>ABS(Q37-P37)</f>
        <v>96.551555555555552</v>
      </c>
      <c r="V37" s="283" t="s">
        <v>82</v>
      </c>
    </row>
    <row r="38" spans="2:22" x14ac:dyDescent="0.2">
      <c r="B38" s="272"/>
      <c r="C38" s="391"/>
      <c r="D38" s="362"/>
      <c r="E38" s="391"/>
      <c r="F38" s="85" t="s">
        <v>94</v>
      </c>
      <c r="G38" s="54">
        <v>1</v>
      </c>
      <c r="H38" s="107">
        <v>4.7E-2</v>
      </c>
      <c r="I38" s="108">
        <v>4.4999999999999998E-2</v>
      </c>
      <c r="J38" s="30">
        <v>4.2000000000000003E-2</v>
      </c>
      <c r="K38" s="54">
        <v>2</v>
      </c>
      <c r="L38" s="54" t="str">
        <f t="shared" si="5"/>
        <v>1</v>
      </c>
      <c r="M38" s="60">
        <f t="shared" si="6"/>
        <v>0.11111111111111106</v>
      </c>
      <c r="N38" s="60">
        <f t="shared" si="10"/>
        <v>0.22222222222222213</v>
      </c>
      <c r="O38" s="293">
        <f t="shared" si="8"/>
        <v>0.22222222222222213</v>
      </c>
      <c r="P38" s="287"/>
      <c r="Q38" s="262"/>
      <c r="R38" s="290"/>
      <c r="S38" s="290"/>
      <c r="T38" s="262"/>
      <c r="U38" s="287"/>
      <c r="V38" s="284"/>
    </row>
    <row r="39" spans="2:22" x14ac:dyDescent="0.2">
      <c r="B39" s="273"/>
      <c r="C39" s="390"/>
      <c r="D39" s="362"/>
      <c r="E39" s="390"/>
      <c r="F39" s="14" t="s">
        <v>95</v>
      </c>
      <c r="G39" s="12">
        <v>1</v>
      </c>
      <c r="H39" s="30">
        <v>5.0000000000000001E-3</v>
      </c>
      <c r="I39" s="108">
        <v>4.0000000000000001E-3</v>
      </c>
      <c r="J39" s="30">
        <v>5.0000000000000001E-3</v>
      </c>
      <c r="K39" s="12">
        <v>2</v>
      </c>
      <c r="L39" s="12" t="str">
        <f t="shared" si="5"/>
        <v>1</v>
      </c>
      <c r="M39" s="15">
        <f t="shared" si="6"/>
        <v>0.5</v>
      </c>
      <c r="N39" s="15">
        <f>M39*K39*G39</f>
        <v>1</v>
      </c>
      <c r="O39" s="293">
        <f t="shared" ref="O39" si="11">SUM(N39:N40)</f>
        <v>4.2</v>
      </c>
      <c r="P39" s="287"/>
      <c r="Q39" s="262"/>
      <c r="R39" s="290"/>
      <c r="S39" s="290"/>
      <c r="T39" s="262"/>
      <c r="U39" s="287"/>
      <c r="V39" s="284"/>
    </row>
    <row r="40" spans="2:22" x14ac:dyDescent="0.2">
      <c r="B40" s="273"/>
      <c r="C40" s="390"/>
      <c r="D40" s="362"/>
      <c r="E40" s="390"/>
      <c r="F40" s="65" t="s">
        <v>96</v>
      </c>
      <c r="G40" s="12">
        <v>1</v>
      </c>
      <c r="H40" s="30">
        <v>2.5000000000000001E-2</v>
      </c>
      <c r="I40" s="108">
        <v>1.4999999999999999E-2</v>
      </c>
      <c r="J40" s="30">
        <v>1E-3</v>
      </c>
      <c r="K40" s="12">
        <v>2</v>
      </c>
      <c r="L40" s="12" t="str">
        <f t="shared" si="5"/>
        <v>1</v>
      </c>
      <c r="M40" s="15">
        <f t="shared" si="6"/>
        <v>1.6</v>
      </c>
      <c r="N40" s="15">
        <f t="shared" ref="N40:N45" si="12">M40*K40*G40</f>
        <v>3.2</v>
      </c>
      <c r="O40" s="293">
        <f t="shared" si="8"/>
        <v>3.2</v>
      </c>
      <c r="P40" s="287"/>
      <c r="Q40" s="262"/>
      <c r="R40" s="290"/>
      <c r="S40" s="290"/>
      <c r="T40" s="262"/>
      <c r="U40" s="287"/>
      <c r="V40" s="284"/>
    </row>
    <row r="41" spans="2:22" x14ac:dyDescent="0.2">
      <c r="B41" s="305"/>
      <c r="C41" s="404"/>
      <c r="D41" s="362"/>
      <c r="E41" s="404"/>
      <c r="F41" s="66" t="s">
        <v>12</v>
      </c>
      <c r="G41" s="67">
        <v>-1</v>
      </c>
      <c r="H41" s="91">
        <v>205</v>
      </c>
      <c r="I41" s="92">
        <v>205</v>
      </c>
      <c r="J41" s="91">
        <v>205</v>
      </c>
      <c r="K41" s="67">
        <v>3</v>
      </c>
      <c r="L41" s="67" t="str">
        <f t="shared" si="5"/>
        <v>0</v>
      </c>
      <c r="M41" s="15">
        <f t="shared" si="6"/>
        <v>0</v>
      </c>
      <c r="N41" s="15">
        <f t="shared" si="12"/>
        <v>0</v>
      </c>
      <c r="O41" s="293">
        <f t="shared" ref="O41" si="13">SUM(N41:N42)</f>
        <v>0</v>
      </c>
      <c r="P41" s="287"/>
      <c r="Q41" s="262"/>
      <c r="R41" s="290"/>
      <c r="S41" s="290"/>
      <c r="T41" s="262"/>
      <c r="U41" s="287"/>
      <c r="V41" s="284"/>
    </row>
    <row r="42" spans="2:22" x14ac:dyDescent="0.2">
      <c r="B42" s="305"/>
      <c r="C42" s="404"/>
      <c r="D42" s="378"/>
      <c r="E42" s="404"/>
      <c r="F42" s="66" t="s">
        <v>97</v>
      </c>
      <c r="G42" s="67">
        <v>1</v>
      </c>
      <c r="H42" s="69">
        <v>6.0000000000000001E-3</v>
      </c>
      <c r="I42" s="93">
        <v>6.0000000000000001E-3</v>
      </c>
      <c r="J42" s="69">
        <v>1.4E-2</v>
      </c>
      <c r="K42" s="67">
        <v>2</v>
      </c>
      <c r="L42" s="67" t="str">
        <f t="shared" si="5"/>
        <v>0</v>
      </c>
      <c r="M42" s="15">
        <f t="shared" si="6"/>
        <v>0</v>
      </c>
      <c r="N42" s="15">
        <f t="shared" si="12"/>
        <v>0</v>
      </c>
      <c r="O42" s="307">
        <f t="shared" si="8"/>
        <v>0</v>
      </c>
      <c r="P42" s="303"/>
      <c r="Q42" s="301"/>
      <c r="R42" s="302"/>
      <c r="S42" s="302"/>
      <c r="T42" s="301"/>
      <c r="U42" s="303"/>
      <c r="V42" s="304"/>
    </row>
    <row r="43" spans="2:22" x14ac:dyDescent="0.2">
      <c r="B43" s="305"/>
      <c r="C43" s="404"/>
      <c r="D43" s="361">
        <v>0.91666666666666663</v>
      </c>
      <c r="E43" s="404"/>
      <c r="F43" s="66" t="s">
        <v>98</v>
      </c>
      <c r="G43" s="67">
        <v>1</v>
      </c>
      <c r="H43" s="91">
        <v>68.3</v>
      </c>
      <c r="I43" s="92">
        <v>67.8</v>
      </c>
      <c r="J43" s="91">
        <v>63.5</v>
      </c>
      <c r="K43" s="67">
        <v>2</v>
      </c>
      <c r="L43" s="67" t="str">
        <f t="shared" si="5"/>
        <v>1</v>
      </c>
      <c r="M43" s="15">
        <f t="shared" si="6"/>
        <v>7.0796460176991108E-2</v>
      </c>
      <c r="N43" s="15">
        <f t="shared" si="12"/>
        <v>0.14159292035398222</v>
      </c>
      <c r="O43" s="299">
        <f>SUM(N43:N45)</f>
        <v>-0.28957591081484935</v>
      </c>
      <c r="P43" s="296">
        <f>O43*1.618*-10</f>
        <v>4.6853382369842631</v>
      </c>
      <c r="Q43" s="295">
        <v>37.25</v>
      </c>
      <c r="R43" s="300">
        <v>0</v>
      </c>
      <c r="S43" s="300">
        <v>26.5</v>
      </c>
      <c r="T43" s="295">
        <v>89.6</v>
      </c>
      <c r="U43" s="296">
        <f>ABS(Q43-P43)</f>
        <v>32.564661763015735</v>
      </c>
      <c r="V43" s="297" t="s">
        <v>82</v>
      </c>
    </row>
    <row r="44" spans="2:22" x14ac:dyDescent="0.2">
      <c r="B44" s="305"/>
      <c r="C44" s="404"/>
      <c r="D44" s="362"/>
      <c r="E44" s="404"/>
      <c r="F44" s="66" t="s">
        <v>99</v>
      </c>
      <c r="G44" s="67">
        <v>1</v>
      </c>
      <c r="H44" s="91">
        <v>70.599999999999994</v>
      </c>
      <c r="I44" s="92">
        <v>70.400000000000006</v>
      </c>
      <c r="J44" s="91">
        <v>67.400000000000006</v>
      </c>
      <c r="K44" s="67">
        <v>2</v>
      </c>
      <c r="L44" s="67" t="str">
        <f t="shared" si="5"/>
        <v>1</v>
      </c>
      <c r="M44" s="15">
        <f t="shared" si="6"/>
        <v>4.5454545454545289E-2</v>
      </c>
      <c r="N44" s="15">
        <f t="shared" si="12"/>
        <v>9.0909090909090579E-2</v>
      </c>
      <c r="O44" s="293">
        <f t="shared" si="8"/>
        <v>9.0909090909090579E-2</v>
      </c>
      <c r="P44" s="287"/>
      <c r="Q44" s="262"/>
      <c r="R44" s="290"/>
      <c r="S44" s="290"/>
      <c r="T44" s="262"/>
      <c r="U44" s="287"/>
      <c r="V44" s="284"/>
    </row>
    <row r="45" spans="2:22" ht="15.75" thickBot="1" x14ac:dyDescent="0.25">
      <c r="B45" s="282"/>
      <c r="C45" s="405"/>
      <c r="D45" s="363"/>
      <c r="E45" s="405"/>
      <c r="F45" s="104" t="s">
        <v>100</v>
      </c>
      <c r="G45" s="59">
        <v>1</v>
      </c>
      <c r="H45" s="105">
        <v>744</v>
      </c>
      <c r="I45" s="109">
        <v>770</v>
      </c>
      <c r="J45" s="105">
        <v>662</v>
      </c>
      <c r="K45" s="59">
        <v>3</v>
      </c>
      <c r="L45" s="59" t="str">
        <f t="shared" si="5"/>
        <v>-1</v>
      </c>
      <c r="M45" s="106">
        <f t="shared" si="6"/>
        <v>-0.17402597402597403</v>
      </c>
      <c r="N45" s="106">
        <f t="shared" si="12"/>
        <v>-0.52207792207792214</v>
      </c>
      <c r="O45" s="294">
        <f t="shared" si="8"/>
        <v>-0.52207792207792214</v>
      </c>
      <c r="P45" s="288"/>
      <c r="Q45" s="263"/>
      <c r="R45" s="291"/>
      <c r="S45" s="291"/>
      <c r="T45" s="263"/>
      <c r="U45" s="288"/>
      <c r="V45" s="285"/>
    </row>
    <row r="46" spans="2:22" ht="15.75" thickBot="1" x14ac:dyDescent="0.25">
      <c r="B46" s="42">
        <v>44554</v>
      </c>
      <c r="C46" s="94" t="s">
        <v>72</v>
      </c>
      <c r="D46" s="95" t="s">
        <v>101</v>
      </c>
      <c r="E46" s="94" t="s">
        <v>74</v>
      </c>
      <c r="F46" s="96" t="s">
        <v>102</v>
      </c>
      <c r="G46" s="44"/>
      <c r="H46" s="97"/>
      <c r="I46" s="98"/>
      <c r="J46" s="99"/>
      <c r="K46" s="44"/>
      <c r="L46" s="44" t="str">
        <f t="shared" si="5"/>
        <v>0</v>
      </c>
      <c r="M46" s="100"/>
      <c r="N46" s="100"/>
      <c r="O46" s="45">
        <f>SUM(N46)</f>
        <v>0</v>
      </c>
      <c r="P46" s="46">
        <f>N46*1.618*-10</f>
        <v>0</v>
      </c>
      <c r="Q46" s="43"/>
      <c r="R46" s="101"/>
      <c r="S46" s="101"/>
      <c r="T46" s="43"/>
      <c r="U46" s="46"/>
      <c r="V46" s="50"/>
    </row>
    <row r="47" spans="2:22" ht="15.75" thickBot="1" x14ac:dyDescent="0.25"/>
    <row r="48" spans="2:22" ht="15.75" thickBot="1" x14ac:dyDescent="0.25">
      <c r="B48" s="34" t="s">
        <v>103</v>
      </c>
    </row>
    <row r="49" spans="1:22" x14ac:dyDescent="0.2">
      <c r="B49" s="392" t="s">
        <v>56</v>
      </c>
      <c r="C49" s="394" t="s">
        <v>57</v>
      </c>
      <c r="D49" s="394" t="s">
        <v>58</v>
      </c>
      <c r="E49" s="394" t="s">
        <v>59</v>
      </c>
      <c r="F49" s="396" t="s">
        <v>60</v>
      </c>
      <c r="G49" s="397"/>
      <c r="H49" s="397"/>
      <c r="I49" s="397"/>
      <c r="J49" s="397"/>
      <c r="K49" s="397"/>
      <c r="L49" s="397"/>
      <c r="M49" s="397"/>
      <c r="N49" s="397"/>
      <c r="O49" s="397"/>
      <c r="P49" s="398"/>
      <c r="Q49" s="399" t="s">
        <v>61</v>
      </c>
      <c r="R49" s="400"/>
      <c r="S49" s="400"/>
      <c r="T49" s="401"/>
      <c r="U49" s="267" t="s">
        <v>62</v>
      </c>
      <c r="V49" s="387" t="s">
        <v>63</v>
      </c>
    </row>
    <row r="50" spans="1:22" ht="15.75" thickBot="1" x14ac:dyDescent="0.25">
      <c r="B50" s="393"/>
      <c r="C50" s="395"/>
      <c r="D50" s="395"/>
      <c r="E50" s="395"/>
      <c r="F50" s="35" t="s">
        <v>2</v>
      </c>
      <c r="G50" s="35" t="s">
        <v>3</v>
      </c>
      <c r="H50" s="35" t="s">
        <v>64</v>
      </c>
      <c r="I50" s="35" t="s">
        <v>5</v>
      </c>
      <c r="J50" s="35" t="s">
        <v>6</v>
      </c>
      <c r="K50" s="35" t="s">
        <v>7</v>
      </c>
      <c r="L50" s="35" t="s">
        <v>8</v>
      </c>
      <c r="M50" s="36" t="s">
        <v>9</v>
      </c>
      <c r="N50" s="36" t="s">
        <v>10</v>
      </c>
      <c r="O50" s="37" t="s">
        <v>65</v>
      </c>
      <c r="P50" s="38" t="s">
        <v>66</v>
      </c>
      <c r="Q50" s="39" t="s">
        <v>67</v>
      </c>
      <c r="R50" s="40" t="s">
        <v>68</v>
      </c>
      <c r="S50" s="41" t="s">
        <v>69</v>
      </c>
      <c r="T50" s="38" t="s">
        <v>70</v>
      </c>
      <c r="U50" s="344"/>
      <c r="V50" s="388"/>
    </row>
    <row r="51" spans="1:22" ht="15.75" thickBot="1" x14ac:dyDescent="0.25">
      <c r="A51" s="110"/>
      <c r="B51" s="42">
        <v>44557</v>
      </c>
      <c r="C51" s="43" t="s">
        <v>72</v>
      </c>
      <c r="D51" s="43" t="s">
        <v>73</v>
      </c>
      <c r="E51" s="43" t="s">
        <v>74</v>
      </c>
      <c r="F51" s="44"/>
      <c r="G51" s="44"/>
      <c r="H51" s="44"/>
      <c r="I51" s="44"/>
      <c r="J51" s="44"/>
      <c r="K51" s="44"/>
      <c r="L51" s="44" t="str">
        <f>IF(H51=I51,"0",IF(H51&gt;I51,"1","-1"))</f>
        <v>0</v>
      </c>
      <c r="M51" s="44"/>
      <c r="N51" s="44"/>
      <c r="O51" s="45">
        <f>SUM(N51)</f>
        <v>0</v>
      </c>
      <c r="P51" s="46">
        <f>N51*1.618*-10</f>
        <v>0</v>
      </c>
      <c r="Q51" s="47"/>
      <c r="R51" s="48"/>
      <c r="S51" s="48"/>
      <c r="T51" s="47"/>
      <c r="U51" s="49">
        <f t="shared" ref="U51:U57" si="14">ABS(Q51-P51)</f>
        <v>0</v>
      </c>
      <c r="V51" s="50"/>
    </row>
    <row r="52" spans="1:22" ht="15.75" thickBot="1" x14ac:dyDescent="0.25">
      <c r="B52" s="111">
        <v>44558</v>
      </c>
      <c r="C52" s="112" t="s">
        <v>72</v>
      </c>
      <c r="D52" s="113">
        <v>0.875</v>
      </c>
      <c r="E52" s="112" t="s">
        <v>74</v>
      </c>
      <c r="F52" s="51" t="s">
        <v>104</v>
      </c>
      <c r="G52" s="52">
        <v>1</v>
      </c>
      <c r="H52" s="62">
        <v>0.184</v>
      </c>
      <c r="I52" s="62">
        <v>0.185</v>
      </c>
      <c r="J52" s="62">
        <v>0.191</v>
      </c>
      <c r="K52" s="52">
        <v>2</v>
      </c>
      <c r="L52" s="52" t="str">
        <f>IF(H52=I52,"0",IF(H52&gt;I52,"1","-1"))</f>
        <v>-1</v>
      </c>
      <c r="M52" s="55">
        <f>((ABS(H52-I52)+ABS(J52-I52))*L52)/ABS(I52)</f>
        <v>-3.7837837837837875E-2</v>
      </c>
      <c r="N52" s="55">
        <f>M52*K52*G52</f>
        <v>-7.5675675675675749E-2</v>
      </c>
      <c r="O52" s="81">
        <f>SUM(N52)</f>
        <v>-7.5675675675675749E-2</v>
      </c>
      <c r="P52" s="82">
        <f>O52*1.618*-10</f>
        <v>1.2244324324324338</v>
      </c>
      <c r="Q52" s="114">
        <v>-55.55</v>
      </c>
      <c r="R52" s="115">
        <v>-78.45</v>
      </c>
      <c r="S52" s="115">
        <v>5.85</v>
      </c>
      <c r="T52" s="114">
        <v>-282.7</v>
      </c>
      <c r="U52" s="116">
        <f t="shared" si="14"/>
        <v>56.774432432432434</v>
      </c>
      <c r="V52" s="84" t="s">
        <v>76</v>
      </c>
    </row>
    <row r="53" spans="1:22" x14ac:dyDescent="0.2">
      <c r="B53" s="271">
        <v>44559</v>
      </c>
      <c r="C53" s="389" t="s">
        <v>72</v>
      </c>
      <c r="D53" s="117">
        <v>0.85416666666666663</v>
      </c>
      <c r="E53" s="389" t="s">
        <v>74</v>
      </c>
      <c r="F53" s="51" t="s">
        <v>105</v>
      </c>
      <c r="G53" s="52">
        <v>1</v>
      </c>
      <c r="H53" s="118">
        <v>-97.78</v>
      </c>
      <c r="I53" s="119">
        <v>-89</v>
      </c>
      <c r="J53" s="119">
        <v>-83.2</v>
      </c>
      <c r="K53" s="52">
        <v>2</v>
      </c>
      <c r="L53" s="52" t="str">
        <f t="shared" ref="L53:L56" si="15">IF(H53=I53,"0",IF(H53&gt;I53,"1","-1"))</f>
        <v>-1</v>
      </c>
      <c r="M53" s="55">
        <f t="shared" ref="M53:M56" si="16">((ABS(H53-I53)+ABS(J53-I53))*L53)/ABS(I53)</f>
        <v>-0.1638202247191011</v>
      </c>
      <c r="N53" s="55">
        <f t="shared" ref="N53:N56" si="17">M53*K53*G53</f>
        <v>-0.3276404494382022</v>
      </c>
      <c r="O53" s="81">
        <f>SUM(N53:N53)</f>
        <v>-0.3276404494382022</v>
      </c>
      <c r="P53" s="120">
        <f>O53*1.618*-10</f>
        <v>5.301222471910112</v>
      </c>
      <c r="Q53" s="112">
        <v>-17.55</v>
      </c>
      <c r="R53" s="121">
        <v>-20.3</v>
      </c>
      <c r="S53" s="121">
        <v>20.65</v>
      </c>
      <c r="T53" s="112">
        <v>139.81</v>
      </c>
      <c r="U53" s="120">
        <f t="shared" si="14"/>
        <v>22.851222471910113</v>
      </c>
      <c r="V53" s="84" t="s">
        <v>76</v>
      </c>
    </row>
    <row r="54" spans="1:22" ht="15.75" thickBot="1" x14ac:dyDescent="0.25">
      <c r="B54" s="273"/>
      <c r="C54" s="390"/>
      <c r="D54" s="122">
        <v>0.91666666666666663</v>
      </c>
      <c r="E54" s="390"/>
      <c r="F54" s="65" t="s">
        <v>106</v>
      </c>
      <c r="G54" s="12">
        <v>1</v>
      </c>
      <c r="H54" s="30">
        <v>-2.1999999999999999E-2</v>
      </c>
      <c r="I54" s="30">
        <v>5.0000000000000001E-3</v>
      </c>
      <c r="J54" s="30">
        <v>7.4999999999999997E-2</v>
      </c>
      <c r="K54" s="12">
        <v>3</v>
      </c>
      <c r="L54" s="12" t="str">
        <f t="shared" si="15"/>
        <v>-1</v>
      </c>
      <c r="M54" s="15">
        <f t="shared" si="16"/>
        <v>-19.399999999999999</v>
      </c>
      <c r="N54" s="15">
        <f t="shared" si="17"/>
        <v>-58.199999999999996</v>
      </c>
      <c r="O54" s="123">
        <f>SUM(N54:N54)</f>
        <v>-58.199999999999996</v>
      </c>
      <c r="P54" s="124">
        <f>O54*1.618*-10</f>
        <v>941.67599999999993</v>
      </c>
      <c r="Q54" s="125">
        <v>13.7</v>
      </c>
      <c r="R54" s="126">
        <v>-16.350000000000001</v>
      </c>
      <c r="S54" s="126">
        <v>31.2</v>
      </c>
      <c r="T54" s="125">
        <v>418.65</v>
      </c>
      <c r="U54" s="127">
        <f t="shared" si="14"/>
        <v>927.97599999999989</v>
      </c>
      <c r="V54" s="78" t="s">
        <v>76</v>
      </c>
    </row>
    <row r="55" spans="1:22" x14ac:dyDescent="0.2">
      <c r="B55" s="271">
        <v>44560</v>
      </c>
      <c r="C55" s="389" t="s">
        <v>72</v>
      </c>
      <c r="D55" s="113">
        <v>0.85416666666666663</v>
      </c>
      <c r="E55" s="389" t="s">
        <v>74</v>
      </c>
      <c r="F55" s="51" t="s">
        <v>12</v>
      </c>
      <c r="G55" s="52">
        <v>-1</v>
      </c>
      <c r="H55" s="118">
        <v>198</v>
      </c>
      <c r="I55" s="128">
        <v>206</v>
      </c>
      <c r="J55" s="118">
        <v>206</v>
      </c>
      <c r="K55" s="52">
        <v>3</v>
      </c>
      <c r="L55" s="52" t="str">
        <f t="shared" si="15"/>
        <v>-1</v>
      </c>
      <c r="M55" s="55">
        <f t="shared" si="16"/>
        <v>-3.8834951456310676E-2</v>
      </c>
      <c r="N55" s="55">
        <f t="shared" si="17"/>
        <v>0.11650485436893203</v>
      </c>
      <c r="O55" s="81">
        <f>SUM(N55)</f>
        <v>0.11650485436893203</v>
      </c>
      <c r="P55" s="82">
        <f>O55*1.618*-10</f>
        <v>-1.8850485436893203</v>
      </c>
      <c r="Q55" s="129">
        <v>17.55</v>
      </c>
      <c r="R55" s="83">
        <v>-14.15</v>
      </c>
      <c r="S55" s="83">
        <v>26.75</v>
      </c>
      <c r="T55" s="129">
        <v>304.91000000000003</v>
      </c>
      <c r="U55" s="82">
        <f t="shared" si="14"/>
        <v>19.435048543689319</v>
      </c>
      <c r="V55" s="84" t="s">
        <v>80</v>
      </c>
    </row>
    <row r="56" spans="1:22" ht="15.75" thickBot="1" x14ac:dyDescent="0.25">
      <c r="B56" s="272"/>
      <c r="C56" s="391"/>
      <c r="D56" s="130">
        <v>0.90625</v>
      </c>
      <c r="E56" s="391"/>
      <c r="F56" s="85" t="s">
        <v>107</v>
      </c>
      <c r="G56" s="54">
        <v>1</v>
      </c>
      <c r="H56" s="131">
        <v>63.1</v>
      </c>
      <c r="I56" s="90">
        <v>62</v>
      </c>
      <c r="J56" s="89">
        <v>61.8</v>
      </c>
      <c r="K56" s="54">
        <v>2</v>
      </c>
      <c r="L56" s="54" t="str">
        <f t="shared" si="15"/>
        <v>1</v>
      </c>
      <c r="M56" s="60">
        <f t="shared" si="16"/>
        <v>2.0967741935483938E-2</v>
      </c>
      <c r="N56" s="60">
        <f t="shared" si="17"/>
        <v>4.1935483870967877E-2</v>
      </c>
      <c r="O56" s="73">
        <f>SUM(N56)</f>
        <v>4.1935483870967877E-2</v>
      </c>
      <c r="P56" s="75">
        <f>O56*1.618*-10</f>
        <v>-0.67851612903226033</v>
      </c>
      <c r="Q56" s="132">
        <v>-17.440000000000001</v>
      </c>
      <c r="R56" s="133">
        <v>-27.85</v>
      </c>
      <c r="S56" s="133">
        <v>9.9499999999999993</v>
      </c>
      <c r="T56" s="132">
        <v>242.05</v>
      </c>
      <c r="U56" s="75">
        <f t="shared" si="14"/>
        <v>16.761483870967741</v>
      </c>
      <c r="V56" s="78" t="s">
        <v>82</v>
      </c>
    </row>
    <row r="57" spans="1:22" ht="15.75" thickBot="1" x14ac:dyDescent="0.25">
      <c r="B57" s="42">
        <v>44561</v>
      </c>
      <c r="C57" s="43" t="s">
        <v>72</v>
      </c>
      <c r="D57" s="43" t="s">
        <v>73</v>
      </c>
      <c r="E57" s="43" t="s">
        <v>74</v>
      </c>
      <c r="F57" s="44"/>
      <c r="G57" s="44"/>
      <c r="H57" s="44"/>
      <c r="I57" s="44"/>
      <c r="J57" s="44"/>
      <c r="K57" s="44"/>
      <c r="L57" s="44" t="str">
        <f>IF(H57=I57,"0",IF(H57&gt;I57,"1","-1"))</f>
        <v>0</v>
      </c>
      <c r="M57" s="44" t="s">
        <v>73</v>
      </c>
      <c r="N57" s="44"/>
      <c r="O57" s="45">
        <f>SUM(N57)</f>
        <v>0</v>
      </c>
      <c r="P57" s="46">
        <f>N57*1.618*-10</f>
        <v>0</v>
      </c>
      <c r="Q57" s="47"/>
      <c r="R57" s="48"/>
      <c r="S57" s="48"/>
      <c r="T57" s="47"/>
      <c r="U57" s="49">
        <f t="shared" si="14"/>
        <v>0</v>
      </c>
      <c r="V57" s="50"/>
    </row>
    <row r="58" spans="1:22" ht="15.75" thickBot="1" x14ac:dyDescent="0.25"/>
    <row r="59" spans="1:22" ht="15.75" thickBot="1" x14ac:dyDescent="0.25">
      <c r="B59" s="34" t="s">
        <v>108</v>
      </c>
    </row>
    <row r="60" spans="1:22" x14ac:dyDescent="0.2">
      <c r="B60" s="274" t="s">
        <v>56</v>
      </c>
      <c r="C60" s="267" t="s">
        <v>57</v>
      </c>
      <c r="D60" s="267" t="s">
        <v>58</v>
      </c>
      <c r="E60" s="267" t="s">
        <v>59</v>
      </c>
      <c r="F60" s="276" t="s">
        <v>60</v>
      </c>
      <c r="G60" s="277"/>
      <c r="H60" s="277"/>
      <c r="I60" s="277"/>
      <c r="J60" s="277"/>
      <c r="K60" s="277"/>
      <c r="L60" s="277"/>
      <c r="M60" s="277"/>
      <c r="N60" s="277"/>
      <c r="O60" s="277"/>
      <c r="P60" s="278"/>
      <c r="Q60" s="279" t="s">
        <v>61</v>
      </c>
      <c r="R60" s="280"/>
      <c r="S60" s="280"/>
      <c r="T60" s="281"/>
      <c r="U60" s="267" t="s">
        <v>62</v>
      </c>
      <c r="V60" s="269" t="s">
        <v>63</v>
      </c>
    </row>
    <row r="61" spans="1:22" ht="15.75" thickBot="1" x14ac:dyDescent="0.25">
      <c r="B61" s="343"/>
      <c r="C61" s="344"/>
      <c r="D61" s="344"/>
      <c r="E61" s="344"/>
      <c r="F61" s="35" t="s">
        <v>2</v>
      </c>
      <c r="G61" s="35" t="s">
        <v>3</v>
      </c>
      <c r="H61" s="35" t="s">
        <v>64</v>
      </c>
      <c r="I61" s="35" t="s">
        <v>5</v>
      </c>
      <c r="J61" s="35" t="s">
        <v>6</v>
      </c>
      <c r="K61" s="35" t="s">
        <v>7</v>
      </c>
      <c r="L61" s="35" t="s">
        <v>8</v>
      </c>
      <c r="M61" s="36" t="s">
        <v>9</v>
      </c>
      <c r="N61" s="36" t="s">
        <v>10</v>
      </c>
      <c r="O61" s="37" t="s">
        <v>65</v>
      </c>
      <c r="P61" s="38" t="s">
        <v>66</v>
      </c>
      <c r="Q61" s="39" t="s">
        <v>67</v>
      </c>
      <c r="R61" s="40" t="s">
        <v>68</v>
      </c>
      <c r="S61" s="41" t="s">
        <v>69</v>
      </c>
      <c r="T61" s="38" t="s">
        <v>70</v>
      </c>
      <c r="U61" s="344"/>
      <c r="V61" s="345"/>
    </row>
    <row r="62" spans="1:22" ht="15.75" thickBot="1" x14ac:dyDescent="0.25">
      <c r="B62" s="134">
        <v>44564</v>
      </c>
      <c r="C62" s="112" t="s">
        <v>72</v>
      </c>
      <c r="D62" s="135">
        <v>0.90625</v>
      </c>
      <c r="E62" s="112" t="s">
        <v>74</v>
      </c>
      <c r="F62" s="136" t="s">
        <v>109</v>
      </c>
      <c r="G62" s="129">
        <v>1</v>
      </c>
      <c r="H62" s="82">
        <v>57.7</v>
      </c>
      <c r="I62" s="82">
        <v>57.8</v>
      </c>
      <c r="J62" s="82">
        <v>58.3</v>
      </c>
      <c r="K62" s="129">
        <v>2</v>
      </c>
      <c r="L62" s="129" t="str">
        <f>IF(H62=I62,"0",IF(H62&gt;I62,"1","-1"))</f>
        <v>-1</v>
      </c>
      <c r="M62" s="80">
        <f>((ABS(H62-I62)+ABS(J62-I62))*L62)/ABS(I62)</f>
        <v>-1.0380622837370145E-2</v>
      </c>
      <c r="N62" s="80">
        <f>M62*K62*G62</f>
        <v>-2.0761245674740289E-2</v>
      </c>
      <c r="O62" s="81">
        <f>SUM(N62)</f>
        <v>-2.0761245674740289E-2</v>
      </c>
      <c r="P62" s="82">
        <f>O62*1.618*-10</f>
        <v>0.3359169550172979</v>
      </c>
      <c r="Q62" s="120">
        <v>-35.35</v>
      </c>
      <c r="R62" s="121">
        <v>-73.7</v>
      </c>
      <c r="S62" s="121">
        <v>18.25</v>
      </c>
      <c r="T62" s="120">
        <v>-88.9</v>
      </c>
      <c r="U62" s="82">
        <f>ABS(Q62-P62)</f>
        <v>35.685916955017298</v>
      </c>
      <c r="V62" s="84" t="s">
        <v>76</v>
      </c>
    </row>
    <row r="63" spans="1:22" x14ac:dyDescent="0.2">
      <c r="B63" s="271">
        <v>44565</v>
      </c>
      <c r="C63" s="261" t="s">
        <v>72</v>
      </c>
      <c r="D63" s="373">
        <v>0.91666666666666663</v>
      </c>
      <c r="E63" s="261" t="s">
        <v>74</v>
      </c>
      <c r="F63" s="136" t="s">
        <v>110</v>
      </c>
      <c r="G63" s="129">
        <v>1</v>
      </c>
      <c r="H63" s="82">
        <v>54.2</v>
      </c>
      <c r="I63" s="82">
        <v>53.5</v>
      </c>
      <c r="J63" s="82">
        <v>53.3</v>
      </c>
      <c r="K63" s="129">
        <v>2</v>
      </c>
      <c r="L63" s="129" t="str">
        <f t="shared" ref="L63:L77" si="18">IF(H63=I63,"0",IF(H63&gt;I63,"1","-1"))</f>
        <v>1</v>
      </c>
      <c r="M63" s="80">
        <f t="shared" ref="M63:M77" si="19">((ABS(H63-I63)+ABS(J63-I63))*L63)/ABS(I63)</f>
        <v>1.6822429906542161E-2</v>
      </c>
      <c r="N63" s="80">
        <f t="shared" ref="N63:N77" si="20">M63*K63*G63</f>
        <v>3.3644859813084321E-2</v>
      </c>
      <c r="O63" s="292">
        <f>SUM(N63:N65)</f>
        <v>-0.22965085124786366</v>
      </c>
      <c r="P63" s="374">
        <f>O63*1.618*-10</f>
        <v>3.7157507731904342</v>
      </c>
      <c r="Q63" s="286">
        <v>42.85</v>
      </c>
      <c r="R63" s="289">
        <v>-27.45</v>
      </c>
      <c r="S63" s="289">
        <v>48.45</v>
      </c>
      <c r="T63" s="286">
        <v>193.25</v>
      </c>
      <c r="U63" s="383">
        <f t="shared" ref="U63:U73" si="21">ABS(Q63-P63)</f>
        <v>39.134249226809565</v>
      </c>
      <c r="V63" s="283" t="s">
        <v>76</v>
      </c>
    </row>
    <row r="64" spans="1:22" x14ac:dyDescent="0.2">
      <c r="B64" s="273"/>
      <c r="C64" s="262"/>
      <c r="D64" s="362"/>
      <c r="E64" s="262"/>
      <c r="F64" s="137" t="s">
        <v>111</v>
      </c>
      <c r="G64" s="138">
        <v>1</v>
      </c>
      <c r="H64" s="124">
        <v>58.7</v>
      </c>
      <c r="I64" s="124">
        <v>60</v>
      </c>
      <c r="J64" s="124">
        <v>61.1</v>
      </c>
      <c r="K64" s="138">
        <v>3</v>
      </c>
      <c r="L64" s="138" t="str">
        <f t="shared" si="18"/>
        <v>-1</v>
      </c>
      <c r="M64" s="108">
        <f t="shared" si="19"/>
        <v>-3.9999999999999973E-2</v>
      </c>
      <c r="N64" s="108">
        <f t="shared" si="20"/>
        <v>-0.11999999999999991</v>
      </c>
      <c r="O64" s="293"/>
      <c r="P64" s="386"/>
      <c r="Q64" s="287"/>
      <c r="R64" s="290"/>
      <c r="S64" s="290"/>
      <c r="T64" s="287"/>
      <c r="U64" s="384"/>
      <c r="V64" s="284"/>
    </row>
    <row r="65" spans="1:32" ht="15.75" thickBot="1" x14ac:dyDescent="0.25">
      <c r="A65" s="110"/>
      <c r="B65" s="273"/>
      <c r="C65" s="262"/>
      <c r="D65" s="363"/>
      <c r="E65" s="262"/>
      <c r="F65" s="137" t="s">
        <v>112</v>
      </c>
      <c r="G65" s="138">
        <v>1</v>
      </c>
      <c r="H65" s="124">
        <v>10.561999999999999</v>
      </c>
      <c r="I65" s="124">
        <v>11.074999999999999</v>
      </c>
      <c r="J65" s="124">
        <v>11.090999999999999</v>
      </c>
      <c r="K65" s="138">
        <v>3</v>
      </c>
      <c r="L65" s="138" t="str">
        <f t="shared" si="18"/>
        <v>-1</v>
      </c>
      <c r="M65" s="108">
        <f t="shared" si="19"/>
        <v>-4.7765237020316022E-2</v>
      </c>
      <c r="N65" s="108">
        <f t="shared" si="20"/>
        <v>-0.14329571106094807</v>
      </c>
      <c r="O65" s="294"/>
      <c r="P65" s="380"/>
      <c r="Q65" s="288"/>
      <c r="R65" s="291"/>
      <c r="S65" s="291"/>
      <c r="T65" s="288"/>
      <c r="U65" s="385"/>
      <c r="V65" s="285"/>
    </row>
    <row r="66" spans="1:32" ht="15" customHeight="1" x14ac:dyDescent="0.2">
      <c r="B66" s="271">
        <v>44566</v>
      </c>
      <c r="C66" s="261" t="s">
        <v>72</v>
      </c>
      <c r="D66" s="113">
        <v>0.84375</v>
      </c>
      <c r="E66" s="261" t="s">
        <v>74</v>
      </c>
      <c r="F66" s="136" t="s">
        <v>113</v>
      </c>
      <c r="G66" s="129">
        <v>1</v>
      </c>
      <c r="H66" s="82">
        <v>807</v>
      </c>
      <c r="I66" s="82">
        <v>400</v>
      </c>
      <c r="J66" s="82">
        <v>505</v>
      </c>
      <c r="K66" s="129">
        <v>3</v>
      </c>
      <c r="L66" s="129" t="str">
        <f t="shared" si="18"/>
        <v>1</v>
      </c>
      <c r="M66" s="80">
        <f t="shared" si="19"/>
        <v>1.28</v>
      </c>
      <c r="N66" s="80">
        <f>M66*K66*G66</f>
        <v>3.84</v>
      </c>
      <c r="O66" s="81">
        <f>SUM(N66)</f>
        <v>3.84</v>
      </c>
      <c r="P66" s="139">
        <f>O66*1.618*-10</f>
        <v>-62.1312</v>
      </c>
      <c r="Q66" s="140">
        <v>53.95</v>
      </c>
      <c r="R66" s="141">
        <v>-51.25</v>
      </c>
      <c r="S66" s="141">
        <v>53.95</v>
      </c>
      <c r="T66" s="140">
        <v>-444.85</v>
      </c>
      <c r="U66" s="139">
        <f t="shared" si="21"/>
        <v>116.0812</v>
      </c>
      <c r="V66" s="142" t="s">
        <v>82</v>
      </c>
      <c r="X66" s="364" t="s">
        <v>114</v>
      </c>
      <c r="Y66" s="365"/>
      <c r="Z66" s="365"/>
      <c r="AA66" s="365"/>
      <c r="AB66" s="365"/>
      <c r="AC66" s="365"/>
      <c r="AD66" s="365"/>
      <c r="AE66" s="365"/>
      <c r="AF66" s="366"/>
    </row>
    <row r="67" spans="1:32" x14ac:dyDescent="0.2">
      <c r="B67" s="273"/>
      <c r="C67" s="262"/>
      <c r="D67" s="361">
        <v>0.90625</v>
      </c>
      <c r="E67" s="262"/>
      <c r="F67" s="137" t="s">
        <v>115</v>
      </c>
      <c r="G67" s="138">
        <v>1</v>
      </c>
      <c r="H67" s="124">
        <v>57</v>
      </c>
      <c r="I67" s="124">
        <v>56.9</v>
      </c>
      <c r="J67" s="124">
        <v>57.2</v>
      </c>
      <c r="K67" s="138">
        <v>2</v>
      </c>
      <c r="L67" s="138" t="str">
        <f t="shared" si="18"/>
        <v>1</v>
      </c>
      <c r="M67" s="108">
        <f t="shared" si="19"/>
        <v>7.029876977153E-3</v>
      </c>
      <c r="N67" s="108">
        <f>M67*K67*G67</f>
        <v>1.4059753954306E-2</v>
      </c>
      <c r="O67" s="299">
        <f>SUM(N67:N68)</f>
        <v>3.4929319171697351E-2</v>
      </c>
      <c r="P67" s="296">
        <f t="shared" ref="P67:P74" si="22">O67*1.618*-10</f>
        <v>-0.56515638419806313</v>
      </c>
      <c r="Q67" s="379">
        <v>-51.26</v>
      </c>
      <c r="R67" s="381">
        <v>-51.31</v>
      </c>
      <c r="S67" s="381">
        <v>16.239999999999998</v>
      </c>
      <c r="T67" s="296">
        <v>-453.31</v>
      </c>
      <c r="U67" s="296">
        <f t="shared" si="21"/>
        <v>50.694843615801936</v>
      </c>
      <c r="V67" s="297" t="s">
        <v>116</v>
      </c>
      <c r="X67" s="367"/>
      <c r="Y67" s="368"/>
      <c r="Z67" s="368"/>
      <c r="AA67" s="368"/>
      <c r="AB67" s="368"/>
      <c r="AC67" s="368"/>
      <c r="AD67" s="368"/>
      <c r="AE67" s="368"/>
      <c r="AF67" s="369"/>
    </row>
    <row r="68" spans="1:32" ht="15.75" thickBot="1" x14ac:dyDescent="0.25">
      <c r="B68" s="273"/>
      <c r="C68" s="262"/>
      <c r="D68" s="363"/>
      <c r="E68" s="262"/>
      <c r="F68" s="137" t="s">
        <v>87</v>
      </c>
      <c r="G68" s="138">
        <v>1</v>
      </c>
      <c r="H68" s="124">
        <v>57.6</v>
      </c>
      <c r="I68" s="124">
        <v>57.5</v>
      </c>
      <c r="J68" s="124">
        <v>58</v>
      </c>
      <c r="K68" s="138">
        <v>2</v>
      </c>
      <c r="L68" s="138" t="str">
        <f t="shared" si="18"/>
        <v>1</v>
      </c>
      <c r="M68" s="108">
        <f t="shared" si="19"/>
        <v>1.0434782608695677E-2</v>
      </c>
      <c r="N68" s="108">
        <f>M68*K68*G68</f>
        <v>2.0869565217391355E-2</v>
      </c>
      <c r="O68" s="294"/>
      <c r="P68" s="288"/>
      <c r="Q68" s="380"/>
      <c r="R68" s="382"/>
      <c r="S68" s="382"/>
      <c r="T68" s="288"/>
      <c r="U68" s="288"/>
      <c r="V68" s="285"/>
      <c r="X68" s="367"/>
      <c r="Y68" s="368"/>
      <c r="Z68" s="368"/>
      <c r="AA68" s="368"/>
      <c r="AB68" s="368"/>
      <c r="AC68" s="368"/>
      <c r="AD68" s="368"/>
      <c r="AE68" s="368"/>
      <c r="AF68" s="369"/>
    </row>
    <row r="69" spans="1:32" x14ac:dyDescent="0.2">
      <c r="B69" s="271">
        <v>44567</v>
      </c>
      <c r="C69" s="261" t="s">
        <v>72</v>
      </c>
      <c r="D69" s="373">
        <v>0.85416666666666663</v>
      </c>
      <c r="E69" s="261" t="s">
        <v>74</v>
      </c>
      <c r="F69" s="136" t="s">
        <v>12</v>
      </c>
      <c r="G69" s="129">
        <v>-1</v>
      </c>
      <c r="H69" s="82">
        <v>207</v>
      </c>
      <c r="I69" s="82">
        <v>197</v>
      </c>
      <c r="J69" s="82">
        <v>200</v>
      </c>
      <c r="K69" s="129">
        <v>3</v>
      </c>
      <c r="L69" s="129" t="str">
        <f t="shared" si="18"/>
        <v>1</v>
      </c>
      <c r="M69" s="80">
        <f t="shared" si="19"/>
        <v>6.5989847715736044E-2</v>
      </c>
      <c r="N69" s="80">
        <f>M69*K69*G69</f>
        <v>-0.19796954314720813</v>
      </c>
      <c r="O69" s="292">
        <f>SUM(N69:N70)</f>
        <v>-0.5351939270641991</v>
      </c>
      <c r="P69" s="286">
        <f t="shared" si="22"/>
        <v>8.6594377398987419</v>
      </c>
      <c r="Q69" s="374">
        <v>-1.2</v>
      </c>
      <c r="R69" s="376">
        <v>-6.3</v>
      </c>
      <c r="S69" s="376">
        <v>47.7</v>
      </c>
      <c r="T69" s="286">
        <v>69.650000000000006</v>
      </c>
      <c r="U69" s="286">
        <f t="shared" si="21"/>
        <v>9.8594377398987412</v>
      </c>
      <c r="V69" s="283" t="s">
        <v>76</v>
      </c>
      <c r="X69" s="367"/>
      <c r="Y69" s="368"/>
      <c r="Z69" s="368"/>
      <c r="AA69" s="368"/>
      <c r="AB69" s="368"/>
      <c r="AC69" s="368"/>
      <c r="AD69" s="368"/>
      <c r="AE69" s="368"/>
      <c r="AF69" s="369"/>
    </row>
    <row r="70" spans="1:32" ht="15" customHeight="1" x14ac:dyDescent="0.2">
      <c r="B70" s="273"/>
      <c r="C70" s="262"/>
      <c r="D70" s="378"/>
      <c r="E70" s="262"/>
      <c r="F70" s="137" t="s">
        <v>117</v>
      </c>
      <c r="G70" s="138">
        <v>1</v>
      </c>
      <c r="H70" s="124">
        <v>-80.2</v>
      </c>
      <c r="I70" s="124">
        <v>-77.099999999999994</v>
      </c>
      <c r="J70" s="124">
        <v>-67.2</v>
      </c>
      <c r="K70" s="138">
        <v>2</v>
      </c>
      <c r="L70" s="138" t="str">
        <f t="shared" si="18"/>
        <v>-1</v>
      </c>
      <c r="M70" s="108">
        <f t="shared" si="19"/>
        <v>-0.16861219195849547</v>
      </c>
      <c r="N70" s="108">
        <f t="shared" si="20"/>
        <v>-0.33722438391699094</v>
      </c>
      <c r="O70" s="307"/>
      <c r="P70" s="303"/>
      <c r="Q70" s="375"/>
      <c r="R70" s="377"/>
      <c r="S70" s="377"/>
      <c r="T70" s="303"/>
      <c r="U70" s="303"/>
      <c r="V70" s="304"/>
      <c r="X70" s="370"/>
      <c r="Y70" s="371"/>
      <c r="Z70" s="371"/>
      <c r="AA70" s="371"/>
      <c r="AB70" s="371"/>
      <c r="AC70" s="371"/>
      <c r="AD70" s="371"/>
      <c r="AE70" s="371"/>
      <c r="AF70" s="372"/>
    </row>
    <row r="71" spans="1:32" x14ac:dyDescent="0.2">
      <c r="B71" s="273"/>
      <c r="C71" s="262"/>
      <c r="D71" s="361">
        <v>0.91666666666666663</v>
      </c>
      <c r="E71" s="262"/>
      <c r="F71" s="137" t="s">
        <v>118</v>
      </c>
      <c r="G71" s="138">
        <v>1</v>
      </c>
      <c r="H71" s="108">
        <v>1.6E-2</v>
      </c>
      <c r="I71" s="108">
        <v>1.4999999999999999E-2</v>
      </c>
      <c r="J71" s="108">
        <v>1.2E-2</v>
      </c>
      <c r="K71" s="138">
        <v>2</v>
      </c>
      <c r="L71" s="138" t="str">
        <f t="shared" si="18"/>
        <v>1</v>
      </c>
      <c r="M71" s="108">
        <f t="shared" si="19"/>
        <v>0.26666666666666666</v>
      </c>
      <c r="N71" s="108">
        <f t="shared" si="20"/>
        <v>0.53333333333333333</v>
      </c>
      <c r="O71" s="299">
        <f>SUM(N71:N72)</f>
        <v>0.21494768310911838</v>
      </c>
      <c r="P71" s="296">
        <f t="shared" si="22"/>
        <v>-3.4778535127055354</v>
      </c>
      <c r="Q71" s="296">
        <v>-27.6</v>
      </c>
      <c r="R71" s="300">
        <v>-38.89</v>
      </c>
      <c r="S71" s="300">
        <v>36</v>
      </c>
      <c r="T71" s="296">
        <v>-55.05</v>
      </c>
      <c r="U71" s="296">
        <f t="shared" si="21"/>
        <v>24.122146487294465</v>
      </c>
      <c r="V71" s="297" t="s">
        <v>76</v>
      </c>
      <c r="X71" s="143"/>
      <c r="Y71" s="143"/>
      <c r="Z71" s="143"/>
      <c r="AA71" s="143"/>
      <c r="AB71" s="143"/>
      <c r="AC71" s="143"/>
      <c r="AD71" s="143"/>
      <c r="AE71" s="143"/>
      <c r="AF71" s="143"/>
    </row>
    <row r="72" spans="1:32" ht="15.75" thickBot="1" x14ac:dyDescent="0.25">
      <c r="B72" s="282"/>
      <c r="C72" s="263"/>
      <c r="D72" s="363"/>
      <c r="E72" s="263"/>
      <c r="F72" s="144" t="s">
        <v>119</v>
      </c>
      <c r="G72" s="145">
        <v>1</v>
      </c>
      <c r="H72" s="146">
        <v>62</v>
      </c>
      <c r="I72" s="146">
        <v>66.900000000000006</v>
      </c>
      <c r="J72" s="146">
        <v>69.099999999999994</v>
      </c>
      <c r="K72" s="145">
        <v>3</v>
      </c>
      <c r="L72" s="145" t="str">
        <f t="shared" si="18"/>
        <v>-1</v>
      </c>
      <c r="M72" s="147">
        <f t="shared" si="19"/>
        <v>-0.10612855007473831</v>
      </c>
      <c r="N72" s="147">
        <f t="shared" si="20"/>
        <v>-0.31838565022421494</v>
      </c>
      <c r="O72" s="294"/>
      <c r="P72" s="288"/>
      <c r="Q72" s="288"/>
      <c r="R72" s="291"/>
      <c r="S72" s="291"/>
      <c r="T72" s="288"/>
      <c r="U72" s="288"/>
      <c r="V72" s="285"/>
    </row>
    <row r="73" spans="1:32" x14ac:dyDescent="0.2">
      <c r="B73" s="271">
        <v>44568</v>
      </c>
      <c r="C73" s="261" t="s">
        <v>72</v>
      </c>
      <c r="D73" s="373">
        <v>0.85416666666666663</v>
      </c>
      <c r="E73" s="261" t="s">
        <v>74</v>
      </c>
      <c r="F73" s="136" t="s">
        <v>120</v>
      </c>
      <c r="G73" s="129">
        <v>1</v>
      </c>
      <c r="H73" s="80">
        <v>4.7E-2</v>
      </c>
      <c r="I73" s="80">
        <v>4.2000000000000003E-2</v>
      </c>
      <c r="J73" s="80">
        <v>5.0999999999999997E-2</v>
      </c>
      <c r="K73" s="129">
        <v>2</v>
      </c>
      <c r="L73" s="129" t="str">
        <f t="shared" si="18"/>
        <v>1</v>
      </c>
      <c r="M73" s="80">
        <f t="shared" si="19"/>
        <v>0.33333333333333309</v>
      </c>
      <c r="N73" s="80">
        <f t="shared" si="20"/>
        <v>0.66666666666666619</v>
      </c>
      <c r="O73" s="292">
        <f>SUM(N73:N77)</f>
        <v>-2.1182046998552182</v>
      </c>
      <c r="P73" s="286">
        <f t="shared" si="22"/>
        <v>34.272552043657434</v>
      </c>
      <c r="Q73" s="286">
        <v>2.9</v>
      </c>
      <c r="R73" s="289">
        <v>-63.2</v>
      </c>
      <c r="S73" s="289">
        <v>71.349999999999994</v>
      </c>
      <c r="T73" s="286">
        <v>391</v>
      </c>
      <c r="U73" s="286">
        <f t="shared" si="21"/>
        <v>31.372552043657436</v>
      </c>
      <c r="V73" s="283" t="s">
        <v>80</v>
      </c>
    </row>
    <row r="74" spans="1:32" x14ac:dyDescent="0.2">
      <c r="B74" s="273"/>
      <c r="C74" s="262"/>
      <c r="D74" s="362"/>
      <c r="E74" s="262"/>
      <c r="F74" s="137" t="s">
        <v>121</v>
      </c>
      <c r="G74" s="138">
        <v>1</v>
      </c>
      <c r="H74" s="108">
        <v>6.0000000000000001E-3</v>
      </c>
      <c r="I74" s="108">
        <v>4.0000000000000001E-3</v>
      </c>
      <c r="J74" s="108">
        <v>4.0000000000000001E-3</v>
      </c>
      <c r="K74" s="138">
        <v>2</v>
      </c>
      <c r="L74" s="138" t="str">
        <f>IF(H74=I74,"0",IF(H74&gt;I74,"1","-1"))</f>
        <v>1</v>
      </c>
      <c r="M74" s="108">
        <f t="shared" si="19"/>
        <v>0.5</v>
      </c>
      <c r="N74" s="108">
        <f t="shared" si="20"/>
        <v>1</v>
      </c>
      <c r="O74" s="293"/>
      <c r="P74" s="287"/>
      <c r="Q74" s="287"/>
      <c r="R74" s="290"/>
      <c r="S74" s="290"/>
      <c r="T74" s="287"/>
      <c r="U74" s="287"/>
      <c r="V74" s="284"/>
    </row>
    <row r="75" spans="1:32" x14ac:dyDescent="0.2">
      <c r="B75" s="273"/>
      <c r="C75" s="262"/>
      <c r="D75" s="362"/>
      <c r="E75" s="262"/>
      <c r="F75" s="137" t="s">
        <v>122</v>
      </c>
      <c r="G75" s="138">
        <v>1</v>
      </c>
      <c r="H75" s="124">
        <v>199</v>
      </c>
      <c r="I75" s="124">
        <v>400</v>
      </c>
      <c r="J75" s="124">
        <v>249</v>
      </c>
      <c r="K75" s="138">
        <v>3</v>
      </c>
      <c r="L75" s="138" t="str">
        <f t="shared" si="18"/>
        <v>-1</v>
      </c>
      <c r="M75" s="108">
        <f t="shared" si="19"/>
        <v>-0.88</v>
      </c>
      <c r="N75" s="108">
        <f t="shared" si="20"/>
        <v>-2.64</v>
      </c>
      <c r="O75" s="293"/>
      <c r="P75" s="287"/>
      <c r="Q75" s="287"/>
      <c r="R75" s="290"/>
      <c r="S75" s="290"/>
      <c r="T75" s="287"/>
      <c r="U75" s="287"/>
      <c r="V75" s="284"/>
    </row>
    <row r="76" spans="1:32" x14ac:dyDescent="0.2">
      <c r="B76" s="273"/>
      <c r="C76" s="262"/>
      <c r="D76" s="362"/>
      <c r="E76" s="262"/>
      <c r="F76" s="137" t="s">
        <v>123</v>
      </c>
      <c r="G76" s="138">
        <v>1</v>
      </c>
      <c r="H76" s="124">
        <v>211</v>
      </c>
      <c r="I76" s="124">
        <v>365</v>
      </c>
      <c r="J76" s="124">
        <v>270</v>
      </c>
      <c r="K76" s="138">
        <v>2</v>
      </c>
      <c r="L76" s="138" t="str">
        <f t="shared" si="18"/>
        <v>-1</v>
      </c>
      <c r="M76" s="108">
        <f t="shared" si="19"/>
        <v>-0.68219178082191778</v>
      </c>
      <c r="N76" s="108">
        <f t="shared" si="20"/>
        <v>-1.3643835616438356</v>
      </c>
      <c r="O76" s="293"/>
      <c r="P76" s="287"/>
      <c r="Q76" s="287"/>
      <c r="R76" s="290"/>
      <c r="S76" s="290"/>
      <c r="T76" s="287"/>
      <c r="U76" s="287"/>
      <c r="V76" s="284"/>
    </row>
    <row r="77" spans="1:32" ht="15.75" thickBot="1" x14ac:dyDescent="0.25">
      <c r="B77" s="282"/>
      <c r="C77" s="263"/>
      <c r="D77" s="363"/>
      <c r="E77" s="263"/>
      <c r="F77" s="144" t="s">
        <v>124</v>
      </c>
      <c r="G77" s="145">
        <v>-1</v>
      </c>
      <c r="H77" s="146">
        <v>3.9</v>
      </c>
      <c r="I77" s="146">
        <v>4.0999999999999996</v>
      </c>
      <c r="J77" s="146">
        <v>4.2</v>
      </c>
      <c r="K77" s="145">
        <v>3</v>
      </c>
      <c r="L77" s="145" t="str">
        <f t="shared" si="18"/>
        <v>-1</v>
      </c>
      <c r="M77" s="147">
        <f t="shared" si="19"/>
        <v>-7.3170731707317138E-2</v>
      </c>
      <c r="N77" s="147">
        <f t="shared" si="20"/>
        <v>0.21951219512195141</v>
      </c>
      <c r="O77" s="294"/>
      <c r="P77" s="288"/>
      <c r="Q77" s="288"/>
      <c r="R77" s="291"/>
      <c r="S77" s="291"/>
      <c r="T77" s="288"/>
      <c r="U77" s="288"/>
      <c r="V77" s="285"/>
    </row>
    <row r="78" spans="1:32" ht="15.75" thickBot="1" x14ac:dyDescent="0.25"/>
    <row r="79" spans="1:32" ht="15.75" thickBot="1" x14ac:dyDescent="0.25">
      <c r="B79" s="34" t="s">
        <v>125</v>
      </c>
    </row>
    <row r="80" spans="1:32" ht="15" customHeight="1" x14ac:dyDescent="0.2">
      <c r="B80" s="274" t="s">
        <v>56</v>
      </c>
      <c r="C80" s="267" t="s">
        <v>57</v>
      </c>
      <c r="D80" s="267" t="s">
        <v>58</v>
      </c>
      <c r="E80" s="267" t="s">
        <v>59</v>
      </c>
      <c r="F80" s="276" t="s">
        <v>60</v>
      </c>
      <c r="G80" s="277"/>
      <c r="H80" s="277"/>
      <c r="I80" s="277"/>
      <c r="J80" s="277"/>
      <c r="K80" s="277"/>
      <c r="L80" s="277"/>
      <c r="M80" s="277"/>
      <c r="N80" s="277"/>
      <c r="O80" s="277"/>
      <c r="P80" s="278"/>
      <c r="Q80" s="279" t="s">
        <v>61</v>
      </c>
      <c r="R80" s="280"/>
      <c r="S80" s="280"/>
      <c r="T80" s="281"/>
      <c r="U80" s="267" t="s">
        <v>62</v>
      </c>
      <c r="V80" s="269" t="s">
        <v>63</v>
      </c>
      <c r="X80" s="316" t="s">
        <v>126</v>
      </c>
      <c r="Y80" s="317"/>
      <c r="Z80" s="317"/>
      <c r="AA80" s="317"/>
      <c r="AB80" s="317"/>
      <c r="AC80" s="317"/>
      <c r="AD80" s="317"/>
      <c r="AE80" s="317"/>
      <c r="AF80" s="318"/>
    </row>
    <row r="81" spans="2:32" ht="15.75" thickBot="1" x14ac:dyDescent="0.25">
      <c r="B81" s="275"/>
      <c r="C81" s="268"/>
      <c r="D81" s="268"/>
      <c r="E81" s="268"/>
      <c r="F81" s="148" t="s">
        <v>2</v>
      </c>
      <c r="G81" s="148" t="s">
        <v>3</v>
      </c>
      <c r="H81" s="148" t="s">
        <v>64</v>
      </c>
      <c r="I81" s="148" t="s">
        <v>5</v>
      </c>
      <c r="J81" s="148" t="s">
        <v>6</v>
      </c>
      <c r="K81" s="148" t="s">
        <v>7</v>
      </c>
      <c r="L81" s="148" t="s">
        <v>8</v>
      </c>
      <c r="M81" s="149" t="s">
        <v>9</v>
      </c>
      <c r="N81" s="149" t="s">
        <v>10</v>
      </c>
      <c r="O81" s="150" t="s">
        <v>65</v>
      </c>
      <c r="P81" s="151" t="s">
        <v>66</v>
      </c>
      <c r="Q81" s="152" t="s">
        <v>67</v>
      </c>
      <c r="R81" s="153" t="s">
        <v>68</v>
      </c>
      <c r="S81" s="154" t="s">
        <v>69</v>
      </c>
      <c r="T81" s="151" t="s">
        <v>70</v>
      </c>
      <c r="U81" s="268"/>
      <c r="V81" s="270"/>
      <c r="X81" s="322"/>
      <c r="Y81" s="245"/>
      <c r="Z81" s="245"/>
      <c r="AA81" s="245"/>
      <c r="AB81" s="245"/>
      <c r="AC81" s="245"/>
      <c r="AD81" s="245"/>
      <c r="AE81" s="245"/>
      <c r="AF81" s="323"/>
    </row>
    <row r="82" spans="2:32" ht="15.75" thickBot="1" x14ac:dyDescent="0.25">
      <c r="B82" s="111">
        <v>44571</v>
      </c>
      <c r="C82" s="112" t="s">
        <v>72</v>
      </c>
      <c r="D82" s="129"/>
      <c r="E82" s="112" t="s">
        <v>74</v>
      </c>
      <c r="F82" s="136"/>
      <c r="G82" s="129"/>
      <c r="H82" s="129"/>
      <c r="I82" s="129"/>
      <c r="J82" s="129"/>
      <c r="K82" s="44"/>
      <c r="L82" s="44" t="str">
        <f>IF(H82=I82,"0",IF(H82&gt;I82,"1","-1"))</f>
        <v>0</v>
      </c>
      <c r="M82" s="44"/>
      <c r="N82" s="44"/>
      <c r="O82" s="45">
        <f>SUM(N82)</f>
        <v>0</v>
      </c>
      <c r="P82" s="46">
        <f>N82*1.618*-10</f>
        <v>0</v>
      </c>
      <c r="Q82" s="82"/>
      <c r="R82" s="83"/>
      <c r="S82" s="83"/>
      <c r="T82" s="82"/>
      <c r="U82" s="82">
        <f>ABS(Q82-P82)</f>
        <v>0</v>
      </c>
      <c r="V82" s="84"/>
      <c r="X82" s="319"/>
      <c r="Y82" s="320"/>
      <c r="Z82" s="320"/>
      <c r="AA82" s="320"/>
      <c r="AB82" s="320"/>
      <c r="AC82" s="320"/>
      <c r="AD82" s="320"/>
      <c r="AE82" s="320"/>
      <c r="AF82" s="321"/>
    </row>
    <row r="83" spans="2:32" ht="15.75" thickBot="1" x14ac:dyDescent="0.25">
      <c r="B83" s="134">
        <v>44572</v>
      </c>
      <c r="C83" s="112" t="s">
        <v>72</v>
      </c>
      <c r="D83" s="129"/>
      <c r="E83" s="112" t="s">
        <v>74</v>
      </c>
      <c r="F83" s="136"/>
      <c r="G83" s="129"/>
      <c r="H83" s="129"/>
      <c r="I83" s="129"/>
      <c r="J83" s="129"/>
      <c r="K83" s="44"/>
      <c r="L83" s="44" t="str">
        <f>IF(H83=I83,"0",IF(H83&gt;I83,"1","-1"))</f>
        <v>0</v>
      </c>
      <c r="M83" s="44"/>
      <c r="N83" s="44"/>
      <c r="O83" s="45">
        <f>SUM(N83)</f>
        <v>0</v>
      </c>
      <c r="P83" s="46">
        <f>N83*1.618*-10</f>
        <v>0</v>
      </c>
      <c r="Q83" s="82"/>
      <c r="R83" s="83"/>
      <c r="S83" s="83"/>
      <c r="T83" s="82"/>
      <c r="U83" s="82">
        <f t="shared" ref="U83" si="23">ABS(Q83-P83)</f>
        <v>0</v>
      </c>
      <c r="V83" s="84"/>
      <c r="X83" s="155"/>
      <c r="Y83" s="155"/>
      <c r="Z83" s="155"/>
      <c r="AA83" s="155"/>
      <c r="AB83" s="155"/>
      <c r="AC83" s="155"/>
      <c r="AD83" s="155"/>
      <c r="AE83" s="155"/>
    </row>
    <row r="84" spans="2:32" ht="15" customHeight="1" x14ac:dyDescent="0.2">
      <c r="B84" s="271">
        <v>44573</v>
      </c>
      <c r="C84" s="261" t="s">
        <v>72</v>
      </c>
      <c r="D84" s="264">
        <v>0.85416666666666663</v>
      </c>
      <c r="E84" s="261" t="s">
        <v>74</v>
      </c>
      <c r="F84" s="136" t="s">
        <v>127</v>
      </c>
      <c r="G84" s="129">
        <v>1</v>
      </c>
      <c r="H84" s="156">
        <v>6.0000000000000001E-3</v>
      </c>
      <c r="I84" s="156">
        <v>5.0000000000000001E-3</v>
      </c>
      <c r="J84" s="156">
        <v>5.0000000000000001E-3</v>
      </c>
      <c r="K84" s="129">
        <v>2</v>
      </c>
      <c r="L84" s="129" t="str">
        <f t="shared" ref="L84:L98" si="24">IF(H84=I84,"0",IF(H84&gt;I84,"1","-1"))</f>
        <v>1</v>
      </c>
      <c r="M84" s="80">
        <f t="shared" ref="M84:M98" si="25">((ABS(H84-I84)+ABS(J84-I84))*L84)/ABS(I84)</f>
        <v>0.2</v>
      </c>
      <c r="N84" s="80">
        <f t="shared" ref="N84:N98" si="26">M84*K84*G84</f>
        <v>0.4</v>
      </c>
      <c r="O84" s="292">
        <f>SUM(N84:N87)</f>
        <v>3.2333333333333334</v>
      </c>
      <c r="P84" s="312">
        <f t="shared" ref="P84:P91" si="27">O84*1.618*-10</f>
        <v>-52.315333333333342</v>
      </c>
      <c r="Q84" s="312">
        <v>22.2</v>
      </c>
      <c r="R84" s="308">
        <v>-15.84</v>
      </c>
      <c r="S84" s="308">
        <v>63.3</v>
      </c>
      <c r="T84" s="312">
        <v>89.35</v>
      </c>
      <c r="U84" s="312">
        <f>ABS(Q84-P84)</f>
        <v>74.515333333333345</v>
      </c>
      <c r="V84" s="314" t="s">
        <v>82</v>
      </c>
      <c r="X84" s="364" t="s">
        <v>128</v>
      </c>
      <c r="Y84" s="365"/>
      <c r="Z84" s="365"/>
      <c r="AA84" s="365"/>
      <c r="AB84" s="365"/>
      <c r="AC84" s="365"/>
      <c r="AD84" s="365"/>
      <c r="AE84" s="365"/>
      <c r="AF84" s="366"/>
    </row>
    <row r="85" spans="2:32" x14ac:dyDescent="0.2">
      <c r="B85" s="273"/>
      <c r="C85" s="262"/>
      <c r="D85" s="265"/>
      <c r="E85" s="262"/>
      <c r="F85" s="137" t="s">
        <v>129</v>
      </c>
      <c r="G85" s="138">
        <v>1</v>
      </c>
      <c r="H85" s="157">
        <v>5.5E-2</v>
      </c>
      <c r="I85" s="157">
        <v>5.3999999999999999E-2</v>
      </c>
      <c r="J85" s="157">
        <v>4.9000000000000002E-2</v>
      </c>
      <c r="K85" s="138">
        <v>3</v>
      </c>
      <c r="L85" s="138" t="str">
        <f t="shared" si="24"/>
        <v>1</v>
      </c>
      <c r="M85" s="108">
        <f t="shared" si="25"/>
        <v>0.11111111111111108</v>
      </c>
      <c r="N85" s="108">
        <f t="shared" si="26"/>
        <v>0.33333333333333326</v>
      </c>
      <c r="O85" s="293"/>
      <c r="P85" s="330"/>
      <c r="Q85" s="330"/>
      <c r="R85" s="328"/>
      <c r="S85" s="328"/>
      <c r="T85" s="330"/>
      <c r="U85" s="330"/>
      <c r="V85" s="331"/>
      <c r="X85" s="367"/>
      <c r="Y85" s="368"/>
      <c r="Z85" s="368"/>
      <c r="AA85" s="368"/>
      <c r="AB85" s="368"/>
      <c r="AC85" s="368"/>
      <c r="AD85" s="368"/>
      <c r="AE85" s="368"/>
      <c r="AF85" s="369"/>
    </row>
    <row r="86" spans="2:32" x14ac:dyDescent="0.2">
      <c r="B86" s="273"/>
      <c r="C86" s="262"/>
      <c r="D86" s="265"/>
      <c r="E86" s="262"/>
      <c r="F86" s="137" t="s">
        <v>130</v>
      </c>
      <c r="G86" s="138">
        <v>1</v>
      </c>
      <c r="H86" s="157">
        <v>5.0000000000000001E-3</v>
      </c>
      <c r="I86" s="157">
        <v>4.0000000000000001E-3</v>
      </c>
      <c r="J86" s="157">
        <v>8.0000000000000002E-3</v>
      </c>
      <c r="K86" s="138">
        <v>2</v>
      </c>
      <c r="L86" s="138" t="str">
        <f t="shared" si="24"/>
        <v>1</v>
      </c>
      <c r="M86" s="108">
        <f t="shared" si="25"/>
        <v>1.25</v>
      </c>
      <c r="N86" s="108">
        <f t="shared" si="26"/>
        <v>2.5</v>
      </c>
      <c r="O86" s="293"/>
      <c r="P86" s="330"/>
      <c r="Q86" s="330"/>
      <c r="R86" s="328"/>
      <c r="S86" s="328"/>
      <c r="T86" s="330"/>
      <c r="U86" s="330"/>
      <c r="V86" s="331"/>
      <c r="X86" s="367"/>
      <c r="Y86" s="368"/>
      <c r="Z86" s="368"/>
      <c r="AA86" s="368"/>
      <c r="AB86" s="368"/>
      <c r="AC86" s="368"/>
      <c r="AD86" s="368"/>
      <c r="AE86" s="368"/>
      <c r="AF86" s="369"/>
    </row>
    <row r="87" spans="2:32" ht="15.75" thickBot="1" x14ac:dyDescent="0.25">
      <c r="B87" s="273"/>
      <c r="C87" s="262"/>
      <c r="D87" s="306"/>
      <c r="E87" s="262"/>
      <c r="F87" s="137" t="s">
        <v>131</v>
      </c>
      <c r="G87" s="138">
        <v>1</v>
      </c>
      <c r="H87" s="157">
        <v>7.0000000000000007E-2</v>
      </c>
      <c r="I87" s="157">
        <v>7.0000000000000007E-2</v>
      </c>
      <c r="J87" s="157">
        <v>6.8000000000000005E-2</v>
      </c>
      <c r="K87" s="138">
        <v>3</v>
      </c>
      <c r="L87" s="138" t="str">
        <f t="shared" si="24"/>
        <v>0</v>
      </c>
      <c r="M87" s="108">
        <f t="shared" si="25"/>
        <v>0</v>
      </c>
      <c r="N87" s="108">
        <f t="shared" si="26"/>
        <v>0</v>
      </c>
      <c r="O87" s="294"/>
      <c r="P87" s="313"/>
      <c r="Q87" s="313"/>
      <c r="R87" s="309"/>
      <c r="S87" s="309"/>
      <c r="T87" s="313"/>
      <c r="U87" s="313"/>
      <c r="V87" s="315"/>
      <c r="X87" s="370"/>
      <c r="Y87" s="371"/>
      <c r="Z87" s="371"/>
      <c r="AA87" s="371"/>
      <c r="AB87" s="371"/>
      <c r="AC87" s="371"/>
      <c r="AD87" s="371"/>
      <c r="AE87" s="371"/>
      <c r="AF87" s="372"/>
    </row>
    <row r="88" spans="2:32" x14ac:dyDescent="0.2">
      <c r="B88" s="271">
        <v>44574</v>
      </c>
      <c r="C88" s="261" t="s">
        <v>72</v>
      </c>
      <c r="D88" s="264">
        <v>0.85416666666666663</v>
      </c>
      <c r="E88" s="261" t="s">
        <v>74</v>
      </c>
      <c r="F88" s="136" t="s">
        <v>132</v>
      </c>
      <c r="G88" s="129">
        <v>1</v>
      </c>
      <c r="H88" s="156">
        <v>5.0000000000000001E-3</v>
      </c>
      <c r="I88" s="156">
        <v>5.0000000000000001E-3</v>
      </c>
      <c r="J88" s="156">
        <v>8.9999999999999993E-3</v>
      </c>
      <c r="K88" s="129">
        <v>2</v>
      </c>
      <c r="L88" s="129" t="str">
        <f t="shared" si="24"/>
        <v>0</v>
      </c>
      <c r="M88" s="80">
        <f t="shared" si="25"/>
        <v>0</v>
      </c>
      <c r="N88" s="80">
        <f t="shared" si="26"/>
        <v>0</v>
      </c>
      <c r="O88" s="292">
        <f>SUM(N88:N90)</f>
        <v>-6.5549999999999997</v>
      </c>
      <c r="P88" s="286">
        <f t="shared" si="27"/>
        <v>106.0599</v>
      </c>
      <c r="Q88" s="286">
        <v>11.4</v>
      </c>
      <c r="R88" s="289">
        <v>-16.2</v>
      </c>
      <c r="S88" s="289">
        <v>33.299999999999997</v>
      </c>
      <c r="T88" s="286">
        <v>-84.25</v>
      </c>
      <c r="U88" s="286">
        <f>ABS(Q88-P88)</f>
        <v>94.659899999999993</v>
      </c>
      <c r="V88" s="283" t="s">
        <v>76</v>
      </c>
      <c r="Z88" s="143"/>
    </row>
    <row r="89" spans="2:32" x14ac:dyDescent="0.2">
      <c r="B89" s="273"/>
      <c r="C89" s="262"/>
      <c r="D89" s="265"/>
      <c r="E89" s="262"/>
      <c r="F89" s="137" t="s">
        <v>12</v>
      </c>
      <c r="G89" s="138">
        <v>-1</v>
      </c>
      <c r="H89" s="124">
        <v>230</v>
      </c>
      <c r="I89" s="124">
        <v>200</v>
      </c>
      <c r="J89" s="124">
        <v>207</v>
      </c>
      <c r="K89" s="138">
        <v>3</v>
      </c>
      <c r="L89" s="138" t="str">
        <f t="shared" si="24"/>
        <v>1</v>
      </c>
      <c r="M89" s="108">
        <f t="shared" si="25"/>
        <v>0.185</v>
      </c>
      <c r="N89" s="108">
        <f t="shared" si="26"/>
        <v>-0.55499999999999994</v>
      </c>
      <c r="O89" s="293"/>
      <c r="P89" s="287"/>
      <c r="Q89" s="287"/>
      <c r="R89" s="290"/>
      <c r="S89" s="290"/>
      <c r="T89" s="287"/>
      <c r="U89" s="287"/>
      <c r="V89" s="284"/>
    </row>
    <row r="90" spans="2:32" ht="15.75" thickBot="1" x14ac:dyDescent="0.25">
      <c r="B90" s="273"/>
      <c r="C90" s="262"/>
      <c r="D90" s="265"/>
      <c r="E90" s="262"/>
      <c r="F90" s="137" t="s">
        <v>133</v>
      </c>
      <c r="G90" s="138">
        <v>1</v>
      </c>
      <c r="H90" s="157">
        <v>2E-3</v>
      </c>
      <c r="I90" s="157">
        <v>4.0000000000000001E-3</v>
      </c>
      <c r="J90" s="157">
        <v>0.01</v>
      </c>
      <c r="K90" s="138">
        <v>3</v>
      </c>
      <c r="L90" s="138" t="str">
        <f t="shared" si="24"/>
        <v>-1</v>
      </c>
      <c r="M90" s="108">
        <f t="shared" si="25"/>
        <v>-2</v>
      </c>
      <c r="N90" s="108">
        <f t="shared" si="26"/>
        <v>-6</v>
      </c>
      <c r="O90" s="294"/>
      <c r="P90" s="288"/>
      <c r="Q90" s="288"/>
      <c r="R90" s="291"/>
      <c r="S90" s="291"/>
      <c r="T90" s="287"/>
      <c r="U90" s="288"/>
      <c r="V90" s="285"/>
    </row>
    <row r="91" spans="2:32" ht="15" customHeight="1" x14ac:dyDescent="0.2">
      <c r="B91" s="271">
        <v>44575</v>
      </c>
      <c r="C91" s="261" t="s">
        <v>72</v>
      </c>
      <c r="D91" s="264">
        <v>0.85416666666666663</v>
      </c>
      <c r="E91" s="261" t="s">
        <v>74</v>
      </c>
      <c r="F91" s="136" t="s">
        <v>134</v>
      </c>
      <c r="G91" s="129">
        <v>1</v>
      </c>
      <c r="H91" s="156">
        <v>-2.3E-2</v>
      </c>
      <c r="I91" s="156">
        <v>2E-3</v>
      </c>
      <c r="J91" s="156">
        <v>1E-3</v>
      </c>
      <c r="K91" s="129">
        <v>3</v>
      </c>
      <c r="L91" s="129" t="str">
        <f t="shared" si="24"/>
        <v>-1</v>
      </c>
      <c r="M91" s="80">
        <f t="shared" si="25"/>
        <v>-13</v>
      </c>
      <c r="N91" s="80">
        <f t="shared" si="26"/>
        <v>-39</v>
      </c>
      <c r="O91" s="292">
        <f>SUM(N91:N94)</f>
        <v>-125.33333333333331</v>
      </c>
      <c r="P91" s="286">
        <f t="shared" si="27"/>
        <v>2027.893333333333</v>
      </c>
      <c r="Q91" s="286">
        <v>17.600000000000001</v>
      </c>
      <c r="R91" s="289">
        <v>0</v>
      </c>
      <c r="S91" s="289">
        <v>40.200000000000003</v>
      </c>
      <c r="T91" s="286">
        <v>-179.05</v>
      </c>
      <c r="U91" s="286">
        <f>ABS(Q91-P91)</f>
        <v>2010.2933333333331</v>
      </c>
      <c r="V91" s="283" t="s">
        <v>76</v>
      </c>
      <c r="X91" s="352" t="s">
        <v>135</v>
      </c>
      <c r="Y91" s="353"/>
      <c r="Z91" s="353"/>
      <c r="AA91" s="353"/>
      <c r="AB91" s="353"/>
      <c r="AC91" s="353"/>
      <c r="AD91" s="353"/>
      <c r="AE91" s="353"/>
      <c r="AF91" s="354"/>
    </row>
    <row r="92" spans="2:32" x14ac:dyDescent="0.2">
      <c r="B92" s="273"/>
      <c r="C92" s="262"/>
      <c r="D92" s="265"/>
      <c r="E92" s="262"/>
      <c r="F92" s="137" t="s">
        <v>136</v>
      </c>
      <c r="G92" s="138">
        <v>1</v>
      </c>
      <c r="H92" s="157">
        <v>-1.7999999999999999E-2</v>
      </c>
      <c r="I92" s="157">
        <v>3.0000000000000001E-3</v>
      </c>
      <c r="J92" s="157">
        <v>8.0000000000000002E-3</v>
      </c>
      <c r="K92" s="138">
        <v>2</v>
      </c>
      <c r="L92" s="138" t="str">
        <f t="shared" si="24"/>
        <v>-1</v>
      </c>
      <c r="M92" s="108">
        <f t="shared" si="25"/>
        <v>-8.6666666666666661</v>
      </c>
      <c r="N92" s="108">
        <f t="shared" si="26"/>
        <v>-17.333333333333332</v>
      </c>
      <c r="O92" s="293"/>
      <c r="P92" s="287"/>
      <c r="Q92" s="287"/>
      <c r="R92" s="290"/>
      <c r="S92" s="290"/>
      <c r="T92" s="287"/>
      <c r="U92" s="287"/>
      <c r="V92" s="284"/>
      <c r="X92" s="355"/>
      <c r="Y92" s="356"/>
      <c r="Z92" s="356"/>
      <c r="AA92" s="356"/>
      <c r="AB92" s="356"/>
      <c r="AC92" s="356"/>
      <c r="AD92" s="356"/>
      <c r="AE92" s="356"/>
      <c r="AF92" s="357"/>
    </row>
    <row r="93" spans="2:32" x14ac:dyDescent="0.2">
      <c r="B93" s="273"/>
      <c r="C93" s="262"/>
      <c r="D93" s="265"/>
      <c r="E93" s="262"/>
      <c r="F93" s="137" t="s">
        <v>137</v>
      </c>
      <c r="G93" s="138">
        <v>1</v>
      </c>
      <c r="H93" s="157">
        <v>-2E-3</v>
      </c>
      <c r="I93" s="157">
        <v>3.0000000000000001E-3</v>
      </c>
      <c r="J93" s="157">
        <v>7.0000000000000001E-3</v>
      </c>
      <c r="K93" s="138">
        <v>2</v>
      </c>
      <c r="L93" s="138" t="str">
        <f t="shared" si="24"/>
        <v>-1</v>
      </c>
      <c r="M93" s="108">
        <f t="shared" si="25"/>
        <v>-3.0000000000000004</v>
      </c>
      <c r="N93" s="108">
        <f t="shared" si="26"/>
        <v>-6.0000000000000009</v>
      </c>
      <c r="O93" s="293"/>
      <c r="P93" s="287"/>
      <c r="Q93" s="287"/>
      <c r="R93" s="290"/>
      <c r="S93" s="290"/>
      <c r="T93" s="287"/>
      <c r="U93" s="287"/>
      <c r="V93" s="284"/>
      <c r="X93" s="355"/>
      <c r="Y93" s="356"/>
      <c r="Z93" s="356"/>
      <c r="AA93" s="356"/>
      <c r="AB93" s="356"/>
      <c r="AC93" s="356"/>
      <c r="AD93" s="356"/>
      <c r="AE93" s="356"/>
      <c r="AF93" s="357"/>
    </row>
    <row r="94" spans="2:32" x14ac:dyDescent="0.2">
      <c r="B94" s="273"/>
      <c r="C94" s="262"/>
      <c r="D94" s="306"/>
      <c r="E94" s="262"/>
      <c r="F94" s="137" t="s">
        <v>138</v>
      </c>
      <c r="G94" s="138">
        <v>1</v>
      </c>
      <c r="H94" s="157">
        <v>-1.9E-2</v>
      </c>
      <c r="I94" s="157">
        <v>-1E-3</v>
      </c>
      <c r="J94" s="157">
        <v>2E-3</v>
      </c>
      <c r="K94" s="138">
        <v>3</v>
      </c>
      <c r="L94" s="138" t="str">
        <f t="shared" si="24"/>
        <v>-1</v>
      </c>
      <c r="M94" s="108">
        <f t="shared" si="25"/>
        <v>-20.999999999999996</v>
      </c>
      <c r="N94" s="108">
        <f t="shared" si="26"/>
        <v>-62.999999999999986</v>
      </c>
      <c r="O94" s="307"/>
      <c r="P94" s="303"/>
      <c r="Q94" s="303"/>
      <c r="R94" s="302"/>
      <c r="S94" s="302"/>
      <c r="T94" s="303"/>
      <c r="U94" s="303"/>
      <c r="V94" s="304"/>
      <c r="X94" s="355"/>
      <c r="Y94" s="356"/>
      <c r="Z94" s="356"/>
      <c r="AA94" s="356"/>
      <c r="AB94" s="356"/>
      <c r="AC94" s="356"/>
      <c r="AD94" s="356"/>
      <c r="AE94" s="356"/>
      <c r="AF94" s="357"/>
    </row>
    <row r="95" spans="2:32" x14ac:dyDescent="0.2">
      <c r="B95" s="305"/>
      <c r="C95" s="262"/>
      <c r="D95" s="158">
        <v>0.88541666666666663</v>
      </c>
      <c r="E95" s="262"/>
      <c r="F95" s="159" t="s">
        <v>139</v>
      </c>
      <c r="G95" s="160">
        <v>1</v>
      </c>
      <c r="H95" s="161">
        <v>-1E-3</v>
      </c>
      <c r="I95" s="161">
        <v>3.0000000000000001E-3</v>
      </c>
      <c r="J95" s="161">
        <v>7.0000000000000001E-3</v>
      </c>
      <c r="K95" s="160">
        <v>2</v>
      </c>
      <c r="L95" s="138" t="str">
        <f t="shared" si="24"/>
        <v>-1</v>
      </c>
      <c r="M95" s="108">
        <f t="shared" si="25"/>
        <v>-2.6666666666666665</v>
      </c>
      <c r="N95" s="108">
        <f t="shared" si="26"/>
        <v>-5.333333333333333</v>
      </c>
      <c r="O95" s="162">
        <f>SUM(N95)</f>
        <v>-5.333333333333333</v>
      </c>
      <c r="P95" s="163">
        <f t="shared" ref="P95:P96" si="28">O95*1.618*-10</f>
        <v>86.293333333333337</v>
      </c>
      <c r="Q95" s="163">
        <v>-40.950000000000003</v>
      </c>
      <c r="R95" s="164">
        <v>-70.150000000000006</v>
      </c>
      <c r="S95" s="164">
        <v>1.85</v>
      </c>
      <c r="T95" s="163">
        <v>-206.2</v>
      </c>
      <c r="U95" s="163">
        <f>ABS(Q95-P95)</f>
        <v>127.24333333333334</v>
      </c>
      <c r="V95" s="165" t="s">
        <v>76</v>
      </c>
      <c r="X95" s="358"/>
      <c r="Y95" s="359"/>
      <c r="Z95" s="359"/>
      <c r="AA95" s="359"/>
      <c r="AB95" s="359"/>
      <c r="AC95" s="359"/>
      <c r="AD95" s="359"/>
      <c r="AE95" s="359"/>
      <c r="AF95" s="360"/>
    </row>
    <row r="96" spans="2:32" x14ac:dyDescent="0.2">
      <c r="B96" s="305"/>
      <c r="C96" s="262"/>
      <c r="D96" s="361">
        <v>0.91666666666666663</v>
      </c>
      <c r="E96" s="262"/>
      <c r="F96" s="159" t="s">
        <v>140</v>
      </c>
      <c r="G96" s="160">
        <v>-1</v>
      </c>
      <c r="H96" s="161">
        <v>1.2999999999999999E-2</v>
      </c>
      <c r="I96" s="161">
        <v>1.2999999999999999E-2</v>
      </c>
      <c r="J96" s="161">
        <v>1.2999999999999999E-2</v>
      </c>
      <c r="K96" s="160">
        <v>2</v>
      </c>
      <c r="L96" s="138" t="str">
        <f t="shared" si="24"/>
        <v>0</v>
      </c>
      <c r="M96" s="108">
        <f t="shared" si="25"/>
        <v>0</v>
      </c>
      <c r="N96" s="108">
        <f t="shared" si="26"/>
        <v>0</v>
      </c>
      <c r="O96" s="299">
        <f>SUM(N96:N98)</f>
        <v>-0.12360902255639064</v>
      </c>
      <c r="P96" s="296">
        <f t="shared" si="28"/>
        <v>1.9999939849624007</v>
      </c>
      <c r="Q96" s="296">
        <v>-26.6</v>
      </c>
      <c r="R96" s="300">
        <v>-33.1</v>
      </c>
      <c r="S96" s="300">
        <v>12.09</v>
      </c>
      <c r="T96" s="296">
        <v>-189.25</v>
      </c>
      <c r="U96" s="296">
        <f>ABS(Q96-P96)</f>
        <v>28.599993984962403</v>
      </c>
      <c r="V96" s="297" t="s">
        <v>76</v>
      </c>
    </row>
    <row r="97" spans="2:22" x14ac:dyDescent="0.2">
      <c r="B97" s="305"/>
      <c r="C97" s="262"/>
      <c r="D97" s="362"/>
      <c r="E97" s="262"/>
      <c r="F97" s="159" t="s">
        <v>141</v>
      </c>
      <c r="G97" s="160">
        <v>1</v>
      </c>
      <c r="H97" s="74">
        <v>65.900000000000006</v>
      </c>
      <c r="I97" s="74">
        <v>66.5</v>
      </c>
      <c r="J97" s="74">
        <v>68.3</v>
      </c>
      <c r="K97" s="160">
        <v>2</v>
      </c>
      <c r="L97" s="138" t="str">
        <f t="shared" si="24"/>
        <v>-1</v>
      </c>
      <c r="M97" s="108">
        <f t="shared" si="25"/>
        <v>-3.6090225563909645E-2</v>
      </c>
      <c r="N97" s="108">
        <f t="shared" si="26"/>
        <v>-7.218045112781929E-2</v>
      </c>
      <c r="O97" s="293"/>
      <c r="P97" s="287"/>
      <c r="Q97" s="287"/>
      <c r="R97" s="290"/>
      <c r="S97" s="290"/>
      <c r="T97" s="287"/>
      <c r="U97" s="287"/>
      <c r="V97" s="284"/>
    </row>
    <row r="98" spans="2:22" ht="15.75" thickBot="1" x14ac:dyDescent="0.25">
      <c r="B98" s="282"/>
      <c r="C98" s="263"/>
      <c r="D98" s="363"/>
      <c r="E98" s="263"/>
      <c r="F98" s="144" t="s">
        <v>142</v>
      </c>
      <c r="G98" s="145">
        <v>1</v>
      </c>
      <c r="H98" s="146">
        <v>68.8</v>
      </c>
      <c r="I98" s="146">
        <v>70</v>
      </c>
      <c r="J98" s="146">
        <v>70.599999999999994</v>
      </c>
      <c r="K98" s="145">
        <v>2</v>
      </c>
      <c r="L98" s="145" t="str">
        <f t="shared" si="24"/>
        <v>-1</v>
      </c>
      <c r="M98" s="147">
        <f t="shared" si="25"/>
        <v>-2.5714285714285672E-2</v>
      </c>
      <c r="N98" s="147">
        <f t="shared" si="26"/>
        <v>-5.1428571428571344E-2</v>
      </c>
      <c r="O98" s="294"/>
      <c r="P98" s="288"/>
      <c r="Q98" s="288"/>
      <c r="R98" s="291"/>
      <c r="S98" s="291"/>
      <c r="T98" s="288"/>
      <c r="U98" s="288"/>
      <c r="V98" s="285"/>
    </row>
    <row r="99" spans="2:22" ht="15.75" thickBot="1" x14ac:dyDescent="0.25"/>
    <row r="100" spans="2:22" ht="15.75" thickBot="1" x14ac:dyDescent="0.25">
      <c r="B100" s="34" t="s">
        <v>143</v>
      </c>
    </row>
    <row r="101" spans="2:22" x14ac:dyDescent="0.2">
      <c r="B101" s="274" t="s">
        <v>56</v>
      </c>
      <c r="C101" s="267" t="s">
        <v>57</v>
      </c>
      <c r="D101" s="267" t="s">
        <v>58</v>
      </c>
      <c r="E101" s="267" t="s">
        <v>59</v>
      </c>
      <c r="F101" s="276" t="s">
        <v>60</v>
      </c>
      <c r="G101" s="277"/>
      <c r="H101" s="277"/>
      <c r="I101" s="277"/>
      <c r="J101" s="277"/>
      <c r="K101" s="277"/>
      <c r="L101" s="277"/>
      <c r="M101" s="277"/>
      <c r="N101" s="277"/>
      <c r="O101" s="277"/>
      <c r="P101" s="278"/>
      <c r="Q101" s="279" t="s">
        <v>61</v>
      </c>
      <c r="R101" s="280"/>
      <c r="S101" s="280"/>
      <c r="T101" s="281"/>
      <c r="U101" s="267" t="s">
        <v>62</v>
      </c>
      <c r="V101" s="269" t="s">
        <v>63</v>
      </c>
    </row>
    <row r="102" spans="2:22" ht="15.75" thickBot="1" x14ac:dyDescent="0.25">
      <c r="B102" s="275"/>
      <c r="C102" s="268"/>
      <c r="D102" s="268"/>
      <c r="E102" s="268"/>
      <c r="F102" s="148" t="s">
        <v>2</v>
      </c>
      <c r="G102" s="148" t="s">
        <v>3</v>
      </c>
      <c r="H102" s="148" t="s">
        <v>64</v>
      </c>
      <c r="I102" s="148" t="s">
        <v>5</v>
      </c>
      <c r="J102" s="148" t="s">
        <v>6</v>
      </c>
      <c r="K102" s="148" t="s">
        <v>7</v>
      </c>
      <c r="L102" s="148" t="s">
        <v>8</v>
      </c>
      <c r="M102" s="149" t="s">
        <v>9</v>
      </c>
      <c r="N102" s="149" t="s">
        <v>10</v>
      </c>
      <c r="O102" s="150" t="s">
        <v>65</v>
      </c>
      <c r="P102" s="151" t="s">
        <v>66</v>
      </c>
      <c r="Q102" s="152" t="s">
        <v>67</v>
      </c>
      <c r="R102" s="153" t="s">
        <v>68</v>
      </c>
      <c r="S102" s="154" t="s">
        <v>69</v>
      </c>
      <c r="T102" s="151" t="s">
        <v>70</v>
      </c>
      <c r="U102" s="268"/>
      <c r="V102" s="270"/>
    </row>
    <row r="103" spans="2:22" ht="15.75" customHeight="1" thickBot="1" x14ac:dyDescent="0.25">
      <c r="B103" s="134">
        <v>44578</v>
      </c>
      <c r="C103" s="112" t="s">
        <v>72</v>
      </c>
      <c r="D103" s="166"/>
      <c r="E103" s="112" t="s">
        <v>74</v>
      </c>
      <c r="F103" s="136" t="s">
        <v>144</v>
      </c>
      <c r="G103" s="129"/>
      <c r="H103" s="129"/>
      <c r="I103" s="129"/>
      <c r="J103" s="129"/>
      <c r="K103" s="44"/>
      <c r="L103" s="44" t="str">
        <f>IF(H103=I103,"0",IF(H103&gt;I103,"1","-1"))</f>
        <v>0</v>
      </c>
      <c r="M103" s="44"/>
      <c r="N103" s="44"/>
      <c r="O103" s="45">
        <f>SUM(N103)</f>
        <v>0</v>
      </c>
      <c r="P103" s="46">
        <f>N103*1.618*-10</f>
        <v>0</v>
      </c>
      <c r="Q103" s="82"/>
      <c r="R103" s="83"/>
      <c r="S103" s="83"/>
      <c r="T103" s="82"/>
      <c r="U103" s="82">
        <f>ABS(Q103-P103)</f>
        <v>0</v>
      </c>
      <c r="V103" s="84"/>
    </row>
    <row r="104" spans="2:22" ht="15.75" thickBot="1" x14ac:dyDescent="0.25">
      <c r="B104" s="134">
        <v>44579</v>
      </c>
      <c r="C104" s="112" t="s">
        <v>72</v>
      </c>
      <c r="D104" s="166">
        <v>0.85416666666666663</v>
      </c>
      <c r="E104" s="112" t="s">
        <v>74</v>
      </c>
      <c r="F104" s="136" t="s">
        <v>145</v>
      </c>
      <c r="G104" s="129">
        <v>1</v>
      </c>
      <c r="H104" s="129">
        <v>-0.7</v>
      </c>
      <c r="I104" s="129">
        <v>25.7</v>
      </c>
      <c r="J104" s="129">
        <v>31.9</v>
      </c>
      <c r="K104" s="129">
        <v>2</v>
      </c>
      <c r="L104" s="129" t="str">
        <f t="shared" ref="L104:L110" si="29">IF(H104=I104,"0",IF(H104&gt;I104,"1","-1"))</f>
        <v>-1</v>
      </c>
      <c r="M104" s="80">
        <f t="shared" ref="M104:M109" si="30">((ABS(H104-I104)+ABS(J104-I104))*L104)/ABS(I104)</f>
        <v>-1.2684824902723733</v>
      </c>
      <c r="N104" s="80">
        <f t="shared" ref="N104:N109" si="31">M104*K104*G104</f>
        <v>-2.5369649805447465</v>
      </c>
      <c r="O104" s="81">
        <f t="shared" ref="O104" si="32">SUM(N104)</f>
        <v>-2.5369649805447465</v>
      </c>
      <c r="P104" s="82">
        <f t="shared" ref="P104" si="33">O104*1.618*-10</f>
        <v>41.048093385213996</v>
      </c>
      <c r="Q104" s="129">
        <v>125.3</v>
      </c>
      <c r="R104" s="83">
        <v>0</v>
      </c>
      <c r="S104" s="83">
        <v>128.19999999999999</v>
      </c>
      <c r="T104" s="129">
        <v>408.46</v>
      </c>
      <c r="U104" s="82">
        <f t="shared" ref="U104:U105" si="34">ABS(Q104-P104)</f>
        <v>84.251906614786009</v>
      </c>
      <c r="V104" s="84" t="s">
        <v>80</v>
      </c>
    </row>
    <row r="105" spans="2:22" x14ac:dyDescent="0.2">
      <c r="B105" s="271">
        <v>44580</v>
      </c>
      <c r="C105" s="261" t="s">
        <v>72</v>
      </c>
      <c r="D105" s="264">
        <v>0.85416666666666663</v>
      </c>
      <c r="E105" s="261" t="s">
        <v>74</v>
      </c>
      <c r="F105" s="136" t="s">
        <v>146</v>
      </c>
      <c r="G105" s="129">
        <v>1</v>
      </c>
      <c r="H105" s="129">
        <v>1.873</v>
      </c>
      <c r="I105" s="129">
        <v>1.7010000000000001</v>
      </c>
      <c r="J105" s="129">
        <v>1.7170000000000001</v>
      </c>
      <c r="K105" s="129">
        <v>3</v>
      </c>
      <c r="L105" s="129" t="str">
        <f t="shared" si="29"/>
        <v>1</v>
      </c>
      <c r="M105" s="80">
        <f t="shared" si="30"/>
        <v>0.1105232216343327</v>
      </c>
      <c r="N105" s="80">
        <f t="shared" si="31"/>
        <v>0.33156966490299811</v>
      </c>
      <c r="O105" s="292">
        <f>SUM(N105:N106)</f>
        <v>0.42853936187269515</v>
      </c>
      <c r="P105" s="286">
        <f>O105*1.618*-10</f>
        <v>-6.9337668751002077</v>
      </c>
      <c r="Q105" s="261">
        <v>0.7</v>
      </c>
      <c r="R105" s="289">
        <v>-18.05</v>
      </c>
      <c r="S105" s="289">
        <v>16.05</v>
      </c>
      <c r="T105" s="261">
        <v>239.76</v>
      </c>
      <c r="U105" s="286">
        <f t="shared" si="34"/>
        <v>7.6337668751002079</v>
      </c>
      <c r="V105" s="283" t="s">
        <v>82</v>
      </c>
    </row>
    <row r="106" spans="2:22" ht="15.75" thickBot="1" x14ac:dyDescent="0.25">
      <c r="B106" s="273"/>
      <c r="C106" s="262"/>
      <c r="D106" s="265"/>
      <c r="E106" s="262"/>
      <c r="F106" s="137" t="s">
        <v>147</v>
      </c>
      <c r="G106" s="138">
        <v>1</v>
      </c>
      <c r="H106" s="138">
        <v>1.702</v>
      </c>
      <c r="I106" s="138">
        <v>1.65</v>
      </c>
      <c r="J106" s="138">
        <v>1.6779999999999999</v>
      </c>
      <c r="K106" s="138">
        <v>2</v>
      </c>
      <c r="L106" s="138" t="str">
        <f t="shared" si="29"/>
        <v>1</v>
      </c>
      <c r="M106" s="108">
        <f t="shared" si="30"/>
        <v>4.8484848484848533E-2</v>
      </c>
      <c r="N106" s="108">
        <f t="shared" si="31"/>
        <v>9.6969696969697067E-2</v>
      </c>
      <c r="O106" s="294"/>
      <c r="P106" s="288"/>
      <c r="Q106" s="263"/>
      <c r="R106" s="291"/>
      <c r="S106" s="291"/>
      <c r="T106" s="263"/>
      <c r="U106" s="288"/>
      <c r="V106" s="285"/>
    </row>
    <row r="107" spans="2:22" x14ac:dyDescent="0.2">
      <c r="B107" s="271">
        <v>44581</v>
      </c>
      <c r="C107" s="261" t="s">
        <v>72</v>
      </c>
      <c r="D107" s="264">
        <v>0.85416666666666663</v>
      </c>
      <c r="E107" s="261" t="s">
        <v>74</v>
      </c>
      <c r="F107" s="136" t="s">
        <v>12</v>
      </c>
      <c r="G107" s="129">
        <v>-1</v>
      </c>
      <c r="H107" s="129">
        <v>286</v>
      </c>
      <c r="I107" s="129">
        <v>220</v>
      </c>
      <c r="J107" s="129">
        <v>231</v>
      </c>
      <c r="K107" s="129">
        <v>3</v>
      </c>
      <c r="L107" s="129" t="str">
        <f t="shared" si="29"/>
        <v>1</v>
      </c>
      <c r="M107" s="80">
        <f t="shared" si="30"/>
        <v>0.35</v>
      </c>
      <c r="N107" s="80">
        <f t="shared" si="31"/>
        <v>-1.0499999999999998</v>
      </c>
      <c r="O107" s="292">
        <f>SUM(N107:N109)</f>
        <v>-1.9751552795031269E-2</v>
      </c>
      <c r="P107" s="286">
        <f t="shared" ref="P107" si="35">O107*1.618*-10</f>
        <v>0.31958012422360593</v>
      </c>
      <c r="Q107" s="261">
        <v>43.9</v>
      </c>
      <c r="R107" s="289">
        <v>-1.26</v>
      </c>
      <c r="S107" s="289">
        <v>48.3</v>
      </c>
      <c r="T107" s="261">
        <v>58.26</v>
      </c>
      <c r="U107" s="286">
        <f>ABS(Q107-P107)</f>
        <v>43.580419875776393</v>
      </c>
      <c r="V107" s="283" t="s">
        <v>82</v>
      </c>
    </row>
    <row r="108" spans="2:22" x14ac:dyDescent="0.2">
      <c r="B108" s="273"/>
      <c r="C108" s="262"/>
      <c r="D108" s="265"/>
      <c r="E108" s="262"/>
      <c r="F108" s="137" t="s">
        <v>148</v>
      </c>
      <c r="G108" s="138">
        <v>1</v>
      </c>
      <c r="H108" s="138">
        <v>23.2</v>
      </c>
      <c r="I108" s="138">
        <v>20</v>
      </c>
      <c r="J108" s="138">
        <v>15.4</v>
      </c>
      <c r="K108" s="138">
        <v>3</v>
      </c>
      <c r="L108" s="138" t="str">
        <f t="shared" si="29"/>
        <v>1</v>
      </c>
      <c r="M108" s="108">
        <f t="shared" si="30"/>
        <v>0.38999999999999996</v>
      </c>
      <c r="N108" s="108">
        <f t="shared" si="31"/>
        <v>1.17</v>
      </c>
      <c r="O108" s="293"/>
      <c r="P108" s="287"/>
      <c r="Q108" s="262"/>
      <c r="R108" s="290"/>
      <c r="S108" s="290"/>
      <c r="T108" s="262"/>
      <c r="U108" s="287"/>
      <c r="V108" s="284"/>
    </row>
    <row r="109" spans="2:22" ht="15.75" thickBot="1" x14ac:dyDescent="0.25">
      <c r="B109" s="273"/>
      <c r="C109" s="262"/>
      <c r="D109" s="265"/>
      <c r="E109" s="262"/>
      <c r="F109" s="137" t="s">
        <v>149</v>
      </c>
      <c r="G109" s="138">
        <v>1</v>
      </c>
      <c r="H109" s="138">
        <v>6.18</v>
      </c>
      <c r="I109" s="138">
        <v>6.44</v>
      </c>
      <c r="J109" s="138">
        <v>6.48</v>
      </c>
      <c r="K109" s="138">
        <v>3</v>
      </c>
      <c r="L109" s="138" t="str">
        <f t="shared" si="29"/>
        <v>-1</v>
      </c>
      <c r="M109" s="108">
        <f t="shared" si="30"/>
        <v>-4.6583850931677127E-2</v>
      </c>
      <c r="N109" s="108">
        <f t="shared" si="31"/>
        <v>-0.13975155279503138</v>
      </c>
      <c r="O109" s="294"/>
      <c r="P109" s="288"/>
      <c r="Q109" s="263"/>
      <c r="R109" s="291"/>
      <c r="S109" s="291"/>
      <c r="T109" s="263"/>
      <c r="U109" s="288"/>
      <c r="V109" s="285"/>
    </row>
    <row r="110" spans="2:22" ht="15.75" thickBot="1" x14ac:dyDescent="0.25">
      <c r="B110" s="42">
        <v>44582</v>
      </c>
      <c r="C110" s="167" t="s">
        <v>72</v>
      </c>
      <c r="D110" s="168"/>
      <c r="E110" s="43" t="s">
        <v>74</v>
      </c>
      <c r="F110" s="169"/>
      <c r="G110" s="43"/>
      <c r="H110" s="43"/>
      <c r="I110" s="43"/>
      <c r="J110" s="43"/>
      <c r="K110" s="44"/>
      <c r="L110" s="44" t="str">
        <f t="shared" si="29"/>
        <v>0</v>
      </c>
      <c r="M110" s="44"/>
      <c r="N110" s="44"/>
      <c r="O110" s="45">
        <f>SUM(N110)</f>
        <v>0</v>
      </c>
      <c r="P110" s="46">
        <f>N110*1.618*-10</f>
        <v>0</v>
      </c>
      <c r="Q110" s="46"/>
      <c r="R110" s="101"/>
      <c r="S110" s="101"/>
      <c r="T110" s="46"/>
      <c r="U110" s="46">
        <f>ABS(Q110-P110)</f>
        <v>0</v>
      </c>
      <c r="V110" s="50"/>
    </row>
    <row r="111" spans="2:22" ht="15.75" thickBot="1" x14ac:dyDescent="0.25">
      <c r="O111"/>
    </row>
    <row r="112" spans="2:22" ht="15.75" thickBot="1" x14ac:dyDescent="0.25">
      <c r="B112" s="34" t="s">
        <v>150</v>
      </c>
    </row>
    <row r="113" spans="2:34" x14ac:dyDescent="0.2">
      <c r="B113" s="274" t="s">
        <v>56</v>
      </c>
      <c r="C113" s="267" t="s">
        <v>57</v>
      </c>
      <c r="D113" s="267" t="s">
        <v>58</v>
      </c>
      <c r="E113" s="267" t="s">
        <v>59</v>
      </c>
      <c r="F113" s="276" t="s">
        <v>60</v>
      </c>
      <c r="G113" s="277"/>
      <c r="H113" s="277"/>
      <c r="I113" s="277"/>
      <c r="J113" s="277"/>
      <c r="K113" s="277"/>
      <c r="L113" s="277"/>
      <c r="M113" s="277"/>
      <c r="N113" s="277"/>
      <c r="O113" s="277"/>
      <c r="P113" s="278"/>
      <c r="Q113" s="279" t="s">
        <v>61</v>
      </c>
      <c r="R113" s="280"/>
      <c r="S113" s="280"/>
      <c r="T113" s="281"/>
      <c r="U113" s="267" t="s">
        <v>62</v>
      </c>
      <c r="V113" s="269" t="s">
        <v>63</v>
      </c>
    </row>
    <row r="114" spans="2:34" ht="15.75" thickBot="1" x14ac:dyDescent="0.25">
      <c r="B114" s="275"/>
      <c r="C114" s="268"/>
      <c r="D114" s="268"/>
      <c r="E114" s="268"/>
      <c r="F114" s="148" t="s">
        <v>2</v>
      </c>
      <c r="G114" s="148" t="s">
        <v>3</v>
      </c>
      <c r="H114" s="148" t="s">
        <v>64</v>
      </c>
      <c r="I114" s="148" t="s">
        <v>5</v>
      </c>
      <c r="J114" s="148" t="s">
        <v>6</v>
      </c>
      <c r="K114" s="148" t="s">
        <v>7</v>
      </c>
      <c r="L114" s="148" t="s">
        <v>8</v>
      </c>
      <c r="M114" s="149" t="s">
        <v>9</v>
      </c>
      <c r="N114" s="149" t="s">
        <v>10</v>
      </c>
      <c r="O114" s="150" t="s">
        <v>65</v>
      </c>
      <c r="P114" s="151" t="s">
        <v>66</v>
      </c>
      <c r="Q114" s="152" t="s">
        <v>67</v>
      </c>
      <c r="R114" s="153" t="s">
        <v>68</v>
      </c>
      <c r="S114" s="154" t="s">
        <v>69</v>
      </c>
      <c r="T114" s="151" t="s">
        <v>70</v>
      </c>
      <c r="U114" s="268"/>
      <c r="V114" s="270"/>
    </row>
    <row r="115" spans="2:34" x14ac:dyDescent="0.2">
      <c r="B115" s="271">
        <v>44585</v>
      </c>
      <c r="C115" s="261" t="s">
        <v>72</v>
      </c>
      <c r="D115" s="264">
        <v>0.90625</v>
      </c>
      <c r="E115" s="261" t="s">
        <v>74</v>
      </c>
      <c r="F115" s="136" t="s">
        <v>151</v>
      </c>
      <c r="G115" s="129">
        <v>1</v>
      </c>
      <c r="H115" s="129">
        <v>55</v>
      </c>
      <c r="I115" s="129">
        <v>56.7</v>
      </c>
      <c r="J115" s="129">
        <v>57.7</v>
      </c>
      <c r="K115" s="129">
        <v>2</v>
      </c>
      <c r="L115" s="129" t="str">
        <f t="shared" ref="L115:L133" si="36">IF(H115=I115,"0",IF(H115&gt;I115,"1","-1"))</f>
        <v>-1</v>
      </c>
      <c r="M115" s="80">
        <f t="shared" ref="M115:M133" si="37">((ABS(H115-I115)+ABS(J115-I115))*L115)/ABS(I115)</f>
        <v>-4.7619047619047665E-2</v>
      </c>
      <c r="N115" s="80">
        <f t="shared" ref="N115:N133" si="38">M115*K115*G115</f>
        <v>-9.523809523809533E-2</v>
      </c>
      <c r="O115" s="292">
        <f>SUM(N115:N116)</f>
        <v>-0.33887445887445905</v>
      </c>
      <c r="P115" s="286">
        <f>O115*1.618*-10</f>
        <v>5.4829887445887486</v>
      </c>
      <c r="Q115" s="261">
        <v>-4.5999999999999996</v>
      </c>
      <c r="R115" s="289">
        <v>-21</v>
      </c>
      <c r="S115" s="289">
        <v>28.1</v>
      </c>
      <c r="T115" s="261">
        <v>-35.4</v>
      </c>
      <c r="U115" s="286">
        <f>ABS(Q115-P115)</f>
        <v>10.082988744588748</v>
      </c>
      <c r="V115" s="283" t="s">
        <v>76</v>
      </c>
    </row>
    <row r="116" spans="2:34" ht="15.75" thickBot="1" x14ac:dyDescent="0.25">
      <c r="B116" s="273"/>
      <c r="C116" s="262"/>
      <c r="D116" s="265"/>
      <c r="E116" s="262"/>
      <c r="F116" s="137" t="s">
        <v>152</v>
      </c>
      <c r="G116" s="138">
        <v>1</v>
      </c>
      <c r="H116" s="138">
        <v>50.9</v>
      </c>
      <c r="I116" s="138">
        <v>55</v>
      </c>
      <c r="J116" s="138">
        <v>57.6</v>
      </c>
      <c r="K116" s="138">
        <v>2</v>
      </c>
      <c r="L116" s="138" t="str">
        <f t="shared" si="36"/>
        <v>-1</v>
      </c>
      <c r="M116" s="108">
        <f t="shared" si="37"/>
        <v>-0.12181818181818187</v>
      </c>
      <c r="N116" s="108">
        <f t="shared" si="38"/>
        <v>-0.24363636363636373</v>
      </c>
      <c r="O116" s="294"/>
      <c r="P116" s="288"/>
      <c r="Q116" s="263"/>
      <c r="R116" s="291"/>
      <c r="S116" s="291"/>
      <c r="T116" s="263"/>
      <c r="U116" s="288"/>
      <c r="V116" s="285"/>
    </row>
    <row r="117" spans="2:34" x14ac:dyDescent="0.2">
      <c r="B117" s="271">
        <v>44586</v>
      </c>
      <c r="C117" s="261" t="s">
        <v>72</v>
      </c>
      <c r="D117" s="170">
        <v>0.875</v>
      </c>
      <c r="E117" s="261" t="s">
        <v>74</v>
      </c>
      <c r="F117" s="136" t="s">
        <v>153</v>
      </c>
      <c r="G117" s="129">
        <v>1</v>
      </c>
      <c r="H117" s="156">
        <v>0.183</v>
      </c>
      <c r="I117" s="156">
        <v>0.18</v>
      </c>
      <c r="J117" s="156">
        <v>0.185</v>
      </c>
      <c r="K117" s="129">
        <v>2</v>
      </c>
      <c r="L117" s="129" t="str">
        <f t="shared" si="36"/>
        <v>1</v>
      </c>
      <c r="M117" s="80">
        <f t="shared" si="37"/>
        <v>4.4444444444444488E-2</v>
      </c>
      <c r="N117" s="80">
        <f t="shared" si="38"/>
        <v>8.8888888888888976E-2</v>
      </c>
      <c r="O117" s="81">
        <f t="shared" ref="O117:O127" si="39">SUM(N117)</f>
        <v>8.8888888888888976E-2</v>
      </c>
      <c r="P117" s="82">
        <f t="shared" ref="P117:P127" si="40">O117*1.618*-10</f>
        <v>-1.4382222222222238</v>
      </c>
      <c r="Q117" s="129">
        <v>-18.2</v>
      </c>
      <c r="R117" s="83">
        <v>-29.4</v>
      </c>
      <c r="S117" s="83">
        <v>6.3</v>
      </c>
      <c r="T117" s="129">
        <v>111.7</v>
      </c>
      <c r="U117" s="82">
        <f t="shared" ref="U117:U128" si="41">ABS(Q117-P117)</f>
        <v>16.761777777777777</v>
      </c>
      <c r="V117" s="84" t="s">
        <v>80</v>
      </c>
    </row>
    <row r="118" spans="2:34" ht="15.75" thickBot="1" x14ac:dyDescent="0.25">
      <c r="B118" s="273"/>
      <c r="C118" s="262"/>
      <c r="D118" s="171">
        <v>0.91666666666666663</v>
      </c>
      <c r="E118" s="262"/>
      <c r="F118" s="137" t="s">
        <v>154</v>
      </c>
      <c r="G118" s="138">
        <v>1</v>
      </c>
      <c r="H118" s="138">
        <v>113.8</v>
      </c>
      <c r="I118" s="138">
        <v>111.8</v>
      </c>
      <c r="J118" s="138">
        <v>115.2</v>
      </c>
      <c r="K118" s="138">
        <v>3</v>
      </c>
      <c r="L118" s="138" t="str">
        <f t="shared" si="36"/>
        <v>1</v>
      </c>
      <c r="M118" s="108">
        <f t="shared" si="37"/>
        <v>4.8300536672629749E-2</v>
      </c>
      <c r="N118" s="108">
        <f t="shared" si="38"/>
        <v>0.14490161001788926</v>
      </c>
      <c r="O118" s="162">
        <f t="shared" si="39"/>
        <v>0.14490161001788926</v>
      </c>
      <c r="P118" s="124">
        <f t="shared" si="40"/>
        <v>-2.3445080500894484</v>
      </c>
      <c r="Q118" s="138">
        <v>-63.9</v>
      </c>
      <c r="R118" s="172">
        <v>-92.4</v>
      </c>
      <c r="S118" s="172">
        <v>10.3</v>
      </c>
      <c r="T118" s="138">
        <v>35.5</v>
      </c>
      <c r="U118" s="124">
        <f t="shared" si="41"/>
        <v>61.555491949910547</v>
      </c>
      <c r="V118" s="173" t="s">
        <v>82</v>
      </c>
    </row>
    <row r="119" spans="2:34" ht="15" customHeight="1" x14ac:dyDescent="0.2">
      <c r="B119" s="271">
        <v>44587</v>
      </c>
      <c r="C119" s="261" t="s">
        <v>72</v>
      </c>
      <c r="D119" s="174">
        <v>0.85416666666666663</v>
      </c>
      <c r="E119" s="261" t="s">
        <v>74</v>
      </c>
      <c r="F119" s="136" t="s">
        <v>155</v>
      </c>
      <c r="G119" s="129">
        <v>1</v>
      </c>
      <c r="H119" s="129">
        <v>-100.96</v>
      </c>
      <c r="I119" s="129">
        <v>-96.1</v>
      </c>
      <c r="J119" s="129">
        <v>-98.04</v>
      </c>
      <c r="K119" s="129">
        <v>2</v>
      </c>
      <c r="L119" s="129" t="str">
        <f t="shared" si="36"/>
        <v>-1</v>
      </c>
      <c r="M119" s="80">
        <f t="shared" si="37"/>
        <v>-7.0759625390218642E-2</v>
      </c>
      <c r="N119" s="80">
        <f t="shared" si="38"/>
        <v>-0.14151925078043728</v>
      </c>
      <c r="O119" s="81">
        <f t="shared" si="39"/>
        <v>-0.14151925078043728</v>
      </c>
      <c r="P119" s="82">
        <f t="shared" si="40"/>
        <v>2.2897814776274754</v>
      </c>
      <c r="Q119" s="129">
        <v>-28.1</v>
      </c>
      <c r="R119" s="83">
        <v>-39.1</v>
      </c>
      <c r="S119" s="83">
        <v>6</v>
      </c>
      <c r="T119" s="129">
        <v>-665.7</v>
      </c>
      <c r="U119" s="82">
        <f t="shared" si="41"/>
        <v>30.389781477627476</v>
      </c>
      <c r="V119" s="84" t="s">
        <v>116</v>
      </c>
      <c r="X119" s="346" t="s">
        <v>156</v>
      </c>
      <c r="Y119" s="347"/>
      <c r="Z119" s="347"/>
      <c r="AA119" s="347"/>
      <c r="AB119" s="347"/>
      <c r="AC119" s="347"/>
      <c r="AD119" s="347"/>
      <c r="AE119" s="347"/>
      <c r="AF119" s="347"/>
      <c r="AG119" s="348"/>
      <c r="AH119" s="175"/>
    </row>
    <row r="120" spans="2:34" ht="15.75" thickBot="1" x14ac:dyDescent="0.25">
      <c r="B120" s="273"/>
      <c r="C120" s="262"/>
      <c r="D120" s="176">
        <v>0.91666666666666663</v>
      </c>
      <c r="E120" s="262"/>
      <c r="F120" s="137" t="s">
        <v>157</v>
      </c>
      <c r="G120" s="138">
        <v>1</v>
      </c>
      <c r="H120" s="138">
        <v>811</v>
      </c>
      <c r="I120" s="138">
        <v>760</v>
      </c>
      <c r="J120" s="138">
        <v>725</v>
      </c>
      <c r="K120" s="138">
        <v>3</v>
      </c>
      <c r="L120" s="138" t="str">
        <f t="shared" si="36"/>
        <v>1</v>
      </c>
      <c r="M120" s="108">
        <f t="shared" si="37"/>
        <v>0.11315789473684211</v>
      </c>
      <c r="N120" s="108">
        <f t="shared" si="38"/>
        <v>0.33947368421052632</v>
      </c>
      <c r="O120" s="162">
        <f t="shared" si="39"/>
        <v>0.33947368421052632</v>
      </c>
      <c r="P120" s="124">
        <f t="shared" si="40"/>
        <v>-5.4926842105263161</v>
      </c>
      <c r="Q120" s="138">
        <v>0.3</v>
      </c>
      <c r="R120" s="172">
        <v>-7.1</v>
      </c>
      <c r="S120" s="172">
        <v>26.5</v>
      </c>
      <c r="T120" s="138">
        <v>-557.79999999999995</v>
      </c>
      <c r="U120" s="124">
        <f t="shared" si="41"/>
        <v>5.7926842105263159</v>
      </c>
      <c r="V120" s="173" t="s">
        <v>76</v>
      </c>
      <c r="X120" s="349"/>
      <c r="Y120" s="350"/>
      <c r="Z120" s="350"/>
      <c r="AA120" s="350"/>
      <c r="AB120" s="350"/>
      <c r="AC120" s="350"/>
      <c r="AD120" s="350"/>
      <c r="AE120" s="350"/>
      <c r="AF120" s="350"/>
      <c r="AG120" s="351"/>
      <c r="AH120" s="175"/>
    </row>
    <row r="121" spans="2:34" x14ac:dyDescent="0.2">
      <c r="B121" s="271">
        <v>44588</v>
      </c>
      <c r="C121" s="261" t="s">
        <v>72</v>
      </c>
      <c r="D121" s="174">
        <v>8.3333333333333329E-2</v>
      </c>
      <c r="E121" s="261" t="s">
        <v>74</v>
      </c>
      <c r="F121" s="136" t="s">
        <v>79</v>
      </c>
      <c r="G121" s="129">
        <v>-1</v>
      </c>
      <c r="H121" s="156">
        <v>2.5000000000000001E-3</v>
      </c>
      <c r="I121" s="156">
        <v>2.5000000000000001E-3</v>
      </c>
      <c r="J121" s="156">
        <v>2.5000000000000001E-3</v>
      </c>
      <c r="K121" s="129">
        <v>3</v>
      </c>
      <c r="L121" s="129" t="str">
        <f t="shared" si="36"/>
        <v>0</v>
      </c>
      <c r="M121" s="80">
        <f t="shared" si="37"/>
        <v>0</v>
      </c>
      <c r="N121" s="80">
        <f t="shared" si="38"/>
        <v>0</v>
      </c>
      <c r="O121" s="81">
        <f t="shared" si="39"/>
        <v>0</v>
      </c>
      <c r="P121" s="82">
        <f t="shared" si="40"/>
        <v>0</v>
      </c>
      <c r="Q121" s="129">
        <v>27.3</v>
      </c>
      <c r="R121" s="83">
        <v>-43.3</v>
      </c>
      <c r="S121" s="83">
        <v>41.3</v>
      </c>
      <c r="T121" s="129">
        <v>-484.9</v>
      </c>
      <c r="U121" s="82">
        <f t="shared" si="41"/>
        <v>27.3</v>
      </c>
      <c r="V121" s="84" t="s">
        <v>76</v>
      </c>
    </row>
    <row r="122" spans="2:34" x14ac:dyDescent="0.2">
      <c r="B122" s="273"/>
      <c r="C122" s="262"/>
      <c r="D122" s="265">
        <v>0.85416666666666663</v>
      </c>
      <c r="E122" s="262"/>
      <c r="F122" s="137" t="s">
        <v>158</v>
      </c>
      <c r="G122" s="138">
        <v>1</v>
      </c>
      <c r="H122" s="157">
        <v>4.0000000000000001E-3</v>
      </c>
      <c r="I122" s="157">
        <v>4.0000000000000001E-3</v>
      </c>
      <c r="J122" s="157">
        <v>1.0999999999999999E-2</v>
      </c>
      <c r="K122" s="138">
        <v>3</v>
      </c>
      <c r="L122" s="138" t="str">
        <f t="shared" si="36"/>
        <v>0</v>
      </c>
      <c r="M122" s="108">
        <f t="shared" si="37"/>
        <v>0</v>
      </c>
      <c r="N122" s="108">
        <f t="shared" si="38"/>
        <v>0</v>
      </c>
      <c r="O122" s="299">
        <f>SUM(N122:N126)</f>
        <v>-13.524242424242422</v>
      </c>
      <c r="P122" s="324">
        <f t="shared" si="40"/>
        <v>218.8222424242424</v>
      </c>
      <c r="Q122" s="325">
        <v>-62.8</v>
      </c>
      <c r="R122" s="326">
        <v>-81.3</v>
      </c>
      <c r="S122" s="326">
        <v>2.1</v>
      </c>
      <c r="T122" s="325">
        <v>-254.7</v>
      </c>
      <c r="U122" s="324">
        <f t="shared" si="41"/>
        <v>281.62224242424242</v>
      </c>
      <c r="V122" s="327" t="s">
        <v>76</v>
      </c>
      <c r="X122" s="316" t="s">
        <v>159</v>
      </c>
      <c r="Y122" s="317"/>
      <c r="Z122" s="317"/>
      <c r="AA122" s="317"/>
      <c r="AB122" s="317"/>
      <c r="AC122" s="317"/>
      <c r="AD122" s="317"/>
      <c r="AE122" s="317"/>
      <c r="AF122" s="318"/>
    </row>
    <row r="123" spans="2:34" x14ac:dyDescent="0.2">
      <c r="B123" s="273"/>
      <c r="C123" s="262"/>
      <c r="D123" s="265"/>
      <c r="E123" s="262"/>
      <c r="F123" s="137" t="s">
        <v>160</v>
      </c>
      <c r="G123" s="138">
        <v>1</v>
      </c>
      <c r="H123" s="157">
        <v>-8.9999999999999993E-3</v>
      </c>
      <c r="I123" s="157">
        <v>-5.0000000000000001E-3</v>
      </c>
      <c r="J123" s="157">
        <v>3.2000000000000001E-2</v>
      </c>
      <c r="K123" s="138">
        <v>2</v>
      </c>
      <c r="L123" s="138" t="str">
        <f t="shared" si="36"/>
        <v>-1</v>
      </c>
      <c r="M123" s="108">
        <f t="shared" si="37"/>
        <v>-8.1999999999999993</v>
      </c>
      <c r="N123" s="108">
        <f t="shared" si="38"/>
        <v>-16.399999999999999</v>
      </c>
      <c r="O123" s="293"/>
      <c r="P123" s="330"/>
      <c r="Q123" s="329"/>
      <c r="R123" s="328"/>
      <c r="S123" s="328"/>
      <c r="T123" s="329"/>
      <c r="U123" s="330"/>
      <c r="V123" s="331"/>
      <c r="X123" s="322"/>
      <c r="Y123" s="245"/>
      <c r="Z123" s="245"/>
      <c r="AA123" s="245"/>
      <c r="AB123" s="245"/>
      <c r="AC123" s="245"/>
      <c r="AD123" s="245"/>
      <c r="AE123" s="245"/>
      <c r="AF123" s="323"/>
    </row>
    <row r="124" spans="2:34" x14ac:dyDescent="0.2">
      <c r="B124" s="273"/>
      <c r="C124" s="262"/>
      <c r="D124" s="265"/>
      <c r="E124" s="262"/>
      <c r="F124" s="137" t="s">
        <v>161</v>
      </c>
      <c r="G124" s="138">
        <v>1</v>
      </c>
      <c r="H124" s="157">
        <v>6.9000000000000006E-2</v>
      </c>
      <c r="I124" s="157">
        <v>5.5E-2</v>
      </c>
      <c r="J124" s="157">
        <v>2.3E-2</v>
      </c>
      <c r="K124" s="138">
        <v>3</v>
      </c>
      <c r="L124" s="138" t="str">
        <f t="shared" si="36"/>
        <v>1</v>
      </c>
      <c r="M124" s="108">
        <f t="shared" si="37"/>
        <v>0.83636363636363642</v>
      </c>
      <c r="N124" s="108">
        <f t="shared" si="38"/>
        <v>2.5090909090909093</v>
      </c>
      <c r="O124" s="293"/>
      <c r="P124" s="330"/>
      <c r="Q124" s="329"/>
      <c r="R124" s="328"/>
      <c r="S124" s="328"/>
      <c r="T124" s="329"/>
      <c r="U124" s="330"/>
      <c r="V124" s="331"/>
      <c r="X124" s="322"/>
      <c r="Y124" s="245"/>
      <c r="Z124" s="245"/>
      <c r="AA124" s="245"/>
      <c r="AB124" s="245"/>
      <c r="AC124" s="245"/>
      <c r="AD124" s="245"/>
      <c r="AE124" s="245"/>
      <c r="AF124" s="323"/>
    </row>
    <row r="125" spans="2:34" x14ac:dyDescent="0.2">
      <c r="B125" s="273"/>
      <c r="C125" s="262"/>
      <c r="D125" s="265"/>
      <c r="E125" s="262"/>
      <c r="F125" s="137" t="s">
        <v>162</v>
      </c>
      <c r="G125" s="138">
        <v>1</v>
      </c>
      <c r="H125" s="157">
        <v>7.0000000000000007E-2</v>
      </c>
      <c r="I125" s="157">
        <v>0.06</v>
      </c>
      <c r="J125" s="157">
        <v>5.8999999999999997E-2</v>
      </c>
      <c r="K125" s="138">
        <v>2</v>
      </c>
      <c r="L125" s="138" t="str">
        <f t="shared" si="36"/>
        <v>1</v>
      </c>
      <c r="M125" s="108">
        <f t="shared" si="37"/>
        <v>0.18333333333333351</v>
      </c>
      <c r="N125" s="108">
        <f t="shared" si="38"/>
        <v>0.36666666666666703</v>
      </c>
      <c r="O125" s="293"/>
      <c r="P125" s="330"/>
      <c r="Q125" s="329"/>
      <c r="R125" s="328"/>
      <c r="S125" s="328"/>
      <c r="T125" s="329"/>
      <c r="U125" s="330"/>
      <c r="V125" s="331"/>
      <c r="X125" s="319"/>
      <c r="Y125" s="320"/>
      <c r="Z125" s="320"/>
      <c r="AA125" s="320"/>
      <c r="AB125" s="320"/>
      <c r="AC125" s="320"/>
      <c r="AD125" s="320"/>
      <c r="AE125" s="320"/>
      <c r="AF125" s="321"/>
    </row>
    <row r="126" spans="2:34" x14ac:dyDescent="0.2">
      <c r="B126" s="273"/>
      <c r="C126" s="262"/>
      <c r="D126" s="306"/>
      <c r="E126" s="262"/>
      <c r="F126" s="137" t="s">
        <v>12</v>
      </c>
      <c r="G126" s="138">
        <v>-1</v>
      </c>
      <c r="H126" s="138">
        <v>260</v>
      </c>
      <c r="I126" s="138">
        <v>260</v>
      </c>
      <c r="J126" s="138">
        <v>290</v>
      </c>
      <c r="K126" s="138">
        <v>3</v>
      </c>
      <c r="L126" s="138" t="str">
        <f t="shared" si="36"/>
        <v>0</v>
      </c>
      <c r="M126" s="108">
        <f t="shared" si="37"/>
        <v>0</v>
      </c>
      <c r="N126" s="108">
        <f t="shared" si="38"/>
        <v>0</v>
      </c>
      <c r="O126" s="307"/>
      <c r="P126" s="339"/>
      <c r="Q126" s="340"/>
      <c r="R126" s="341"/>
      <c r="S126" s="341"/>
      <c r="T126" s="340"/>
      <c r="U126" s="339"/>
      <c r="V126" s="338"/>
    </row>
    <row r="127" spans="2:34" ht="15.75" thickBot="1" x14ac:dyDescent="0.25">
      <c r="B127" s="273"/>
      <c r="C127" s="262"/>
      <c r="D127" s="177">
        <v>0.91666666666666663</v>
      </c>
      <c r="E127" s="262"/>
      <c r="F127" s="137" t="s">
        <v>163</v>
      </c>
      <c r="G127" s="138">
        <v>1</v>
      </c>
      <c r="H127" s="157">
        <v>-3.7999999999999999E-2</v>
      </c>
      <c r="I127" s="157">
        <v>-2E-3</v>
      </c>
      <c r="J127" s="157">
        <v>-2.3E-2</v>
      </c>
      <c r="K127" s="138">
        <v>3</v>
      </c>
      <c r="L127" s="138" t="str">
        <f t="shared" si="36"/>
        <v>-1</v>
      </c>
      <c r="M127" s="108">
        <f t="shared" si="37"/>
        <v>-28.499999999999996</v>
      </c>
      <c r="N127" s="108">
        <f t="shared" si="38"/>
        <v>-85.499999999999986</v>
      </c>
      <c r="O127" s="162">
        <f t="shared" si="39"/>
        <v>-85.499999999999986</v>
      </c>
      <c r="P127" s="163">
        <f t="shared" si="40"/>
        <v>1383.3899999999999</v>
      </c>
      <c r="Q127" s="178">
        <v>-46.5</v>
      </c>
      <c r="R127" s="164">
        <v>-66.599999999999994</v>
      </c>
      <c r="S127" s="164">
        <v>0</v>
      </c>
      <c r="T127" s="178">
        <v>-206.7</v>
      </c>
      <c r="U127" s="163">
        <f t="shared" si="41"/>
        <v>1429.8899999999999</v>
      </c>
      <c r="V127" s="165" t="s">
        <v>76</v>
      </c>
    </row>
    <row r="128" spans="2:34" x14ac:dyDescent="0.2">
      <c r="B128" s="271">
        <v>44589</v>
      </c>
      <c r="C128" s="261" t="s">
        <v>72</v>
      </c>
      <c r="D128" s="264">
        <v>0.85416666666666663</v>
      </c>
      <c r="E128" s="261" t="s">
        <v>74</v>
      </c>
      <c r="F128" s="136" t="s">
        <v>164</v>
      </c>
      <c r="G128" s="129">
        <v>1</v>
      </c>
      <c r="H128" s="156">
        <v>5.0000000000000001E-3</v>
      </c>
      <c r="I128" s="156">
        <v>5.0000000000000001E-3</v>
      </c>
      <c r="J128" s="156">
        <v>5.0000000000000001E-3</v>
      </c>
      <c r="K128" s="129">
        <v>2</v>
      </c>
      <c r="L128" s="129" t="str">
        <f t="shared" si="36"/>
        <v>0</v>
      </c>
      <c r="M128" s="80">
        <f t="shared" si="37"/>
        <v>0</v>
      </c>
      <c r="N128" s="80">
        <f t="shared" si="38"/>
        <v>0</v>
      </c>
      <c r="O128" s="292">
        <f>SUM(N128:N131)</f>
        <v>-0.41666666666666641</v>
      </c>
      <c r="P128" s="286">
        <f>O128*1.618*-10</f>
        <v>6.7416666666666627</v>
      </c>
      <c r="Q128" s="261">
        <v>9.4</v>
      </c>
      <c r="R128" s="289">
        <v>-9.6999999999999993</v>
      </c>
      <c r="S128" s="289">
        <v>57.1</v>
      </c>
      <c r="T128" s="261">
        <v>-47.3</v>
      </c>
      <c r="U128" s="286">
        <f t="shared" si="41"/>
        <v>2.6583333333333377</v>
      </c>
      <c r="V128" s="283" t="s">
        <v>76</v>
      </c>
    </row>
    <row r="129" spans="2:32" x14ac:dyDescent="0.2">
      <c r="B129" s="273"/>
      <c r="C129" s="262"/>
      <c r="D129" s="265"/>
      <c r="E129" s="262"/>
      <c r="F129" s="137" t="s">
        <v>165</v>
      </c>
      <c r="G129" s="138">
        <v>1</v>
      </c>
      <c r="H129" s="157">
        <v>4.9000000000000002E-2</v>
      </c>
      <c r="I129" s="157">
        <v>4.8000000000000001E-2</v>
      </c>
      <c r="J129" s="157">
        <v>4.7E-2</v>
      </c>
      <c r="K129" s="138">
        <v>2</v>
      </c>
      <c r="L129" s="138" t="str">
        <f t="shared" si="36"/>
        <v>1</v>
      </c>
      <c r="M129" s="108">
        <f t="shared" si="37"/>
        <v>4.1666666666666706E-2</v>
      </c>
      <c r="N129" s="108">
        <f t="shared" si="38"/>
        <v>8.3333333333333412E-2</v>
      </c>
      <c r="O129" s="293"/>
      <c r="P129" s="287"/>
      <c r="Q129" s="262"/>
      <c r="R129" s="290"/>
      <c r="S129" s="290"/>
      <c r="T129" s="262"/>
      <c r="U129" s="287"/>
      <c r="V129" s="284"/>
    </row>
    <row r="130" spans="2:32" x14ac:dyDescent="0.2">
      <c r="B130" s="273"/>
      <c r="C130" s="262"/>
      <c r="D130" s="265"/>
      <c r="E130" s="262"/>
      <c r="F130" s="137" t="s">
        <v>166</v>
      </c>
      <c r="G130" s="138">
        <v>1</v>
      </c>
      <c r="H130" s="157">
        <v>0.01</v>
      </c>
      <c r="I130" s="157">
        <v>1.2E-2</v>
      </c>
      <c r="J130" s="157">
        <v>1.2999999999999999E-2</v>
      </c>
      <c r="K130" s="138">
        <v>2</v>
      </c>
      <c r="L130" s="138" t="str">
        <f t="shared" si="36"/>
        <v>-1</v>
      </c>
      <c r="M130" s="108">
        <f t="shared" si="37"/>
        <v>-0.24999999999999992</v>
      </c>
      <c r="N130" s="108">
        <f t="shared" si="38"/>
        <v>-0.49999999999999983</v>
      </c>
      <c r="O130" s="293"/>
      <c r="P130" s="287"/>
      <c r="Q130" s="262"/>
      <c r="R130" s="290"/>
      <c r="S130" s="290"/>
      <c r="T130" s="262"/>
      <c r="U130" s="287"/>
      <c r="V130" s="284"/>
    </row>
    <row r="131" spans="2:32" x14ac:dyDescent="0.2">
      <c r="B131" s="273"/>
      <c r="C131" s="262"/>
      <c r="D131" s="306"/>
      <c r="E131" s="262"/>
      <c r="F131" s="159" t="s">
        <v>167</v>
      </c>
      <c r="G131" s="160">
        <v>1</v>
      </c>
      <c r="H131" s="161">
        <v>-6.0000000000000001E-3</v>
      </c>
      <c r="I131" s="161">
        <v>-6.0000000000000001E-3</v>
      </c>
      <c r="J131" s="161">
        <v>4.0000000000000001E-3</v>
      </c>
      <c r="K131" s="160">
        <v>2</v>
      </c>
      <c r="L131" s="160" t="str">
        <f t="shared" si="36"/>
        <v>0</v>
      </c>
      <c r="M131" s="108">
        <f t="shared" si="37"/>
        <v>0</v>
      </c>
      <c r="N131" s="108">
        <f t="shared" si="38"/>
        <v>0</v>
      </c>
      <c r="O131" s="307"/>
      <c r="P131" s="303"/>
      <c r="Q131" s="301"/>
      <c r="R131" s="302"/>
      <c r="S131" s="302"/>
      <c r="T131" s="301"/>
      <c r="U131" s="303"/>
      <c r="V131" s="304"/>
    </row>
    <row r="132" spans="2:32" x14ac:dyDescent="0.2">
      <c r="B132" s="273"/>
      <c r="C132" s="262"/>
      <c r="D132" s="298">
        <v>0.91666666666666663</v>
      </c>
      <c r="E132" s="262"/>
      <c r="F132" s="159" t="s">
        <v>168</v>
      </c>
      <c r="G132" s="160">
        <v>1</v>
      </c>
      <c r="H132" s="160">
        <v>64.099999999999994</v>
      </c>
      <c r="I132" s="160">
        <v>65.8</v>
      </c>
      <c r="J132" s="160">
        <v>68.3</v>
      </c>
      <c r="K132" s="160">
        <v>2</v>
      </c>
      <c r="L132" s="160" t="str">
        <f t="shared" si="36"/>
        <v>-1</v>
      </c>
      <c r="M132" s="108">
        <f t="shared" si="37"/>
        <v>-6.3829787234042604E-2</v>
      </c>
      <c r="N132" s="108">
        <f t="shared" si="38"/>
        <v>-0.12765957446808521</v>
      </c>
      <c r="O132" s="299">
        <f>SUM(N132:N133)</f>
        <v>-0.22664065161510097</v>
      </c>
      <c r="P132" s="296">
        <f t="shared" ref="P132" si="42">O132*1.618*-10</f>
        <v>3.6670457431323338</v>
      </c>
      <c r="Q132" s="295">
        <v>19.7</v>
      </c>
      <c r="R132" s="300">
        <v>-9.5</v>
      </c>
      <c r="S132" s="300">
        <v>85.5</v>
      </c>
      <c r="T132" s="295">
        <v>-49.7</v>
      </c>
      <c r="U132" s="296">
        <f>ABS(Q132-P132)</f>
        <v>16.032954256867665</v>
      </c>
      <c r="V132" s="297" t="s">
        <v>76</v>
      </c>
    </row>
    <row r="133" spans="2:32" ht="15.75" thickBot="1" x14ac:dyDescent="0.25">
      <c r="B133" s="273"/>
      <c r="C133" s="263"/>
      <c r="D133" s="266"/>
      <c r="E133" s="263"/>
      <c r="F133" s="144" t="s">
        <v>169</v>
      </c>
      <c r="G133" s="145">
        <v>1</v>
      </c>
      <c r="H133" s="145">
        <v>67.2</v>
      </c>
      <c r="I133" s="145">
        <v>68.7</v>
      </c>
      <c r="J133" s="145">
        <v>70.599999999999994</v>
      </c>
      <c r="K133" s="145">
        <v>2</v>
      </c>
      <c r="L133" s="145" t="str">
        <f t="shared" si="36"/>
        <v>-1</v>
      </c>
      <c r="M133" s="147">
        <f t="shared" si="37"/>
        <v>-4.9490538573507881E-2</v>
      </c>
      <c r="N133" s="147">
        <f t="shared" si="38"/>
        <v>-9.8981077147015761E-2</v>
      </c>
      <c r="O133" s="294"/>
      <c r="P133" s="288"/>
      <c r="Q133" s="263"/>
      <c r="R133" s="291"/>
      <c r="S133" s="291"/>
      <c r="T133" s="263"/>
      <c r="U133" s="288"/>
      <c r="V133" s="285"/>
    </row>
    <row r="134" spans="2:32" ht="15.75" thickBot="1" x14ac:dyDescent="0.25"/>
    <row r="135" spans="2:32" ht="15.75" thickBot="1" x14ac:dyDescent="0.25">
      <c r="B135" s="179" t="s">
        <v>170</v>
      </c>
    </row>
    <row r="136" spans="2:32" x14ac:dyDescent="0.2">
      <c r="B136" s="342" t="s">
        <v>56</v>
      </c>
      <c r="C136" s="267" t="s">
        <v>57</v>
      </c>
      <c r="D136" s="267" t="s">
        <v>58</v>
      </c>
      <c r="E136" s="267" t="s">
        <v>59</v>
      </c>
      <c r="F136" s="276" t="s">
        <v>60</v>
      </c>
      <c r="G136" s="277"/>
      <c r="H136" s="277"/>
      <c r="I136" s="277"/>
      <c r="J136" s="277"/>
      <c r="K136" s="277"/>
      <c r="L136" s="277"/>
      <c r="M136" s="277"/>
      <c r="N136" s="277"/>
      <c r="O136" s="277"/>
      <c r="P136" s="278"/>
      <c r="Q136" s="279" t="s">
        <v>61</v>
      </c>
      <c r="R136" s="280"/>
      <c r="S136" s="280"/>
      <c r="T136" s="281"/>
      <c r="U136" s="267" t="s">
        <v>62</v>
      </c>
      <c r="V136" s="269" t="s">
        <v>63</v>
      </c>
    </row>
    <row r="137" spans="2:32" ht="15.75" thickBot="1" x14ac:dyDescent="0.25">
      <c r="B137" s="343"/>
      <c r="C137" s="344"/>
      <c r="D137" s="344"/>
      <c r="E137" s="344"/>
      <c r="F137" s="35" t="s">
        <v>2</v>
      </c>
      <c r="G137" s="35" t="s">
        <v>3</v>
      </c>
      <c r="H137" s="35" t="s">
        <v>64</v>
      </c>
      <c r="I137" s="35" t="s">
        <v>5</v>
      </c>
      <c r="J137" s="35" t="s">
        <v>6</v>
      </c>
      <c r="K137" s="35" t="s">
        <v>7</v>
      </c>
      <c r="L137" s="35" t="s">
        <v>8</v>
      </c>
      <c r="M137" s="36" t="s">
        <v>9</v>
      </c>
      <c r="N137" s="36" t="s">
        <v>10</v>
      </c>
      <c r="O137" s="37" t="s">
        <v>65</v>
      </c>
      <c r="P137" s="38" t="s">
        <v>66</v>
      </c>
      <c r="Q137" s="39" t="s">
        <v>67</v>
      </c>
      <c r="R137" s="40" t="s">
        <v>68</v>
      </c>
      <c r="S137" s="41" t="s">
        <v>69</v>
      </c>
      <c r="T137" s="38" t="s">
        <v>70</v>
      </c>
      <c r="U137" s="344"/>
      <c r="V137" s="345"/>
    </row>
    <row r="138" spans="2:32" ht="15.75" thickBot="1" x14ac:dyDescent="0.25">
      <c r="B138" s="180">
        <v>44592</v>
      </c>
      <c r="C138" s="132" t="s">
        <v>72</v>
      </c>
      <c r="D138" s="176">
        <v>0.90625</v>
      </c>
      <c r="E138" s="132" t="s">
        <v>74</v>
      </c>
      <c r="F138" s="181" t="s">
        <v>171</v>
      </c>
      <c r="G138" s="182">
        <v>1</v>
      </c>
      <c r="H138" s="182">
        <v>65.2</v>
      </c>
      <c r="I138" s="182">
        <v>61.7</v>
      </c>
      <c r="J138" s="182">
        <v>64.3</v>
      </c>
      <c r="K138" s="182">
        <v>2</v>
      </c>
      <c r="L138" s="183" t="str">
        <f t="shared" ref="L138:L155" si="43">IF(H138=I138,"0",IF(H138&gt;I138,"1","-1"))</f>
        <v>1</v>
      </c>
      <c r="M138" s="184">
        <f t="shared" ref="M138:M155" si="44">((ABS(H138-I138)+ABS(J138-I138))*L138)/ABS(I138)</f>
        <v>9.8865478119935069E-2</v>
      </c>
      <c r="N138" s="184">
        <f t="shared" ref="N138:N155" si="45">M138*K138*G138</f>
        <v>0.19773095623987014</v>
      </c>
      <c r="O138" s="123">
        <f t="shared" ref="O138:O143" si="46">SUM(N138)</f>
        <v>0.19773095623987014</v>
      </c>
      <c r="P138" s="185">
        <f t="shared" ref="P138:P151" si="47">O138*1.618*-10</f>
        <v>-3.1992868719610987</v>
      </c>
      <c r="Q138" s="182">
        <v>-13.5</v>
      </c>
      <c r="R138" s="186">
        <v>-42.75</v>
      </c>
      <c r="S138" s="186">
        <v>13.6</v>
      </c>
      <c r="T138" s="182">
        <v>-47.35</v>
      </c>
      <c r="U138" s="185">
        <f t="shared" ref="U138:U151" si="48">ABS(Q138-P138)</f>
        <v>10.3007131280389</v>
      </c>
      <c r="V138" s="187" t="s">
        <v>82</v>
      </c>
    </row>
    <row r="139" spans="2:32" x14ac:dyDescent="0.2">
      <c r="B139" s="271">
        <v>44593</v>
      </c>
      <c r="C139" s="261" t="s">
        <v>72</v>
      </c>
      <c r="D139" s="188">
        <v>0.90625</v>
      </c>
      <c r="E139" s="261" t="s">
        <v>74</v>
      </c>
      <c r="F139" s="136" t="s">
        <v>172</v>
      </c>
      <c r="G139" s="129">
        <v>1</v>
      </c>
      <c r="H139" s="129">
        <v>55.5</v>
      </c>
      <c r="I139" s="129">
        <v>55</v>
      </c>
      <c r="J139" s="129">
        <v>57.7</v>
      </c>
      <c r="K139" s="129"/>
      <c r="L139" s="129" t="str">
        <f t="shared" si="43"/>
        <v>1</v>
      </c>
      <c r="M139" s="80">
        <f t="shared" si="44"/>
        <v>5.818181818181823E-2</v>
      </c>
      <c r="N139" s="80">
        <f t="shared" si="45"/>
        <v>0</v>
      </c>
      <c r="O139" s="81">
        <f t="shared" si="46"/>
        <v>0</v>
      </c>
      <c r="P139" s="82">
        <f t="shared" si="47"/>
        <v>0</v>
      </c>
      <c r="Q139" s="129">
        <v>0.15</v>
      </c>
      <c r="R139" s="83">
        <v>-36</v>
      </c>
      <c r="S139" s="83">
        <v>31.3</v>
      </c>
      <c r="T139" s="129">
        <v>64.75</v>
      </c>
      <c r="U139" s="82">
        <f t="shared" si="48"/>
        <v>0.15</v>
      </c>
      <c r="V139" s="84" t="s">
        <v>82</v>
      </c>
    </row>
    <row r="140" spans="2:32" x14ac:dyDescent="0.2">
      <c r="B140" s="273"/>
      <c r="C140" s="262"/>
      <c r="D140" s="298">
        <v>0.91666666666666663</v>
      </c>
      <c r="E140" s="262"/>
      <c r="F140" s="137" t="s">
        <v>173</v>
      </c>
      <c r="G140" s="138">
        <v>1</v>
      </c>
      <c r="H140" s="138">
        <v>54.5</v>
      </c>
      <c r="I140" s="138">
        <v>53.5</v>
      </c>
      <c r="J140" s="138">
        <v>53.9</v>
      </c>
      <c r="K140" s="138">
        <v>2</v>
      </c>
      <c r="L140" s="138" t="str">
        <f t="shared" si="43"/>
        <v>1</v>
      </c>
      <c r="M140" s="108">
        <f t="shared" si="44"/>
        <v>2.6168224299065394E-2</v>
      </c>
      <c r="N140" s="108">
        <f t="shared" si="45"/>
        <v>5.2336448598130789E-2</v>
      </c>
      <c r="O140" s="299">
        <f>SUM(N140:N142)</f>
        <v>0.44576827637356325</v>
      </c>
      <c r="P140" s="296">
        <f>O140*1.618*-10</f>
        <v>-7.2125307117242539</v>
      </c>
      <c r="Q140" s="295">
        <v>-4.75</v>
      </c>
      <c r="R140" s="300">
        <v>-45.85</v>
      </c>
      <c r="S140" s="300">
        <v>21.45</v>
      </c>
      <c r="T140" s="295">
        <v>54.9</v>
      </c>
      <c r="U140" s="296">
        <f t="shared" si="48"/>
        <v>2.4625307117242539</v>
      </c>
      <c r="V140" s="297" t="s">
        <v>82</v>
      </c>
    </row>
    <row r="141" spans="2:32" x14ac:dyDescent="0.2">
      <c r="B141" s="273"/>
      <c r="C141" s="262"/>
      <c r="D141" s="265"/>
      <c r="E141" s="262"/>
      <c r="F141" s="137" t="s">
        <v>174</v>
      </c>
      <c r="G141" s="138">
        <v>1</v>
      </c>
      <c r="H141" s="138">
        <v>57.6</v>
      </c>
      <c r="I141" s="138">
        <v>57.5</v>
      </c>
      <c r="J141" s="138">
        <v>58.8</v>
      </c>
      <c r="K141" s="138">
        <v>3</v>
      </c>
      <c r="L141" s="138" t="str">
        <f t="shared" si="43"/>
        <v>1</v>
      </c>
      <c r="M141" s="108">
        <f t="shared" si="44"/>
        <v>2.4347826086956497E-2</v>
      </c>
      <c r="N141" s="108">
        <f t="shared" si="45"/>
        <v>7.3043478260869488E-2</v>
      </c>
      <c r="O141" s="293"/>
      <c r="P141" s="287"/>
      <c r="Q141" s="262"/>
      <c r="R141" s="290"/>
      <c r="S141" s="290"/>
      <c r="T141" s="262"/>
      <c r="U141" s="287"/>
      <c r="V141" s="284"/>
    </row>
    <row r="142" spans="2:32" ht="15.75" thickBot="1" x14ac:dyDescent="0.25">
      <c r="B142" s="273"/>
      <c r="C142" s="262"/>
      <c r="D142" s="266"/>
      <c r="E142" s="262"/>
      <c r="F142" s="137" t="s">
        <v>175</v>
      </c>
      <c r="G142" s="138">
        <v>1</v>
      </c>
      <c r="H142" s="138">
        <v>10.925000000000001</v>
      </c>
      <c r="I142" s="138">
        <v>10.3</v>
      </c>
      <c r="J142" s="138">
        <v>10.775</v>
      </c>
      <c r="K142" s="138">
        <v>3</v>
      </c>
      <c r="L142" s="138" t="str">
        <f t="shared" si="43"/>
        <v>1</v>
      </c>
      <c r="M142" s="108">
        <f t="shared" si="44"/>
        <v>0.10679611650485432</v>
      </c>
      <c r="N142" s="108">
        <f t="shared" si="45"/>
        <v>0.32038834951456296</v>
      </c>
      <c r="O142" s="294"/>
      <c r="P142" s="288"/>
      <c r="Q142" s="263"/>
      <c r="R142" s="291"/>
      <c r="S142" s="291"/>
      <c r="T142" s="263"/>
      <c r="U142" s="288"/>
      <c r="V142" s="285"/>
    </row>
    <row r="143" spans="2:32" ht="15.75" thickBot="1" x14ac:dyDescent="0.25">
      <c r="B143" s="134">
        <v>44594</v>
      </c>
      <c r="C143" s="112" t="s">
        <v>72</v>
      </c>
      <c r="D143" s="166">
        <v>0.84375</v>
      </c>
      <c r="E143" s="112" t="s">
        <v>74</v>
      </c>
      <c r="F143" s="136" t="s">
        <v>176</v>
      </c>
      <c r="G143" s="129">
        <v>1</v>
      </c>
      <c r="H143" s="129">
        <v>-301</v>
      </c>
      <c r="I143" s="129">
        <v>207</v>
      </c>
      <c r="J143" s="129">
        <v>776</v>
      </c>
      <c r="K143" s="129">
        <v>3</v>
      </c>
      <c r="L143" s="129" t="str">
        <f t="shared" si="43"/>
        <v>-1</v>
      </c>
      <c r="M143" s="80">
        <f t="shared" si="44"/>
        <v>-5.2028985507246377</v>
      </c>
      <c r="N143" s="80">
        <f t="shared" si="45"/>
        <v>-15.608695652173914</v>
      </c>
      <c r="O143" s="81">
        <f t="shared" si="46"/>
        <v>-15.608695652173914</v>
      </c>
      <c r="P143" s="82">
        <f t="shared" si="47"/>
        <v>252.54869565217393</v>
      </c>
      <c r="Q143" s="129">
        <v>9.65</v>
      </c>
      <c r="R143" s="83">
        <v>-9.65</v>
      </c>
      <c r="S143" s="83">
        <v>49</v>
      </c>
      <c r="T143" s="129">
        <v>78.209999999999994</v>
      </c>
      <c r="U143" s="82">
        <f t="shared" si="48"/>
        <v>242.89869565217393</v>
      </c>
      <c r="V143" s="84" t="s">
        <v>82</v>
      </c>
    </row>
    <row r="144" spans="2:32" ht="15" customHeight="1" x14ac:dyDescent="0.2">
      <c r="B144" s="271">
        <v>44595</v>
      </c>
      <c r="C144" s="261" t="s">
        <v>72</v>
      </c>
      <c r="D144" s="264">
        <v>0.85416666666666663</v>
      </c>
      <c r="E144" s="261" t="s">
        <v>74</v>
      </c>
      <c r="F144" s="136" t="s">
        <v>12</v>
      </c>
      <c r="G144" s="129">
        <v>-1</v>
      </c>
      <c r="H144" s="129">
        <v>238</v>
      </c>
      <c r="I144" s="129">
        <v>245</v>
      </c>
      <c r="J144" s="129">
        <v>261</v>
      </c>
      <c r="K144" s="129">
        <v>3</v>
      </c>
      <c r="L144" s="129" t="str">
        <f t="shared" si="43"/>
        <v>-1</v>
      </c>
      <c r="M144" s="80">
        <f t="shared" si="44"/>
        <v>-9.3877551020408165E-2</v>
      </c>
      <c r="N144" s="80">
        <f t="shared" si="45"/>
        <v>0.28163265306122448</v>
      </c>
      <c r="O144" s="292">
        <f>SUM(N144:N146)</f>
        <v>-4.4683673469387752</v>
      </c>
      <c r="P144" s="286">
        <f t="shared" si="47"/>
        <v>72.298183673469381</v>
      </c>
      <c r="Q144" s="261">
        <v>5</v>
      </c>
      <c r="R144" s="289">
        <v>-0.65</v>
      </c>
      <c r="S144" s="289">
        <v>26.95</v>
      </c>
      <c r="T144" s="261">
        <v>-133.15</v>
      </c>
      <c r="U144" s="286">
        <f t="shared" si="48"/>
        <v>67.298183673469381</v>
      </c>
      <c r="V144" s="283" t="s">
        <v>76</v>
      </c>
      <c r="X144" s="316" t="s">
        <v>177</v>
      </c>
      <c r="Y144" s="317"/>
      <c r="Z144" s="317"/>
      <c r="AA144" s="317"/>
      <c r="AB144" s="317"/>
      <c r="AC144" s="317"/>
      <c r="AD144" s="317"/>
      <c r="AE144" s="317"/>
      <c r="AF144" s="318"/>
    </row>
    <row r="145" spans="2:32" x14ac:dyDescent="0.2">
      <c r="B145" s="273"/>
      <c r="C145" s="262"/>
      <c r="D145" s="265"/>
      <c r="E145" s="262"/>
      <c r="F145" s="137" t="s">
        <v>178</v>
      </c>
      <c r="G145" s="138">
        <v>1</v>
      </c>
      <c r="H145" s="157">
        <v>6.6000000000000003E-2</v>
      </c>
      <c r="I145" s="157">
        <v>3.2000000000000001E-2</v>
      </c>
      <c r="J145" s="157">
        <v>-0.05</v>
      </c>
      <c r="K145" s="138">
        <v>2</v>
      </c>
      <c r="L145" s="138" t="str">
        <f t="shared" si="43"/>
        <v>1</v>
      </c>
      <c r="M145" s="108">
        <f t="shared" si="44"/>
        <v>3.625</v>
      </c>
      <c r="N145" s="108">
        <f t="shared" si="45"/>
        <v>7.25</v>
      </c>
      <c r="O145" s="293"/>
      <c r="P145" s="287"/>
      <c r="Q145" s="262"/>
      <c r="R145" s="290"/>
      <c r="S145" s="290"/>
      <c r="T145" s="262"/>
      <c r="U145" s="287"/>
      <c r="V145" s="284"/>
      <c r="X145" s="322"/>
      <c r="Y145" s="245"/>
      <c r="Z145" s="245"/>
      <c r="AA145" s="245"/>
      <c r="AB145" s="245"/>
      <c r="AC145" s="245"/>
      <c r="AD145" s="245"/>
      <c r="AE145" s="245"/>
      <c r="AF145" s="323"/>
    </row>
    <row r="146" spans="2:32" x14ac:dyDescent="0.2">
      <c r="B146" s="273"/>
      <c r="C146" s="262"/>
      <c r="D146" s="306"/>
      <c r="E146" s="262"/>
      <c r="F146" s="137" t="s">
        <v>179</v>
      </c>
      <c r="G146" s="138">
        <v>1</v>
      </c>
      <c r="H146" s="157">
        <v>3.0000000000000001E-3</v>
      </c>
      <c r="I146" s="157">
        <v>1.4999999999999999E-2</v>
      </c>
      <c r="J146" s="157">
        <v>9.2999999999999999E-2</v>
      </c>
      <c r="K146" s="138">
        <v>2</v>
      </c>
      <c r="L146" s="138" t="str">
        <f t="shared" si="43"/>
        <v>-1</v>
      </c>
      <c r="M146" s="108">
        <f t="shared" si="44"/>
        <v>-6</v>
      </c>
      <c r="N146" s="108">
        <f t="shared" si="45"/>
        <v>-12</v>
      </c>
      <c r="O146" s="307"/>
      <c r="P146" s="303"/>
      <c r="Q146" s="301"/>
      <c r="R146" s="302"/>
      <c r="S146" s="302"/>
      <c r="T146" s="301"/>
      <c r="U146" s="303"/>
      <c r="V146" s="304"/>
      <c r="X146" s="322"/>
      <c r="Y146" s="245"/>
      <c r="Z146" s="245"/>
      <c r="AA146" s="245"/>
      <c r="AB146" s="245"/>
      <c r="AC146" s="245"/>
      <c r="AD146" s="245"/>
      <c r="AE146" s="245"/>
      <c r="AF146" s="323"/>
    </row>
    <row r="147" spans="2:32" x14ac:dyDescent="0.2">
      <c r="B147" s="273"/>
      <c r="C147" s="262"/>
      <c r="D147" s="298">
        <v>0.90625</v>
      </c>
      <c r="E147" s="262"/>
      <c r="F147" s="137" t="s">
        <v>180</v>
      </c>
      <c r="G147" s="138">
        <v>1</v>
      </c>
      <c r="H147" s="124">
        <v>51.1</v>
      </c>
      <c r="I147" s="124">
        <v>50.8</v>
      </c>
      <c r="J147" s="124">
        <v>57</v>
      </c>
      <c r="K147" s="138">
        <v>2</v>
      </c>
      <c r="L147" s="138" t="str">
        <f t="shared" si="43"/>
        <v>1</v>
      </c>
      <c r="M147" s="108">
        <f t="shared" si="44"/>
        <v>0.12795275590551194</v>
      </c>
      <c r="N147" s="108">
        <f t="shared" si="45"/>
        <v>0.25590551181102389</v>
      </c>
      <c r="O147" s="299">
        <f>SUM(N147:N148)</f>
        <v>0.53095462772458024</v>
      </c>
      <c r="P147" s="296">
        <f>O147*1.618*-10</f>
        <v>-8.5908458765837086</v>
      </c>
      <c r="Q147" s="295">
        <v>20.99</v>
      </c>
      <c r="R147" s="300">
        <v>-73.31</v>
      </c>
      <c r="S147" s="300">
        <v>25.94</v>
      </c>
      <c r="T147" s="295">
        <v>189.34</v>
      </c>
      <c r="U147" s="296">
        <f>ABS(Q148-P147)</f>
        <v>8.5908458765837086</v>
      </c>
      <c r="V147" s="297" t="s">
        <v>76</v>
      </c>
      <c r="X147" s="319"/>
      <c r="Y147" s="320"/>
      <c r="Z147" s="320"/>
      <c r="AA147" s="320"/>
      <c r="AB147" s="320"/>
      <c r="AC147" s="320"/>
      <c r="AD147" s="320"/>
      <c r="AE147" s="320"/>
      <c r="AF147" s="321"/>
    </row>
    <row r="148" spans="2:32" x14ac:dyDescent="0.2">
      <c r="B148" s="273"/>
      <c r="C148" s="262"/>
      <c r="D148" s="306"/>
      <c r="E148" s="262"/>
      <c r="F148" s="137" t="s">
        <v>152</v>
      </c>
      <c r="G148" s="138">
        <v>1</v>
      </c>
      <c r="H148" s="124">
        <v>51.2</v>
      </c>
      <c r="I148" s="124">
        <v>50.9</v>
      </c>
      <c r="J148" s="124">
        <v>57.6</v>
      </c>
      <c r="K148" s="138">
        <v>2</v>
      </c>
      <c r="L148" s="138" t="str">
        <f t="shared" si="43"/>
        <v>1</v>
      </c>
      <c r="M148" s="108">
        <f t="shared" si="44"/>
        <v>0.13752455795677815</v>
      </c>
      <c r="N148" s="108">
        <f t="shared" si="45"/>
        <v>0.2750491159135563</v>
      </c>
      <c r="O148" s="307"/>
      <c r="P148" s="303"/>
      <c r="Q148" s="301"/>
      <c r="R148" s="302"/>
      <c r="S148" s="302"/>
      <c r="T148" s="301"/>
      <c r="U148" s="303"/>
      <c r="V148" s="304"/>
    </row>
    <row r="149" spans="2:32" x14ac:dyDescent="0.2">
      <c r="B149" s="273"/>
      <c r="C149" s="262"/>
      <c r="D149" s="298">
        <v>0.91666666666666663</v>
      </c>
      <c r="E149" s="262"/>
      <c r="F149" s="137" t="s">
        <v>181</v>
      </c>
      <c r="G149" s="138">
        <v>1</v>
      </c>
      <c r="H149" s="157">
        <v>-4.0000000000000001E-3</v>
      </c>
      <c r="I149" s="157">
        <v>-2E-3</v>
      </c>
      <c r="J149" s="157">
        <v>1.7999999999999999E-2</v>
      </c>
      <c r="K149" s="138">
        <v>2</v>
      </c>
      <c r="L149" s="138" t="str">
        <f t="shared" si="43"/>
        <v>-1</v>
      </c>
      <c r="M149" s="108">
        <f t="shared" si="44"/>
        <v>-11</v>
      </c>
      <c r="N149" s="108">
        <f t="shared" si="45"/>
        <v>-22</v>
      </c>
      <c r="O149" s="299">
        <f>SUM(N149:N150)</f>
        <v>-21.838655462184875</v>
      </c>
      <c r="P149" s="296">
        <f t="shared" ref="P149" si="49">O149*1.618*-10</f>
        <v>353.34944537815124</v>
      </c>
      <c r="Q149" s="295">
        <v>77.64</v>
      </c>
      <c r="R149" s="300">
        <v>-11.5</v>
      </c>
      <c r="S149" s="300">
        <v>97.56</v>
      </c>
      <c r="T149" s="295">
        <v>234.5</v>
      </c>
      <c r="U149" s="296">
        <f t="shared" si="48"/>
        <v>275.70944537815126</v>
      </c>
      <c r="V149" s="297" t="s">
        <v>76</v>
      </c>
    </row>
    <row r="150" spans="2:32" ht="15.75" thickBot="1" x14ac:dyDescent="0.25">
      <c r="B150" s="273"/>
      <c r="C150" s="262"/>
      <c r="D150" s="266"/>
      <c r="E150" s="262"/>
      <c r="F150" s="137" t="s">
        <v>182</v>
      </c>
      <c r="G150" s="138">
        <v>1</v>
      </c>
      <c r="H150" s="124">
        <v>59.9</v>
      </c>
      <c r="I150" s="124">
        <v>59.5</v>
      </c>
      <c r="J150" s="124">
        <v>62.3</v>
      </c>
      <c r="K150" s="138">
        <v>3</v>
      </c>
      <c r="L150" s="138" t="str">
        <f t="shared" si="43"/>
        <v>1</v>
      </c>
      <c r="M150" s="108">
        <f t="shared" si="44"/>
        <v>5.3781512605041944E-2</v>
      </c>
      <c r="N150" s="108">
        <f t="shared" si="45"/>
        <v>0.16134453781512584</v>
      </c>
      <c r="O150" s="294"/>
      <c r="P150" s="288"/>
      <c r="Q150" s="263"/>
      <c r="R150" s="291"/>
      <c r="S150" s="291"/>
      <c r="T150" s="263"/>
      <c r="U150" s="288"/>
      <c r="V150" s="285"/>
    </row>
    <row r="151" spans="2:32" x14ac:dyDescent="0.2">
      <c r="B151" s="271">
        <v>44596</v>
      </c>
      <c r="C151" s="261" t="s">
        <v>72</v>
      </c>
      <c r="D151" s="264">
        <v>0.85416666666666663</v>
      </c>
      <c r="E151" s="261" t="s">
        <v>74</v>
      </c>
      <c r="F151" s="136" t="s">
        <v>183</v>
      </c>
      <c r="G151" s="129">
        <v>1</v>
      </c>
      <c r="H151" s="156">
        <v>5.7000000000000002E-2</v>
      </c>
      <c r="I151" s="156">
        <v>5.1999999999999998E-2</v>
      </c>
      <c r="J151" s="156">
        <v>0.05</v>
      </c>
      <c r="K151" s="129">
        <v>2</v>
      </c>
      <c r="L151" s="129" t="str">
        <f t="shared" si="43"/>
        <v>1</v>
      </c>
      <c r="M151" s="80">
        <f t="shared" si="44"/>
        <v>0.13461538461538461</v>
      </c>
      <c r="N151" s="80">
        <f t="shared" si="45"/>
        <v>0.26923076923076922</v>
      </c>
      <c r="O151" s="292">
        <f>SUM(N151:N155)</f>
        <v>23.158974358974358</v>
      </c>
      <c r="P151" s="286">
        <f t="shared" si="47"/>
        <v>-374.71220512820514</v>
      </c>
      <c r="Q151" s="261">
        <v>-176.04</v>
      </c>
      <c r="R151" s="289">
        <v>-180.75</v>
      </c>
      <c r="S151" s="289">
        <v>5.3</v>
      </c>
      <c r="T151" s="261">
        <v>-208.6</v>
      </c>
      <c r="U151" s="286">
        <f t="shared" si="48"/>
        <v>198.67220512820515</v>
      </c>
      <c r="V151" s="283" t="s">
        <v>116</v>
      </c>
    </row>
    <row r="152" spans="2:32" x14ac:dyDescent="0.2">
      <c r="B152" s="273"/>
      <c r="C152" s="262"/>
      <c r="D152" s="265"/>
      <c r="E152" s="262"/>
      <c r="F152" s="137" t="s">
        <v>184</v>
      </c>
      <c r="G152" s="138">
        <v>1</v>
      </c>
      <c r="H152" s="157">
        <v>7.0000000000000001E-3</v>
      </c>
      <c r="I152" s="157">
        <v>5.0000000000000001E-3</v>
      </c>
      <c r="J152" s="157">
        <v>5.0000000000000001E-3</v>
      </c>
      <c r="K152" s="138">
        <v>2</v>
      </c>
      <c r="L152" s="138" t="str">
        <f t="shared" si="43"/>
        <v>1</v>
      </c>
      <c r="M152" s="108">
        <f t="shared" si="44"/>
        <v>0.4</v>
      </c>
      <c r="N152" s="108">
        <f t="shared" si="45"/>
        <v>0.8</v>
      </c>
      <c r="O152" s="293"/>
      <c r="P152" s="287"/>
      <c r="Q152" s="262"/>
      <c r="R152" s="290"/>
      <c r="S152" s="290"/>
      <c r="T152" s="262"/>
      <c r="U152" s="287"/>
      <c r="V152" s="284"/>
    </row>
    <row r="153" spans="2:32" x14ac:dyDescent="0.2">
      <c r="B153" s="273"/>
      <c r="C153" s="262"/>
      <c r="D153" s="265"/>
      <c r="E153" s="262"/>
      <c r="F153" s="137" t="s">
        <v>185</v>
      </c>
      <c r="G153" s="138">
        <v>1</v>
      </c>
      <c r="H153" s="138">
        <v>467</v>
      </c>
      <c r="I153" s="138">
        <v>150</v>
      </c>
      <c r="J153" s="138">
        <v>510</v>
      </c>
      <c r="K153" s="138">
        <v>3</v>
      </c>
      <c r="L153" s="138" t="str">
        <f t="shared" si="43"/>
        <v>1</v>
      </c>
      <c r="M153" s="108">
        <f t="shared" si="44"/>
        <v>4.5133333333333336</v>
      </c>
      <c r="N153" s="108">
        <f t="shared" si="45"/>
        <v>13.540000000000001</v>
      </c>
      <c r="O153" s="293"/>
      <c r="P153" s="287"/>
      <c r="Q153" s="262"/>
      <c r="R153" s="290"/>
      <c r="S153" s="290"/>
      <c r="T153" s="262"/>
      <c r="U153" s="287"/>
      <c r="V153" s="284"/>
    </row>
    <row r="154" spans="2:32" x14ac:dyDescent="0.2">
      <c r="B154" s="273"/>
      <c r="C154" s="262"/>
      <c r="D154" s="265"/>
      <c r="E154" s="262"/>
      <c r="F154" s="159" t="s">
        <v>186</v>
      </c>
      <c r="G154" s="160">
        <v>1</v>
      </c>
      <c r="H154" s="160">
        <v>444</v>
      </c>
      <c r="I154" s="160">
        <v>150</v>
      </c>
      <c r="J154" s="160">
        <v>503</v>
      </c>
      <c r="K154" s="160">
        <v>2</v>
      </c>
      <c r="L154" s="160" t="str">
        <f t="shared" si="43"/>
        <v>1</v>
      </c>
      <c r="M154" s="93">
        <f t="shared" si="44"/>
        <v>4.3133333333333335</v>
      </c>
      <c r="N154" s="93">
        <f t="shared" si="45"/>
        <v>8.6266666666666669</v>
      </c>
      <c r="O154" s="293"/>
      <c r="P154" s="287"/>
      <c r="Q154" s="262"/>
      <c r="R154" s="290"/>
      <c r="S154" s="290"/>
      <c r="T154" s="262"/>
      <c r="U154" s="287"/>
      <c r="V154" s="284"/>
    </row>
    <row r="155" spans="2:32" ht="15.75" thickBot="1" x14ac:dyDescent="0.25">
      <c r="B155" s="282"/>
      <c r="C155" s="263"/>
      <c r="D155" s="266"/>
      <c r="E155" s="263"/>
      <c r="F155" s="144" t="s">
        <v>187</v>
      </c>
      <c r="G155" s="145">
        <v>-1</v>
      </c>
      <c r="H155" s="189">
        <v>0.04</v>
      </c>
      <c r="I155" s="189">
        <v>3.9E-2</v>
      </c>
      <c r="J155" s="189">
        <v>3.9E-2</v>
      </c>
      <c r="K155" s="145">
        <v>3</v>
      </c>
      <c r="L155" s="145" t="str">
        <f t="shared" si="43"/>
        <v>1</v>
      </c>
      <c r="M155" s="147">
        <f t="shared" si="44"/>
        <v>2.5641025641025664E-2</v>
      </c>
      <c r="N155" s="147">
        <f t="shared" si="45"/>
        <v>-7.6923076923076997E-2</v>
      </c>
      <c r="O155" s="294"/>
      <c r="P155" s="288"/>
      <c r="Q155" s="263"/>
      <c r="R155" s="291"/>
      <c r="S155" s="291"/>
      <c r="T155" s="263"/>
      <c r="U155" s="288"/>
      <c r="V155" s="285"/>
    </row>
    <row r="156" spans="2:32" ht="15.75" thickBot="1" x14ac:dyDescent="0.25"/>
    <row r="157" spans="2:32" ht="15.75" thickBot="1" x14ac:dyDescent="0.25">
      <c r="B157" s="34" t="s">
        <v>188</v>
      </c>
    </row>
    <row r="158" spans="2:32" x14ac:dyDescent="0.2">
      <c r="B158" s="274" t="s">
        <v>56</v>
      </c>
      <c r="C158" s="267" t="s">
        <v>57</v>
      </c>
      <c r="D158" s="267" t="s">
        <v>58</v>
      </c>
      <c r="E158" s="267" t="s">
        <v>59</v>
      </c>
      <c r="F158" s="276" t="s">
        <v>60</v>
      </c>
      <c r="G158" s="277"/>
      <c r="H158" s="277"/>
      <c r="I158" s="277"/>
      <c r="J158" s="277"/>
      <c r="K158" s="277"/>
      <c r="L158" s="277"/>
      <c r="M158" s="277"/>
      <c r="N158" s="277"/>
      <c r="O158" s="277"/>
      <c r="P158" s="278"/>
      <c r="Q158" s="279" t="s">
        <v>61</v>
      </c>
      <c r="R158" s="280"/>
      <c r="S158" s="280"/>
      <c r="T158" s="281"/>
      <c r="U158" s="267" t="s">
        <v>62</v>
      </c>
      <c r="V158" s="269" t="s">
        <v>63</v>
      </c>
    </row>
    <row r="159" spans="2:32" ht="15.75" thickBot="1" x14ac:dyDescent="0.25">
      <c r="B159" s="275"/>
      <c r="C159" s="268"/>
      <c r="D159" s="268"/>
      <c r="E159" s="268"/>
      <c r="F159" s="148" t="s">
        <v>2</v>
      </c>
      <c r="G159" s="148" t="s">
        <v>3</v>
      </c>
      <c r="H159" s="148" t="s">
        <v>64</v>
      </c>
      <c r="I159" s="148" t="s">
        <v>5</v>
      </c>
      <c r="J159" s="148" t="s">
        <v>6</v>
      </c>
      <c r="K159" s="148" t="s">
        <v>7</v>
      </c>
      <c r="L159" s="148" t="s">
        <v>8</v>
      </c>
      <c r="M159" s="149" t="s">
        <v>9</v>
      </c>
      <c r="N159" s="149" t="s">
        <v>10</v>
      </c>
      <c r="O159" s="150" t="s">
        <v>65</v>
      </c>
      <c r="P159" s="151" t="s">
        <v>66</v>
      </c>
      <c r="Q159" s="152" t="s">
        <v>67</v>
      </c>
      <c r="R159" s="153" t="s">
        <v>68</v>
      </c>
      <c r="S159" s="154" t="s">
        <v>69</v>
      </c>
      <c r="T159" s="151" t="s">
        <v>70</v>
      </c>
      <c r="U159" s="268"/>
      <c r="V159" s="270"/>
    </row>
    <row r="160" spans="2:32" ht="15.75" thickBot="1" x14ac:dyDescent="0.25">
      <c r="B160" s="134">
        <v>44599</v>
      </c>
      <c r="C160" s="112" t="s">
        <v>72</v>
      </c>
      <c r="D160" s="168"/>
      <c r="E160" s="43" t="s">
        <v>74</v>
      </c>
      <c r="F160" s="169"/>
      <c r="G160" s="43"/>
      <c r="H160" s="43"/>
      <c r="I160" s="43"/>
      <c r="J160" s="43"/>
      <c r="K160" s="44"/>
      <c r="L160" s="44" t="str">
        <f t="shared" ref="L160:L169" si="50">IF(H160=I160,"0",IF(H160&gt;I160,"1","-1"))</f>
        <v>0</v>
      </c>
      <c r="M160" s="44"/>
      <c r="N160" s="44"/>
      <c r="O160" s="45">
        <f>SUM(N160)</f>
        <v>0</v>
      </c>
      <c r="P160" s="46">
        <f>N160*1.618*-10</f>
        <v>0</v>
      </c>
      <c r="Q160" s="46"/>
      <c r="R160" s="101"/>
      <c r="S160" s="101"/>
      <c r="T160" s="46"/>
      <c r="U160" s="46">
        <f>ABS(Q160-P160)</f>
        <v>0</v>
      </c>
      <c r="V160" s="50"/>
    </row>
    <row r="161" spans="2:32" ht="15.75" thickBot="1" x14ac:dyDescent="0.25">
      <c r="B161" s="111">
        <v>44600</v>
      </c>
      <c r="C161" s="112" t="s">
        <v>72</v>
      </c>
      <c r="D161" s="166">
        <v>0.85416666666666663</v>
      </c>
      <c r="E161" s="112" t="s">
        <v>74</v>
      </c>
      <c r="F161" s="136" t="s">
        <v>189</v>
      </c>
      <c r="G161" s="129">
        <v>1</v>
      </c>
      <c r="H161" s="129">
        <v>-80.7</v>
      </c>
      <c r="I161" s="129">
        <v>-83</v>
      </c>
      <c r="J161" s="129">
        <v>-79.3</v>
      </c>
      <c r="K161" s="129">
        <v>2</v>
      </c>
      <c r="L161" s="129" t="str">
        <f t="shared" si="50"/>
        <v>1</v>
      </c>
      <c r="M161" s="80">
        <f>((ABS(H161-I161)+ABS(J161-I161))*L161)/ABS(I161)</f>
        <v>7.2289156626506021E-2</v>
      </c>
      <c r="N161" s="80">
        <f t="shared" ref="N161:N169" si="51">M161*K161*G161</f>
        <v>0.14457831325301204</v>
      </c>
      <c r="O161" s="81">
        <f t="shared" ref="O161" si="52">SUM(N161)</f>
        <v>0.14457831325301204</v>
      </c>
      <c r="P161" s="82">
        <f t="shared" ref="P161:P168" si="53">O161*1.618*-10</f>
        <v>-2.3392771084337349</v>
      </c>
      <c r="Q161" s="129">
        <v>43.9</v>
      </c>
      <c r="R161" s="83">
        <v>-4.9000000000000004</v>
      </c>
      <c r="S161" s="83">
        <v>51.3</v>
      </c>
      <c r="T161" s="129">
        <v>162</v>
      </c>
      <c r="U161" s="82">
        <f t="shared" ref="U161:U168" si="54">ABS(Q161-P161)</f>
        <v>46.239277108433733</v>
      </c>
      <c r="V161" s="84" t="s">
        <v>82</v>
      </c>
    </row>
    <row r="162" spans="2:32" ht="15.75" thickBot="1" x14ac:dyDescent="0.25">
      <c r="B162" s="134">
        <v>44601</v>
      </c>
      <c r="C162" s="112" t="s">
        <v>72</v>
      </c>
      <c r="D162" s="168"/>
      <c r="E162" s="43" t="s">
        <v>74</v>
      </c>
      <c r="F162" s="169"/>
      <c r="G162" s="43"/>
      <c r="H162" s="43"/>
      <c r="I162" s="43"/>
      <c r="J162" s="43"/>
      <c r="K162" s="44"/>
      <c r="L162" s="44" t="str">
        <f t="shared" si="50"/>
        <v>0</v>
      </c>
      <c r="M162" s="44"/>
      <c r="N162" s="44"/>
      <c r="O162" s="45">
        <f>SUM(N162)</f>
        <v>0</v>
      </c>
      <c r="P162" s="46">
        <f>N162*1.618*-10</f>
        <v>0</v>
      </c>
      <c r="Q162" s="46"/>
      <c r="R162" s="101"/>
      <c r="S162" s="101"/>
      <c r="T162" s="46"/>
      <c r="U162" s="46">
        <f>ABS(Q162-P162)</f>
        <v>0</v>
      </c>
      <c r="V162" s="50"/>
    </row>
    <row r="163" spans="2:32" x14ac:dyDescent="0.2">
      <c r="B163" s="271">
        <v>44602</v>
      </c>
      <c r="C163" s="261" t="s">
        <v>72</v>
      </c>
      <c r="D163" s="264">
        <v>0.85416666666666663</v>
      </c>
      <c r="E163" s="261" t="s">
        <v>74</v>
      </c>
      <c r="F163" s="136" t="s">
        <v>190</v>
      </c>
      <c r="G163" s="129">
        <v>1</v>
      </c>
      <c r="H163" s="156">
        <v>0.06</v>
      </c>
      <c r="I163" s="156">
        <v>5.8999999999999997E-2</v>
      </c>
      <c r="J163" s="156">
        <v>5.5E-2</v>
      </c>
      <c r="K163" s="129">
        <v>2</v>
      </c>
      <c r="L163" s="129" t="str">
        <f t="shared" si="50"/>
        <v>1</v>
      </c>
      <c r="M163" s="80">
        <f t="shared" ref="M163:M169" si="55">((ABS(H163-I163)+ABS(J163-I163))*L163)/ABS(I163)</f>
        <v>8.4745762711864375E-2</v>
      </c>
      <c r="N163" s="80">
        <f t="shared" si="51"/>
        <v>0.16949152542372875</v>
      </c>
      <c r="O163" s="292">
        <f>SUM(N163:N167)</f>
        <v>2.5151734789675051</v>
      </c>
      <c r="P163" s="286">
        <f t="shared" si="53"/>
        <v>-40.695506889694229</v>
      </c>
      <c r="Q163" s="261">
        <v>4.7</v>
      </c>
      <c r="R163" s="289">
        <v>-84.4</v>
      </c>
      <c r="S163" s="289">
        <v>73.099999999999994</v>
      </c>
      <c r="T163" s="261">
        <v>120.2</v>
      </c>
      <c r="U163" s="286">
        <f>ABS(Q163-P163)</f>
        <v>45.395506889694232</v>
      </c>
      <c r="V163" s="283" t="s">
        <v>76</v>
      </c>
    </row>
    <row r="164" spans="2:32" x14ac:dyDescent="0.2">
      <c r="B164" s="273"/>
      <c r="C164" s="262"/>
      <c r="D164" s="265"/>
      <c r="E164" s="262"/>
      <c r="F164" s="137" t="s">
        <v>191</v>
      </c>
      <c r="G164" s="138">
        <v>1</v>
      </c>
      <c r="H164" s="157">
        <v>6.0000000000000001E-3</v>
      </c>
      <c r="I164" s="157">
        <v>5.0000000000000001E-3</v>
      </c>
      <c r="J164" s="157">
        <v>6.0000000000000001E-3</v>
      </c>
      <c r="K164" s="138">
        <v>3</v>
      </c>
      <c r="L164" s="138" t="str">
        <f t="shared" si="50"/>
        <v>1</v>
      </c>
      <c r="M164" s="108">
        <f t="shared" si="55"/>
        <v>0.4</v>
      </c>
      <c r="N164" s="108">
        <f t="shared" si="51"/>
        <v>1.2000000000000002</v>
      </c>
      <c r="O164" s="293"/>
      <c r="P164" s="287"/>
      <c r="Q164" s="262"/>
      <c r="R164" s="290"/>
      <c r="S164" s="290"/>
      <c r="T164" s="262"/>
      <c r="U164" s="287"/>
      <c r="V164" s="284"/>
    </row>
    <row r="165" spans="2:32" x14ac:dyDescent="0.2">
      <c r="B165" s="273"/>
      <c r="C165" s="262"/>
      <c r="D165" s="265"/>
      <c r="E165" s="262"/>
      <c r="F165" s="137" t="s">
        <v>192</v>
      </c>
      <c r="G165" s="138">
        <v>1</v>
      </c>
      <c r="H165" s="157">
        <v>7.4999999999999997E-2</v>
      </c>
      <c r="I165" s="157">
        <v>7.2999999999999995E-2</v>
      </c>
      <c r="J165" s="157">
        <v>7.0000000000000007E-2</v>
      </c>
      <c r="K165" s="138">
        <v>2</v>
      </c>
      <c r="L165" s="138" t="str">
        <f t="shared" si="50"/>
        <v>1</v>
      </c>
      <c r="M165" s="108">
        <f t="shared" si="55"/>
        <v>6.8493150684931378E-2</v>
      </c>
      <c r="N165" s="108">
        <f t="shared" si="51"/>
        <v>0.13698630136986276</v>
      </c>
      <c r="O165" s="293"/>
      <c r="P165" s="287"/>
      <c r="Q165" s="262"/>
      <c r="R165" s="290"/>
      <c r="S165" s="290"/>
      <c r="T165" s="262"/>
      <c r="U165" s="287"/>
      <c r="V165" s="284"/>
    </row>
    <row r="166" spans="2:32" x14ac:dyDescent="0.2">
      <c r="B166" s="273"/>
      <c r="C166" s="262"/>
      <c r="D166" s="265"/>
      <c r="E166" s="262"/>
      <c r="F166" s="137" t="s">
        <v>193</v>
      </c>
      <c r="G166" s="138">
        <v>1</v>
      </c>
      <c r="H166" s="157">
        <v>6.0000000000000001E-3</v>
      </c>
      <c r="I166" s="157">
        <v>5.0000000000000001E-3</v>
      </c>
      <c r="J166" s="157">
        <v>6.0000000000000001E-3</v>
      </c>
      <c r="K166" s="138">
        <v>2</v>
      </c>
      <c r="L166" s="138" t="str">
        <f t="shared" si="50"/>
        <v>1</v>
      </c>
      <c r="M166" s="108">
        <f t="shared" si="55"/>
        <v>0.4</v>
      </c>
      <c r="N166" s="108">
        <f t="shared" si="51"/>
        <v>0.8</v>
      </c>
      <c r="O166" s="293"/>
      <c r="P166" s="287"/>
      <c r="Q166" s="262"/>
      <c r="R166" s="290"/>
      <c r="S166" s="290"/>
      <c r="T166" s="262"/>
      <c r="U166" s="287"/>
      <c r="V166" s="284"/>
    </row>
    <row r="167" spans="2:32" ht="15.75" thickBot="1" x14ac:dyDescent="0.25">
      <c r="B167" s="273"/>
      <c r="C167" s="262"/>
      <c r="D167" s="306"/>
      <c r="E167" s="262"/>
      <c r="F167" s="137" t="s">
        <v>12</v>
      </c>
      <c r="G167" s="138">
        <v>-1</v>
      </c>
      <c r="H167" s="138">
        <v>223</v>
      </c>
      <c r="I167" s="138">
        <v>230</v>
      </c>
      <c r="J167" s="138">
        <v>239</v>
      </c>
      <c r="K167" s="138">
        <v>3</v>
      </c>
      <c r="L167" s="138" t="str">
        <f t="shared" si="50"/>
        <v>-1</v>
      </c>
      <c r="M167" s="108">
        <f t="shared" si="55"/>
        <v>-6.9565217391304349E-2</v>
      </c>
      <c r="N167" s="108">
        <f t="shared" si="51"/>
        <v>0.20869565217391306</v>
      </c>
      <c r="O167" s="294"/>
      <c r="P167" s="288"/>
      <c r="Q167" s="263"/>
      <c r="R167" s="291"/>
      <c r="S167" s="291"/>
      <c r="T167" s="263"/>
      <c r="U167" s="288"/>
      <c r="V167" s="285"/>
    </row>
    <row r="168" spans="2:32" x14ac:dyDescent="0.2">
      <c r="B168" s="271">
        <v>44603</v>
      </c>
      <c r="C168" s="261" t="s">
        <v>72</v>
      </c>
      <c r="D168" s="264">
        <v>0.91666666666666663</v>
      </c>
      <c r="E168" s="261" t="s">
        <v>74</v>
      </c>
      <c r="F168" s="136" t="s">
        <v>194</v>
      </c>
      <c r="G168" s="129">
        <v>1</v>
      </c>
      <c r="H168" s="83">
        <v>119</v>
      </c>
      <c r="I168" s="83">
        <v>25</v>
      </c>
      <c r="J168" s="83">
        <v>-21</v>
      </c>
      <c r="K168" s="129"/>
      <c r="L168" s="129" t="str">
        <f t="shared" si="50"/>
        <v>1</v>
      </c>
      <c r="M168" s="80">
        <f t="shared" si="55"/>
        <v>5.6</v>
      </c>
      <c r="N168" s="80">
        <f t="shared" si="51"/>
        <v>0</v>
      </c>
      <c r="O168" s="292">
        <f>SUM(N168:N169)</f>
        <v>-0.18074074074074056</v>
      </c>
      <c r="P168" s="286">
        <f t="shared" si="53"/>
        <v>2.9243851851851828</v>
      </c>
      <c r="Q168" s="261">
        <v>69.599999999999994</v>
      </c>
      <c r="R168" s="289">
        <v>0</v>
      </c>
      <c r="S168" s="289">
        <v>71.8</v>
      </c>
      <c r="T168" s="261">
        <v>357.3</v>
      </c>
      <c r="U168" s="286">
        <f t="shared" si="54"/>
        <v>66.675614814814807</v>
      </c>
      <c r="V168" s="283" t="s">
        <v>80</v>
      </c>
    </row>
    <row r="169" spans="2:32" ht="15.75" thickBot="1" x14ac:dyDescent="0.25">
      <c r="B169" s="282"/>
      <c r="C169" s="263"/>
      <c r="D169" s="266"/>
      <c r="E169" s="263"/>
      <c r="F169" s="144" t="s">
        <v>195</v>
      </c>
      <c r="G169" s="145">
        <v>1</v>
      </c>
      <c r="H169" s="145">
        <v>61.7</v>
      </c>
      <c r="I169" s="145">
        <v>67.5</v>
      </c>
      <c r="J169" s="145">
        <v>67.2</v>
      </c>
      <c r="K169" s="145">
        <v>2</v>
      </c>
      <c r="L169" s="145" t="str">
        <f t="shared" si="50"/>
        <v>-1</v>
      </c>
      <c r="M169" s="147">
        <f t="shared" si="55"/>
        <v>-9.0370370370370282E-2</v>
      </c>
      <c r="N169" s="147">
        <f t="shared" si="51"/>
        <v>-0.18074074074074056</v>
      </c>
      <c r="O169" s="294"/>
      <c r="P169" s="288"/>
      <c r="Q169" s="263"/>
      <c r="R169" s="291"/>
      <c r="S169" s="291"/>
      <c r="T169" s="263"/>
      <c r="U169" s="288"/>
      <c r="V169" s="285"/>
    </row>
    <row r="170" spans="2:32" ht="15.75" thickBot="1" x14ac:dyDescent="0.25"/>
    <row r="171" spans="2:32" ht="15.75" thickBot="1" x14ac:dyDescent="0.25">
      <c r="B171" s="34" t="s">
        <v>196</v>
      </c>
    </row>
    <row r="172" spans="2:32" x14ac:dyDescent="0.2">
      <c r="B172" s="274" t="s">
        <v>56</v>
      </c>
      <c r="C172" s="267" t="s">
        <v>57</v>
      </c>
      <c r="D172" s="267" t="s">
        <v>58</v>
      </c>
      <c r="E172" s="267" t="s">
        <v>59</v>
      </c>
      <c r="F172" s="276" t="s">
        <v>60</v>
      </c>
      <c r="G172" s="277"/>
      <c r="H172" s="277"/>
      <c r="I172" s="277"/>
      <c r="J172" s="277"/>
      <c r="K172" s="277"/>
      <c r="L172" s="277"/>
      <c r="M172" s="277"/>
      <c r="N172" s="277"/>
      <c r="O172" s="277"/>
      <c r="P172" s="278"/>
      <c r="Q172" s="279" t="s">
        <v>61</v>
      </c>
      <c r="R172" s="280"/>
      <c r="S172" s="280"/>
      <c r="T172" s="281"/>
      <c r="U172" s="267" t="s">
        <v>62</v>
      </c>
      <c r="V172" s="269" t="s">
        <v>63</v>
      </c>
    </row>
    <row r="173" spans="2:32" ht="15.75" thickBot="1" x14ac:dyDescent="0.25">
      <c r="B173" s="275"/>
      <c r="C173" s="268"/>
      <c r="D173" s="268"/>
      <c r="E173" s="268"/>
      <c r="F173" s="148" t="s">
        <v>2</v>
      </c>
      <c r="G173" s="148" t="s">
        <v>3</v>
      </c>
      <c r="H173" s="148" t="s">
        <v>64</v>
      </c>
      <c r="I173" s="148" t="s">
        <v>5</v>
      </c>
      <c r="J173" s="148" t="s">
        <v>6</v>
      </c>
      <c r="K173" s="148" t="s">
        <v>7</v>
      </c>
      <c r="L173" s="148" t="s">
        <v>8</v>
      </c>
      <c r="M173" s="149" t="s">
        <v>9</v>
      </c>
      <c r="N173" s="149" t="s">
        <v>10</v>
      </c>
      <c r="O173" s="150" t="s">
        <v>65</v>
      </c>
      <c r="P173" s="151" t="s">
        <v>66</v>
      </c>
      <c r="Q173" s="152" t="s">
        <v>67</v>
      </c>
      <c r="R173" s="153" t="s">
        <v>68</v>
      </c>
      <c r="S173" s="154" t="s">
        <v>69</v>
      </c>
      <c r="T173" s="151" t="s">
        <v>70</v>
      </c>
      <c r="U173" s="268"/>
      <c r="V173" s="270"/>
    </row>
    <row r="174" spans="2:32" ht="15.75" thickBot="1" x14ac:dyDescent="0.25">
      <c r="B174" s="111">
        <v>44606</v>
      </c>
      <c r="C174" s="112" t="s">
        <v>72</v>
      </c>
      <c r="D174" s="168"/>
      <c r="E174" s="43" t="s">
        <v>74</v>
      </c>
      <c r="F174" s="169"/>
      <c r="G174" s="43"/>
      <c r="H174" s="43"/>
      <c r="I174" s="43"/>
      <c r="J174" s="43"/>
      <c r="K174" s="44"/>
      <c r="L174" s="44" t="str">
        <f t="shared" ref="L174:L189" si="56">IF(H174=I174,"0",IF(H174&gt;I174,"1","-1"))</f>
        <v>0</v>
      </c>
      <c r="M174" s="44"/>
      <c r="N174" s="44"/>
      <c r="O174" s="45">
        <f>SUM(N174)</f>
        <v>0</v>
      </c>
      <c r="P174" s="46">
        <f>N174*1.618*-10</f>
        <v>0</v>
      </c>
      <c r="Q174" s="46"/>
      <c r="R174" s="101"/>
      <c r="S174" s="101"/>
      <c r="T174" s="46"/>
      <c r="U174" s="46">
        <f>ABS(Q174-P174)</f>
        <v>0</v>
      </c>
      <c r="V174" s="50"/>
    </row>
    <row r="175" spans="2:32" ht="15" customHeight="1" x14ac:dyDescent="0.2">
      <c r="B175" s="271">
        <v>44607</v>
      </c>
      <c r="C175" s="261" t="s">
        <v>72</v>
      </c>
      <c r="D175" s="264">
        <v>0.85416666666666663</v>
      </c>
      <c r="E175" s="261" t="s">
        <v>74</v>
      </c>
      <c r="F175" s="136" t="s">
        <v>197</v>
      </c>
      <c r="G175" s="129">
        <v>1</v>
      </c>
      <c r="H175" s="156">
        <v>8.0000000000000002E-3</v>
      </c>
      <c r="I175" s="156">
        <v>5.0000000000000001E-3</v>
      </c>
      <c r="J175" s="156">
        <v>6.0000000000000001E-3</v>
      </c>
      <c r="K175" s="129">
        <v>2</v>
      </c>
      <c r="L175" s="129" t="str">
        <f t="shared" si="56"/>
        <v>1</v>
      </c>
      <c r="M175" s="80">
        <f t="shared" ref="M175:M189" si="57">((ABS(H175-I175)+ABS(J175-I175))*L175)/ABS(I175)</f>
        <v>0.8</v>
      </c>
      <c r="N175" s="80">
        <f t="shared" ref="N175:N189" si="58">M175*K175*G175</f>
        <v>1.6</v>
      </c>
      <c r="O175" s="292">
        <f>SUM(N175:N177)</f>
        <v>1.5950617283950619</v>
      </c>
      <c r="P175" s="312">
        <f t="shared" ref="P175:P184" si="59">O175*1.618*-10</f>
        <v>-25.808098765432103</v>
      </c>
      <c r="Q175" s="310">
        <v>29.6</v>
      </c>
      <c r="R175" s="308">
        <v>-29.3</v>
      </c>
      <c r="S175" s="308">
        <v>62.8</v>
      </c>
      <c r="T175" s="310">
        <v>98.9</v>
      </c>
      <c r="U175" s="312">
        <f t="shared" ref="U175:U188" si="60">ABS(Q175-P175)</f>
        <v>55.408098765432101</v>
      </c>
      <c r="V175" s="314" t="s">
        <v>76</v>
      </c>
      <c r="X175" s="316" t="s">
        <v>198</v>
      </c>
      <c r="Y175" s="317"/>
      <c r="Z175" s="317"/>
      <c r="AA175" s="317"/>
      <c r="AB175" s="317"/>
      <c r="AC175" s="317"/>
      <c r="AD175" s="317"/>
      <c r="AE175" s="317"/>
      <c r="AF175" s="318"/>
    </row>
    <row r="176" spans="2:32" x14ac:dyDescent="0.2">
      <c r="B176" s="273"/>
      <c r="C176" s="262"/>
      <c r="D176" s="265"/>
      <c r="E176" s="262"/>
      <c r="F176" s="137" t="s">
        <v>199</v>
      </c>
      <c r="G176" s="138">
        <v>1</v>
      </c>
      <c r="H176" s="138">
        <v>3.1</v>
      </c>
      <c r="I176" s="138">
        <v>12.15</v>
      </c>
      <c r="J176" s="138">
        <v>-0.7</v>
      </c>
      <c r="K176" s="138">
        <v>2</v>
      </c>
      <c r="L176" s="138" t="str">
        <f t="shared" si="56"/>
        <v>-1</v>
      </c>
      <c r="M176" s="108">
        <f t="shared" si="57"/>
        <v>-1.8024691358024689</v>
      </c>
      <c r="N176" s="108">
        <f t="shared" si="58"/>
        <v>-3.6049382716049378</v>
      </c>
      <c r="O176" s="293"/>
      <c r="P176" s="330"/>
      <c r="Q176" s="329"/>
      <c r="R176" s="328"/>
      <c r="S176" s="328"/>
      <c r="T176" s="329"/>
      <c r="U176" s="330"/>
      <c r="V176" s="331"/>
      <c r="X176" s="322"/>
      <c r="Y176" s="245"/>
      <c r="Z176" s="245"/>
      <c r="AA176" s="245"/>
      <c r="AB176" s="245"/>
      <c r="AC176" s="245"/>
      <c r="AD176" s="245"/>
      <c r="AE176" s="245"/>
      <c r="AF176" s="323"/>
    </row>
    <row r="177" spans="2:32" ht="15.75" thickBot="1" x14ac:dyDescent="0.25">
      <c r="B177" s="273"/>
      <c r="C177" s="262"/>
      <c r="D177" s="265"/>
      <c r="E177" s="262"/>
      <c r="F177" s="137" t="s">
        <v>200</v>
      </c>
      <c r="G177" s="138">
        <v>1</v>
      </c>
      <c r="H177" s="157">
        <v>0.01</v>
      </c>
      <c r="I177" s="157">
        <v>5.0000000000000001E-3</v>
      </c>
      <c r="J177" s="157">
        <v>4.0000000000000001E-3</v>
      </c>
      <c r="K177" s="138">
        <v>3</v>
      </c>
      <c r="L177" s="138" t="str">
        <f t="shared" si="56"/>
        <v>1</v>
      </c>
      <c r="M177" s="108">
        <f t="shared" si="57"/>
        <v>1.2</v>
      </c>
      <c r="N177" s="108">
        <f t="shared" si="58"/>
        <v>3.5999999999999996</v>
      </c>
      <c r="O177" s="294"/>
      <c r="P177" s="313"/>
      <c r="Q177" s="311"/>
      <c r="R177" s="309"/>
      <c r="S177" s="309"/>
      <c r="T177" s="311"/>
      <c r="U177" s="313"/>
      <c r="V177" s="315"/>
      <c r="X177" s="319"/>
      <c r="Y177" s="320"/>
      <c r="Z177" s="320"/>
      <c r="AA177" s="320"/>
      <c r="AB177" s="320"/>
      <c r="AC177" s="320"/>
      <c r="AD177" s="320"/>
      <c r="AE177" s="320"/>
      <c r="AF177" s="321"/>
    </row>
    <row r="178" spans="2:32" x14ac:dyDescent="0.2">
      <c r="B178" s="271">
        <v>44608</v>
      </c>
      <c r="C178" s="261" t="s">
        <v>72</v>
      </c>
      <c r="D178" s="264">
        <v>0.85416666666666663</v>
      </c>
      <c r="E178" s="261" t="s">
        <v>74</v>
      </c>
      <c r="F178" s="136" t="s">
        <v>201</v>
      </c>
      <c r="G178" s="129">
        <v>1</v>
      </c>
      <c r="H178" s="156">
        <v>3.3000000000000002E-2</v>
      </c>
      <c r="I178" s="156">
        <v>8.0000000000000002E-3</v>
      </c>
      <c r="J178" s="156">
        <v>-2.8000000000000001E-2</v>
      </c>
      <c r="K178" s="129">
        <v>3</v>
      </c>
      <c r="L178" s="129" t="str">
        <f t="shared" si="56"/>
        <v>1</v>
      </c>
      <c r="M178" s="80">
        <f t="shared" si="57"/>
        <v>7.6250000000000009</v>
      </c>
      <c r="N178" s="80">
        <f t="shared" si="58"/>
        <v>22.875000000000004</v>
      </c>
      <c r="O178" s="292">
        <f>SUM(N178:N181)</f>
        <v>42.940384615384616</v>
      </c>
      <c r="P178" s="312">
        <f>O178*1.618*-10</f>
        <v>-694.77542307692318</v>
      </c>
      <c r="Q178" s="310">
        <v>55.5</v>
      </c>
      <c r="R178" s="308">
        <v>-25.6</v>
      </c>
      <c r="S178" s="308">
        <v>59.2</v>
      </c>
      <c r="T178" s="310">
        <v>492.6</v>
      </c>
      <c r="U178" s="312">
        <f t="shared" si="60"/>
        <v>750.27542307692318</v>
      </c>
      <c r="V178" s="314" t="s">
        <v>76</v>
      </c>
    </row>
    <row r="179" spans="2:32" ht="15" customHeight="1" x14ac:dyDescent="0.2">
      <c r="B179" s="273"/>
      <c r="C179" s="262"/>
      <c r="D179" s="265"/>
      <c r="E179" s="262"/>
      <c r="F179" s="137" t="s">
        <v>202</v>
      </c>
      <c r="G179" s="138">
        <v>1</v>
      </c>
      <c r="H179" s="157">
        <v>2.9000000000000001E-2</v>
      </c>
      <c r="I179" s="157">
        <v>1.2999999999999999E-2</v>
      </c>
      <c r="J179" s="157">
        <v>-1.6E-2</v>
      </c>
      <c r="K179" s="138">
        <v>2</v>
      </c>
      <c r="L179" s="138" t="str">
        <f t="shared" si="56"/>
        <v>1</v>
      </c>
      <c r="M179" s="108">
        <f t="shared" si="57"/>
        <v>3.4615384615384617</v>
      </c>
      <c r="N179" s="108">
        <f t="shared" si="58"/>
        <v>6.9230769230769234</v>
      </c>
      <c r="O179" s="293"/>
      <c r="P179" s="330"/>
      <c r="Q179" s="329"/>
      <c r="R179" s="328"/>
      <c r="S179" s="328"/>
      <c r="T179" s="329"/>
      <c r="U179" s="330"/>
      <c r="V179" s="331"/>
      <c r="X179" s="316" t="s">
        <v>203</v>
      </c>
      <c r="Y179" s="317"/>
      <c r="Z179" s="317"/>
      <c r="AA179" s="317"/>
      <c r="AB179" s="317"/>
      <c r="AC179" s="317"/>
      <c r="AD179" s="317"/>
      <c r="AE179" s="317"/>
      <c r="AF179" s="318"/>
    </row>
    <row r="180" spans="2:32" x14ac:dyDescent="0.2">
      <c r="B180" s="273"/>
      <c r="C180" s="262"/>
      <c r="D180" s="265"/>
      <c r="E180" s="262"/>
      <c r="F180" s="137" t="s">
        <v>204</v>
      </c>
      <c r="G180" s="138">
        <v>1</v>
      </c>
      <c r="H180" s="157">
        <v>0.02</v>
      </c>
      <c r="I180" s="157">
        <v>1.2999999999999999E-2</v>
      </c>
      <c r="J180" s="157">
        <v>-4.0000000000000001E-3</v>
      </c>
      <c r="K180" s="138">
        <v>2</v>
      </c>
      <c r="L180" s="138" t="str">
        <f t="shared" si="56"/>
        <v>1</v>
      </c>
      <c r="M180" s="108">
        <f t="shared" si="57"/>
        <v>1.8461538461538463</v>
      </c>
      <c r="N180" s="108">
        <f t="shared" si="58"/>
        <v>3.6923076923076925</v>
      </c>
      <c r="O180" s="293"/>
      <c r="P180" s="330"/>
      <c r="Q180" s="329"/>
      <c r="R180" s="328"/>
      <c r="S180" s="328"/>
      <c r="T180" s="329"/>
      <c r="U180" s="330"/>
      <c r="V180" s="331"/>
      <c r="X180" s="322"/>
      <c r="Y180" s="245"/>
      <c r="Z180" s="245"/>
      <c r="AA180" s="245"/>
      <c r="AB180" s="245"/>
      <c r="AC180" s="245"/>
      <c r="AD180" s="245"/>
      <c r="AE180" s="245"/>
      <c r="AF180" s="323"/>
    </row>
    <row r="181" spans="2:32" x14ac:dyDescent="0.2">
      <c r="B181" s="273"/>
      <c r="C181" s="262"/>
      <c r="D181" s="306"/>
      <c r="E181" s="262"/>
      <c r="F181" s="137" t="s">
        <v>205</v>
      </c>
      <c r="G181" s="138">
        <v>1</v>
      </c>
      <c r="H181" s="157">
        <v>3.7999999999999999E-2</v>
      </c>
      <c r="I181" s="157">
        <v>0.02</v>
      </c>
      <c r="J181" s="157">
        <v>-2.5000000000000001E-2</v>
      </c>
      <c r="K181" s="138">
        <v>3</v>
      </c>
      <c r="L181" s="138" t="str">
        <f t="shared" si="56"/>
        <v>1</v>
      </c>
      <c r="M181" s="108">
        <f t="shared" si="57"/>
        <v>3.15</v>
      </c>
      <c r="N181" s="108">
        <f t="shared" si="58"/>
        <v>9.4499999999999993</v>
      </c>
      <c r="O181" s="307"/>
      <c r="P181" s="339"/>
      <c r="Q181" s="340"/>
      <c r="R181" s="341"/>
      <c r="S181" s="341"/>
      <c r="T181" s="340"/>
      <c r="U181" s="339"/>
      <c r="V181" s="338"/>
      <c r="X181" s="322"/>
      <c r="Y181" s="245"/>
      <c r="Z181" s="245"/>
      <c r="AA181" s="245"/>
      <c r="AB181" s="245"/>
      <c r="AC181" s="245"/>
      <c r="AD181" s="245"/>
      <c r="AE181" s="245"/>
      <c r="AF181" s="323"/>
    </row>
    <row r="182" spans="2:32" x14ac:dyDescent="0.2">
      <c r="B182" s="273"/>
      <c r="C182" s="262"/>
      <c r="D182" s="190">
        <v>0.88541666666666663</v>
      </c>
      <c r="E182" s="262"/>
      <c r="F182" s="137" t="s">
        <v>206</v>
      </c>
      <c r="G182" s="138">
        <v>1</v>
      </c>
      <c r="H182" s="157">
        <v>1.4E-2</v>
      </c>
      <c r="I182" s="157">
        <v>4.0000000000000001E-3</v>
      </c>
      <c r="J182" s="157">
        <v>-1E-3</v>
      </c>
      <c r="K182" s="138">
        <v>2</v>
      </c>
      <c r="L182" s="138" t="str">
        <f t="shared" si="56"/>
        <v>1</v>
      </c>
      <c r="M182" s="108">
        <f t="shared" si="57"/>
        <v>3.75</v>
      </c>
      <c r="N182" s="108">
        <f t="shared" si="58"/>
        <v>7.5</v>
      </c>
      <c r="O182" s="162">
        <f t="shared" ref="O182" si="61">SUM(N182)</f>
        <v>7.5</v>
      </c>
      <c r="P182" s="124">
        <f t="shared" ref="P182" si="62">O182*1.618*-10</f>
        <v>-121.35000000000002</v>
      </c>
      <c r="Q182" s="138">
        <v>9.5</v>
      </c>
      <c r="R182" s="172">
        <v>-12.4</v>
      </c>
      <c r="S182" s="172">
        <v>22.9</v>
      </c>
      <c r="T182" s="138">
        <v>448.2</v>
      </c>
      <c r="U182" s="124">
        <f t="shared" si="60"/>
        <v>130.85000000000002</v>
      </c>
      <c r="V182" s="173" t="s">
        <v>76</v>
      </c>
      <c r="X182" s="322"/>
      <c r="Y182" s="245"/>
      <c r="Z182" s="245"/>
      <c r="AA182" s="245"/>
      <c r="AB182" s="245"/>
      <c r="AC182" s="245"/>
      <c r="AD182" s="245"/>
      <c r="AE182" s="245"/>
      <c r="AF182" s="323"/>
    </row>
    <row r="183" spans="2:32" ht="15.75" thickBot="1" x14ac:dyDescent="0.25">
      <c r="B183" s="273"/>
      <c r="C183" s="262"/>
      <c r="D183" s="176">
        <v>0.91666666666666663</v>
      </c>
      <c r="E183" s="262"/>
      <c r="F183" s="137" t="s">
        <v>207</v>
      </c>
      <c r="G183" s="138">
        <v>-1</v>
      </c>
      <c r="H183" s="157">
        <v>2.1000000000000001E-2</v>
      </c>
      <c r="I183" s="157">
        <v>2.1000000000000001E-2</v>
      </c>
      <c r="J183" s="157">
        <v>1.4999999999999999E-2</v>
      </c>
      <c r="K183" s="138">
        <v>2</v>
      </c>
      <c r="L183" s="138" t="str">
        <f t="shared" si="56"/>
        <v>0</v>
      </c>
      <c r="M183" s="108">
        <f t="shared" si="57"/>
        <v>0</v>
      </c>
      <c r="N183" s="108">
        <f t="shared" si="58"/>
        <v>0</v>
      </c>
      <c r="O183" s="162">
        <f t="shared" ref="O183" si="63">SUM(N183)</f>
        <v>0</v>
      </c>
      <c r="P183" s="124">
        <f t="shared" si="59"/>
        <v>0</v>
      </c>
      <c r="Q183" s="138">
        <v>0.5</v>
      </c>
      <c r="R183" s="172">
        <v>-11.2</v>
      </c>
      <c r="S183" s="172">
        <v>17.399999999999999</v>
      </c>
      <c r="T183" s="138">
        <v>406.7</v>
      </c>
      <c r="U183" s="124">
        <f t="shared" si="60"/>
        <v>0.5</v>
      </c>
      <c r="V183" s="173" t="s">
        <v>80</v>
      </c>
      <c r="X183" s="322"/>
      <c r="Y183" s="245"/>
      <c r="Z183" s="245"/>
      <c r="AA183" s="245"/>
      <c r="AB183" s="245"/>
      <c r="AC183" s="245"/>
      <c r="AD183" s="245"/>
      <c r="AE183" s="245"/>
      <c r="AF183" s="323"/>
    </row>
    <row r="184" spans="2:32" x14ac:dyDescent="0.2">
      <c r="B184" s="271">
        <v>44609</v>
      </c>
      <c r="C184" s="261" t="s">
        <v>72</v>
      </c>
      <c r="D184" s="264">
        <v>0.85416666666666663</v>
      </c>
      <c r="E184" s="261" t="s">
        <v>74</v>
      </c>
      <c r="F184" s="136" t="s">
        <v>208</v>
      </c>
      <c r="G184" s="129">
        <v>1</v>
      </c>
      <c r="H184" s="129">
        <v>1.899</v>
      </c>
      <c r="I184" s="129">
        <v>1.76</v>
      </c>
      <c r="J184" s="129">
        <v>1.885</v>
      </c>
      <c r="K184" s="129">
        <v>3</v>
      </c>
      <c r="L184" s="129" t="str">
        <f t="shared" si="56"/>
        <v>1</v>
      </c>
      <c r="M184" s="80">
        <f t="shared" si="57"/>
        <v>0.15</v>
      </c>
      <c r="N184" s="80">
        <f t="shared" si="58"/>
        <v>0.44999999999999996</v>
      </c>
      <c r="O184" s="292">
        <f>SUM(N184:N187)</f>
        <v>-1.1918049959709913</v>
      </c>
      <c r="P184" s="286">
        <f t="shared" si="59"/>
        <v>19.283404834810639</v>
      </c>
      <c r="Q184" s="261">
        <v>33.6</v>
      </c>
      <c r="R184" s="289">
        <v>-9.6999999999999993</v>
      </c>
      <c r="S184" s="289">
        <v>52.7</v>
      </c>
      <c r="T184" s="261">
        <v>-66.599999999999994</v>
      </c>
      <c r="U184" s="286">
        <f t="shared" si="60"/>
        <v>14.316595165189362</v>
      </c>
      <c r="V184" s="283" t="s">
        <v>82</v>
      </c>
      <c r="X184" s="319"/>
      <c r="Y184" s="320"/>
      <c r="Z184" s="320"/>
      <c r="AA184" s="320"/>
      <c r="AB184" s="320"/>
      <c r="AC184" s="320"/>
      <c r="AD184" s="320"/>
      <c r="AE184" s="320"/>
      <c r="AF184" s="321"/>
    </row>
    <row r="185" spans="2:32" x14ac:dyDescent="0.2">
      <c r="B185" s="273"/>
      <c r="C185" s="262"/>
      <c r="D185" s="265"/>
      <c r="E185" s="262"/>
      <c r="F185" s="137" t="s">
        <v>209</v>
      </c>
      <c r="G185" s="138">
        <v>1</v>
      </c>
      <c r="H185" s="138">
        <v>1.6379999999999999</v>
      </c>
      <c r="I185" s="138">
        <v>1.7</v>
      </c>
      <c r="J185" s="138">
        <v>1.708</v>
      </c>
      <c r="K185" s="138">
        <v>2</v>
      </c>
      <c r="L185" s="138" t="str">
        <f t="shared" si="56"/>
        <v>-1</v>
      </c>
      <c r="M185" s="108">
        <f t="shared" si="57"/>
        <v>-4.1176470588235335E-2</v>
      </c>
      <c r="N185" s="108">
        <f t="shared" si="58"/>
        <v>-8.235294117647067E-2</v>
      </c>
      <c r="O185" s="293"/>
      <c r="P185" s="287"/>
      <c r="Q185" s="262"/>
      <c r="R185" s="290"/>
      <c r="S185" s="290"/>
      <c r="T185" s="262"/>
      <c r="U185" s="287"/>
      <c r="V185" s="284"/>
    </row>
    <row r="186" spans="2:32" x14ac:dyDescent="0.2">
      <c r="B186" s="273"/>
      <c r="C186" s="262"/>
      <c r="D186" s="265"/>
      <c r="E186" s="262"/>
      <c r="F186" s="137" t="s">
        <v>12</v>
      </c>
      <c r="G186" s="138">
        <v>-1</v>
      </c>
      <c r="H186" s="138">
        <v>248</v>
      </c>
      <c r="I186" s="138">
        <v>219</v>
      </c>
      <c r="J186" s="138">
        <v>225</v>
      </c>
      <c r="K186" s="138">
        <v>3</v>
      </c>
      <c r="L186" s="138" t="str">
        <f t="shared" si="56"/>
        <v>1</v>
      </c>
      <c r="M186" s="108">
        <f t="shared" si="57"/>
        <v>0.15981735159817351</v>
      </c>
      <c r="N186" s="108">
        <f t="shared" si="58"/>
        <v>-0.47945205479452052</v>
      </c>
      <c r="O186" s="293"/>
      <c r="P186" s="287"/>
      <c r="Q186" s="262"/>
      <c r="R186" s="290"/>
      <c r="S186" s="290"/>
      <c r="T186" s="262"/>
      <c r="U186" s="287"/>
      <c r="V186" s="284"/>
    </row>
    <row r="187" spans="2:32" ht="15.75" thickBot="1" x14ac:dyDescent="0.25">
      <c r="B187" s="273"/>
      <c r="C187" s="262"/>
      <c r="D187" s="306"/>
      <c r="E187" s="262"/>
      <c r="F187" s="137" t="s">
        <v>210</v>
      </c>
      <c r="G187" s="138">
        <v>1</v>
      </c>
      <c r="H187" s="138">
        <v>16</v>
      </c>
      <c r="I187" s="138">
        <v>20</v>
      </c>
      <c r="J187" s="138">
        <v>23.2</v>
      </c>
      <c r="K187" s="138">
        <v>3</v>
      </c>
      <c r="L187" s="138" t="str">
        <f t="shared" si="56"/>
        <v>-1</v>
      </c>
      <c r="M187" s="108">
        <f t="shared" si="57"/>
        <v>-0.36</v>
      </c>
      <c r="N187" s="108">
        <f t="shared" si="58"/>
        <v>-1.08</v>
      </c>
      <c r="O187" s="294"/>
      <c r="P187" s="288"/>
      <c r="Q187" s="263"/>
      <c r="R187" s="291"/>
      <c r="S187" s="291"/>
      <c r="T187" s="263"/>
      <c r="U187" s="288"/>
      <c r="V187" s="285"/>
    </row>
    <row r="188" spans="2:32" x14ac:dyDescent="0.2">
      <c r="B188" s="336">
        <v>44610</v>
      </c>
      <c r="C188" s="261" t="s">
        <v>72</v>
      </c>
      <c r="D188" s="264">
        <v>0.91666666666666663</v>
      </c>
      <c r="E188" s="261" t="s">
        <v>74</v>
      </c>
      <c r="F188" s="136" t="s">
        <v>211</v>
      </c>
      <c r="G188" s="129">
        <v>1</v>
      </c>
      <c r="H188" s="129">
        <v>6.5</v>
      </c>
      <c r="I188" s="129">
        <v>6.1</v>
      </c>
      <c r="J188" s="129">
        <v>6.09</v>
      </c>
      <c r="K188" s="129">
        <v>3</v>
      </c>
      <c r="L188" s="129" t="str">
        <f t="shared" si="56"/>
        <v>1</v>
      </c>
      <c r="M188" s="80">
        <f t="shared" si="57"/>
        <v>6.7213114754098385E-2</v>
      </c>
      <c r="N188" s="80">
        <f t="shared" si="58"/>
        <v>0.20163934426229516</v>
      </c>
      <c r="O188" s="292">
        <f>SUM(N188:N189)</f>
        <v>21.201639344262293</v>
      </c>
      <c r="P188" s="286">
        <f>O188*1.618*-10</f>
        <v>-343.04252459016396</v>
      </c>
      <c r="Q188" s="261">
        <v>-2.5</v>
      </c>
      <c r="R188" s="289">
        <v>-21.1</v>
      </c>
      <c r="S188" s="289">
        <v>20.6</v>
      </c>
      <c r="T188" s="261">
        <v>-41.5</v>
      </c>
      <c r="U188" s="286">
        <f t="shared" si="60"/>
        <v>340.54252459016396</v>
      </c>
      <c r="V188" s="283" t="s">
        <v>82</v>
      </c>
    </row>
    <row r="189" spans="2:32" ht="15.75" thickBot="1" x14ac:dyDescent="0.25">
      <c r="B189" s="337"/>
      <c r="C189" s="263"/>
      <c r="D189" s="266"/>
      <c r="E189" s="263"/>
      <c r="F189" s="191" t="s">
        <v>212</v>
      </c>
      <c r="G189" s="183">
        <v>1</v>
      </c>
      <c r="H189" s="192">
        <v>6.7000000000000004E-2</v>
      </c>
      <c r="I189" s="192">
        <v>-0.01</v>
      </c>
      <c r="J189" s="192">
        <v>-3.7999999999999999E-2</v>
      </c>
      <c r="K189" s="183">
        <v>2</v>
      </c>
      <c r="L189" s="183" t="str">
        <f t="shared" si="56"/>
        <v>1</v>
      </c>
      <c r="M189" s="193">
        <f t="shared" si="57"/>
        <v>10.5</v>
      </c>
      <c r="N189" s="193">
        <f t="shared" si="58"/>
        <v>21</v>
      </c>
      <c r="O189" s="294"/>
      <c r="P189" s="288"/>
      <c r="Q189" s="263"/>
      <c r="R189" s="291"/>
      <c r="S189" s="291"/>
      <c r="T189" s="263"/>
      <c r="U189" s="288"/>
      <c r="V189" s="285"/>
    </row>
    <row r="190" spans="2:32" x14ac:dyDescent="0.2">
      <c r="B190" s="194"/>
      <c r="C190" s="102"/>
      <c r="D190" s="135"/>
      <c r="E190" s="102"/>
      <c r="F190" s="195"/>
      <c r="G190" s="102"/>
      <c r="H190" s="196"/>
      <c r="I190" s="196"/>
      <c r="J190" s="196"/>
      <c r="K190" s="102"/>
      <c r="L190" s="102"/>
      <c r="M190" s="197"/>
      <c r="N190" s="197"/>
      <c r="O190" s="198"/>
      <c r="P190" s="199"/>
      <c r="Q190" s="102"/>
      <c r="R190" s="103"/>
      <c r="S190" s="103"/>
      <c r="T190" s="102"/>
      <c r="U190" s="199"/>
      <c r="V190" s="102"/>
    </row>
    <row r="191" spans="2:32" ht="15.75" thickBot="1" x14ac:dyDescent="0.25"/>
    <row r="192" spans="2:32" ht="15.75" thickBot="1" x14ac:dyDescent="0.25">
      <c r="B192" s="34" t="s">
        <v>213</v>
      </c>
    </row>
    <row r="193" spans="2:34" x14ac:dyDescent="0.2">
      <c r="B193" s="274" t="s">
        <v>56</v>
      </c>
      <c r="C193" s="267" t="s">
        <v>57</v>
      </c>
      <c r="D193" s="267" t="s">
        <v>58</v>
      </c>
      <c r="E193" s="267" t="s">
        <v>59</v>
      </c>
      <c r="F193" s="276" t="s">
        <v>60</v>
      </c>
      <c r="G193" s="277"/>
      <c r="H193" s="277"/>
      <c r="I193" s="277"/>
      <c r="J193" s="277"/>
      <c r="K193" s="277"/>
      <c r="L193" s="277"/>
      <c r="M193" s="277"/>
      <c r="N193" s="277"/>
      <c r="O193" s="277"/>
      <c r="P193" s="278"/>
      <c r="Q193" s="279" t="s">
        <v>61</v>
      </c>
      <c r="R193" s="280"/>
      <c r="S193" s="280"/>
      <c r="T193" s="281"/>
      <c r="U193" s="267" t="s">
        <v>62</v>
      </c>
      <c r="V193" s="269" t="s">
        <v>63</v>
      </c>
    </row>
    <row r="194" spans="2:34" ht="15.75" thickBot="1" x14ac:dyDescent="0.25">
      <c r="B194" s="275"/>
      <c r="C194" s="268"/>
      <c r="D194" s="268"/>
      <c r="E194" s="268"/>
      <c r="F194" s="148" t="s">
        <v>2</v>
      </c>
      <c r="G194" s="148" t="s">
        <v>3</v>
      </c>
      <c r="H194" s="148" t="s">
        <v>64</v>
      </c>
      <c r="I194" s="148" t="s">
        <v>5</v>
      </c>
      <c r="J194" s="148" t="s">
        <v>6</v>
      </c>
      <c r="K194" s="148" t="s">
        <v>7</v>
      </c>
      <c r="L194" s="148" t="s">
        <v>8</v>
      </c>
      <c r="M194" s="149" t="s">
        <v>9</v>
      </c>
      <c r="N194" s="149" t="s">
        <v>10</v>
      </c>
      <c r="O194" s="150" t="s">
        <v>65</v>
      </c>
      <c r="P194" s="151" t="s">
        <v>66</v>
      </c>
      <c r="Q194" s="152" t="s">
        <v>67</v>
      </c>
      <c r="R194" s="153" t="s">
        <v>68</v>
      </c>
      <c r="S194" s="154" t="s">
        <v>69</v>
      </c>
      <c r="T194" s="151" t="s">
        <v>70</v>
      </c>
      <c r="U194" s="268"/>
      <c r="V194" s="270"/>
    </row>
    <row r="195" spans="2:34" ht="15.75" thickBot="1" x14ac:dyDescent="0.25">
      <c r="B195" s="111">
        <v>44613</v>
      </c>
      <c r="C195" s="112" t="s">
        <v>72</v>
      </c>
      <c r="D195" s="166"/>
      <c r="E195" s="112" t="s">
        <v>74</v>
      </c>
      <c r="F195" s="136" t="s">
        <v>214</v>
      </c>
      <c r="G195" s="129"/>
      <c r="H195" s="129"/>
      <c r="I195" s="129"/>
      <c r="J195" s="129"/>
      <c r="K195" s="129"/>
      <c r="L195" s="129" t="s">
        <v>215</v>
      </c>
      <c r="M195" s="80"/>
      <c r="N195" s="80"/>
      <c r="O195" s="81">
        <v>0</v>
      </c>
      <c r="P195" s="82">
        <v>0</v>
      </c>
      <c r="Q195" s="129"/>
      <c r="R195" s="83"/>
      <c r="S195" s="83"/>
      <c r="T195" s="129"/>
      <c r="U195" s="82">
        <v>0</v>
      </c>
      <c r="V195" s="84"/>
    </row>
    <row r="196" spans="2:34" x14ac:dyDescent="0.2">
      <c r="B196" s="271">
        <v>44614</v>
      </c>
      <c r="C196" s="261" t="s">
        <v>72</v>
      </c>
      <c r="D196" s="200">
        <v>0.875</v>
      </c>
      <c r="E196" s="261" t="s">
        <v>74</v>
      </c>
      <c r="F196" s="136" t="s">
        <v>216</v>
      </c>
      <c r="G196" s="129">
        <v>1</v>
      </c>
      <c r="H196" s="156">
        <v>0.186</v>
      </c>
      <c r="I196" s="156">
        <v>0.18</v>
      </c>
      <c r="J196" s="156">
        <v>0.183</v>
      </c>
      <c r="K196" s="129">
        <v>2</v>
      </c>
      <c r="L196" s="129" t="str">
        <f t="shared" ref="L196:L213" si="64">IF(H196=I196,"0",IF(H196&gt;I196,"1","-1"))</f>
        <v>1</v>
      </c>
      <c r="M196" s="80">
        <f t="shared" ref="M196:M199" si="65">((ABS(H196-I196)+ABS(J196-I196))*L196)/ABS(I196)</f>
        <v>5.0000000000000044E-2</v>
      </c>
      <c r="N196" s="80">
        <f>M196*K196*G196</f>
        <v>0.10000000000000009</v>
      </c>
      <c r="O196" s="81">
        <f t="shared" ref="O196:O199" si="66">SUM(N196)</f>
        <v>0.10000000000000009</v>
      </c>
      <c r="P196" s="82">
        <f t="shared" ref="P196:P199" si="67">O196*1.618*-10</f>
        <v>-1.6180000000000017</v>
      </c>
      <c r="Q196" s="129">
        <v>6</v>
      </c>
      <c r="R196" s="83">
        <v>-5.3</v>
      </c>
      <c r="S196" s="83">
        <v>23.7</v>
      </c>
      <c r="T196" s="129">
        <v>-82.8</v>
      </c>
      <c r="U196" s="82">
        <f t="shared" ref="U196:U199" si="68">ABS(Q196-P196)</f>
        <v>7.6180000000000021</v>
      </c>
      <c r="V196" s="84" t="s">
        <v>76</v>
      </c>
    </row>
    <row r="197" spans="2:34" x14ac:dyDescent="0.2">
      <c r="B197" s="273"/>
      <c r="C197" s="262"/>
      <c r="D197" s="298">
        <v>0.90625</v>
      </c>
      <c r="E197" s="262"/>
      <c r="F197" s="137" t="s">
        <v>217</v>
      </c>
      <c r="G197" s="138">
        <v>1</v>
      </c>
      <c r="H197" s="138">
        <v>57.5</v>
      </c>
      <c r="I197" s="138">
        <v>56</v>
      </c>
      <c r="J197" s="138">
        <v>55.5</v>
      </c>
      <c r="K197" s="138">
        <v>2</v>
      </c>
      <c r="L197" s="138" t="str">
        <f t="shared" si="64"/>
        <v>1</v>
      </c>
      <c r="M197" s="108">
        <f t="shared" si="65"/>
        <v>3.5714285714285712E-2</v>
      </c>
      <c r="N197" s="108">
        <f t="shared" ref="N197:N199" si="69">M197*K197*G197</f>
        <v>7.1428571428571425E-2</v>
      </c>
      <c r="O197" s="299">
        <f>SUM(N197:N198)</f>
        <v>0.27897574123989222</v>
      </c>
      <c r="P197" s="296">
        <f>O197*1.618*-10</f>
        <v>-4.5138274932614566</v>
      </c>
      <c r="Q197" s="295">
        <v>-39.5</v>
      </c>
      <c r="R197" s="300">
        <v>-64.7</v>
      </c>
      <c r="S197" s="300">
        <v>0</v>
      </c>
      <c r="T197" s="295">
        <v>-95.5</v>
      </c>
      <c r="U197" s="296">
        <f t="shared" si="68"/>
        <v>34.986172506738541</v>
      </c>
      <c r="V197" s="297" t="s">
        <v>76</v>
      </c>
    </row>
    <row r="198" spans="2:34" x14ac:dyDescent="0.2">
      <c r="B198" s="273"/>
      <c r="C198" s="262"/>
      <c r="D198" s="306"/>
      <c r="E198" s="262"/>
      <c r="F198" s="137" t="s">
        <v>218</v>
      </c>
      <c r="G198" s="138">
        <v>1</v>
      </c>
      <c r="H198" s="138">
        <v>56.7</v>
      </c>
      <c r="I198" s="138">
        <v>53</v>
      </c>
      <c r="J198" s="138">
        <v>51.2</v>
      </c>
      <c r="K198" s="138">
        <v>2</v>
      </c>
      <c r="L198" s="138" t="str">
        <f t="shared" si="64"/>
        <v>1</v>
      </c>
      <c r="M198" s="108">
        <f t="shared" si="65"/>
        <v>0.10377358490566038</v>
      </c>
      <c r="N198" s="108">
        <f t="shared" si="69"/>
        <v>0.20754716981132076</v>
      </c>
      <c r="O198" s="307"/>
      <c r="P198" s="303"/>
      <c r="Q198" s="301"/>
      <c r="R198" s="302"/>
      <c r="S198" s="302"/>
      <c r="T198" s="301"/>
      <c r="U198" s="303"/>
      <c r="V198" s="304"/>
    </row>
    <row r="199" spans="2:34" ht="15.75" thickBot="1" x14ac:dyDescent="0.25">
      <c r="B199" s="273"/>
      <c r="C199" s="262"/>
      <c r="D199" s="201">
        <v>0.91666666666666663</v>
      </c>
      <c r="E199" s="262"/>
      <c r="F199" s="137" t="s">
        <v>219</v>
      </c>
      <c r="G199" s="138">
        <v>1</v>
      </c>
      <c r="H199" s="138">
        <v>110.5</v>
      </c>
      <c r="I199" s="138">
        <v>110</v>
      </c>
      <c r="J199" s="138">
        <v>111.1</v>
      </c>
      <c r="K199" s="138">
        <v>3</v>
      </c>
      <c r="L199" s="138" t="str">
        <f t="shared" si="64"/>
        <v>1</v>
      </c>
      <c r="M199" s="108">
        <f t="shared" si="65"/>
        <v>1.4545454545454493E-2</v>
      </c>
      <c r="N199" s="108">
        <f t="shared" si="69"/>
        <v>4.363636363636348E-2</v>
      </c>
      <c r="O199" s="162">
        <f t="shared" si="66"/>
        <v>4.363636363636348E-2</v>
      </c>
      <c r="P199" s="124">
        <f t="shared" si="67"/>
        <v>-0.70603636363636113</v>
      </c>
      <c r="Q199" s="138">
        <v>-48.4</v>
      </c>
      <c r="R199" s="172">
        <v>-49.5</v>
      </c>
      <c r="S199" s="172">
        <v>17.7</v>
      </c>
      <c r="T199" s="138">
        <v>-75.900000000000006</v>
      </c>
      <c r="U199" s="124">
        <f t="shared" si="68"/>
        <v>47.693963636363634</v>
      </c>
      <c r="V199" s="173" t="s">
        <v>76</v>
      </c>
    </row>
    <row r="200" spans="2:34" ht="15.75" thickBot="1" x14ac:dyDescent="0.25">
      <c r="B200" s="134">
        <v>44615</v>
      </c>
      <c r="C200" s="112" t="s">
        <v>72</v>
      </c>
      <c r="D200" s="166">
        <v>0.85416666666666663</v>
      </c>
      <c r="E200" s="112" t="s">
        <v>74</v>
      </c>
      <c r="F200" s="136"/>
      <c r="G200" s="129"/>
      <c r="H200" s="129"/>
      <c r="I200" s="129"/>
      <c r="J200" s="129"/>
      <c r="K200" s="129"/>
      <c r="L200" s="129" t="s">
        <v>215</v>
      </c>
      <c r="M200" s="80"/>
      <c r="N200" s="80"/>
      <c r="O200" s="81">
        <v>0</v>
      </c>
      <c r="P200" s="82">
        <v>0</v>
      </c>
      <c r="Q200" s="129"/>
      <c r="R200" s="83"/>
      <c r="S200" s="83"/>
      <c r="T200" s="129"/>
      <c r="U200" s="82">
        <v>0</v>
      </c>
      <c r="V200" s="84"/>
    </row>
    <row r="201" spans="2:34" ht="15" customHeight="1" x14ac:dyDescent="0.2">
      <c r="B201" s="258">
        <v>44616</v>
      </c>
      <c r="C201" s="261" t="s">
        <v>72</v>
      </c>
      <c r="D201" s="202">
        <v>0.39583333333333331</v>
      </c>
      <c r="E201" s="203" t="s">
        <v>220</v>
      </c>
      <c r="F201" s="204" t="s">
        <v>221</v>
      </c>
      <c r="G201" s="333" t="s">
        <v>222</v>
      </c>
      <c r="H201" s="334"/>
      <c r="I201" s="334"/>
      <c r="J201" s="335"/>
      <c r="K201" s="203">
        <v>5</v>
      </c>
      <c r="L201" s="333" t="s">
        <v>223</v>
      </c>
      <c r="M201" s="334"/>
      <c r="N201" s="334"/>
      <c r="O201" s="334"/>
      <c r="P201" s="335"/>
      <c r="Q201" s="203">
        <v>65.8</v>
      </c>
      <c r="R201" s="205">
        <v>-11</v>
      </c>
      <c r="S201" s="205">
        <v>65.900000000000006</v>
      </c>
      <c r="T201" s="203">
        <v>599.5</v>
      </c>
      <c r="U201" s="206"/>
      <c r="V201" s="207" t="s">
        <v>82</v>
      </c>
      <c r="X201" s="316" t="s">
        <v>224</v>
      </c>
      <c r="Y201" s="317"/>
      <c r="Z201" s="317"/>
      <c r="AA201" s="317"/>
      <c r="AB201" s="317"/>
      <c r="AC201" s="317"/>
      <c r="AD201" s="317"/>
      <c r="AE201" s="317"/>
      <c r="AF201" s="317"/>
      <c r="AG201" s="317"/>
      <c r="AH201" s="318"/>
    </row>
    <row r="202" spans="2:34" x14ac:dyDescent="0.2">
      <c r="B202" s="259"/>
      <c r="C202" s="262"/>
      <c r="D202" s="265">
        <v>0.85416666666666663</v>
      </c>
      <c r="E202" s="295" t="s">
        <v>74</v>
      </c>
      <c r="F202" s="181" t="s">
        <v>225</v>
      </c>
      <c r="G202" s="182">
        <v>1</v>
      </c>
      <c r="H202" s="208">
        <v>7.0000000000000007E-2</v>
      </c>
      <c r="I202" s="208">
        <v>7.0000000000000007E-2</v>
      </c>
      <c r="J202" s="208">
        <v>6.9000000000000006E-2</v>
      </c>
      <c r="K202" s="182">
        <v>3</v>
      </c>
      <c r="L202" s="182" t="str">
        <f t="shared" si="64"/>
        <v>0</v>
      </c>
      <c r="M202" s="184">
        <f t="shared" ref="M202:M213" si="70">((ABS(H202-I202)+ABS(J202-I202))*L202)/ABS(I202)</f>
        <v>0</v>
      </c>
      <c r="N202" s="184">
        <f t="shared" ref="N202:N213" si="71">M202*K202*G202</f>
        <v>0</v>
      </c>
      <c r="O202" s="293">
        <f>SUM(N202:N204)</f>
        <v>0.11594202898550694</v>
      </c>
      <c r="P202" s="287">
        <f>O202*1.618*-10</f>
        <v>-1.8759420289855024</v>
      </c>
      <c r="Q202" s="262">
        <v>-63.2</v>
      </c>
      <c r="R202" s="290">
        <v>-97.7</v>
      </c>
      <c r="S202" s="290">
        <v>7.7</v>
      </c>
      <c r="T202" s="262">
        <v>-876.9</v>
      </c>
      <c r="U202" s="287">
        <f t="shared" ref="U202:U211" si="72">ABS(Q202-P202)</f>
        <v>61.324057971014497</v>
      </c>
      <c r="V202" s="284" t="s">
        <v>116</v>
      </c>
      <c r="X202" s="322"/>
      <c r="Y202" s="245"/>
      <c r="Z202" s="245"/>
      <c r="AA202" s="245"/>
      <c r="AB202" s="245"/>
      <c r="AC202" s="245"/>
      <c r="AD202" s="245"/>
      <c r="AE202" s="245"/>
      <c r="AF202" s="245"/>
      <c r="AG202" s="245"/>
      <c r="AH202" s="323"/>
    </row>
    <row r="203" spans="2:34" x14ac:dyDescent="0.2">
      <c r="B203" s="259"/>
      <c r="C203" s="262"/>
      <c r="D203" s="265"/>
      <c r="E203" s="262"/>
      <c r="F203" s="181" t="s">
        <v>226</v>
      </c>
      <c r="G203" s="182">
        <v>1</v>
      </c>
      <c r="H203" s="208">
        <v>7.1999999999999995E-2</v>
      </c>
      <c r="I203" s="208">
        <v>6.9000000000000006E-2</v>
      </c>
      <c r="J203" s="208">
        <v>7.0000000000000007E-2</v>
      </c>
      <c r="K203" s="182">
        <v>2</v>
      </c>
      <c r="L203" s="138" t="str">
        <f t="shared" si="64"/>
        <v>1</v>
      </c>
      <c r="M203" s="108">
        <f t="shared" si="70"/>
        <v>5.7971014492753471E-2</v>
      </c>
      <c r="N203" s="108">
        <f t="shared" si="71"/>
        <v>0.11594202898550694</v>
      </c>
      <c r="O203" s="293"/>
      <c r="P203" s="287"/>
      <c r="Q203" s="262"/>
      <c r="R203" s="290"/>
      <c r="S203" s="290"/>
      <c r="T203" s="262"/>
      <c r="U203" s="287"/>
      <c r="V203" s="284"/>
      <c r="X203" s="322"/>
      <c r="Y203" s="245"/>
      <c r="Z203" s="245"/>
      <c r="AA203" s="245"/>
      <c r="AB203" s="245"/>
      <c r="AC203" s="245"/>
      <c r="AD203" s="245"/>
      <c r="AE203" s="245"/>
      <c r="AF203" s="245"/>
      <c r="AG203" s="245"/>
      <c r="AH203" s="323"/>
    </row>
    <row r="204" spans="2:34" x14ac:dyDescent="0.2">
      <c r="B204" s="259"/>
      <c r="C204" s="262"/>
      <c r="D204" s="306"/>
      <c r="E204" s="262"/>
      <c r="F204" s="181" t="s">
        <v>12</v>
      </c>
      <c r="G204" s="182">
        <v>-1</v>
      </c>
      <c r="H204" s="182">
        <v>232</v>
      </c>
      <c r="I204" s="182">
        <v>235</v>
      </c>
      <c r="J204" s="182">
        <v>249</v>
      </c>
      <c r="K204" s="182"/>
      <c r="L204" s="138" t="str">
        <f t="shared" si="64"/>
        <v>-1</v>
      </c>
      <c r="M204" s="108">
        <f t="shared" si="70"/>
        <v>-7.2340425531914887E-2</v>
      </c>
      <c r="N204" s="108">
        <f t="shared" si="71"/>
        <v>0</v>
      </c>
      <c r="O204" s="307"/>
      <c r="P204" s="303"/>
      <c r="Q204" s="301"/>
      <c r="R204" s="302"/>
      <c r="S204" s="302"/>
      <c r="T204" s="301"/>
      <c r="U204" s="303"/>
      <c r="V204" s="304"/>
      <c r="X204" s="322"/>
      <c r="Y204" s="245"/>
      <c r="Z204" s="245"/>
      <c r="AA204" s="245"/>
      <c r="AB204" s="245"/>
      <c r="AC204" s="245"/>
      <c r="AD204" s="245"/>
      <c r="AE204" s="245"/>
      <c r="AF204" s="245"/>
      <c r="AG204" s="245"/>
      <c r="AH204" s="323"/>
    </row>
    <row r="205" spans="2:34" ht="15.75" thickBot="1" x14ac:dyDescent="0.25">
      <c r="B205" s="259"/>
      <c r="C205" s="262"/>
      <c r="D205" s="209">
        <v>0.91666666666666663</v>
      </c>
      <c r="E205" s="262"/>
      <c r="F205" s="137" t="s">
        <v>227</v>
      </c>
      <c r="G205" s="138">
        <v>1</v>
      </c>
      <c r="H205" s="138">
        <v>801</v>
      </c>
      <c r="I205" s="138">
        <v>806</v>
      </c>
      <c r="J205" s="138">
        <v>839</v>
      </c>
      <c r="K205" s="138">
        <v>2</v>
      </c>
      <c r="L205" s="138" t="str">
        <f t="shared" si="64"/>
        <v>-1</v>
      </c>
      <c r="M205" s="108">
        <f t="shared" si="70"/>
        <v>-4.7146401985111663E-2</v>
      </c>
      <c r="N205" s="108">
        <f t="shared" si="71"/>
        <v>-9.4292803970223327E-2</v>
      </c>
      <c r="O205" s="210">
        <f>SUM(N205:N205)</f>
        <v>-9.4292803970223327E-2</v>
      </c>
      <c r="P205" s="74">
        <f>O205*1.618*-10</f>
        <v>1.5256575682382134</v>
      </c>
      <c r="Q205" s="160">
        <v>-145.1</v>
      </c>
      <c r="R205" s="211">
        <v>211.9</v>
      </c>
      <c r="S205" s="211">
        <v>61.3</v>
      </c>
      <c r="T205" s="160">
        <v>-567.20000000000005</v>
      </c>
      <c r="U205" s="74">
        <f>ABS(Q205-P205)</f>
        <v>146.62565756823821</v>
      </c>
      <c r="V205" s="212" t="s">
        <v>76</v>
      </c>
      <c r="X205" s="322"/>
      <c r="Y205" s="245"/>
      <c r="Z205" s="245"/>
      <c r="AA205" s="245"/>
      <c r="AB205" s="245"/>
      <c r="AC205" s="245"/>
      <c r="AD205" s="245"/>
      <c r="AE205" s="245"/>
      <c r="AF205" s="245"/>
      <c r="AG205" s="245"/>
      <c r="AH205" s="323"/>
    </row>
    <row r="206" spans="2:34" x14ac:dyDescent="0.2">
      <c r="B206" s="271">
        <v>44617</v>
      </c>
      <c r="C206" s="261" t="s">
        <v>72</v>
      </c>
      <c r="D206" s="264">
        <v>0.85416666666666663</v>
      </c>
      <c r="E206" s="261" t="s">
        <v>74</v>
      </c>
      <c r="F206" s="136" t="s">
        <v>228</v>
      </c>
      <c r="G206" s="129">
        <v>1</v>
      </c>
      <c r="H206" s="156">
        <v>7.0000000000000001E-3</v>
      </c>
      <c r="I206" s="156">
        <v>4.0000000000000001E-3</v>
      </c>
      <c r="J206" s="156">
        <v>8.9999999999999993E-3</v>
      </c>
      <c r="K206" s="129">
        <v>3</v>
      </c>
      <c r="L206" s="129" t="str">
        <f t="shared" si="64"/>
        <v>1</v>
      </c>
      <c r="M206" s="80">
        <f t="shared" si="70"/>
        <v>2</v>
      </c>
      <c r="N206" s="80">
        <f t="shared" si="71"/>
        <v>6</v>
      </c>
      <c r="O206" s="292">
        <f>SUM(N206:N210)</f>
        <v>12.984313725490196</v>
      </c>
      <c r="P206" s="286">
        <f>O206*1.618*-10</f>
        <v>-210.08619607843139</v>
      </c>
      <c r="Q206" s="261">
        <v>-55.7</v>
      </c>
      <c r="R206" s="289">
        <v>-68.7</v>
      </c>
      <c r="S206" s="289">
        <v>21.9</v>
      </c>
      <c r="T206" s="261">
        <v>-99.6</v>
      </c>
      <c r="U206" s="286">
        <f t="shared" si="72"/>
        <v>154.3861960784314</v>
      </c>
      <c r="V206" s="283" t="s">
        <v>76</v>
      </c>
      <c r="X206" s="322"/>
      <c r="Y206" s="245"/>
      <c r="Z206" s="245"/>
      <c r="AA206" s="245"/>
      <c r="AB206" s="245"/>
      <c r="AC206" s="245"/>
      <c r="AD206" s="245"/>
      <c r="AE206" s="245"/>
      <c r="AF206" s="245"/>
      <c r="AG206" s="245"/>
      <c r="AH206" s="323"/>
    </row>
    <row r="207" spans="2:34" x14ac:dyDescent="0.2">
      <c r="B207" s="272"/>
      <c r="C207" s="262"/>
      <c r="D207" s="265"/>
      <c r="E207" s="262"/>
      <c r="F207" s="181" t="s">
        <v>229</v>
      </c>
      <c r="G207" s="182">
        <v>1</v>
      </c>
      <c r="H207" s="208">
        <v>5.1999999999999998E-2</v>
      </c>
      <c r="I207" s="208">
        <v>5.0999999999999997E-2</v>
      </c>
      <c r="J207" s="208">
        <v>4.9000000000000002E-2</v>
      </c>
      <c r="K207" s="182">
        <v>2</v>
      </c>
      <c r="L207" s="138" t="str">
        <f t="shared" si="64"/>
        <v>1</v>
      </c>
      <c r="M207" s="108">
        <f t="shared" si="70"/>
        <v>5.8823529411764629E-2</v>
      </c>
      <c r="N207" s="108">
        <f t="shared" si="71"/>
        <v>0.11764705882352926</v>
      </c>
      <c r="O207" s="293"/>
      <c r="P207" s="287"/>
      <c r="Q207" s="262"/>
      <c r="R207" s="290"/>
      <c r="S207" s="290"/>
      <c r="T207" s="262"/>
      <c r="U207" s="287"/>
      <c r="V207" s="284"/>
      <c r="X207" s="319"/>
      <c r="Y207" s="320"/>
      <c r="Z207" s="320"/>
      <c r="AA207" s="320"/>
      <c r="AB207" s="320"/>
      <c r="AC207" s="320"/>
      <c r="AD207" s="320"/>
      <c r="AE207" s="320"/>
      <c r="AF207" s="320"/>
      <c r="AG207" s="320"/>
      <c r="AH207" s="321"/>
    </row>
    <row r="208" spans="2:34" x14ac:dyDescent="0.2">
      <c r="B208" s="272"/>
      <c r="C208" s="262"/>
      <c r="D208" s="265"/>
      <c r="E208" s="262"/>
      <c r="F208" s="181" t="s">
        <v>230</v>
      </c>
      <c r="G208" s="182">
        <v>1</v>
      </c>
      <c r="H208" s="208">
        <v>5.0000000000000001E-3</v>
      </c>
      <c r="I208" s="208">
        <v>5.0000000000000001E-3</v>
      </c>
      <c r="J208" s="208">
        <v>5.0000000000000001E-3</v>
      </c>
      <c r="K208" s="182">
        <v>2</v>
      </c>
      <c r="L208" s="138" t="str">
        <f t="shared" si="64"/>
        <v>0</v>
      </c>
      <c r="M208" s="108">
        <f t="shared" si="70"/>
        <v>0</v>
      </c>
      <c r="N208" s="108">
        <f t="shared" si="71"/>
        <v>0</v>
      </c>
      <c r="O208" s="293"/>
      <c r="P208" s="287"/>
      <c r="Q208" s="262"/>
      <c r="R208" s="290"/>
      <c r="S208" s="290"/>
      <c r="T208" s="262"/>
      <c r="U208" s="287"/>
      <c r="V208" s="284"/>
      <c r="W208" s="213"/>
      <c r="X208" s="175"/>
      <c r="Y208" s="175"/>
      <c r="Z208" s="175"/>
      <c r="AA208" s="175"/>
      <c r="AB208" s="175"/>
      <c r="AC208" s="175"/>
      <c r="AD208" s="175"/>
      <c r="AE208" s="175"/>
      <c r="AF208" s="175"/>
      <c r="AG208" s="175"/>
      <c r="AH208" s="175"/>
    </row>
    <row r="209" spans="2:34" x14ac:dyDescent="0.2">
      <c r="B209" s="273"/>
      <c r="C209" s="262"/>
      <c r="D209" s="265"/>
      <c r="E209" s="262"/>
      <c r="F209" s="137" t="s">
        <v>231</v>
      </c>
      <c r="G209" s="138">
        <v>1</v>
      </c>
      <c r="H209" s="157">
        <v>1.6E-2</v>
      </c>
      <c r="I209" s="157">
        <v>8.0000000000000002E-3</v>
      </c>
      <c r="J209" s="157">
        <v>1.2E-2</v>
      </c>
      <c r="K209" s="138">
        <v>2</v>
      </c>
      <c r="L209" s="138" t="str">
        <f t="shared" si="64"/>
        <v>1</v>
      </c>
      <c r="M209" s="108">
        <f t="shared" si="70"/>
        <v>1.5</v>
      </c>
      <c r="N209" s="108">
        <f t="shared" si="71"/>
        <v>3</v>
      </c>
      <c r="O209" s="293"/>
      <c r="P209" s="287"/>
      <c r="Q209" s="262"/>
      <c r="R209" s="290"/>
      <c r="S209" s="290"/>
      <c r="T209" s="262"/>
      <c r="U209" s="287"/>
      <c r="V209" s="284"/>
      <c r="W209" s="213"/>
      <c r="X209" s="175"/>
      <c r="Y209" s="175"/>
      <c r="Z209" s="175"/>
      <c r="AA209" s="175"/>
      <c r="AB209" s="175"/>
      <c r="AC209" s="175"/>
      <c r="AD209" s="175"/>
      <c r="AE209" s="175"/>
      <c r="AF209" s="175"/>
      <c r="AG209" s="175"/>
      <c r="AH209" s="175"/>
    </row>
    <row r="210" spans="2:34" x14ac:dyDescent="0.2">
      <c r="B210" s="273"/>
      <c r="C210" s="262"/>
      <c r="D210" s="306"/>
      <c r="E210" s="262"/>
      <c r="F210" s="137" t="s">
        <v>232</v>
      </c>
      <c r="G210" s="138">
        <v>1</v>
      </c>
      <c r="H210" s="157">
        <v>2.1000000000000001E-2</v>
      </c>
      <c r="I210" s="157">
        <v>1.4999999999999999E-2</v>
      </c>
      <c r="J210" s="157">
        <v>-8.0000000000000002E-3</v>
      </c>
      <c r="K210" s="138">
        <v>2</v>
      </c>
      <c r="L210" s="138" t="str">
        <f t="shared" si="64"/>
        <v>1</v>
      </c>
      <c r="M210" s="108">
        <f t="shared" si="70"/>
        <v>1.9333333333333336</v>
      </c>
      <c r="N210" s="108">
        <f t="shared" si="71"/>
        <v>3.8666666666666671</v>
      </c>
      <c r="O210" s="307"/>
      <c r="P210" s="303"/>
      <c r="Q210" s="301"/>
      <c r="R210" s="302"/>
      <c r="S210" s="302"/>
      <c r="T210" s="301"/>
      <c r="U210" s="303"/>
      <c r="V210" s="304"/>
    </row>
    <row r="211" spans="2:34" ht="15" customHeight="1" x14ac:dyDescent="0.2">
      <c r="B211" s="305"/>
      <c r="C211" s="262"/>
      <c r="D211" s="265">
        <v>0.91666666666666663</v>
      </c>
      <c r="E211" s="262"/>
      <c r="F211" s="159" t="s">
        <v>233</v>
      </c>
      <c r="G211" s="160">
        <v>1</v>
      </c>
      <c r="H211" s="160">
        <v>59.4</v>
      </c>
      <c r="I211" s="160">
        <v>57.4</v>
      </c>
      <c r="J211" s="160">
        <v>64.099999999999994</v>
      </c>
      <c r="K211" s="160">
        <v>2</v>
      </c>
      <c r="L211" s="138" t="str">
        <f t="shared" si="64"/>
        <v>1</v>
      </c>
      <c r="M211" s="108">
        <f t="shared" si="70"/>
        <v>0.151567944250871</v>
      </c>
      <c r="N211" s="108">
        <f t="shared" si="71"/>
        <v>0.303135888501742</v>
      </c>
      <c r="O211" s="299">
        <f>SUM(N211:N213)</f>
        <v>-29.48292569982889</v>
      </c>
      <c r="P211" s="324">
        <f>O211*1.618*-10</f>
        <v>477.03373782323149</v>
      </c>
      <c r="Q211" s="325">
        <v>-19.100000000000001</v>
      </c>
      <c r="R211" s="326">
        <v>-60.7</v>
      </c>
      <c r="S211" s="326">
        <v>11.6</v>
      </c>
      <c r="T211" s="325">
        <v>15.5</v>
      </c>
      <c r="U211" s="324">
        <f t="shared" si="72"/>
        <v>496.13373782323151</v>
      </c>
      <c r="V211" s="327" t="s">
        <v>76</v>
      </c>
      <c r="X211" s="316" t="s">
        <v>234</v>
      </c>
      <c r="Y211" s="317"/>
      <c r="Z211" s="317"/>
      <c r="AA211" s="317"/>
      <c r="AB211" s="317"/>
      <c r="AC211" s="317"/>
      <c r="AD211" s="317"/>
      <c r="AE211" s="317"/>
      <c r="AF211" s="318"/>
    </row>
    <row r="212" spans="2:34" x14ac:dyDescent="0.2">
      <c r="B212" s="305"/>
      <c r="C212" s="262"/>
      <c r="D212" s="265"/>
      <c r="E212" s="262"/>
      <c r="F212" s="159" t="s">
        <v>195</v>
      </c>
      <c r="G212" s="160">
        <v>1</v>
      </c>
      <c r="H212" s="160">
        <v>62.8</v>
      </c>
      <c r="I212" s="160">
        <v>61.7</v>
      </c>
      <c r="J212" s="160">
        <v>67.2</v>
      </c>
      <c r="K212" s="160">
        <v>2</v>
      </c>
      <c r="L212" s="138" t="str">
        <f t="shared" si="64"/>
        <v>1</v>
      </c>
      <c r="M212" s="108">
        <f t="shared" si="70"/>
        <v>0.10696920583468386</v>
      </c>
      <c r="N212" s="108">
        <f t="shared" si="71"/>
        <v>0.21393841166936772</v>
      </c>
      <c r="O212" s="293"/>
      <c r="P212" s="330"/>
      <c r="Q212" s="329"/>
      <c r="R212" s="328"/>
      <c r="S212" s="328"/>
      <c r="T212" s="329"/>
      <c r="U212" s="330"/>
      <c r="V212" s="331"/>
      <c r="X212" s="322"/>
      <c r="Y212" s="245"/>
      <c r="Z212" s="245"/>
      <c r="AA212" s="245"/>
      <c r="AB212" s="245"/>
      <c r="AC212" s="245"/>
      <c r="AD212" s="245"/>
      <c r="AE212" s="245"/>
      <c r="AF212" s="323"/>
    </row>
    <row r="213" spans="2:34" ht="15.75" thickBot="1" x14ac:dyDescent="0.25">
      <c r="B213" s="282"/>
      <c r="C213" s="263"/>
      <c r="D213" s="266"/>
      <c r="E213" s="263"/>
      <c r="F213" s="144" t="s">
        <v>235</v>
      </c>
      <c r="G213" s="145">
        <v>1</v>
      </c>
      <c r="H213" s="189">
        <v>-5.7000000000000002E-2</v>
      </c>
      <c r="I213" s="189">
        <v>0.01</v>
      </c>
      <c r="J213" s="189">
        <v>-2.3E-2</v>
      </c>
      <c r="K213" s="145">
        <v>3</v>
      </c>
      <c r="L213" s="145" t="str">
        <f t="shared" si="64"/>
        <v>-1</v>
      </c>
      <c r="M213" s="147">
        <f t="shared" si="70"/>
        <v>-10</v>
      </c>
      <c r="N213" s="147">
        <f t="shared" si="71"/>
        <v>-30</v>
      </c>
      <c r="O213" s="294"/>
      <c r="P213" s="313"/>
      <c r="Q213" s="311"/>
      <c r="R213" s="309"/>
      <c r="S213" s="309"/>
      <c r="T213" s="311"/>
      <c r="U213" s="313"/>
      <c r="V213" s="315"/>
      <c r="X213" s="322"/>
      <c r="Y213" s="245"/>
      <c r="Z213" s="245"/>
      <c r="AA213" s="245"/>
      <c r="AB213" s="245"/>
      <c r="AC213" s="245"/>
      <c r="AD213" s="245"/>
      <c r="AE213" s="245"/>
      <c r="AF213" s="323"/>
    </row>
    <row r="214" spans="2:34" ht="15.75" thickBot="1" x14ac:dyDescent="0.25">
      <c r="X214" s="319"/>
      <c r="Y214" s="320"/>
      <c r="Z214" s="320"/>
      <c r="AA214" s="320"/>
      <c r="AB214" s="320"/>
      <c r="AC214" s="320"/>
      <c r="AD214" s="320"/>
      <c r="AE214" s="320"/>
      <c r="AF214" s="321"/>
    </row>
    <row r="215" spans="2:34" ht="15.75" thickBot="1" x14ac:dyDescent="0.25">
      <c r="B215" s="34" t="s">
        <v>236</v>
      </c>
    </row>
    <row r="216" spans="2:34" x14ac:dyDescent="0.2">
      <c r="B216" s="274" t="s">
        <v>56</v>
      </c>
      <c r="C216" s="267" t="s">
        <v>57</v>
      </c>
      <c r="D216" s="267" t="s">
        <v>58</v>
      </c>
      <c r="E216" s="267" t="s">
        <v>59</v>
      </c>
      <c r="F216" s="276" t="s">
        <v>60</v>
      </c>
      <c r="G216" s="277"/>
      <c r="H216" s="277"/>
      <c r="I216" s="277"/>
      <c r="J216" s="277"/>
      <c r="K216" s="277"/>
      <c r="L216" s="277"/>
      <c r="M216" s="277"/>
      <c r="N216" s="277"/>
      <c r="O216" s="277"/>
      <c r="P216" s="278"/>
      <c r="Q216" s="279" t="s">
        <v>61</v>
      </c>
      <c r="R216" s="280"/>
      <c r="S216" s="280"/>
      <c r="T216" s="281"/>
      <c r="U216" s="267" t="s">
        <v>62</v>
      </c>
      <c r="V216" s="269" t="s">
        <v>63</v>
      </c>
    </row>
    <row r="217" spans="2:34" ht="15.75" thickBot="1" x14ac:dyDescent="0.25">
      <c r="B217" s="275"/>
      <c r="C217" s="268"/>
      <c r="D217" s="268"/>
      <c r="E217" s="268"/>
      <c r="F217" s="148" t="s">
        <v>2</v>
      </c>
      <c r="G217" s="148" t="s">
        <v>3</v>
      </c>
      <c r="H217" s="148" t="s">
        <v>64</v>
      </c>
      <c r="I217" s="148" t="s">
        <v>5</v>
      </c>
      <c r="J217" s="148" t="s">
        <v>6</v>
      </c>
      <c r="K217" s="148" t="s">
        <v>7</v>
      </c>
      <c r="L217" s="148" t="s">
        <v>8</v>
      </c>
      <c r="M217" s="149" t="s">
        <v>9</v>
      </c>
      <c r="N217" s="149" t="s">
        <v>10</v>
      </c>
      <c r="O217" s="150" t="s">
        <v>65</v>
      </c>
      <c r="P217" s="151" t="s">
        <v>66</v>
      </c>
      <c r="Q217" s="152" t="s">
        <v>67</v>
      </c>
      <c r="R217" s="153" t="s">
        <v>68</v>
      </c>
      <c r="S217" s="154" t="s">
        <v>69</v>
      </c>
      <c r="T217" s="151" t="s">
        <v>70</v>
      </c>
      <c r="U217" s="268"/>
      <c r="V217" s="270"/>
    </row>
    <row r="218" spans="2:34" x14ac:dyDescent="0.2">
      <c r="B218" s="271">
        <v>44620</v>
      </c>
      <c r="C218" s="261" t="s">
        <v>72</v>
      </c>
      <c r="D218" s="174">
        <v>0.85416666666666663</v>
      </c>
      <c r="E218" s="261" t="s">
        <v>74</v>
      </c>
      <c r="F218" s="136" t="s">
        <v>237</v>
      </c>
      <c r="G218" s="129">
        <v>1</v>
      </c>
      <c r="H218" s="129">
        <v>-107.63</v>
      </c>
      <c r="I218" s="129">
        <v>-99.6</v>
      </c>
      <c r="J218" s="129">
        <v>-100.47</v>
      </c>
      <c r="K218" s="129">
        <v>2</v>
      </c>
      <c r="L218" s="129" t="str">
        <f t="shared" ref="L218:L234" si="73">IF(H218=I218,"0",IF(H218&gt;I218,"1","-1"))</f>
        <v>-1</v>
      </c>
      <c r="M218" s="80">
        <f t="shared" ref="M218:M234" si="74">((ABS(H218-I218)+ABS(J218-I218))*L218)/ABS(I218)</f>
        <v>-8.9357429718875558E-2</v>
      </c>
      <c r="N218" s="80">
        <f>M218*K218*G218</f>
        <v>-0.17871485943775112</v>
      </c>
      <c r="O218" s="81">
        <f t="shared" ref="O218:O222" si="75">SUM(N218)</f>
        <v>-0.17871485943775112</v>
      </c>
      <c r="P218" s="82">
        <f t="shared" ref="P218:P230" si="76">O218*1.618*-10</f>
        <v>2.8916064257028133</v>
      </c>
      <c r="Q218" s="83">
        <v>66.2</v>
      </c>
      <c r="R218" s="83">
        <v>-5.2</v>
      </c>
      <c r="S218" s="83">
        <v>77.2</v>
      </c>
      <c r="T218" s="83">
        <v>-197.3</v>
      </c>
      <c r="U218" s="82">
        <f t="shared" ref="U218:U230" si="77">ABS(Q218-P218)</f>
        <v>63.308393574297192</v>
      </c>
      <c r="V218" s="84" t="s">
        <v>80</v>
      </c>
    </row>
    <row r="219" spans="2:34" ht="15.75" thickBot="1" x14ac:dyDescent="0.25">
      <c r="B219" s="282"/>
      <c r="C219" s="263"/>
      <c r="D219" s="214">
        <v>0.90625</v>
      </c>
      <c r="E219" s="263"/>
      <c r="F219" s="144" t="s">
        <v>238</v>
      </c>
      <c r="G219" s="145">
        <v>1</v>
      </c>
      <c r="H219" s="145">
        <v>56.3</v>
      </c>
      <c r="I219" s="145">
        <v>63</v>
      </c>
      <c r="J219" s="145">
        <v>65.2</v>
      </c>
      <c r="K219" s="145">
        <v>2</v>
      </c>
      <c r="L219" s="145" t="str">
        <f t="shared" si="73"/>
        <v>-1</v>
      </c>
      <c r="M219" s="147">
        <f t="shared" si="74"/>
        <v>-0.14126984126984135</v>
      </c>
      <c r="N219" s="147">
        <f t="shared" ref="N219:N234" si="78">M219*K219*G219</f>
        <v>-0.2825396825396827</v>
      </c>
      <c r="O219" s="215">
        <f t="shared" si="75"/>
        <v>-0.2825396825396827</v>
      </c>
      <c r="P219" s="146">
        <f t="shared" si="76"/>
        <v>4.5714920634920659</v>
      </c>
      <c r="Q219" s="216">
        <v>-7.5</v>
      </c>
      <c r="R219" s="216">
        <v>-83.6</v>
      </c>
      <c r="S219" s="216">
        <v>19.399999999999999</v>
      </c>
      <c r="T219" s="216">
        <v>-244.5</v>
      </c>
      <c r="U219" s="146">
        <f t="shared" si="77"/>
        <v>12.071492063492066</v>
      </c>
      <c r="V219" s="217" t="s">
        <v>116</v>
      </c>
    </row>
    <row r="220" spans="2:34" x14ac:dyDescent="0.2">
      <c r="B220" s="259">
        <v>44621</v>
      </c>
      <c r="C220" s="262" t="s">
        <v>72</v>
      </c>
      <c r="D220" s="176">
        <v>0.90625</v>
      </c>
      <c r="E220" s="262" t="s">
        <v>74</v>
      </c>
      <c r="F220" s="181" t="s">
        <v>239</v>
      </c>
      <c r="G220" s="182">
        <v>1</v>
      </c>
      <c r="H220" s="182">
        <v>57.3</v>
      </c>
      <c r="I220" s="182">
        <v>57.5</v>
      </c>
      <c r="J220" s="182">
        <v>55.5</v>
      </c>
      <c r="K220" s="182">
        <v>2</v>
      </c>
      <c r="L220" s="182" t="str">
        <f t="shared" si="73"/>
        <v>-1</v>
      </c>
      <c r="M220" s="184">
        <f t="shared" si="74"/>
        <v>-3.8260869565217438E-2</v>
      </c>
      <c r="N220" s="184">
        <f t="shared" si="78"/>
        <v>-7.6521739130434877E-2</v>
      </c>
      <c r="O220" s="123">
        <f t="shared" si="75"/>
        <v>-7.6521739130434877E-2</v>
      </c>
      <c r="P220" s="185">
        <f t="shared" si="76"/>
        <v>1.2381217391304364</v>
      </c>
      <c r="Q220" s="186">
        <v>-8.1999999999999993</v>
      </c>
      <c r="R220" s="186">
        <v>-10.5</v>
      </c>
      <c r="S220" s="186">
        <v>58.4</v>
      </c>
      <c r="T220" s="186">
        <v>289.5</v>
      </c>
      <c r="U220" s="185">
        <f t="shared" si="77"/>
        <v>9.4381217391304357</v>
      </c>
      <c r="V220" s="187" t="s">
        <v>82</v>
      </c>
    </row>
    <row r="221" spans="2:34" ht="15.75" thickBot="1" x14ac:dyDescent="0.25">
      <c r="B221" s="259"/>
      <c r="C221" s="262"/>
      <c r="D221" s="214">
        <v>0.91666666666666663</v>
      </c>
      <c r="E221" s="262"/>
      <c r="F221" s="137" t="s">
        <v>240</v>
      </c>
      <c r="G221" s="138">
        <v>1</v>
      </c>
      <c r="H221" s="138">
        <v>58.6</v>
      </c>
      <c r="I221" s="138">
        <v>58</v>
      </c>
      <c r="J221" s="138">
        <v>57.6</v>
      </c>
      <c r="K221" s="138">
        <v>3</v>
      </c>
      <c r="L221" s="138" t="str">
        <f t="shared" si="73"/>
        <v>1</v>
      </c>
      <c r="M221" s="108">
        <f t="shared" si="74"/>
        <v>1.7241379310344827E-2</v>
      </c>
      <c r="N221" s="108">
        <f t="shared" si="78"/>
        <v>5.1724137931034482E-2</v>
      </c>
      <c r="O221" s="218">
        <f t="shared" si="75"/>
        <v>5.1724137931034482E-2</v>
      </c>
      <c r="P221" s="185">
        <f t="shared" si="76"/>
        <v>-0.8368965517241379</v>
      </c>
      <c r="Q221" s="219">
        <v>-43.4</v>
      </c>
      <c r="R221" s="219">
        <v>-58.8</v>
      </c>
      <c r="S221" s="219">
        <v>6.4</v>
      </c>
      <c r="T221" s="219">
        <v>263.39999999999998</v>
      </c>
      <c r="U221" s="185">
        <f t="shared" si="77"/>
        <v>42.563103448275861</v>
      </c>
      <c r="V221" s="220" t="s">
        <v>82</v>
      </c>
    </row>
    <row r="222" spans="2:34" ht="15.75" customHeight="1" thickBot="1" x14ac:dyDescent="0.25">
      <c r="B222" s="111">
        <v>44622</v>
      </c>
      <c r="C222" s="112" t="s">
        <v>72</v>
      </c>
      <c r="D222" s="166">
        <v>0.84375</v>
      </c>
      <c r="E222" s="112" t="s">
        <v>74</v>
      </c>
      <c r="F222" s="136" t="s">
        <v>241</v>
      </c>
      <c r="G222" s="129">
        <v>1</v>
      </c>
      <c r="H222" s="129">
        <v>475</v>
      </c>
      <c r="I222" s="129">
        <v>378</v>
      </c>
      <c r="J222" s="129">
        <v>509</v>
      </c>
      <c r="K222" s="129">
        <v>3</v>
      </c>
      <c r="L222" s="129" t="str">
        <f t="shared" si="73"/>
        <v>1</v>
      </c>
      <c r="M222" s="80">
        <f t="shared" si="74"/>
        <v>0.60317460317460314</v>
      </c>
      <c r="N222" s="80">
        <f t="shared" si="78"/>
        <v>1.8095238095238093</v>
      </c>
      <c r="O222" s="81">
        <f t="shared" si="75"/>
        <v>1.8095238095238093</v>
      </c>
      <c r="P222" s="139">
        <f t="shared" si="76"/>
        <v>-29.278095238095236</v>
      </c>
      <c r="Q222" s="221">
        <v>48.1</v>
      </c>
      <c r="R222" s="221">
        <v>-51.9</v>
      </c>
      <c r="S222" s="221">
        <v>66.2</v>
      </c>
      <c r="T222" s="221">
        <v>70.5</v>
      </c>
      <c r="U222" s="139">
        <f t="shared" si="77"/>
        <v>77.378095238095241</v>
      </c>
      <c r="V222" s="142" t="s">
        <v>82</v>
      </c>
      <c r="X222" s="316" t="s">
        <v>242</v>
      </c>
      <c r="Y222" s="317"/>
      <c r="Z222" s="317"/>
      <c r="AA222" s="317"/>
      <c r="AB222" s="317"/>
      <c r="AC222" s="317"/>
      <c r="AD222" s="317"/>
      <c r="AE222" s="317"/>
      <c r="AF222" s="317"/>
      <c r="AG222" s="318"/>
    </row>
    <row r="223" spans="2:34" x14ac:dyDescent="0.2">
      <c r="B223" s="258">
        <v>44623</v>
      </c>
      <c r="C223" s="261" t="s">
        <v>72</v>
      </c>
      <c r="D223" s="264">
        <v>0.85416666666666663</v>
      </c>
      <c r="E223" s="261" t="s">
        <v>74</v>
      </c>
      <c r="F223" s="136" t="s">
        <v>12</v>
      </c>
      <c r="G223" s="129">
        <v>-1</v>
      </c>
      <c r="H223" s="129">
        <v>215</v>
      </c>
      <c r="I223" s="129">
        <v>226</v>
      </c>
      <c r="J223" s="129">
        <v>233</v>
      </c>
      <c r="K223" s="129">
        <v>3</v>
      </c>
      <c r="L223" s="129" t="str">
        <f t="shared" si="73"/>
        <v>-1</v>
      </c>
      <c r="M223" s="80">
        <f t="shared" si="74"/>
        <v>-7.9646017699115043E-2</v>
      </c>
      <c r="N223" s="80">
        <f t="shared" si="78"/>
        <v>0.23893805309734512</v>
      </c>
      <c r="O223" s="292">
        <f>SUM(N223:N225)</f>
        <v>4.1792365605600308</v>
      </c>
      <c r="P223" s="286">
        <f t="shared" si="76"/>
        <v>-67.620047549861312</v>
      </c>
      <c r="Q223" s="289">
        <v>-52.5</v>
      </c>
      <c r="R223" s="289">
        <v>-69.8</v>
      </c>
      <c r="S223" s="289">
        <v>5.6</v>
      </c>
      <c r="T223" s="289">
        <v>-87.1</v>
      </c>
      <c r="U223" s="286">
        <f t="shared" si="77"/>
        <v>15.120047549861312</v>
      </c>
      <c r="V223" s="283" t="s">
        <v>116</v>
      </c>
      <c r="X223" s="322"/>
      <c r="Y223" s="245"/>
      <c r="Z223" s="245"/>
      <c r="AA223" s="245"/>
      <c r="AB223" s="245"/>
      <c r="AC223" s="245"/>
      <c r="AD223" s="245"/>
      <c r="AE223" s="245"/>
      <c r="AF223" s="245"/>
      <c r="AG223" s="323"/>
    </row>
    <row r="224" spans="2:34" x14ac:dyDescent="0.2">
      <c r="B224" s="259"/>
      <c r="C224" s="262"/>
      <c r="D224" s="265"/>
      <c r="E224" s="262"/>
      <c r="F224" s="181" t="s">
        <v>178</v>
      </c>
      <c r="G224" s="182">
        <v>1</v>
      </c>
      <c r="H224" s="208">
        <v>6.6000000000000003E-2</v>
      </c>
      <c r="I224" s="208">
        <v>6.7000000000000004E-2</v>
      </c>
      <c r="J224" s="208">
        <v>6.6000000000000003E-2</v>
      </c>
      <c r="K224" s="182">
        <v>2</v>
      </c>
      <c r="L224" s="138" t="str">
        <f t="shared" si="73"/>
        <v>-1</v>
      </c>
      <c r="M224" s="108">
        <f t="shared" si="74"/>
        <v>-2.985074626865674E-2</v>
      </c>
      <c r="N224" s="108">
        <f t="shared" si="78"/>
        <v>-5.970149253731348E-2</v>
      </c>
      <c r="O224" s="293"/>
      <c r="P224" s="287"/>
      <c r="Q224" s="290"/>
      <c r="R224" s="290"/>
      <c r="S224" s="290"/>
      <c r="T224" s="290"/>
      <c r="U224" s="287"/>
      <c r="V224" s="284"/>
      <c r="X224" s="322"/>
      <c r="Y224" s="245"/>
      <c r="Z224" s="245"/>
      <c r="AA224" s="245"/>
      <c r="AB224" s="245"/>
      <c r="AC224" s="245"/>
      <c r="AD224" s="245"/>
      <c r="AE224" s="245"/>
      <c r="AF224" s="245"/>
      <c r="AG224" s="323"/>
    </row>
    <row r="225" spans="2:37" x14ac:dyDescent="0.2">
      <c r="B225" s="259"/>
      <c r="C225" s="262"/>
      <c r="D225" s="265"/>
      <c r="E225" s="262"/>
      <c r="F225" s="137" t="s">
        <v>243</v>
      </c>
      <c r="G225" s="182">
        <v>1</v>
      </c>
      <c r="H225" s="208">
        <v>8.9999999999999993E-3</v>
      </c>
      <c r="I225" s="208">
        <v>3.0000000000000001E-3</v>
      </c>
      <c r="J225" s="208">
        <v>3.0000000000000001E-3</v>
      </c>
      <c r="K225" s="182">
        <v>2</v>
      </c>
      <c r="L225" s="138" t="str">
        <f t="shared" si="73"/>
        <v>1</v>
      </c>
      <c r="M225" s="108">
        <f t="shared" si="74"/>
        <v>1.9999999999999998</v>
      </c>
      <c r="N225" s="108">
        <f t="shared" si="78"/>
        <v>3.9999999999999996</v>
      </c>
      <c r="O225" s="307"/>
      <c r="P225" s="303"/>
      <c r="Q225" s="302"/>
      <c r="R225" s="302"/>
      <c r="S225" s="302"/>
      <c r="T225" s="302"/>
      <c r="U225" s="303"/>
      <c r="V225" s="304"/>
      <c r="X225" s="322"/>
      <c r="Y225" s="245"/>
      <c r="Z225" s="245"/>
      <c r="AA225" s="245"/>
      <c r="AB225" s="245"/>
      <c r="AC225" s="245"/>
      <c r="AD225" s="245"/>
      <c r="AE225" s="245"/>
      <c r="AF225" s="245"/>
      <c r="AG225" s="323"/>
    </row>
    <row r="226" spans="2:37" x14ac:dyDescent="0.2">
      <c r="B226" s="259"/>
      <c r="C226" s="262"/>
      <c r="D226" s="332">
        <v>0.90625</v>
      </c>
      <c r="E226" s="262"/>
      <c r="F226" s="137" t="s">
        <v>244</v>
      </c>
      <c r="G226" s="138">
        <v>1</v>
      </c>
      <c r="H226" s="138">
        <v>55.9</v>
      </c>
      <c r="I226" s="138">
        <v>56</v>
      </c>
      <c r="J226" s="138">
        <v>51.1</v>
      </c>
      <c r="K226" s="138">
        <v>2</v>
      </c>
      <c r="L226" s="138" t="str">
        <f t="shared" si="73"/>
        <v>-1</v>
      </c>
      <c r="M226" s="108">
        <f t="shared" si="74"/>
        <v>-8.9285714285714288E-2</v>
      </c>
      <c r="N226" s="108">
        <f t="shared" si="78"/>
        <v>-0.17857142857142858</v>
      </c>
      <c r="O226" s="299">
        <f>SUM(N226:N227)</f>
        <v>-0.37962962962962976</v>
      </c>
      <c r="P226" s="296">
        <f t="shared" si="76"/>
        <v>6.1424074074074095</v>
      </c>
      <c r="Q226" s="300">
        <v>-6</v>
      </c>
      <c r="R226" s="300">
        <v>-49.2</v>
      </c>
      <c r="S226" s="300">
        <v>13.6</v>
      </c>
      <c r="T226" s="300">
        <v>-81.5</v>
      </c>
      <c r="U226" s="296">
        <f t="shared" si="77"/>
        <v>12.14240740740741</v>
      </c>
      <c r="V226" s="297" t="s">
        <v>76</v>
      </c>
      <c r="X226" s="322"/>
      <c r="Y226" s="245"/>
      <c r="Z226" s="245"/>
      <c r="AA226" s="245"/>
      <c r="AB226" s="245"/>
      <c r="AC226" s="245"/>
      <c r="AD226" s="245"/>
      <c r="AE226" s="245"/>
      <c r="AF226" s="245"/>
      <c r="AG226" s="323"/>
    </row>
    <row r="227" spans="2:37" x14ac:dyDescent="0.2">
      <c r="B227" s="259"/>
      <c r="C227" s="262"/>
      <c r="D227" s="332"/>
      <c r="E227" s="262"/>
      <c r="F227" s="137" t="s">
        <v>218</v>
      </c>
      <c r="G227" s="138">
        <v>1</v>
      </c>
      <c r="H227" s="138">
        <v>56.5</v>
      </c>
      <c r="I227" s="138">
        <v>56.7</v>
      </c>
      <c r="J227" s="138">
        <v>51.2</v>
      </c>
      <c r="K227" s="138">
        <v>2</v>
      </c>
      <c r="L227" s="138" t="str">
        <f t="shared" si="73"/>
        <v>-1</v>
      </c>
      <c r="M227" s="108">
        <f t="shared" si="74"/>
        <v>-0.10052910052910058</v>
      </c>
      <c r="N227" s="108">
        <f t="shared" si="78"/>
        <v>-0.20105820105820116</v>
      </c>
      <c r="O227" s="307"/>
      <c r="P227" s="303"/>
      <c r="Q227" s="302"/>
      <c r="R227" s="302"/>
      <c r="S227" s="302"/>
      <c r="T227" s="302"/>
      <c r="U227" s="303"/>
      <c r="V227" s="304"/>
      <c r="X227" s="322"/>
      <c r="Y227" s="245"/>
      <c r="Z227" s="245"/>
      <c r="AA227" s="245"/>
      <c r="AB227" s="245"/>
      <c r="AC227" s="245"/>
      <c r="AD227" s="245"/>
      <c r="AE227" s="245"/>
      <c r="AF227" s="245"/>
      <c r="AG227" s="323"/>
    </row>
    <row r="228" spans="2:37" x14ac:dyDescent="0.2">
      <c r="B228" s="259"/>
      <c r="C228" s="262"/>
      <c r="D228" s="265">
        <v>0.91666666666666663</v>
      </c>
      <c r="E228" s="262"/>
      <c r="F228" s="137" t="s">
        <v>245</v>
      </c>
      <c r="G228" s="138">
        <v>1</v>
      </c>
      <c r="H228" s="157">
        <v>1.4E-2</v>
      </c>
      <c r="I228" s="157">
        <v>5.0000000000000001E-3</v>
      </c>
      <c r="J228" s="157">
        <v>7.0000000000000001E-3</v>
      </c>
      <c r="K228" s="138">
        <v>2</v>
      </c>
      <c r="L228" s="138" t="str">
        <f t="shared" si="73"/>
        <v>1</v>
      </c>
      <c r="M228" s="108">
        <f t="shared" si="74"/>
        <v>2.2000000000000002</v>
      </c>
      <c r="N228" s="108">
        <f t="shared" si="78"/>
        <v>4.4000000000000004</v>
      </c>
      <c r="O228" s="299">
        <f>SUM(N228:N229)</f>
        <v>4.1245901639344265</v>
      </c>
      <c r="P228" s="296">
        <f t="shared" si="76"/>
        <v>-66.735868852459021</v>
      </c>
      <c r="Q228" s="300">
        <v>-3.1</v>
      </c>
      <c r="R228" s="300">
        <v>-9.6</v>
      </c>
      <c r="S228" s="300">
        <v>37.299999999999997</v>
      </c>
      <c r="T228" s="300">
        <v>1436.1</v>
      </c>
      <c r="U228" s="296">
        <f t="shared" si="77"/>
        <v>63.635868852459019</v>
      </c>
      <c r="V228" s="297" t="s">
        <v>76</v>
      </c>
      <c r="X228" s="319"/>
      <c r="Y228" s="320"/>
      <c r="Z228" s="320"/>
      <c r="AA228" s="320"/>
      <c r="AB228" s="320"/>
      <c r="AC228" s="320"/>
      <c r="AD228" s="320"/>
      <c r="AE228" s="320"/>
      <c r="AF228" s="320"/>
      <c r="AG228" s="321"/>
    </row>
    <row r="229" spans="2:37" ht="15.75" thickBot="1" x14ac:dyDescent="0.25">
      <c r="B229" s="260"/>
      <c r="C229" s="263"/>
      <c r="D229" s="266"/>
      <c r="E229" s="263"/>
      <c r="F229" s="144" t="s">
        <v>246</v>
      </c>
      <c r="G229" s="145">
        <v>1</v>
      </c>
      <c r="H229" s="145">
        <v>56.5</v>
      </c>
      <c r="I229" s="145">
        <v>61</v>
      </c>
      <c r="J229" s="145">
        <v>59.9</v>
      </c>
      <c r="K229" s="145">
        <v>3</v>
      </c>
      <c r="L229" s="145" t="str">
        <f t="shared" si="73"/>
        <v>-1</v>
      </c>
      <c r="M229" s="147">
        <f t="shared" si="74"/>
        <v>-9.1803278688524614E-2</v>
      </c>
      <c r="N229" s="147">
        <f t="shared" si="78"/>
        <v>-0.27540983606557384</v>
      </c>
      <c r="O229" s="294"/>
      <c r="P229" s="288"/>
      <c r="Q229" s="291"/>
      <c r="R229" s="291"/>
      <c r="S229" s="291"/>
      <c r="T229" s="291"/>
      <c r="U229" s="288"/>
      <c r="V229" s="285"/>
    </row>
    <row r="230" spans="2:37" ht="15" customHeight="1" x14ac:dyDescent="0.2">
      <c r="B230" s="258">
        <v>44624</v>
      </c>
      <c r="C230" s="261" t="s">
        <v>72</v>
      </c>
      <c r="D230" s="264">
        <v>0.85416666666666663</v>
      </c>
      <c r="E230" s="261" t="s">
        <v>74</v>
      </c>
      <c r="F230" s="136" t="s">
        <v>247</v>
      </c>
      <c r="G230" s="129">
        <v>1</v>
      </c>
      <c r="H230" s="156">
        <v>0</v>
      </c>
      <c r="I230" s="156">
        <v>5.0000000000000001E-3</v>
      </c>
      <c r="J230" s="156">
        <v>6.0000000000000001E-3</v>
      </c>
      <c r="K230" s="129">
        <v>2</v>
      </c>
      <c r="L230" s="129" t="str">
        <f t="shared" si="73"/>
        <v>-1</v>
      </c>
      <c r="M230" s="80">
        <f t="shared" si="74"/>
        <v>-1.2</v>
      </c>
      <c r="N230" s="80">
        <f t="shared" si="78"/>
        <v>-2.4</v>
      </c>
      <c r="O230" s="292">
        <f>SUM(N230:N234)</f>
        <v>1.9322063983270878</v>
      </c>
      <c r="P230" s="312">
        <f t="shared" si="76"/>
        <v>-31.263099524932283</v>
      </c>
      <c r="Q230" s="308">
        <v>27.7</v>
      </c>
      <c r="R230" s="308">
        <v>-21.8</v>
      </c>
      <c r="S230" s="308">
        <v>41.7</v>
      </c>
      <c r="T230" s="308">
        <v>1262.8</v>
      </c>
      <c r="U230" s="312">
        <f t="shared" si="77"/>
        <v>58.963099524932282</v>
      </c>
      <c r="V230" s="314" t="s">
        <v>80</v>
      </c>
      <c r="W230" s="213"/>
      <c r="X230" s="316" t="s">
        <v>248</v>
      </c>
      <c r="Y230" s="317"/>
      <c r="Z230" s="317"/>
      <c r="AA230" s="317"/>
      <c r="AB230" s="317"/>
      <c r="AC230" s="317"/>
      <c r="AD230" s="317"/>
      <c r="AE230" s="317"/>
      <c r="AF230" s="317"/>
      <c r="AG230" s="317"/>
      <c r="AH230" s="317"/>
      <c r="AI230" s="317"/>
      <c r="AJ230" s="317"/>
      <c r="AK230" s="318"/>
    </row>
    <row r="231" spans="2:37" x14ac:dyDescent="0.2">
      <c r="B231" s="259"/>
      <c r="C231" s="262"/>
      <c r="D231" s="265"/>
      <c r="E231" s="262"/>
      <c r="F231" s="181" t="s">
        <v>249</v>
      </c>
      <c r="G231" s="182">
        <v>1</v>
      </c>
      <c r="H231" s="208">
        <v>5.0999999999999997E-2</v>
      </c>
      <c r="I231" s="208">
        <v>5.8000000000000003E-2</v>
      </c>
      <c r="J231" s="208">
        <v>5.5E-2</v>
      </c>
      <c r="K231" s="182">
        <v>2</v>
      </c>
      <c r="L231" s="138" t="str">
        <f t="shared" si="73"/>
        <v>-1</v>
      </c>
      <c r="M231" s="108">
        <f t="shared" si="74"/>
        <v>-0.17241379310344843</v>
      </c>
      <c r="N231" s="108">
        <f t="shared" si="78"/>
        <v>-0.34482758620689685</v>
      </c>
      <c r="O231" s="293"/>
      <c r="P231" s="330"/>
      <c r="Q231" s="328"/>
      <c r="R231" s="328"/>
      <c r="S231" s="328"/>
      <c r="T231" s="328"/>
      <c r="U231" s="330"/>
      <c r="V231" s="331"/>
      <c r="X231" s="322"/>
      <c r="Y231" s="245"/>
      <c r="Z231" s="245"/>
      <c r="AA231" s="245"/>
      <c r="AB231" s="245"/>
      <c r="AC231" s="245"/>
      <c r="AD231" s="245"/>
      <c r="AE231" s="245"/>
      <c r="AF231" s="245"/>
      <c r="AG231" s="245"/>
      <c r="AH231" s="245"/>
      <c r="AI231" s="245"/>
      <c r="AJ231" s="245"/>
      <c r="AK231" s="323"/>
    </row>
    <row r="232" spans="2:37" ht="15" customHeight="1" x14ac:dyDescent="0.2">
      <c r="B232" s="259"/>
      <c r="C232" s="262"/>
      <c r="D232" s="265"/>
      <c r="E232" s="262"/>
      <c r="F232" s="181" t="s">
        <v>250</v>
      </c>
      <c r="G232" s="182">
        <v>1</v>
      </c>
      <c r="H232" s="182">
        <v>678</v>
      </c>
      <c r="I232" s="182">
        <v>400</v>
      </c>
      <c r="J232" s="182">
        <v>481</v>
      </c>
      <c r="K232" s="182">
        <v>3</v>
      </c>
      <c r="L232" s="138" t="str">
        <f t="shared" si="73"/>
        <v>1</v>
      </c>
      <c r="M232" s="108">
        <f t="shared" si="74"/>
        <v>0.89749999999999996</v>
      </c>
      <c r="N232" s="108">
        <f t="shared" si="78"/>
        <v>2.6924999999999999</v>
      </c>
      <c r="O232" s="293"/>
      <c r="P232" s="330"/>
      <c r="Q232" s="328"/>
      <c r="R232" s="328"/>
      <c r="S232" s="328"/>
      <c r="T232" s="328"/>
      <c r="U232" s="330"/>
      <c r="V232" s="331"/>
      <c r="X232" s="322"/>
      <c r="Y232" s="245"/>
      <c r="Z232" s="245"/>
      <c r="AA232" s="245"/>
      <c r="AB232" s="245"/>
      <c r="AC232" s="245"/>
      <c r="AD232" s="245"/>
      <c r="AE232" s="245"/>
      <c r="AF232" s="245"/>
      <c r="AG232" s="245"/>
      <c r="AH232" s="245"/>
      <c r="AI232" s="245"/>
      <c r="AJ232" s="245"/>
      <c r="AK232" s="323"/>
    </row>
    <row r="233" spans="2:37" x14ac:dyDescent="0.2">
      <c r="B233" s="259"/>
      <c r="C233" s="262"/>
      <c r="D233" s="265"/>
      <c r="E233" s="262"/>
      <c r="F233" s="137" t="s">
        <v>251</v>
      </c>
      <c r="G233" s="138">
        <v>1</v>
      </c>
      <c r="H233" s="138">
        <v>654</v>
      </c>
      <c r="I233" s="138">
        <v>378</v>
      </c>
      <c r="J233" s="138">
        <v>448</v>
      </c>
      <c r="K233" s="138">
        <v>2</v>
      </c>
      <c r="L233" s="138" t="str">
        <f t="shared" si="73"/>
        <v>1</v>
      </c>
      <c r="M233" s="108">
        <f t="shared" si="74"/>
        <v>0.91534391534391535</v>
      </c>
      <c r="N233" s="108">
        <f t="shared" si="78"/>
        <v>1.8306878306878307</v>
      </c>
      <c r="O233" s="293"/>
      <c r="P233" s="330"/>
      <c r="Q233" s="328"/>
      <c r="R233" s="328"/>
      <c r="S233" s="328"/>
      <c r="T233" s="328"/>
      <c r="U233" s="330"/>
      <c r="V233" s="331"/>
      <c r="X233" s="322"/>
      <c r="Y233" s="245"/>
      <c r="Z233" s="245"/>
      <c r="AA233" s="245"/>
      <c r="AB233" s="245"/>
      <c r="AC233" s="245"/>
      <c r="AD233" s="245"/>
      <c r="AE233" s="245"/>
      <c r="AF233" s="245"/>
      <c r="AG233" s="245"/>
      <c r="AH233" s="245"/>
      <c r="AI233" s="245"/>
      <c r="AJ233" s="245"/>
      <c r="AK233" s="323"/>
    </row>
    <row r="234" spans="2:37" ht="15.75" thickBot="1" x14ac:dyDescent="0.25">
      <c r="B234" s="260"/>
      <c r="C234" s="263"/>
      <c r="D234" s="266"/>
      <c r="E234" s="263"/>
      <c r="F234" s="144" t="s">
        <v>252</v>
      </c>
      <c r="G234" s="145">
        <v>-1</v>
      </c>
      <c r="H234" s="189">
        <v>3.7999999999999999E-2</v>
      </c>
      <c r="I234" s="189">
        <v>3.9E-2</v>
      </c>
      <c r="J234" s="189">
        <v>0.04</v>
      </c>
      <c r="K234" s="145">
        <v>3</v>
      </c>
      <c r="L234" s="145" t="str">
        <f t="shared" si="73"/>
        <v>-1</v>
      </c>
      <c r="M234" s="147">
        <f t="shared" si="74"/>
        <v>-5.1282051282051329E-2</v>
      </c>
      <c r="N234" s="147">
        <f t="shared" si="78"/>
        <v>0.15384615384615399</v>
      </c>
      <c r="O234" s="294"/>
      <c r="P234" s="313"/>
      <c r="Q234" s="309"/>
      <c r="R234" s="309"/>
      <c r="S234" s="309"/>
      <c r="T234" s="309"/>
      <c r="U234" s="313"/>
      <c r="V234" s="315"/>
      <c r="X234" s="322"/>
      <c r="Y234" s="245"/>
      <c r="Z234" s="245"/>
      <c r="AA234" s="245"/>
      <c r="AB234" s="245"/>
      <c r="AC234" s="245"/>
      <c r="AD234" s="245"/>
      <c r="AE234" s="245"/>
      <c r="AF234" s="245"/>
      <c r="AG234" s="245"/>
      <c r="AH234" s="245"/>
      <c r="AI234" s="245"/>
      <c r="AJ234" s="245"/>
      <c r="AK234" s="323"/>
    </row>
    <row r="235" spans="2:37" ht="15.75" thickBot="1" x14ac:dyDescent="0.25">
      <c r="X235" s="322"/>
      <c r="Y235" s="245"/>
      <c r="Z235" s="245"/>
      <c r="AA235" s="245"/>
      <c r="AB235" s="245"/>
      <c r="AC235" s="245"/>
      <c r="AD235" s="245"/>
      <c r="AE235" s="245"/>
      <c r="AF235" s="245"/>
      <c r="AG235" s="245"/>
      <c r="AH235" s="245"/>
      <c r="AI235" s="245"/>
      <c r="AJ235" s="245"/>
      <c r="AK235" s="323"/>
    </row>
    <row r="236" spans="2:37" ht="15.75" thickBot="1" x14ac:dyDescent="0.25">
      <c r="B236" s="34" t="s">
        <v>253</v>
      </c>
      <c r="X236" s="322"/>
      <c r="Y236" s="245"/>
      <c r="Z236" s="245"/>
      <c r="AA236" s="245"/>
      <c r="AB236" s="245"/>
      <c r="AC236" s="245"/>
      <c r="AD236" s="245"/>
      <c r="AE236" s="245"/>
      <c r="AF236" s="245"/>
      <c r="AG236" s="245"/>
      <c r="AH236" s="245"/>
      <c r="AI236" s="245"/>
      <c r="AJ236" s="245"/>
      <c r="AK236" s="323"/>
    </row>
    <row r="237" spans="2:37" x14ac:dyDescent="0.2">
      <c r="B237" s="274" t="s">
        <v>56</v>
      </c>
      <c r="C237" s="267" t="s">
        <v>57</v>
      </c>
      <c r="D237" s="267" t="s">
        <v>58</v>
      </c>
      <c r="E237" s="267" t="s">
        <v>59</v>
      </c>
      <c r="F237" s="276" t="s">
        <v>60</v>
      </c>
      <c r="G237" s="277"/>
      <c r="H237" s="277"/>
      <c r="I237" s="277"/>
      <c r="J237" s="277"/>
      <c r="K237" s="277"/>
      <c r="L237" s="277"/>
      <c r="M237" s="277"/>
      <c r="N237" s="277"/>
      <c r="O237" s="277"/>
      <c r="P237" s="278"/>
      <c r="Q237" s="279" t="s">
        <v>61</v>
      </c>
      <c r="R237" s="280"/>
      <c r="S237" s="280"/>
      <c r="T237" s="281"/>
      <c r="U237" s="267" t="s">
        <v>62</v>
      </c>
      <c r="V237" s="269" t="s">
        <v>63</v>
      </c>
      <c r="X237" s="319"/>
      <c r="Y237" s="320"/>
      <c r="Z237" s="320"/>
      <c r="AA237" s="320"/>
      <c r="AB237" s="320"/>
      <c r="AC237" s="320"/>
      <c r="AD237" s="320"/>
      <c r="AE237" s="320"/>
      <c r="AF237" s="320"/>
      <c r="AG237" s="320"/>
      <c r="AH237" s="320"/>
      <c r="AI237" s="320"/>
      <c r="AJ237" s="320"/>
      <c r="AK237" s="321"/>
    </row>
    <row r="238" spans="2:37" ht="15.75" thickBot="1" x14ac:dyDescent="0.25">
      <c r="B238" s="275"/>
      <c r="C238" s="268"/>
      <c r="D238" s="268"/>
      <c r="E238" s="268"/>
      <c r="F238" s="148" t="s">
        <v>2</v>
      </c>
      <c r="G238" s="148" t="s">
        <v>3</v>
      </c>
      <c r="H238" s="148" t="s">
        <v>64</v>
      </c>
      <c r="I238" s="148" t="s">
        <v>5</v>
      </c>
      <c r="J238" s="148" t="s">
        <v>6</v>
      </c>
      <c r="K238" s="148" t="s">
        <v>7</v>
      </c>
      <c r="L238" s="148" t="s">
        <v>8</v>
      </c>
      <c r="M238" s="149" t="s">
        <v>9</v>
      </c>
      <c r="N238" s="149" t="s">
        <v>10</v>
      </c>
      <c r="O238" s="150" t="s">
        <v>65</v>
      </c>
      <c r="P238" s="151" t="s">
        <v>66</v>
      </c>
      <c r="Q238" s="152" t="s">
        <v>67</v>
      </c>
      <c r="R238" s="153" t="s">
        <v>68</v>
      </c>
      <c r="S238" s="154" t="s">
        <v>69</v>
      </c>
      <c r="T238" s="151" t="s">
        <v>70</v>
      </c>
      <c r="U238" s="268"/>
      <c r="V238" s="270"/>
      <c r="X238" s="175"/>
      <c r="Y238" s="175"/>
      <c r="Z238" s="175"/>
      <c r="AA238" s="175"/>
      <c r="AB238" s="175"/>
      <c r="AC238" s="175"/>
      <c r="AD238" s="175"/>
      <c r="AE238" s="175"/>
      <c r="AF238" s="175"/>
      <c r="AG238" s="175"/>
      <c r="AH238" s="175"/>
      <c r="AI238" s="175"/>
      <c r="AJ238" s="175"/>
      <c r="AK238" s="175"/>
    </row>
    <row r="239" spans="2:37" ht="15.75" thickBot="1" x14ac:dyDescent="0.25">
      <c r="B239" s="134">
        <v>44627</v>
      </c>
      <c r="C239" s="112" t="s">
        <v>72</v>
      </c>
      <c r="D239" s="168"/>
      <c r="E239" s="43" t="s">
        <v>74</v>
      </c>
      <c r="F239" s="169"/>
      <c r="G239" s="43"/>
      <c r="H239" s="43"/>
      <c r="I239" s="43"/>
      <c r="J239" s="43"/>
      <c r="K239" s="44"/>
      <c r="L239" s="44" t="str">
        <f t="shared" ref="L239:L249" si="79">IF(H239=I239,"0",IF(H239&gt;I239,"1","-1"))</f>
        <v>0</v>
      </c>
      <c r="M239" s="44"/>
      <c r="N239" s="44"/>
      <c r="O239" s="45">
        <f>SUM(N239)</f>
        <v>0</v>
      </c>
      <c r="P239" s="46">
        <f>N239*1.618*-10</f>
        <v>0</v>
      </c>
      <c r="Q239" s="46"/>
      <c r="R239" s="101"/>
      <c r="S239" s="101"/>
      <c r="T239" s="46"/>
      <c r="U239" s="46">
        <f>ABS(Q239-P239)</f>
        <v>0</v>
      </c>
      <c r="V239" s="50"/>
      <c r="X239" s="175"/>
      <c r="Y239" s="175"/>
      <c r="Z239" s="175"/>
      <c r="AA239" s="175"/>
      <c r="AB239" s="175"/>
      <c r="AC239" s="175"/>
      <c r="AD239" s="175"/>
      <c r="AE239" s="175"/>
      <c r="AF239" s="175"/>
    </row>
    <row r="240" spans="2:37" ht="15.75" thickBot="1" x14ac:dyDescent="0.25">
      <c r="B240" s="134">
        <v>44628</v>
      </c>
      <c r="C240" s="112" t="s">
        <v>72</v>
      </c>
      <c r="D240" s="166">
        <v>0.91666666666666663</v>
      </c>
      <c r="E240" s="112" t="s">
        <v>74</v>
      </c>
      <c r="F240" s="136" t="s">
        <v>254</v>
      </c>
      <c r="G240" s="129">
        <v>1</v>
      </c>
      <c r="H240" s="129">
        <v>-89.7</v>
      </c>
      <c r="I240" s="129">
        <v>-87.1</v>
      </c>
      <c r="J240" s="129">
        <v>-82</v>
      </c>
      <c r="K240" s="129">
        <v>2</v>
      </c>
      <c r="L240" s="129" t="str">
        <f t="shared" si="79"/>
        <v>-1</v>
      </c>
      <c r="M240" s="80">
        <f t="shared" ref="M240:M249" si="80">((ABS(H240-I240)+ABS(J240-I240))*L240)/ABS(I240)</f>
        <v>-8.8404133180252628E-2</v>
      </c>
      <c r="N240" s="80">
        <f>M240*K240*G240</f>
        <v>-0.17680826636050526</v>
      </c>
      <c r="O240" s="81">
        <f t="shared" ref="O240:O247" si="81">SUM(N240)</f>
        <v>-0.17680826636050526</v>
      </c>
      <c r="P240" s="82">
        <f t="shared" ref="P240:P248" si="82">O240*1.618*-10</f>
        <v>2.8607577497129757</v>
      </c>
      <c r="Q240" s="129">
        <v>170.6</v>
      </c>
      <c r="R240" s="83">
        <v>-2.5</v>
      </c>
      <c r="S240" s="83">
        <v>238</v>
      </c>
      <c r="T240" s="129">
        <v>307.7</v>
      </c>
      <c r="U240" s="82">
        <f t="shared" ref="U240:U248" si="83">ABS(Q240-P240)</f>
        <v>167.73924225028702</v>
      </c>
      <c r="V240" s="84" t="s">
        <v>82</v>
      </c>
      <c r="X240" s="175"/>
      <c r="Y240" s="175"/>
      <c r="Z240" s="175"/>
      <c r="AA240" s="175"/>
      <c r="AB240" s="175"/>
      <c r="AC240" s="175"/>
      <c r="AD240" s="175"/>
      <c r="AE240" s="175"/>
      <c r="AF240" s="175"/>
    </row>
    <row r="241" spans="2:33" ht="15.75" thickBot="1" x14ac:dyDescent="0.25">
      <c r="B241" s="134">
        <v>44629</v>
      </c>
      <c r="C241" s="112" t="s">
        <v>72</v>
      </c>
      <c r="D241" s="166">
        <v>0.85416666666666663</v>
      </c>
      <c r="E241" s="112" t="s">
        <v>74</v>
      </c>
      <c r="F241" s="136" t="s">
        <v>255</v>
      </c>
      <c r="G241" s="129">
        <v>1</v>
      </c>
      <c r="H241" s="129">
        <v>11.263</v>
      </c>
      <c r="I241" s="129">
        <v>10.925000000000001</v>
      </c>
      <c r="J241" s="129">
        <v>11.448</v>
      </c>
      <c r="K241" s="129">
        <v>3</v>
      </c>
      <c r="L241" s="129" t="str">
        <f t="shared" si="79"/>
        <v>1</v>
      </c>
      <c r="M241" s="80">
        <f t="shared" si="80"/>
        <v>7.8810068649885476E-2</v>
      </c>
      <c r="N241" s="80">
        <f t="shared" ref="N241:N249" si="84">M241*K241*G241</f>
        <v>0.23643020594965641</v>
      </c>
      <c r="O241" s="81">
        <f t="shared" si="81"/>
        <v>0.23643020594965641</v>
      </c>
      <c r="P241" s="82">
        <f t="shared" si="82"/>
        <v>-3.8254407322654411</v>
      </c>
      <c r="Q241" s="129">
        <v>-83.4</v>
      </c>
      <c r="R241" s="83">
        <v>-130.9</v>
      </c>
      <c r="S241" s="83">
        <v>7.7</v>
      </c>
      <c r="T241" s="129">
        <v>-221.8</v>
      </c>
      <c r="U241" s="82">
        <f>ABS(Q241-P241)</f>
        <v>79.574559267734571</v>
      </c>
      <c r="V241" s="84" t="s">
        <v>76</v>
      </c>
      <c r="X241" s="175"/>
      <c r="Y241" s="175"/>
      <c r="Z241" s="175"/>
      <c r="AA241" s="175"/>
      <c r="AB241" s="175"/>
      <c r="AC241" s="175"/>
      <c r="AD241" s="175"/>
      <c r="AE241" s="175"/>
      <c r="AF241" s="175"/>
    </row>
    <row r="242" spans="2:33" x14ac:dyDescent="0.2">
      <c r="B242" s="271">
        <v>44630</v>
      </c>
      <c r="C242" s="261" t="s">
        <v>72</v>
      </c>
      <c r="D242" s="264">
        <v>0.85416666666666663</v>
      </c>
      <c r="E242" s="261" t="s">
        <v>74</v>
      </c>
      <c r="F242" s="136" t="s">
        <v>256</v>
      </c>
      <c r="G242" s="129">
        <v>1</v>
      </c>
      <c r="H242" s="156">
        <v>6.4000000000000001E-2</v>
      </c>
      <c r="I242" s="156">
        <v>5.8999999999999997E-2</v>
      </c>
      <c r="J242" s="156">
        <v>0.06</v>
      </c>
      <c r="K242" s="129">
        <v>3</v>
      </c>
      <c r="L242" s="129" t="str">
        <f t="shared" si="79"/>
        <v>1</v>
      </c>
      <c r="M242" s="80">
        <f t="shared" si="80"/>
        <v>0.10169491525423738</v>
      </c>
      <c r="N242" s="80">
        <f t="shared" si="84"/>
        <v>0.30508474576271216</v>
      </c>
      <c r="O242" s="292">
        <f>SUM(N242:N246)</f>
        <v>0.15301101304381814</v>
      </c>
      <c r="P242" s="286">
        <f>O242*1.618*-10</f>
        <v>-2.4757181910489781</v>
      </c>
      <c r="Q242" s="261">
        <v>-57.2</v>
      </c>
      <c r="R242" s="289">
        <v>-106.4</v>
      </c>
      <c r="S242" s="289">
        <v>67.400000000000006</v>
      </c>
      <c r="T242" s="261">
        <v>-206.4</v>
      </c>
      <c r="U242" s="286">
        <f t="shared" ref="U242:U246" si="85">ABS(Q242-P242)</f>
        <v>54.724281808951027</v>
      </c>
      <c r="V242" s="283" t="s">
        <v>76</v>
      </c>
    </row>
    <row r="243" spans="2:33" x14ac:dyDescent="0.2">
      <c r="B243" s="273"/>
      <c r="C243" s="262"/>
      <c r="D243" s="265"/>
      <c r="E243" s="262"/>
      <c r="F243" s="181" t="s">
        <v>257</v>
      </c>
      <c r="G243" s="182">
        <v>1</v>
      </c>
      <c r="H243" s="208">
        <v>5.0000000000000001E-3</v>
      </c>
      <c r="I243" s="208">
        <v>5.0000000000000001E-3</v>
      </c>
      <c r="J243" s="208">
        <v>6.0000000000000001E-3</v>
      </c>
      <c r="K243" s="182">
        <v>2</v>
      </c>
      <c r="L243" s="138" t="str">
        <f t="shared" si="79"/>
        <v>0</v>
      </c>
      <c r="M243" s="108">
        <f t="shared" si="80"/>
        <v>0</v>
      </c>
      <c r="N243" s="108">
        <f t="shared" si="84"/>
        <v>0</v>
      </c>
      <c r="O243" s="293"/>
      <c r="P243" s="287"/>
      <c r="Q243" s="262"/>
      <c r="R243" s="290"/>
      <c r="S243" s="290"/>
      <c r="T243" s="262"/>
      <c r="U243" s="287">
        <f t="shared" si="85"/>
        <v>0</v>
      </c>
      <c r="V243" s="284"/>
    </row>
    <row r="244" spans="2:33" x14ac:dyDescent="0.2">
      <c r="B244" s="273"/>
      <c r="C244" s="262"/>
      <c r="D244" s="265"/>
      <c r="E244" s="262"/>
      <c r="F244" s="181" t="s">
        <v>258</v>
      </c>
      <c r="G244" s="182">
        <v>1</v>
      </c>
      <c r="H244" s="208">
        <v>7.9000000000000001E-2</v>
      </c>
      <c r="I244" s="208">
        <v>7.9000000000000001E-2</v>
      </c>
      <c r="J244" s="208">
        <v>7.4999999999999997E-2</v>
      </c>
      <c r="K244" s="182">
        <v>2</v>
      </c>
      <c r="L244" s="138" t="str">
        <f t="shared" si="79"/>
        <v>0</v>
      </c>
      <c r="M244" s="108">
        <f t="shared" si="80"/>
        <v>0</v>
      </c>
      <c r="N244" s="108">
        <f t="shared" si="84"/>
        <v>0</v>
      </c>
      <c r="O244" s="293"/>
      <c r="P244" s="287"/>
      <c r="Q244" s="262"/>
      <c r="R244" s="290"/>
      <c r="S244" s="290"/>
      <c r="T244" s="262"/>
      <c r="U244" s="287">
        <f t="shared" si="85"/>
        <v>0</v>
      </c>
      <c r="V244" s="284"/>
    </row>
    <row r="245" spans="2:33" x14ac:dyDescent="0.2">
      <c r="B245" s="273"/>
      <c r="C245" s="262"/>
      <c r="D245" s="265"/>
      <c r="E245" s="262"/>
      <c r="F245" s="137" t="s">
        <v>259</v>
      </c>
      <c r="G245" s="138">
        <v>1</v>
      </c>
      <c r="H245" s="157">
        <v>8.0000000000000002E-3</v>
      </c>
      <c r="I245" s="157">
        <v>8.0000000000000002E-3</v>
      </c>
      <c r="J245" s="157">
        <v>6.0000000000000001E-3</v>
      </c>
      <c r="K245" s="138">
        <v>2</v>
      </c>
      <c r="L245" s="138" t="str">
        <f t="shared" si="79"/>
        <v>0</v>
      </c>
      <c r="M245" s="108">
        <f t="shared" si="80"/>
        <v>0</v>
      </c>
      <c r="N245" s="108">
        <f t="shared" si="84"/>
        <v>0</v>
      </c>
      <c r="O245" s="293"/>
      <c r="P245" s="287"/>
      <c r="Q245" s="262"/>
      <c r="R245" s="290"/>
      <c r="S245" s="290"/>
      <c r="T245" s="262"/>
      <c r="U245" s="287">
        <f t="shared" si="85"/>
        <v>0</v>
      </c>
      <c r="V245" s="284"/>
    </row>
    <row r="246" spans="2:33" ht="15.75" thickBot="1" x14ac:dyDescent="0.25">
      <c r="B246" s="273"/>
      <c r="C246" s="262"/>
      <c r="D246" s="265"/>
      <c r="E246" s="262"/>
      <c r="F246" s="137" t="s">
        <v>12</v>
      </c>
      <c r="G246" s="138">
        <v>-1</v>
      </c>
      <c r="H246" s="138">
        <v>227</v>
      </c>
      <c r="I246" s="138">
        <v>217</v>
      </c>
      <c r="J246" s="138">
        <v>216</v>
      </c>
      <c r="K246" s="138">
        <v>3</v>
      </c>
      <c r="L246" s="138" t="str">
        <f t="shared" si="79"/>
        <v>1</v>
      </c>
      <c r="M246" s="108">
        <f t="shared" si="80"/>
        <v>5.0691244239631339E-2</v>
      </c>
      <c r="N246" s="108">
        <f t="shared" si="84"/>
        <v>-0.15207373271889402</v>
      </c>
      <c r="O246" s="294"/>
      <c r="P246" s="288"/>
      <c r="Q246" s="263"/>
      <c r="R246" s="291"/>
      <c r="S246" s="291"/>
      <c r="T246" s="263"/>
      <c r="U246" s="288">
        <f t="shared" si="85"/>
        <v>0</v>
      </c>
      <c r="V246" s="285"/>
    </row>
    <row r="247" spans="2:33" x14ac:dyDescent="0.2">
      <c r="B247" s="271">
        <v>44631</v>
      </c>
      <c r="C247" s="261" t="s">
        <v>72</v>
      </c>
      <c r="D247" s="166">
        <v>8.3333333333333329E-2</v>
      </c>
      <c r="E247" s="261" t="s">
        <v>74</v>
      </c>
      <c r="F247" s="136" t="s">
        <v>260</v>
      </c>
      <c r="G247" s="129">
        <v>1</v>
      </c>
      <c r="H247" s="129">
        <v>-217</v>
      </c>
      <c r="I247" s="129">
        <v>-49.5</v>
      </c>
      <c r="J247" s="129">
        <v>119</v>
      </c>
      <c r="K247" s="129">
        <v>2</v>
      </c>
      <c r="L247" s="129" t="str">
        <f t="shared" si="79"/>
        <v>-1</v>
      </c>
      <c r="M247" s="80">
        <f t="shared" si="80"/>
        <v>-6.7878787878787881</v>
      </c>
      <c r="N247" s="80">
        <f t="shared" si="84"/>
        <v>-13.575757575757576</v>
      </c>
      <c r="O247" s="81">
        <f t="shared" si="81"/>
        <v>-13.575757575757576</v>
      </c>
      <c r="P247" s="139">
        <f t="shared" si="82"/>
        <v>219.6557575757576</v>
      </c>
      <c r="Q247" s="222">
        <v>-21.9</v>
      </c>
      <c r="R247" s="221">
        <v>-30.7</v>
      </c>
      <c r="S247" s="221">
        <v>4.9000000000000004</v>
      </c>
      <c r="T247" s="222">
        <v>57.2</v>
      </c>
      <c r="U247" s="139">
        <f t="shared" si="83"/>
        <v>241.55575757575761</v>
      </c>
      <c r="V247" s="142" t="s">
        <v>76</v>
      </c>
      <c r="X247" s="316" t="s">
        <v>261</v>
      </c>
      <c r="Y247" s="317"/>
      <c r="Z247" s="317"/>
      <c r="AA247" s="317"/>
      <c r="AB247" s="317"/>
      <c r="AC247" s="317"/>
      <c r="AD247" s="317"/>
      <c r="AE247" s="317"/>
      <c r="AF247" s="318"/>
    </row>
    <row r="248" spans="2:33" x14ac:dyDescent="0.2">
      <c r="B248" s="273"/>
      <c r="C248" s="262"/>
      <c r="D248" s="298">
        <v>0.91666666666666663</v>
      </c>
      <c r="E248" s="262"/>
      <c r="F248" s="181" t="s">
        <v>262</v>
      </c>
      <c r="G248" s="182">
        <v>1</v>
      </c>
      <c r="H248" s="182">
        <v>54.4</v>
      </c>
      <c r="I248" s="182">
        <v>58.8</v>
      </c>
      <c r="J248" s="182">
        <v>59.4</v>
      </c>
      <c r="K248" s="182">
        <v>2</v>
      </c>
      <c r="L248" s="138" t="str">
        <f t="shared" si="79"/>
        <v>-1</v>
      </c>
      <c r="M248" s="108">
        <f t="shared" si="80"/>
        <v>-8.5034013605442174E-2</v>
      </c>
      <c r="N248" s="108">
        <f t="shared" si="84"/>
        <v>-0.17006802721088435</v>
      </c>
      <c r="O248" s="299">
        <f>SUM(N248:N249)</f>
        <v>-0.27104522590795255</v>
      </c>
      <c r="P248" s="296">
        <f t="shared" si="82"/>
        <v>4.3855117551906728</v>
      </c>
      <c r="Q248" s="295">
        <v>11.2</v>
      </c>
      <c r="R248" s="300">
        <v>-38.299999999999997</v>
      </c>
      <c r="S248" s="300">
        <v>79.8</v>
      </c>
      <c r="T248" s="295" t="s">
        <v>263</v>
      </c>
      <c r="U248" s="296">
        <f t="shared" si="83"/>
        <v>6.8144882448093265</v>
      </c>
      <c r="V248" s="297" t="s">
        <v>76</v>
      </c>
      <c r="X248" s="322"/>
      <c r="Y248" s="245"/>
      <c r="Z248" s="245"/>
      <c r="AA248" s="245"/>
      <c r="AB248" s="245"/>
      <c r="AC248" s="245"/>
      <c r="AD248" s="245"/>
      <c r="AE248" s="245"/>
      <c r="AF248" s="323"/>
    </row>
    <row r="249" spans="2:33" ht="15.75" thickBot="1" x14ac:dyDescent="0.25">
      <c r="B249" s="282"/>
      <c r="C249" s="263"/>
      <c r="D249" s="266"/>
      <c r="E249" s="263"/>
      <c r="F249" s="191" t="s">
        <v>264</v>
      </c>
      <c r="G249" s="183">
        <v>1</v>
      </c>
      <c r="H249" s="183">
        <v>59.7</v>
      </c>
      <c r="I249" s="183">
        <v>61.4</v>
      </c>
      <c r="J249" s="183">
        <v>62.8</v>
      </c>
      <c r="K249" s="183">
        <v>2</v>
      </c>
      <c r="L249" s="145" t="str">
        <f t="shared" si="79"/>
        <v>-1</v>
      </c>
      <c r="M249" s="147">
        <f t="shared" si="80"/>
        <v>-5.0488599348534113E-2</v>
      </c>
      <c r="N249" s="147">
        <f t="shared" si="84"/>
        <v>-0.10097719869706823</v>
      </c>
      <c r="O249" s="294"/>
      <c r="P249" s="288"/>
      <c r="Q249" s="263"/>
      <c r="R249" s="291"/>
      <c r="S249" s="291"/>
      <c r="T249" s="263"/>
      <c r="U249" s="288"/>
      <c r="V249" s="285"/>
      <c r="X249" s="322"/>
      <c r="Y249" s="245"/>
      <c r="Z249" s="245"/>
      <c r="AA249" s="245"/>
      <c r="AB249" s="245"/>
      <c r="AC249" s="245"/>
      <c r="AD249" s="245"/>
      <c r="AE249" s="245"/>
      <c r="AF249" s="323"/>
    </row>
    <row r="250" spans="2:33" ht="15.75" thickBot="1" x14ac:dyDescent="0.25">
      <c r="X250" s="322"/>
      <c r="Y250" s="245"/>
      <c r="Z250" s="245"/>
      <c r="AA250" s="245"/>
      <c r="AB250" s="245"/>
      <c r="AC250" s="245"/>
      <c r="AD250" s="245"/>
      <c r="AE250" s="245"/>
      <c r="AF250" s="323"/>
    </row>
    <row r="251" spans="2:33" ht="15.75" thickBot="1" x14ac:dyDescent="0.25">
      <c r="B251" s="34" t="s">
        <v>265</v>
      </c>
      <c r="X251" s="322"/>
      <c r="Y251" s="245"/>
      <c r="Z251" s="245"/>
      <c r="AA251" s="245"/>
      <c r="AB251" s="245"/>
      <c r="AC251" s="245"/>
      <c r="AD251" s="245"/>
      <c r="AE251" s="245"/>
      <c r="AF251" s="323"/>
    </row>
    <row r="252" spans="2:33" x14ac:dyDescent="0.2">
      <c r="B252" s="274" t="s">
        <v>56</v>
      </c>
      <c r="C252" s="267" t="s">
        <v>57</v>
      </c>
      <c r="D252" s="267" t="s">
        <v>58</v>
      </c>
      <c r="E252" s="267" t="s">
        <v>59</v>
      </c>
      <c r="F252" s="276" t="s">
        <v>60</v>
      </c>
      <c r="G252" s="277"/>
      <c r="H252" s="277"/>
      <c r="I252" s="277"/>
      <c r="J252" s="277"/>
      <c r="K252" s="277"/>
      <c r="L252" s="277"/>
      <c r="M252" s="277"/>
      <c r="N252" s="277"/>
      <c r="O252" s="277"/>
      <c r="P252" s="278"/>
      <c r="Q252" s="279" t="s">
        <v>61</v>
      </c>
      <c r="R252" s="280"/>
      <c r="S252" s="280"/>
      <c r="T252" s="281"/>
      <c r="U252" s="267" t="s">
        <v>62</v>
      </c>
      <c r="V252" s="269" t="s">
        <v>63</v>
      </c>
      <c r="X252" s="322"/>
      <c r="Y252" s="245"/>
      <c r="Z252" s="245"/>
      <c r="AA252" s="245"/>
      <c r="AB252" s="245"/>
      <c r="AC252" s="245"/>
      <c r="AD252" s="245"/>
      <c r="AE252" s="245"/>
      <c r="AF252" s="323"/>
    </row>
    <row r="253" spans="2:33" ht="15.75" thickBot="1" x14ac:dyDescent="0.25">
      <c r="B253" s="275"/>
      <c r="C253" s="268"/>
      <c r="D253" s="268"/>
      <c r="E253" s="268"/>
      <c r="F253" s="148" t="s">
        <v>2</v>
      </c>
      <c r="G253" s="148" t="s">
        <v>3</v>
      </c>
      <c r="H253" s="148" t="s">
        <v>64</v>
      </c>
      <c r="I253" s="148" t="s">
        <v>5</v>
      </c>
      <c r="J253" s="148" t="s">
        <v>6</v>
      </c>
      <c r="K253" s="148" t="s">
        <v>7</v>
      </c>
      <c r="L253" s="148" t="s">
        <v>8</v>
      </c>
      <c r="M253" s="149" t="s">
        <v>9</v>
      </c>
      <c r="N253" s="149" t="s">
        <v>10</v>
      </c>
      <c r="O253" s="150" t="s">
        <v>65</v>
      </c>
      <c r="P253" s="151" t="s">
        <v>66</v>
      </c>
      <c r="Q253" s="152" t="s">
        <v>67</v>
      </c>
      <c r="R253" s="153" t="s">
        <v>68</v>
      </c>
      <c r="S253" s="154" t="s">
        <v>69</v>
      </c>
      <c r="T253" s="151" t="s">
        <v>70</v>
      </c>
      <c r="U253" s="268"/>
      <c r="V253" s="270"/>
      <c r="X253" s="319"/>
      <c r="Y253" s="320"/>
      <c r="Z253" s="320"/>
      <c r="AA253" s="320"/>
      <c r="AB253" s="320"/>
      <c r="AC253" s="320"/>
      <c r="AD253" s="320"/>
      <c r="AE253" s="320"/>
      <c r="AF253" s="321"/>
    </row>
    <row r="254" spans="2:33" ht="15.75" thickBot="1" x14ac:dyDescent="0.25">
      <c r="B254" s="134">
        <v>44634</v>
      </c>
      <c r="C254" s="112" t="s">
        <v>72</v>
      </c>
      <c r="D254" s="168"/>
      <c r="E254" s="43" t="s">
        <v>74</v>
      </c>
      <c r="F254" s="169"/>
      <c r="G254" s="43"/>
      <c r="H254" s="43"/>
      <c r="I254" s="43"/>
      <c r="J254" s="43"/>
      <c r="K254" s="44"/>
      <c r="L254" s="44" t="str">
        <f t="shared" ref="L254:L271" si="86">IF(H254=I254,"0",IF(H254&gt;I254,"1","-1"))</f>
        <v>0</v>
      </c>
      <c r="M254" s="44"/>
      <c r="N254" s="44"/>
      <c r="O254" s="45">
        <f>SUM(N254)</f>
        <v>0</v>
      </c>
      <c r="P254" s="46">
        <f>N254*1.618*-10</f>
        <v>0</v>
      </c>
      <c r="Q254" s="46"/>
      <c r="R254" s="101"/>
      <c r="S254" s="101"/>
      <c r="T254" s="46"/>
      <c r="U254" s="46">
        <f>ABS(Q254-P254)</f>
        <v>0</v>
      </c>
      <c r="V254" s="50"/>
    </row>
    <row r="255" spans="2:33" ht="15" customHeight="1" x14ac:dyDescent="0.2">
      <c r="B255" s="258">
        <v>44635</v>
      </c>
      <c r="C255" s="261" t="s">
        <v>72</v>
      </c>
      <c r="D255" s="264">
        <v>0.8125</v>
      </c>
      <c r="E255" s="261" t="s">
        <v>74</v>
      </c>
      <c r="F255" s="136" t="s">
        <v>266</v>
      </c>
      <c r="G255" s="129">
        <v>1</v>
      </c>
      <c r="H255" s="156">
        <v>2E-3</v>
      </c>
      <c r="I255" s="156">
        <v>6.0000000000000001E-3</v>
      </c>
      <c r="J255" s="156">
        <v>0.01</v>
      </c>
      <c r="K255" s="129">
        <v>2</v>
      </c>
      <c r="L255" s="129" t="str">
        <f t="shared" si="86"/>
        <v>-1</v>
      </c>
      <c r="M255" s="80">
        <f t="shared" ref="M255:M271" si="87">((ABS(H255-I255)+ABS(J255-I255))*L255)/ABS(I255)</f>
        <v>-1.3333333333333333</v>
      </c>
      <c r="N255" s="80">
        <f t="shared" ref="N255:N271" si="88">M255*K255*G255</f>
        <v>-2.6666666666666665</v>
      </c>
      <c r="O255" s="292">
        <f>SUM(N255:N257)</f>
        <v>-10.485714285714286</v>
      </c>
      <c r="P255" s="312">
        <f>O255*1.618*-10</f>
        <v>169.65885714285716</v>
      </c>
      <c r="Q255" s="310">
        <v>-19.8</v>
      </c>
      <c r="R255" s="308">
        <v>-34</v>
      </c>
      <c r="S255" s="308">
        <v>28.3</v>
      </c>
      <c r="T255" s="310">
        <v>-157.30000000000001</v>
      </c>
      <c r="U255" s="312">
        <f>ABS(Q255-P255)</f>
        <v>189.45885714285717</v>
      </c>
      <c r="V255" s="314" t="s">
        <v>76</v>
      </c>
      <c r="X255" s="316" t="s">
        <v>267</v>
      </c>
      <c r="Y255" s="317"/>
      <c r="Z255" s="317"/>
      <c r="AA255" s="317"/>
      <c r="AB255" s="317"/>
      <c r="AC255" s="317"/>
      <c r="AD255" s="317"/>
      <c r="AE255" s="317"/>
      <c r="AF255" s="318"/>
      <c r="AG255" s="175"/>
    </row>
    <row r="256" spans="2:33" x14ac:dyDescent="0.2">
      <c r="B256" s="259"/>
      <c r="C256" s="262"/>
      <c r="D256" s="265"/>
      <c r="E256" s="262"/>
      <c r="F256" s="137" t="s">
        <v>268</v>
      </c>
      <c r="G256" s="138">
        <v>1</v>
      </c>
      <c r="H256" s="124">
        <v>-11.8</v>
      </c>
      <c r="I256" s="124">
        <v>7</v>
      </c>
      <c r="J256" s="124">
        <v>3.1</v>
      </c>
      <c r="K256" s="138">
        <v>2</v>
      </c>
      <c r="L256" s="138" t="str">
        <f t="shared" si="86"/>
        <v>-1</v>
      </c>
      <c r="M256" s="108">
        <f t="shared" si="87"/>
        <v>-3.2428571428571429</v>
      </c>
      <c r="N256" s="108">
        <f t="shared" si="88"/>
        <v>-6.4857142857142858</v>
      </c>
      <c r="O256" s="293"/>
      <c r="P256" s="330"/>
      <c r="Q256" s="329"/>
      <c r="R256" s="328"/>
      <c r="S256" s="328"/>
      <c r="T256" s="329"/>
      <c r="U256" s="330"/>
      <c r="V256" s="331"/>
      <c r="X256" s="322"/>
      <c r="Y256" s="245"/>
      <c r="Z256" s="245"/>
      <c r="AA256" s="245"/>
      <c r="AB256" s="245"/>
      <c r="AC256" s="245"/>
      <c r="AD256" s="245"/>
      <c r="AE256" s="245"/>
      <c r="AF256" s="323"/>
      <c r="AG256" s="175"/>
    </row>
    <row r="257" spans="2:33" ht="15.75" thickBot="1" x14ac:dyDescent="0.25">
      <c r="B257" s="259"/>
      <c r="C257" s="262"/>
      <c r="D257" s="265"/>
      <c r="E257" s="262"/>
      <c r="F257" s="137" t="s">
        <v>269</v>
      </c>
      <c r="G257" s="138">
        <v>1</v>
      </c>
      <c r="H257" s="157">
        <v>8.0000000000000002E-3</v>
      </c>
      <c r="I257" s="157">
        <v>8.9999999999999993E-3</v>
      </c>
      <c r="J257" s="157">
        <v>1.2E-2</v>
      </c>
      <c r="K257" s="138">
        <v>3</v>
      </c>
      <c r="L257" s="138" t="str">
        <f t="shared" si="86"/>
        <v>-1</v>
      </c>
      <c r="M257" s="108">
        <f t="shared" si="87"/>
        <v>-0.44444444444444448</v>
      </c>
      <c r="N257" s="108">
        <f t="shared" si="88"/>
        <v>-1.3333333333333335</v>
      </c>
      <c r="O257" s="294"/>
      <c r="P257" s="313"/>
      <c r="Q257" s="311"/>
      <c r="R257" s="309"/>
      <c r="S257" s="309"/>
      <c r="T257" s="311"/>
      <c r="U257" s="313"/>
      <c r="V257" s="315"/>
      <c r="X257" s="322"/>
      <c r="Y257" s="245"/>
      <c r="Z257" s="245"/>
      <c r="AA257" s="245"/>
      <c r="AB257" s="245"/>
      <c r="AC257" s="245"/>
      <c r="AD257" s="245"/>
      <c r="AE257" s="245"/>
      <c r="AF257" s="323"/>
      <c r="AG257" s="175"/>
    </row>
    <row r="258" spans="2:33" x14ac:dyDescent="0.2">
      <c r="B258" s="258">
        <v>44636</v>
      </c>
      <c r="C258" s="261" t="s">
        <v>72</v>
      </c>
      <c r="D258" s="264">
        <v>0.8125</v>
      </c>
      <c r="E258" s="261" t="s">
        <v>74</v>
      </c>
      <c r="F258" s="136" t="s">
        <v>270</v>
      </c>
      <c r="G258" s="129">
        <v>1</v>
      </c>
      <c r="H258" s="156">
        <v>2E-3</v>
      </c>
      <c r="I258" s="156">
        <v>8.9999999999999993E-3</v>
      </c>
      <c r="J258" s="156">
        <v>4.3999999999999997E-2</v>
      </c>
      <c r="K258" s="129">
        <v>3</v>
      </c>
      <c r="L258" s="129" t="str">
        <f t="shared" si="86"/>
        <v>-1</v>
      </c>
      <c r="M258" s="80">
        <f t="shared" si="87"/>
        <v>-4.666666666666667</v>
      </c>
      <c r="N258" s="80">
        <f t="shared" si="88"/>
        <v>-14</v>
      </c>
      <c r="O258" s="292">
        <f>SUM(N258)</f>
        <v>-14</v>
      </c>
      <c r="P258" s="286">
        <f>O258*1.618*-10</f>
        <v>226.52</v>
      </c>
      <c r="Q258" s="261">
        <v>29.3</v>
      </c>
      <c r="R258" s="289">
        <v>-16.2</v>
      </c>
      <c r="S258" s="289">
        <v>43.2</v>
      </c>
      <c r="T258" s="261">
        <v>-221</v>
      </c>
      <c r="U258" s="286">
        <f>ABS(Q258-P258)</f>
        <v>197.22</v>
      </c>
      <c r="V258" s="283" t="s">
        <v>116</v>
      </c>
      <c r="X258" s="322"/>
      <c r="Y258" s="245"/>
      <c r="Z258" s="245"/>
      <c r="AA258" s="245"/>
      <c r="AB258" s="245"/>
      <c r="AC258" s="245"/>
      <c r="AD258" s="245"/>
      <c r="AE258" s="245"/>
      <c r="AF258" s="323"/>
      <c r="AG258" s="175"/>
    </row>
    <row r="259" spans="2:33" x14ac:dyDescent="0.2">
      <c r="B259" s="259"/>
      <c r="C259" s="262"/>
      <c r="D259" s="265"/>
      <c r="E259" s="262"/>
      <c r="F259" s="181" t="s">
        <v>271</v>
      </c>
      <c r="G259" s="182">
        <v>1</v>
      </c>
      <c r="H259" s="208">
        <v>0.03</v>
      </c>
      <c r="I259" s="208">
        <v>1.6E-2</v>
      </c>
      <c r="J259" s="208">
        <v>2.8000000000000001E-2</v>
      </c>
      <c r="K259" s="182">
        <v>2</v>
      </c>
      <c r="L259" s="182" t="str">
        <f t="shared" si="86"/>
        <v>1</v>
      </c>
      <c r="M259" s="184">
        <f t="shared" si="87"/>
        <v>1.625</v>
      </c>
      <c r="N259" s="184">
        <f t="shared" si="88"/>
        <v>3.25</v>
      </c>
      <c r="O259" s="293"/>
      <c r="P259" s="287"/>
      <c r="Q259" s="262"/>
      <c r="R259" s="290"/>
      <c r="S259" s="290"/>
      <c r="T259" s="262"/>
      <c r="U259" s="287"/>
      <c r="V259" s="284"/>
      <c r="X259" s="319"/>
      <c r="Y259" s="320"/>
      <c r="Z259" s="320"/>
      <c r="AA259" s="320"/>
      <c r="AB259" s="320"/>
      <c r="AC259" s="320"/>
      <c r="AD259" s="320"/>
      <c r="AE259" s="320"/>
      <c r="AF259" s="321"/>
      <c r="AG259" s="175"/>
    </row>
    <row r="260" spans="2:33" x14ac:dyDescent="0.2">
      <c r="B260" s="259"/>
      <c r="C260" s="262"/>
      <c r="D260" s="265"/>
      <c r="E260" s="262"/>
      <c r="F260" s="181" t="s">
        <v>272</v>
      </c>
      <c r="G260" s="182">
        <v>1</v>
      </c>
      <c r="H260" s="208">
        <v>1.4E-2</v>
      </c>
      <c r="I260" s="208">
        <v>1.4999999999999999E-2</v>
      </c>
      <c r="J260" s="208">
        <v>1.9E-2</v>
      </c>
      <c r="K260" s="182">
        <v>2</v>
      </c>
      <c r="L260" s="182" t="str">
        <f t="shared" si="86"/>
        <v>-1</v>
      </c>
      <c r="M260" s="184">
        <f t="shared" si="87"/>
        <v>-0.33333333333333331</v>
      </c>
      <c r="N260" s="184">
        <f t="shared" si="88"/>
        <v>-0.66666666666666663</v>
      </c>
      <c r="O260" s="293"/>
      <c r="P260" s="287"/>
      <c r="Q260" s="262"/>
      <c r="R260" s="290"/>
      <c r="S260" s="290"/>
      <c r="T260" s="262"/>
      <c r="U260" s="287"/>
      <c r="V260" s="284"/>
    </row>
    <row r="261" spans="2:33" x14ac:dyDescent="0.2">
      <c r="B261" s="259"/>
      <c r="C261" s="262"/>
      <c r="D261" s="265"/>
      <c r="E261" s="262"/>
      <c r="F261" s="137" t="s">
        <v>273</v>
      </c>
      <c r="G261" s="138">
        <v>1</v>
      </c>
      <c r="H261" s="157">
        <v>3.0000000000000001E-3</v>
      </c>
      <c r="I261" s="157">
        <v>4.0000000000000001E-3</v>
      </c>
      <c r="J261" s="157">
        <v>4.9000000000000002E-2</v>
      </c>
      <c r="K261" s="138">
        <v>3</v>
      </c>
      <c r="L261" s="138" t="str">
        <f t="shared" si="86"/>
        <v>-1</v>
      </c>
      <c r="M261" s="108">
        <f t="shared" si="87"/>
        <v>-11.5</v>
      </c>
      <c r="N261" s="108">
        <f t="shared" si="88"/>
        <v>-34.5</v>
      </c>
      <c r="O261" s="307"/>
      <c r="P261" s="303"/>
      <c r="Q261" s="301"/>
      <c r="R261" s="302"/>
      <c r="S261" s="302"/>
      <c r="T261" s="301"/>
      <c r="U261" s="303"/>
      <c r="V261" s="304"/>
    </row>
    <row r="262" spans="2:33" ht="15" customHeight="1" x14ac:dyDescent="0.2">
      <c r="B262" s="259"/>
      <c r="C262" s="262"/>
      <c r="D262" s="298">
        <v>0.875</v>
      </c>
      <c r="E262" s="262"/>
      <c r="F262" s="137" t="s">
        <v>274</v>
      </c>
      <c r="G262" s="138">
        <v>-1</v>
      </c>
      <c r="H262" s="157">
        <v>1.0999999999999999E-2</v>
      </c>
      <c r="I262" s="157">
        <v>1.0999999999999999E-2</v>
      </c>
      <c r="J262" s="157">
        <v>2.4E-2</v>
      </c>
      <c r="K262" s="138">
        <v>2</v>
      </c>
      <c r="L262" s="138" t="str">
        <f t="shared" si="86"/>
        <v>0</v>
      </c>
      <c r="M262" s="108">
        <f t="shared" si="87"/>
        <v>0</v>
      </c>
      <c r="N262" s="108">
        <f t="shared" si="88"/>
        <v>0</v>
      </c>
      <c r="O262" s="299">
        <f>SUM(N262:N263)</f>
        <v>-1.9999999999999996</v>
      </c>
      <c r="P262" s="324">
        <f>O262*1.618*-10</f>
        <v>32.359999999999992</v>
      </c>
      <c r="Q262" s="325">
        <v>-65.7</v>
      </c>
      <c r="R262" s="326">
        <v>-118.9</v>
      </c>
      <c r="S262" s="326">
        <v>42</v>
      </c>
      <c r="T262" s="325">
        <v>-206.4</v>
      </c>
      <c r="U262" s="324">
        <f>ABS(Q262-P262)</f>
        <v>98.06</v>
      </c>
      <c r="V262" s="327" t="s">
        <v>116</v>
      </c>
      <c r="X262" s="316" t="s">
        <v>275</v>
      </c>
      <c r="Y262" s="317"/>
      <c r="Z262" s="317"/>
      <c r="AA262" s="317"/>
      <c r="AB262" s="317"/>
      <c r="AC262" s="317"/>
      <c r="AD262" s="317"/>
      <c r="AE262" s="317"/>
      <c r="AF262" s="318"/>
    </row>
    <row r="263" spans="2:33" ht="15.75" thickBot="1" x14ac:dyDescent="0.25">
      <c r="B263" s="259"/>
      <c r="C263" s="262"/>
      <c r="D263" s="266"/>
      <c r="E263" s="262"/>
      <c r="F263" s="137" t="s">
        <v>276</v>
      </c>
      <c r="G263" s="138">
        <v>-1</v>
      </c>
      <c r="H263" s="157">
        <v>1.7999999999999999E-2</v>
      </c>
      <c r="I263" s="157">
        <v>1.7000000000000001E-2</v>
      </c>
      <c r="J263" s="157">
        <v>3.3000000000000002E-2</v>
      </c>
      <c r="K263" s="138">
        <v>2</v>
      </c>
      <c r="L263" s="138" t="str">
        <f t="shared" si="86"/>
        <v>1</v>
      </c>
      <c r="M263" s="108">
        <f t="shared" si="87"/>
        <v>0.99999999999999978</v>
      </c>
      <c r="N263" s="108">
        <f t="shared" si="88"/>
        <v>-1.9999999999999996</v>
      </c>
      <c r="O263" s="294"/>
      <c r="P263" s="313"/>
      <c r="Q263" s="311"/>
      <c r="R263" s="309"/>
      <c r="S263" s="309"/>
      <c r="T263" s="311"/>
      <c r="U263" s="313"/>
      <c r="V263" s="315"/>
      <c r="X263" s="322"/>
      <c r="Y263" s="245"/>
      <c r="Z263" s="245"/>
      <c r="AA263" s="245"/>
      <c r="AB263" s="245"/>
      <c r="AC263" s="245"/>
      <c r="AD263" s="245"/>
      <c r="AE263" s="245"/>
      <c r="AF263" s="323"/>
    </row>
    <row r="264" spans="2:33" x14ac:dyDescent="0.2">
      <c r="B264" s="258">
        <v>44637</v>
      </c>
      <c r="C264" s="261" t="s">
        <v>72</v>
      </c>
      <c r="D264" s="174">
        <v>4.1666666666666664E-2</v>
      </c>
      <c r="E264" s="261" t="s">
        <v>74</v>
      </c>
      <c r="F264" s="136" t="s">
        <v>79</v>
      </c>
      <c r="G264" s="129">
        <v>-1</v>
      </c>
      <c r="H264" s="156">
        <v>5.0000000000000001E-3</v>
      </c>
      <c r="I264" s="156">
        <v>5.0000000000000001E-3</v>
      </c>
      <c r="J264" s="156">
        <v>2.5000000000000001E-3</v>
      </c>
      <c r="K264" s="129">
        <v>3</v>
      </c>
      <c r="L264" s="129" t="str">
        <f t="shared" si="86"/>
        <v>0</v>
      </c>
      <c r="M264" s="80">
        <f t="shared" si="87"/>
        <v>0</v>
      </c>
      <c r="N264" s="80">
        <f t="shared" si="88"/>
        <v>0</v>
      </c>
      <c r="O264" s="81">
        <f t="shared" ref="O264:O270" si="89">SUM(N264)</f>
        <v>0</v>
      </c>
      <c r="P264" s="82">
        <f t="shared" ref="P264:P270" si="90">O264*1.618*-10</f>
        <v>0</v>
      </c>
      <c r="Q264" s="129">
        <v>-36.200000000000003</v>
      </c>
      <c r="R264" s="83">
        <v>-127.2</v>
      </c>
      <c r="S264" s="83">
        <v>86.5</v>
      </c>
      <c r="T264" s="129">
        <v>420.1</v>
      </c>
      <c r="U264" s="82">
        <f t="shared" ref="U264:U270" si="91">ABS(Q264-P264)</f>
        <v>36.200000000000003</v>
      </c>
      <c r="V264" s="223" t="s">
        <v>80</v>
      </c>
      <c r="X264" s="322"/>
      <c r="Y264" s="245"/>
      <c r="Z264" s="245"/>
      <c r="AA264" s="245"/>
      <c r="AB264" s="245"/>
      <c r="AC264" s="245"/>
      <c r="AD264" s="245"/>
      <c r="AE264" s="245"/>
      <c r="AF264" s="323"/>
    </row>
    <row r="265" spans="2:33" x14ac:dyDescent="0.2">
      <c r="B265" s="259"/>
      <c r="C265" s="262"/>
      <c r="D265" s="298">
        <v>0.8125</v>
      </c>
      <c r="E265" s="262"/>
      <c r="F265" s="181" t="s">
        <v>277</v>
      </c>
      <c r="G265" s="182">
        <v>1</v>
      </c>
      <c r="H265" s="182">
        <v>1.859</v>
      </c>
      <c r="I265" s="182">
        <v>1.85</v>
      </c>
      <c r="J265" s="182">
        <v>1.895</v>
      </c>
      <c r="K265" s="182">
        <v>3</v>
      </c>
      <c r="L265" s="138" t="str">
        <f t="shared" si="86"/>
        <v>1</v>
      </c>
      <c r="M265" s="108">
        <f t="shared" si="87"/>
        <v>2.9189189189189092E-2</v>
      </c>
      <c r="N265" s="108">
        <f t="shared" si="88"/>
        <v>8.7567567567567284E-2</v>
      </c>
      <c r="O265" s="299">
        <f t="shared" si="89"/>
        <v>8.7567567567567284E-2</v>
      </c>
      <c r="P265" s="296">
        <f t="shared" si="90"/>
        <v>-1.4168432432432387</v>
      </c>
      <c r="Q265" s="295">
        <v>21</v>
      </c>
      <c r="R265" s="300">
        <v>-7</v>
      </c>
      <c r="S265" s="300">
        <v>58.2</v>
      </c>
      <c r="T265" s="295">
        <v>128.9</v>
      </c>
      <c r="U265" s="296">
        <f>ABS(Q265-P265)</f>
        <v>22.416843243243239</v>
      </c>
      <c r="V265" s="297" t="s">
        <v>82</v>
      </c>
      <c r="X265" s="322"/>
      <c r="Y265" s="245"/>
      <c r="Z265" s="245"/>
      <c r="AA265" s="245"/>
      <c r="AB265" s="245"/>
      <c r="AC265" s="245"/>
      <c r="AD265" s="245"/>
      <c r="AE265" s="245"/>
      <c r="AF265" s="323"/>
    </row>
    <row r="266" spans="2:33" x14ac:dyDescent="0.2">
      <c r="B266" s="259"/>
      <c r="C266" s="262"/>
      <c r="D266" s="265"/>
      <c r="E266" s="262"/>
      <c r="F266" s="181" t="s">
        <v>278</v>
      </c>
      <c r="G266" s="182">
        <v>1</v>
      </c>
      <c r="H266" s="182">
        <v>1.7689999999999999</v>
      </c>
      <c r="I266" s="182">
        <v>1.69</v>
      </c>
      <c r="J266" s="182">
        <v>1.657</v>
      </c>
      <c r="K266" s="182">
        <v>2</v>
      </c>
      <c r="L266" s="138" t="str">
        <f t="shared" si="86"/>
        <v>1</v>
      </c>
      <c r="M266" s="108">
        <f t="shared" si="87"/>
        <v>6.6272189349112359E-2</v>
      </c>
      <c r="N266" s="108">
        <f t="shared" si="88"/>
        <v>0.13254437869822472</v>
      </c>
      <c r="O266" s="293"/>
      <c r="P266" s="287"/>
      <c r="Q266" s="262"/>
      <c r="R266" s="290"/>
      <c r="S266" s="290"/>
      <c r="T266" s="262"/>
      <c r="U266" s="287"/>
      <c r="V266" s="284"/>
      <c r="X266" s="322"/>
      <c r="Y266" s="245"/>
      <c r="Z266" s="245"/>
      <c r="AA266" s="245"/>
      <c r="AB266" s="245"/>
      <c r="AC266" s="245"/>
      <c r="AD266" s="245"/>
      <c r="AE266" s="245"/>
      <c r="AF266" s="323"/>
    </row>
    <row r="267" spans="2:33" x14ac:dyDescent="0.2">
      <c r="B267" s="259"/>
      <c r="C267" s="262"/>
      <c r="D267" s="265"/>
      <c r="E267" s="262"/>
      <c r="F267" s="137" t="s">
        <v>12</v>
      </c>
      <c r="G267" s="138">
        <v>-1</v>
      </c>
      <c r="H267" s="138">
        <v>214</v>
      </c>
      <c r="I267" s="138">
        <v>220</v>
      </c>
      <c r="J267" s="138">
        <v>229</v>
      </c>
      <c r="K267" s="138">
        <v>3</v>
      </c>
      <c r="L267" s="138" t="str">
        <f t="shared" si="86"/>
        <v>-1</v>
      </c>
      <c r="M267" s="108">
        <f t="shared" si="87"/>
        <v>-6.8181818181818177E-2</v>
      </c>
      <c r="N267" s="108">
        <f t="shared" si="88"/>
        <v>0.20454545454545453</v>
      </c>
      <c r="O267" s="293"/>
      <c r="P267" s="287"/>
      <c r="Q267" s="262"/>
      <c r="R267" s="290"/>
      <c r="S267" s="290"/>
      <c r="T267" s="262"/>
      <c r="U267" s="287"/>
      <c r="V267" s="284"/>
      <c r="X267" s="319"/>
      <c r="Y267" s="320"/>
      <c r="Z267" s="320"/>
      <c r="AA267" s="320"/>
      <c r="AB267" s="320"/>
      <c r="AC267" s="320"/>
      <c r="AD267" s="320"/>
      <c r="AE267" s="320"/>
      <c r="AF267" s="321"/>
    </row>
    <row r="268" spans="2:33" x14ac:dyDescent="0.2">
      <c r="B268" s="259"/>
      <c r="C268" s="262"/>
      <c r="D268" s="306"/>
      <c r="E268" s="262"/>
      <c r="F268" s="137" t="s">
        <v>279</v>
      </c>
      <c r="G268" s="138">
        <v>1</v>
      </c>
      <c r="H268" s="138">
        <v>27.4</v>
      </c>
      <c r="I268" s="138">
        <v>15</v>
      </c>
      <c r="J268" s="138">
        <v>16</v>
      </c>
      <c r="K268" s="138">
        <v>3</v>
      </c>
      <c r="L268" s="138" t="str">
        <f t="shared" si="86"/>
        <v>1</v>
      </c>
      <c r="M268" s="108">
        <f t="shared" si="87"/>
        <v>0.8933333333333332</v>
      </c>
      <c r="N268" s="108">
        <f t="shared" si="88"/>
        <v>2.6799999999999997</v>
      </c>
      <c r="O268" s="307"/>
      <c r="P268" s="303"/>
      <c r="Q268" s="301"/>
      <c r="R268" s="302"/>
      <c r="S268" s="302"/>
      <c r="T268" s="301"/>
      <c r="U268" s="303"/>
      <c r="V268" s="304"/>
    </row>
    <row r="269" spans="2:33" ht="15.75" thickBot="1" x14ac:dyDescent="0.25">
      <c r="B269" s="260"/>
      <c r="C269" s="262"/>
      <c r="D269" s="177">
        <v>0.84375</v>
      </c>
      <c r="E269" s="262"/>
      <c r="F269" s="137" t="s">
        <v>280</v>
      </c>
      <c r="G269" s="138">
        <v>1</v>
      </c>
      <c r="H269" s="157">
        <v>5.0000000000000001E-3</v>
      </c>
      <c r="I269" s="157">
        <v>5.0000000000000001E-3</v>
      </c>
      <c r="J269" s="157">
        <v>1.4E-2</v>
      </c>
      <c r="K269" s="138">
        <v>2</v>
      </c>
      <c r="L269" s="138" t="str">
        <f t="shared" si="86"/>
        <v>0</v>
      </c>
      <c r="M269" s="108">
        <f t="shared" si="87"/>
        <v>0</v>
      </c>
      <c r="N269" s="108">
        <f t="shared" si="88"/>
        <v>0</v>
      </c>
      <c r="O269" s="162">
        <f t="shared" si="89"/>
        <v>0</v>
      </c>
      <c r="P269" s="124">
        <f t="shared" si="90"/>
        <v>0</v>
      </c>
      <c r="Q269" s="138">
        <v>25.8</v>
      </c>
      <c r="R269" s="172">
        <v>-9.1</v>
      </c>
      <c r="S269" s="172">
        <v>52</v>
      </c>
      <c r="T269" s="138">
        <v>94.8</v>
      </c>
      <c r="U269" s="124">
        <f t="shared" si="91"/>
        <v>25.8</v>
      </c>
      <c r="V269" s="220" t="s">
        <v>82</v>
      </c>
    </row>
    <row r="270" spans="2:33" ht="15" customHeight="1" x14ac:dyDescent="0.2">
      <c r="B270" s="258">
        <v>44638</v>
      </c>
      <c r="C270" s="261" t="s">
        <v>72</v>
      </c>
      <c r="D270" s="264">
        <v>0.875</v>
      </c>
      <c r="E270" s="261" t="s">
        <v>74</v>
      </c>
      <c r="F270" s="136" t="s">
        <v>281</v>
      </c>
      <c r="G270" s="129">
        <v>1</v>
      </c>
      <c r="H270" s="156">
        <v>-7.1999999999999995E-2</v>
      </c>
      <c r="I270" s="156">
        <v>-0.01</v>
      </c>
      <c r="J270" s="156">
        <v>6.6000000000000003E-2</v>
      </c>
      <c r="K270" s="129">
        <v>3</v>
      </c>
      <c r="L270" s="129" t="str">
        <f t="shared" si="86"/>
        <v>-1</v>
      </c>
      <c r="M270" s="80">
        <f t="shared" si="87"/>
        <v>-13.799999999999999</v>
      </c>
      <c r="N270" s="80">
        <f t="shared" si="88"/>
        <v>-41.4</v>
      </c>
      <c r="O270" s="292">
        <f t="shared" si="89"/>
        <v>-41.4</v>
      </c>
      <c r="P270" s="312">
        <f t="shared" si="90"/>
        <v>669.85200000000009</v>
      </c>
      <c r="Q270" s="310">
        <v>-13.7</v>
      </c>
      <c r="R270" s="308">
        <v>-43</v>
      </c>
      <c r="S270" s="308">
        <v>17.100000000000001</v>
      </c>
      <c r="T270" s="310">
        <v>48.3</v>
      </c>
      <c r="U270" s="312">
        <f t="shared" si="91"/>
        <v>683.55200000000013</v>
      </c>
      <c r="V270" s="314" t="s">
        <v>82</v>
      </c>
      <c r="X270" s="316" t="s">
        <v>282</v>
      </c>
      <c r="Y270" s="317"/>
      <c r="Z270" s="317"/>
      <c r="AA270" s="317"/>
      <c r="AB270" s="317"/>
      <c r="AC270" s="317"/>
      <c r="AD270" s="317"/>
      <c r="AE270" s="317"/>
      <c r="AF270" s="318"/>
    </row>
    <row r="271" spans="2:33" ht="15.75" thickBot="1" x14ac:dyDescent="0.25">
      <c r="B271" s="260"/>
      <c r="C271" s="263"/>
      <c r="D271" s="266"/>
      <c r="E271" s="263"/>
      <c r="F271" s="144" t="s">
        <v>283</v>
      </c>
      <c r="G271" s="145">
        <v>1</v>
      </c>
      <c r="H271" s="145">
        <v>6.02</v>
      </c>
      <c r="I271" s="145">
        <v>6.1</v>
      </c>
      <c r="J271" s="145">
        <v>6.49</v>
      </c>
      <c r="K271" s="145">
        <v>2</v>
      </c>
      <c r="L271" s="145" t="str">
        <f t="shared" si="86"/>
        <v>-1</v>
      </c>
      <c r="M271" s="147">
        <f t="shared" si="87"/>
        <v>-7.7049180327868963E-2</v>
      </c>
      <c r="N271" s="147">
        <f t="shared" si="88"/>
        <v>-0.15409836065573793</v>
      </c>
      <c r="O271" s="294"/>
      <c r="P271" s="313"/>
      <c r="Q271" s="311"/>
      <c r="R271" s="309"/>
      <c r="S271" s="309"/>
      <c r="T271" s="311"/>
      <c r="U271" s="313"/>
      <c r="V271" s="315"/>
      <c r="X271" s="319"/>
      <c r="Y271" s="320"/>
      <c r="Z271" s="320"/>
      <c r="AA271" s="320"/>
      <c r="AB271" s="320"/>
      <c r="AC271" s="320"/>
      <c r="AD271" s="320"/>
      <c r="AE271" s="320"/>
      <c r="AF271" s="321"/>
    </row>
    <row r="272" spans="2:33" ht="15.75" thickBot="1" x14ac:dyDescent="0.25">
      <c r="X272" s="175"/>
      <c r="Y272" s="175"/>
      <c r="Z272" s="175"/>
      <c r="AA272" s="175"/>
      <c r="AB272" s="175"/>
      <c r="AC272" s="175"/>
      <c r="AD272" s="175"/>
      <c r="AE272" s="175"/>
      <c r="AF272" s="175"/>
    </row>
    <row r="273" spans="2:32" ht="15.75" thickBot="1" x14ac:dyDescent="0.25">
      <c r="B273" s="34" t="s">
        <v>284</v>
      </c>
      <c r="X273" s="175"/>
      <c r="Y273" s="175"/>
      <c r="Z273" s="175"/>
      <c r="AA273" s="175"/>
      <c r="AB273" s="175"/>
      <c r="AC273" s="175"/>
      <c r="AD273" s="175"/>
      <c r="AE273" s="175"/>
      <c r="AF273" s="175"/>
    </row>
    <row r="274" spans="2:32" x14ac:dyDescent="0.2">
      <c r="B274" s="274" t="s">
        <v>56</v>
      </c>
      <c r="C274" s="267" t="s">
        <v>57</v>
      </c>
      <c r="D274" s="267" t="s">
        <v>58</v>
      </c>
      <c r="E274" s="267" t="s">
        <v>59</v>
      </c>
      <c r="F274" s="276" t="s">
        <v>60</v>
      </c>
      <c r="G274" s="277"/>
      <c r="H274" s="277"/>
      <c r="I274" s="277"/>
      <c r="J274" s="277"/>
      <c r="K274" s="277"/>
      <c r="L274" s="277"/>
      <c r="M274" s="277"/>
      <c r="N274" s="277"/>
      <c r="O274" s="277"/>
      <c r="P274" s="278"/>
      <c r="Q274" s="279" t="s">
        <v>61</v>
      </c>
      <c r="R274" s="280"/>
      <c r="S274" s="280"/>
      <c r="T274" s="281"/>
      <c r="U274" s="267" t="s">
        <v>62</v>
      </c>
      <c r="V274" s="269" t="s">
        <v>63</v>
      </c>
    </row>
    <row r="275" spans="2:32" ht="15.75" thickBot="1" x14ac:dyDescent="0.25">
      <c r="B275" s="275"/>
      <c r="C275" s="268"/>
      <c r="D275" s="268"/>
      <c r="E275" s="268"/>
      <c r="F275" s="148" t="s">
        <v>2</v>
      </c>
      <c r="G275" s="148" t="s">
        <v>3</v>
      </c>
      <c r="H275" s="148" t="s">
        <v>64</v>
      </c>
      <c r="I275" s="148" t="s">
        <v>5</v>
      </c>
      <c r="J275" s="148" t="s">
        <v>6</v>
      </c>
      <c r="K275" s="148" t="s">
        <v>7</v>
      </c>
      <c r="L275" s="148" t="s">
        <v>8</v>
      </c>
      <c r="M275" s="149" t="s">
        <v>9</v>
      </c>
      <c r="N275" s="149" t="s">
        <v>10</v>
      </c>
      <c r="O275" s="150" t="s">
        <v>65</v>
      </c>
      <c r="P275" s="151" t="s">
        <v>66</v>
      </c>
      <c r="Q275" s="152" t="s">
        <v>67</v>
      </c>
      <c r="R275" s="153" t="s">
        <v>68</v>
      </c>
      <c r="S275" s="154" t="s">
        <v>69</v>
      </c>
      <c r="T275" s="151" t="s">
        <v>70</v>
      </c>
      <c r="U275" s="268"/>
      <c r="V275" s="270"/>
    </row>
    <row r="276" spans="2:32" ht="15.75" thickBot="1" x14ac:dyDescent="0.25">
      <c r="B276" s="134">
        <v>44641</v>
      </c>
      <c r="C276" s="112" t="s">
        <v>72</v>
      </c>
      <c r="D276" s="168"/>
      <c r="E276" s="43" t="s">
        <v>74</v>
      </c>
      <c r="F276" s="169"/>
      <c r="G276" s="43"/>
      <c r="H276" s="43"/>
      <c r="I276" s="43"/>
      <c r="J276" s="43"/>
      <c r="K276" s="44"/>
      <c r="L276" s="44" t="str">
        <f t="shared" ref="L276:L287" si="92">IF(H276=I276,"0",IF(H276&gt;I276,"1","-1"))</f>
        <v>0</v>
      </c>
      <c r="M276" s="44"/>
      <c r="N276" s="44"/>
      <c r="O276" s="45">
        <f>SUM(N276)</f>
        <v>0</v>
      </c>
      <c r="P276" s="46">
        <f>N276*1.618*-10</f>
        <v>0</v>
      </c>
      <c r="Q276" s="46"/>
      <c r="R276" s="101"/>
      <c r="S276" s="101"/>
      <c r="T276" s="46"/>
      <c r="U276" s="46">
        <f>ABS(Q276-P276)</f>
        <v>0</v>
      </c>
      <c r="V276" s="50"/>
    </row>
    <row r="277" spans="2:32" ht="15.75" thickBot="1" x14ac:dyDescent="0.25">
      <c r="B277" s="111">
        <v>44642</v>
      </c>
      <c r="C277" s="112" t="s">
        <v>72</v>
      </c>
      <c r="D277" s="168"/>
      <c r="E277" s="43" t="s">
        <v>74</v>
      </c>
      <c r="F277" s="169"/>
      <c r="G277" s="43"/>
      <c r="H277" s="43"/>
      <c r="I277" s="43"/>
      <c r="J277" s="43"/>
      <c r="K277" s="44"/>
      <c r="L277" s="44" t="str">
        <f t="shared" si="92"/>
        <v>0</v>
      </c>
      <c r="M277" s="44"/>
      <c r="N277" s="44"/>
      <c r="O277" s="45">
        <f>SUM(N277)</f>
        <v>0</v>
      </c>
      <c r="P277" s="46">
        <f>N277*1.618*-10</f>
        <v>0</v>
      </c>
      <c r="Q277" s="46"/>
      <c r="R277" s="101"/>
      <c r="S277" s="101"/>
      <c r="T277" s="46"/>
      <c r="U277" s="46">
        <f>ABS(Q277-P277)</f>
        <v>0</v>
      </c>
      <c r="V277" s="50"/>
    </row>
    <row r="278" spans="2:32" ht="15.75" thickBot="1" x14ac:dyDescent="0.25">
      <c r="B278" s="111">
        <v>44643</v>
      </c>
      <c r="C278" s="112" t="s">
        <v>72</v>
      </c>
      <c r="D278" s="166">
        <v>0.875</v>
      </c>
      <c r="E278" s="112" t="s">
        <v>74</v>
      </c>
      <c r="F278" s="136" t="s">
        <v>285</v>
      </c>
      <c r="G278" s="129">
        <v>1</v>
      </c>
      <c r="H278" s="129">
        <v>772</v>
      </c>
      <c r="I278" s="129">
        <v>810</v>
      </c>
      <c r="J278" s="129">
        <v>788</v>
      </c>
      <c r="K278" s="129">
        <v>3</v>
      </c>
      <c r="L278" s="129" t="str">
        <f t="shared" si="92"/>
        <v>-1</v>
      </c>
      <c r="M278" s="80">
        <f t="shared" ref="M278:M287" si="93">((ABS(H278-I278)+ABS(J278-I278))*L278)/ABS(I278)</f>
        <v>-7.407407407407407E-2</v>
      </c>
      <c r="N278" s="80">
        <f t="shared" ref="N278:N287" si="94">M278*K278*G278</f>
        <v>-0.22222222222222221</v>
      </c>
      <c r="O278" s="81">
        <f t="shared" ref="O278" si="95">SUM(N278)</f>
        <v>-0.22222222222222221</v>
      </c>
      <c r="P278" s="82">
        <f t="shared" ref="P278:P285" si="96">O278*1.618*-10</f>
        <v>3.5955555555555558</v>
      </c>
      <c r="Q278" s="129">
        <v>-45.1</v>
      </c>
      <c r="R278" s="83">
        <v>-64.599999999999994</v>
      </c>
      <c r="S278" s="83">
        <v>15.8</v>
      </c>
      <c r="T278" s="129">
        <v>92.5</v>
      </c>
      <c r="U278" s="82">
        <f t="shared" ref="U278:U285" si="97">ABS(Q278-P278)</f>
        <v>48.695555555555558</v>
      </c>
      <c r="V278" s="84" t="s">
        <v>82</v>
      </c>
    </row>
    <row r="279" spans="2:32" x14ac:dyDescent="0.2">
      <c r="B279" s="258">
        <v>44644</v>
      </c>
      <c r="C279" s="261" t="s">
        <v>72</v>
      </c>
      <c r="D279" s="264">
        <v>0.8125</v>
      </c>
      <c r="E279" s="261" t="s">
        <v>74</v>
      </c>
      <c r="F279" s="136" t="s">
        <v>286</v>
      </c>
      <c r="G279" s="129">
        <v>1</v>
      </c>
      <c r="H279" s="156">
        <v>-6.0000000000000001E-3</v>
      </c>
      <c r="I279" s="156">
        <v>6.0000000000000001E-3</v>
      </c>
      <c r="J279" s="156">
        <v>8.0000000000000002E-3</v>
      </c>
      <c r="K279" s="129">
        <v>3</v>
      </c>
      <c r="L279" s="129" t="str">
        <f t="shared" si="92"/>
        <v>-1</v>
      </c>
      <c r="M279" s="80">
        <f t="shared" si="93"/>
        <v>-2.3333333333333335</v>
      </c>
      <c r="N279" s="80">
        <f t="shared" si="94"/>
        <v>-7</v>
      </c>
      <c r="O279" s="292">
        <f>SUM(N279:N282)</f>
        <v>-21.785424961052449</v>
      </c>
      <c r="P279" s="286">
        <f>O279*1.618*-10</f>
        <v>352.48817586982864</v>
      </c>
      <c r="Q279" s="261">
        <v>33.6</v>
      </c>
      <c r="R279" s="289">
        <v>-36.9</v>
      </c>
      <c r="S279" s="289">
        <v>36.9</v>
      </c>
      <c r="T279" s="261">
        <v>202.3</v>
      </c>
      <c r="U279" s="286">
        <f t="shared" si="97"/>
        <v>318.88817586982861</v>
      </c>
      <c r="V279" s="283" t="s">
        <v>82</v>
      </c>
    </row>
    <row r="280" spans="2:32" x14ac:dyDescent="0.2">
      <c r="B280" s="259"/>
      <c r="C280" s="262"/>
      <c r="D280" s="265"/>
      <c r="E280" s="262"/>
      <c r="F280" s="181" t="s">
        <v>287</v>
      </c>
      <c r="G280" s="182">
        <v>1</v>
      </c>
      <c r="H280" s="182">
        <v>-217.9</v>
      </c>
      <c r="I280" s="182">
        <v>-218</v>
      </c>
      <c r="J280" s="182">
        <v>-219.9</v>
      </c>
      <c r="K280" s="182">
        <v>2</v>
      </c>
      <c r="L280" s="138" t="str">
        <f t="shared" si="92"/>
        <v>1</v>
      </c>
      <c r="M280" s="108">
        <f t="shared" si="93"/>
        <v>9.1743119266055051E-3</v>
      </c>
      <c r="N280" s="108">
        <f t="shared" si="94"/>
        <v>1.834862385321101E-2</v>
      </c>
      <c r="O280" s="293"/>
      <c r="P280" s="287"/>
      <c r="Q280" s="262"/>
      <c r="R280" s="290"/>
      <c r="S280" s="290"/>
      <c r="T280" s="262"/>
      <c r="U280" s="287"/>
      <c r="V280" s="284"/>
    </row>
    <row r="281" spans="2:32" x14ac:dyDescent="0.2">
      <c r="B281" s="259"/>
      <c r="C281" s="262"/>
      <c r="D281" s="265"/>
      <c r="E281" s="262"/>
      <c r="F281" s="181" t="s">
        <v>288</v>
      </c>
      <c r="G281" s="182">
        <v>1</v>
      </c>
      <c r="H281" s="208">
        <v>-2.1999999999999999E-2</v>
      </c>
      <c r="I281" s="208">
        <v>-5.0000000000000001E-3</v>
      </c>
      <c r="J281" s="208">
        <v>1.6E-2</v>
      </c>
      <c r="K281" s="182">
        <v>2</v>
      </c>
      <c r="L281" s="138" t="str">
        <f t="shared" si="92"/>
        <v>-1</v>
      </c>
      <c r="M281" s="108">
        <f t="shared" si="93"/>
        <v>-7.6</v>
      </c>
      <c r="N281" s="108">
        <f t="shared" si="94"/>
        <v>-15.2</v>
      </c>
      <c r="O281" s="293"/>
      <c r="P281" s="287"/>
      <c r="Q281" s="262"/>
      <c r="R281" s="290"/>
      <c r="S281" s="290"/>
      <c r="T281" s="262"/>
      <c r="U281" s="287"/>
      <c r="V281" s="284"/>
    </row>
    <row r="282" spans="2:32" x14ac:dyDescent="0.2">
      <c r="B282" s="259"/>
      <c r="C282" s="262"/>
      <c r="D282" s="306"/>
      <c r="E282" s="262"/>
      <c r="F282" s="137" t="s">
        <v>12</v>
      </c>
      <c r="G282" s="138">
        <v>-1</v>
      </c>
      <c r="H282" s="138">
        <v>187</v>
      </c>
      <c r="I282" s="138">
        <v>212</v>
      </c>
      <c r="J282" s="138">
        <v>215</v>
      </c>
      <c r="K282" s="138">
        <v>3</v>
      </c>
      <c r="L282" s="138" t="str">
        <f t="shared" si="92"/>
        <v>-1</v>
      </c>
      <c r="M282" s="108">
        <f t="shared" si="93"/>
        <v>-0.13207547169811321</v>
      </c>
      <c r="N282" s="108">
        <f t="shared" si="94"/>
        <v>0.39622641509433965</v>
      </c>
      <c r="O282" s="307"/>
      <c r="P282" s="303"/>
      <c r="Q282" s="301"/>
      <c r="R282" s="302"/>
      <c r="S282" s="302"/>
      <c r="T282" s="301"/>
      <c r="U282" s="303"/>
      <c r="V282" s="304"/>
    </row>
    <row r="283" spans="2:32" x14ac:dyDescent="0.2">
      <c r="B283" s="259"/>
      <c r="C283" s="262"/>
      <c r="D283" s="298">
        <v>0.875</v>
      </c>
      <c r="E283" s="262"/>
      <c r="F283" s="137" t="s">
        <v>289</v>
      </c>
      <c r="G283" s="138">
        <v>1</v>
      </c>
      <c r="H283" s="138">
        <v>58.5</v>
      </c>
      <c r="I283" s="138">
        <v>56.3</v>
      </c>
      <c r="J283" s="138">
        <v>57.3</v>
      </c>
      <c r="K283" s="138">
        <v>2</v>
      </c>
      <c r="L283" s="138" t="str">
        <f t="shared" si="92"/>
        <v>1</v>
      </c>
      <c r="M283" s="108">
        <f t="shared" si="93"/>
        <v>5.6838365896980513E-2</v>
      </c>
      <c r="N283" s="108">
        <f t="shared" si="94"/>
        <v>0.11367673179396103</v>
      </c>
      <c r="O283" s="299">
        <f>SUM(N283:N284)</f>
        <v>0.2351053032225324</v>
      </c>
      <c r="P283" s="296">
        <f t="shared" si="96"/>
        <v>-3.8040038061405745</v>
      </c>
      <c r="Q283" s="295">
        <v>66.599999999999994</v>
      </c>
      <c r="R283" s="300">
        <v>-24.8</v>
      </c>
      <c r="S283" s="300">
        <v>70</v>
      </c>
      <c r="T283" s="295">
        <v>128.30000000000001</v>
      </c>
      <c r="U283" s="296">
        <f t="shared" si="97"/>
        <v>70.404003806140565</v>
      </c>
      <c r="V283" s="297" t="s">
        <v>82</v>
      </c>
    </row>
    <row r="284" spans="2:32" ht="15.75" thickBot="1" x14ac:dyDescent="0.25">
      <c r="B284" s="260"/>
      <c r="C284" s="262"/>
      <c r="D284" s="266"/>
      <c r="E284" s="262"/>
      <c r="F284" s="137" t="s">
        <v>290</v>
      </c>
      <c r="G284" s="138">
        <v>1</v>
      </c>
      <c r="H284" s="138">
        <v>58.9</v>
      </c>
      <c r="I284" s="138">
        <v>56</v>
      </c>
      <c r="J284" s="138">
        <v>56.5</v>
      </c>
      <c r="K284" s="138">
        <v>2</v>
      </c>
      <c r="L284" s="138" t="str">
        <f t="shared" si="92"/>
        <v>1</v>
      </c>
      <c r="M284" s="108">
        <f t="shared" si="93"/>
        <v>6.0714285714285686E-2</v>
      </c>
      <c r="N284" s="108">
        <f t="shared" si="94"/>
        <v>0.12142857142857137</v>
      </c>
      <c r="O284" s="294"/>
      <c r="P284" s="288"/>
      <c r="Q284" s="263"/>
      <c r="R284" s="291"/>
      <c r="S284" s="291"/>
      <c r="T284" s="263"/>
      <c r="U284" s="288"/>
      <c r="V284" s="285"/>
    </row>
    <row r="285" spans="2:32" x14ac:dyDescent="0.2">
      <c r="B285" s="258">
        <v>44645</v>
      </c>
      <c r="C285" s="261" t="s">
        <v>72</v>
      </c>
      <c r="D285" s="264">
        <v>0.875</v>
      </c>
      <c r="E285" s="261" t="s">
        <v>74</v>
      </c>
      <c r="F285" s="136" t="s">
        <v>291</v>
      </c>
      <c r="G285" s="129">
        <v>1</v>
      </c>
      <c r="H285" s="129">
        <v>54.3</v>
      </c>
      <c r="I285" s="129">
        <v>54.4</v>
      </c>
      <c r="J285" s="129">
        <v>59.4</v>
      </c>
      <c r="K285" s="129">
        <v>2</v>
      </c>
      <c r="L285" s="129" t="str">
        <f t="shared" si="92"/>
        <v>-1</v>
      </c>
      <c r="M285" s="80">
        <f t="shared" si="93"/>
        <v>-9.3750000000000028E-2</v>
      </c>
      <c r="N285" s="80">
        <f t="shared" si="94"/>
        <v>-0.18750000000000006</v>
      </c>
      <c r="O285" s="292">
        <f>SUM(N285:N287)</f>
        <v>-36.001402847571192</v>
      </c>
      <c r="P285" s="286">
        <f t="shared" si="96"/>
        <v>582.50269807370194</v>
      </c>
      <c r="Q285" s="261">
        <v>35.200000000000003</v>
      </c>
      <c r="R285" s="289">
        <v>-4.7</v>
      </c>
      <c r="S285" s="289">
        <v>53.6</v>
      </c>
      <c r="T285" s="261">
        <v>132</v>
      </c>
      <c r="U285" s="286">
        <f t="shared" si="97"/>
        <v>547.30269807370189</v>
      </c>
      <c r="V285" s="283" t="s">
        <v>80</v>
      </c>
    </row>
    <row r="286" spans="2:32" x14ac:dyDescent="0.2">
      <c r="B286" s="259"/>
      <c r="C286" s="262"/>
      <c r="D286" s="265"/>
      <c r="E286" s="262"/>
      <c r="F286" s="181" t="s">
        <v>264</v>
      </c>
      <c r="G286" s="182">
        <v>1</v>
      </c>
      <c r="H286" s="182">
        <v>59.4</v>
      </c>
      <c r="I286" s="182">
        <v>59.7</v>
      </c>
      <c r="J286" s="182">
        <v>62.8</v>
      </c>
      <c r="K286" s="182">
        <v>2</v>
      </c>
      <c r="L286" s="138" t="str">
        <f t="shared" si="92"/>
        <v>-1</v>
      </c>
      <c r="M286" s="108">
        <f t="shared" si="93"/>
        <v>-5.6951423785594611E-2</v>
      </c>
      <c r="N286" s="108">
        <f t="shared" si="94"/>
        <v>-0.11390284757118922</v>
      </c>
      <c r="O286" s="293"/>
      <c r="P286" s="287"/>
      <c r="Q286" s="262"/>
      <c r="R286" s="290"/>
      <c r="S286" s="290"/>
      <c r="T286" s="262"/>
      <c r="U286" s="287"/>
      <c r="V286" s="284"/>
    </row>
    <row r="287" spans="2:32" ht="15.75" thickBot="1" x14ac:dyDescent="0.25">
      <c r="B287" s="260"/>
      <c r="C287" s="263"/>
      <c r="D287" s="266"/>
      <c r="E287" s="263"/>
      <c r="F287" s="191" t="s">
        <v>292</v>
      </c>
      <c r="G287" s="145">
        <v>1</v>
      </c>
      <c r="H287" s="189">
        <v>-4.1000000000000002E-2</v>
      </c>
      <c r="I287" s="189">
        <v>0.01</v>
      </c>
      <c r="J287" s="189">
        <v>-5.8000000000000003E-2</v>
      </c>
      <c r="K287" s="145">
        <v>3</v>
      </c>
      <c r="L287" s="145" t="str">
        <f t="shared" si="92"/>
        <v>-1</v>
      </c>
      <c r="M287" s="147">
        <f t="shared" si="93"/>
        <v>-11.9</v>
      </c>
      <c r="N287" s="147">
        <f t="shared" si="94"/>
        <v>-35.700000000000003</v>
      </c>
      <c r="O287" s="294"/>
      <c r="P287" s="288"/>
      <c r="Q287" s="263"/>
      <c r="R287" s="291"/>
      <c r="S287" s="291"/>
      <c r="T287" s="263"/>
      <c r="U287" s="288"/>
      <c r="V287" s="285"/>
    </row>
    <row r="288" spans="2:32" ht="15.75" thickBot="1" x14ac:dyDescent="0.25"/>
    <row r="289" spans="2:22" ht="15.75" thickBot="1" x14ac:dyDescent="0.25">
      <c r="B289" s="34" t="s">
        <v>293</v>
      </c>
    </row>
    <row r="290" spans="2:22" x14ac:dyDescent="0.2">
      <c r="B290" s="274" t="s">
        <v>56</v>
      </c>
      <c r="C290" s="267" t="s">
        <v>57</v>
      </c>
      <c r="D290" s="267" t="s">
        <v>58</v>
      </c>
      <c r="E290" s="267" t="s">
        <v>59</v>
      </c>
      <c r="F290" s="276" t="s">
        <v>60</v>
      </c>
      <c r="G290" s="277"/>
      <c r="H290" s="277"/>
      <c r="I290" s="277"/>
      <c r="J290" s="277"/>
      <c r="K290" s="277"/>
      <c r="L290" s="277"/>
      <c r="M290" s="277"/>
      <c r="N290" s="277"/>
      <c r="O290" s="277"/>
      <c r="P290" s="278"/>
      <c r="Q290" s="279" t="s">
        <v>61</v>
      </c>
      <c r="R290" s="280"/>
      <c r="S290" s="280"/>
      <c r="T290" s="281"/>
      <c r="U290" s="267" t="s">
        <v>62</v>
      </c>
      <c r="V290" s="269" t="s">
        <v>63</v>
      </c>
    </row>
    <row r="291" spans="2:22" ht="15.75" thickBot="1" x14ac:dyDescent="0.25">
      <c r="B291" s="275"/>
      <c r="C291" s="268"/>
      <c r="D291" s="268"/>
      <c r="E291" s="268"/>
      <c r="F291" s="148" t="s">
        <v>2</v>
      </c>
      <c r="G291" s="148" t="s">
        <v>3</v>
      </c>
      <c r="H291" s="148" t="s">
        <v>64</v>
      </c>
      <c r="I291" s="148" t="s">
        <v>5</v>
      </c>
      <c r="J291" s="148" t="s">
        <v>6</v>
      </c>
      <c r="K291" s="148" t="s">
        <v>7</v>
      </c>
      <c r="L291" s="148" t="s">
        <v>8</v>
      </c>
      <c r="M291" s="149" t="s">
        <v>9</v>
      </c>
      <c r="N291" s="149" t="s">
        <v>10</v>
      </c>
      <c r="O291" s="150" t="s">
        <v>65</v>
      </c>
      <c r="P291" s="151" t="s">
        <v>66</v>
      </c>
      <c r="Q291" s="152" t="s">
        <v>67</v>
      </c>
      <c r="R291" s="153" t="s">
        <v>68</v>
      </c>
      <c r="S291" s="154" t="s">
        <v>69</v>
      </c>
      <c r="T291" s="151" t="s">
        <v>70</v>
      </c>
      <c r="U291" s="268"/>
      <c r="V291" s="270"/>
    </row>
    <row r="292" spans="2:22" ht="15.75" thickBot="1" x14ac:dyDescent="0.25">
      <c r="B292" s="111">
        <v>44648</v>
      </c>
      <c r="C292" s="112" t="s">
        <v>72</v>
      </c>
      <c r="D292" s="168"/>
      <c r="E292" s="43" t="s">
        <v>74</v>
      </c>
      <c r="F292" s="169"/>
      <c r="G292" s="43"/>
      <c r="H292" s="43"/>
      <c r="I292" s="43"/>
      <c r="J292" s="43"/>
      <c r="K292" s="44"/>
      <c r="L292" s="44" t="str">
        <f t="shared" ref="L292:L310" si="98">IF(H292=I292,"0",IF(H292&gt;I292,"1","-1"))</f>
        <v>0</v>
      </c>
      <c r="M292" s="44"/>
      <c r="N292" s="44"/>
      <c r="O292" s="45">
        <f>SUM(N292)</f>
        <v>0</v>
      </c>
      <c r="P292" s="46">
        <f>N292*1.618*-10</f>
        <v>0</v>
      </c>
      <c r="Q292" s="46"/>
      <c r="R292" s="101"/>
      <c r="S292" s="101"/>
      <c r="T292" s="46"/>
      <c r="U292" s="46">
        <f>ABS(Q292-P292)</f>
        <v>0</v>
      </c>
      <c r="V292" s="50"/>
    </row>
    <row r="293" spans="2:22" x14ac:dyDescent="0.2">
      <c r="B293" s="258">
        <v>44649</v>
      </c>
      <c r="C293" s="261" t="s">
        <v>72</v>
      </c>
      <c r="D293" s="166">
        <v>0.83333333333333337</v>
      </c>
      <c r="E293" s="261" t="s">
        <v>74</v>
      </c>
      <c r="F293" s="136" t="s">
        <v>294</v>
      </c>
      <c r="G293" s="129">
        <v>1</v>
      </c>
      <c r="H293" s="156">
        <v>0.191</v>
      </c>
      <c r="I293" s="156">
        <v>0.184</v>
      </c>
      <c r="J293" s="156">
        <v>0.186</v>
      </c>
      <c r="K293" s="129">
        <v>2</v>
      </c>
      <c r="L293" s="129" t="str">
        <f t="shared" si="98"/>
        <v>1</v>
      </c>
      <c r="M293" s="80">
        <f t="shared" ref="M293:M310" si="99">((ABS(H293-I293)+ABS(J293-I293))*L293)/ABS(I293)</f>
        <v>4.8913043478260913E-2</v>
      </c>
      <c r="N293" s="80">
        <f t="shared" ref="N293:N310" si="100">M293*K293*G293</f>
        <v>9.7826086956521827E-2</v>
      </c>
      <c r="O293" s="81">
        <f t="shared" ref="O293:O303" si="101">SUM(N293)</f>
        <v>9.7826086956521827E-2</v>
      </c>
      <c r="P293" s="82">
        <f t="shared" ref="P293:P303" si="102">O293*1.618*-10</f>
        <v>-1.5828260869565234</v>
      </c>
      <c r="Q293" s="129">
        <v>-57.3</v>
      </c>
      <c r="R293" s="83">
        <v>-65</v>
      </c>
      <c r="S293" s="83">
        <v>17</v>
      </c>
      <c r="T293" s="129"/>
      <c r="U293" s="82">
        <f t="shared" ref="U293:U303" si="103">ABS(Q293-P293)</f>
        <v>55.717173913043474</v>
      </c>
      <c r="V293" s="84"/>
    </row>
    <row r="294" spans="2:22" x14ac:dyDescent="0.2">
      <c r="B294" s="259"/>
      <c r="C294" s="262"/>
      <c r="D294" s="298">
        <v>0.875</v>
      </c>
      <c r="E294" s="262"/>
      <c r="F294" s="137" t="s">
        <v>295</v>
      </c>
      <c r="G294" s="138">
        <v>1</v>
      </c>
      <c r="H294" s="138">
        <v>107.2</v>
      </c>
      <c r="I294" s="138">
        <v>107</v>
      </c>
      <c r="J294" s="138">
        <v>105.7</v>
      </c>
      <c r="K294" s="138">
        <v>3</v>
      </c>
      <c r="L294" s="138" t="str">
        <f t="shared" si="98"/>
        <v>1</v>
      </c>
      <c r="M294" s="108">
        <f t="shared" si="99"/>
        <v>1.4018691588785047E-2</v>
      </c>
      <c r="N294" s="108">
        <f t="shared" si="100"/>
        <v>4.2056074766355138E-2</v>
      </c>
      <c r="O294" s="299">
        <f t="shared" si="101"/>
        <v>4.2056074766355138E-2</v>
      </c>
      <c r="P294" s="296">
        <f t="shared" si="102"/>
        <v>-0.68046728971962622</v>
      </c>
      <c r="Q294" s="295"/>
      <c r="R294" s="300"/>
      <c r="S294" s="300"/>
      <c r="T294" s="295"/>
      <c r="U294" s="296">
        <f t="shared" si="103"/>
        <v>0.68046728971962622</v>
      </c>
      <c r="V294" s="297"/>
    </row>
    <row r="295" spans="2:22" ht="15.75" thickBot="1" x14ac:dyDescent="0.25">
      <c r="B295" s="259"/>
      <c r="C295" s="262"/>
      <c r="D295" s="266"/>
      <c r="E295" s="262"/>
      <c r="F295" s="137" t="s">
        <v>296</v>
      </c>
      <c r="G295" s="138">
        <v>1</v>
      </c>
      <c r="H295" s="138">
        <v>11.266</v>
      </c>
      <c r="I295" s="138">
        <v>11</v>
      </c>
      <c r="J295" s="138">
        <v>11.282999999999999</v>
      </c>
      <c r="K295" s="138">
        <v>3</v>
      </c>
      <c r="L295" s="138" t="str">
        <f t="shared" si="98"/>
        <v>1</v>
      </c>
      <c r="M295" s="108">
        <f t="shared" si="99"/>
        <v>4.9909090909090861E-2</v>
      </c>
      <c r="N295" s="108">
        <f t="shared" si="100"/>
        <v>0.1497272727272726</v>
      </c>
      <c r="O295" s="294"/>
      <c r="P295" s="288"/>
      <c r="Q295" s="263"/>
      <c r="R295" s="291"/>
      <c r="S295" s="291"/>
      <c r="T295" s="263"/>
      <c r="U295" s="288"/>
      <c r="V295" s="285"/>
    </row>
    <row r="296" spans="2:22" x14ac:dyDescent="0.2">
      <c r="B296" s="258">
        <v>44650</v>
      </c>
      <c r="C296" s="261" t="s">
        <v>72</v>
      </c>
      <c r="D296" s="166">
        <v>0.80208333333333337</v>
      </c>
      <c r="E296" s="261" t="s">
        <v>74</v>
      </c>
      <c r="F296" s="136" t="s">
        <v>297</v>
      </c>
      <c r="G296" s="129">
        <v>1</v>
      </c>
      <c r="H296" s="129">
        <v>455</v>
      </c>
      <c r="I296" s="129">
        <v>450</v>
      </c>
      <c r="J296" s="129">
        <v>486</v>
      </c>
      <c r="K296" s="129">
        <v>3</v>
      </c>
      <c r="L296" s="129" t="str">
        <f t="shared" si="98"/>
        <v>1</v>
      </c>
      <c r="M296" s="80">
        <f t="shared" si="99"/>
        <v>9.1111111111111115E-2</v>
      </c>
      <c r="N296" s="80">
        <f t="shared" si="100"/>
        <v>0.27333333333333332</v>
      </c>
      <c r="O296" s="81">
        <f t="shared" si="101"/>
        <v>0.27333333333333332</v>
      </c>
      <c r="P296" s="82">
        <f t="shared" si="102"/>
        <v>-4.422533333333333</v>
      </c>
      <c r="Q296" s="129"/>
      <c r="R296" s="83"/>
      <c r="S296" s="83"/>
      <c r="T296" s="129"/>
      <c r="U296" s="82">
        <f t="shared" si="103"/>
        <v>4.422533333333333</v>
      </c>
      <c r="V296" s="84"/>
    </row>
    <row r="297" spans="2:22" x14ac:dyDescent="0.2">
      <c r="B297" s="259"/>
      <c r="C297" s="262"/>
      <c r="D297" s="298">
        <v>0.8125</v>
      </c>
      <c r="E297" s="262"/>
      <c r="F297" s="181" t="s">
        <v>225</v>
      </c>
      <c r="G297" s="182">
        <v>1</v>
      </c>
      <c r="H297" s="208">
        <v>6.9000000000000006E-2</v>
      </c>
      <c r="I297" s="208">
        <v>7.0999999999999994E-2</v>
      </c>
      <c r="J297" s="208">
        <v>2.3E-2</v>
      </c>
      <c r="K297" s="182">
        <v>3</v>
      </c>
      <c r="L297" s="182" t="str">
        <f t="shared" si="98"/>
        <v>-1</v>
      </c>
      <c r="M297" s="184">
        <f t="shared" si="99"/>
        <v>-0.7042253521126759</v>
      </c>
      <c r="N297" s="184">
        <f t="shared" si="100"/>
        <v>-2.1126760563380276</v>
      </c>
      <c r="O297" s="299">
        <f t="shared" si="101"/>
        <v>-2.1126760563380276</v>
      </c>
      <c r="P297" s="296">
        <f t="shared" si="102"/>
        <v>34.183098591549289</v>
      </c>
      <c r="Q297" s="295"/>
      <c r="R297" s="300"/>
      <c r="S297" s="300"/>
      <c r="T297" s="295"/>
      <c r="U297" s="296">
        <f t="shared" si="103"/>
        <v>34.183098591549289</v>
      </c>
      <c r="V297" s="297"/>
    </row>
    <row r="298" spans="2:22" ht="15.75" thickBot="1" x14ac:dyDescent="0.25">
      <c r="B298" s="259"/>
      <c r="C298" s="262"/>
      <c r="D298" s="266"/>
      <c r="E298" s="262"/>
      <c r="F298" s="181" t="s">
        <v>226</v>
      </c>
      <c r="G298" s="182">
        <v>1</v>
      </c>
      <c r="H298" s="208">
        <v>7.0999999999999994E-2</v>
      </c>
      <c r="I298" s="208">
        <v>7.1999999999999995E-2</v>
      </c>
      <c r="J298" s="208">
        <v>7.1999999999999995E-2</v>
      </c>
      <c r="K298" s="182">
        <v>2</v>
      </c>
      <c r="L298" s="182" t="str">
        <f t="shared" si="98"/>
        <v>-1</v>
      </c>
      <c r="M298" s="184">
        <f t="shared" si="99"/>
        <v>-1.3888888888888902E-2</v>
      </c>
      <c r="N298" s="184">
        <f t="shared" si="100"/>
        <v>-2.7777777777777804E-2</v>
      </c>
      <c r="O298" s="294"/>
      <c r="P298" s="288"/>
      <c r="Q298" s="263"/>
      <c r="R298" s="291"/>
      <c r="S298" s="291"/>
      <c r="T298" s="263"/>
      <c r="U298" s="288"/>
      <c r="V298" s="285"/>
    </row>
    <row r="299" spans="2:22" x14ac:dyDescent="0.2">
      <c r="B299" s="258">
        <v>44651</v>
      </c>
      <c r="C299" s="261" t="s">
        <v>72</v>
      </c>
      <c r="D299" s="264">
        <v>0.8125</v>
      </c>
      <c r="E299" s="261" t="s">
        <v>74</v>
      </c>
      <c r="F299" s="136" t="s">
        <v>298</v>
      </c>
      <c r="G299" s="129">
        <v>1</v>
      </c>
      <c r="H299" s="156">
        <v>5.3999999999999999E-2</v>
      </c>
      <c r="I299" s="156">
        <v>5.5E-2</v>
      </c>
      <c r="J299" s="156">
        <v>5.1999999999999998E-2</v>
      </c>
      <c r="K299" s="129">
        <v>2</v>
      </c>
      <c r="L299" s="129" t="str">
        <f t="shared" si="98"/>
        <v>-1</v>
      </c>
      <c r="M299" s="80">
        <f t="shared" si="99"/>
        <v>-7.2727272727272793E-2</v>
      </c>
      <c r="N299" s="80">
        <f t="shared" si="100"/>
        <v>-0.14545454545454559</v>
      </c>
      <c r="O299" s="292">
        <f t="shared" si="101"/>
        <v>-0.14545454545454559</v>
      </c>
      <c r="P299" s="286">
        <f t="shared" si="102"/>
        <v>2.3534545454545479</v>
      </c>
      <c r="Q299" s="261"/>
      <c r="R299" s="289"/>
      <c r="S299" s="289"/>
      <c r="T299" s="261"/>
      <c r="U299" s="286">
        <f t="shared" si="103"/>
        <v>2.3534545454545479</v>
      </c>
      <c r="V299" s="283"/>
    </row>
    <row r="300" spans="2:22" x14ac:dyDescent="0.2">
      <c r="B300" s="259"/>
      <c r="C300" s="262"/>
      <c r="D300" s="265"/>
      <c r="E300" s="262"/>
      <c r="F300" s="181" t="s">
        <v>299</v>
      </c>
      <c r="G300" s="182">
        <v>1</v>
      </c>
      <c r="H300" s="208">
        <v>4.0000000000000001E-3</v>
      </c>
      <c r="I300" s="208">
        <v>4.0000000000000001E-3</v>
      </c>
      <c r="J300" s="208">
        <v>5.0000000000000001E-3</v>
      </c>
      <c r="K300" s="182">
        <v>2</v>
      </c>
      <c r="L300" s="138" t="str">
        <f t="shared" si="98"/>
        <v>0</v>
      </c>
      <c r="M300" s="108">
        <f t="shared" si="99"/>
        <v>0</v>
      </c>
      <c r="N300" s="108">
        <f t="shared" si="100"/>
        <v>0</v>
      </c>
      <c r="O300" s="293"/>
      <c r="P300" s="287"/>
      <c r="Q300" s="262"/>
      <c r="R300" s="290"/>
      <c r="S300" s="290"/>
      <c r="T300" s="262"/>
      <c r="U300" s="287"/>
      <c r="V300" s="284"/>
    </row>
    <row r="301" spans="2:22" x14ac:dyDescent="0.2">
      <c r="B301" s="259"/>
      <c r="C301" s="262"/>
      <c r="D301" s="265"/>
      <c r="E301" s="262"/>
      <c r="F301" s="181" t="s">
        <v>12</v>
      </c>
      <c r="G301" s="182">
        <v>-1</v>
      </c>
      <c r="H301" s="182">
        <v>202</v>
      </c>
      <c r="I301" s="182">
        <v>197</v>
      </c>
      <c r="J301" s="182">
        <v>188</v>
      </c>
      <c r="K301" s="182">
        <v>3</v>
      </c>
      <c r="L301" s="138" t="str">
        <f t="shared" si="98"/>
        <v>1</v>
      </c>
      <c r="M301" s="108">
        <f t="shared" si="99"/>
        <v>7.1065989847715741E-2</v>
      </c>
      <c r="N301" s="108">
        <f t="shared" si="100"/>
        <v>-0.21319796954314724</v>
      </c>
      <c r="O301" s="293"/>
      <c r="P301" s="287"/>
      <c r="Q301" s="262"/>
      <c r="R301" s="290"/>
      <c r="S301" s="290"/>
      <c r="T301" s="262"/>
      <c r="U301" s="287"/>
      <c r="V301" s="284"/>
    </row>
    <row r="302" spans="2:22" x14ac:dyDescent="0.2">
      <c r="B302" s="259"/>
      <c r="C302" s="262"/>
      <c r="D302" s="265"/>
      <c r="E302" s="262"/>
      <c r="F302" s="137" t="s">
        <v>300</v>
      </c>
      <c r="G302" s="138">
        <v>1</v>
      </c>
      <c r="H302" s="157">
        <v>2E-3</v>
      </c>
      <c r="I302" s="157">
        <v>5.0000000000000001E-3</v>
      </c>
      <c r="J302" s="157">
        <v>2.7E-2</v>
      </c>
      <c r="K302" s="138">
        <v>2</v>
      </c>
      <c r="L302" s="138" t="str">
        <f t="shared" si="98"/>
        <v>-1</v>
      </c>
      <c r="M302" s="108">
        <f t="shared" si="99"/>
        <v>-4.9999999999999991</v>
      </c>
      <c r="N302" s="108">
        <f t="shared" si="100"/>
        <v>-9.9999999999999982</v>
      </c>
      <c r="O302" s="307"/>
      <c r="P302" s="303"/>
      <c r="Q302" s="301"/>
      <c r="R302" s="302"/>
      <c r="S302" s="302"/>
      <c r="T302" s="301"/>
      <c r="U302" s="303"/>
      <c r="V302" s="304"/>
    </row>
    <row r="303" spans="2:22" ht="15.75" thickBot="1" x14ac:dyDescent="0.25">
      <c r="B303" s="259"/>
      <c r="C303" s="262"/>
      <c r="D303" s="214">
        <v>0.86458333333333337</v>
      </c>
      <c r="E303" s="262"/>
      <c r="F303" s="137" t="s">
        <v>301</v>
      </c>
      <c r="G303" s="138">
        <v>1</v>
      </c>
      <c r="H303" s="138">
        <v>62.9</v>
      </c>
      <c r="I303" s="138">
        <v>57</v>
      </c>
      <c r="J303" s="138">
        <v>56.3</v>
      </c>
      <c r="K303" s="138">
        <v>2</v>
      </c>
      <c r="L303" s="138" t="str">
        <f t="shared" si="98"/>
        <v>1</v>
      </c>
      <c r="M303" s="108">
        <f t="shared" si="99"/>
        <v>0.11578947368421055</v>
      </c>
      <c r="N303" s="108">
        <f t="shared" si="100"/>
        <v>0.23157894736842111</v>
      </c>
      <c r="O303" s="162">
        <f t="shared" si="101"/>
        <v>0.23157894736842111</v>
      </c>
      <c r="P303" s="124">
        <f t="shared" si="102"/>
        <v>-3.7469473684210537</v>
      </c>
      <c r="Q303" s="138"/>
      <c r="R303" s="172"/>
      <c r="S303" s="172"/>
      <c r="T303" s="138"/>
      <c r="U303" s="124">
        <f t="shared" si="103"/>
        <v>3.7469473684210537</v>
      </c>
      <c r="V303" s="173"/>
    </row>
    <row r="304" spans="2:22" x14ac:dyDescent="0.2">
      <c r="B304" s="258">
        <v>44652</v>
      </c>
      <c r="C304" s="261" t="s">
        <v>72</v>
      </c>
      <c r="D304" s="264">
        <v>0.8125</v>
      </c>
      <c r="E304" s="261" t="s">
        <v>74</v>
      </c>
      <c r="F304" s="136" t="s">
        <v>302</v>
      </c>
      <c r="G304" s="129">
        <v>1</v>
      </c>
      <c r="H304" s="156">
        <v>4.0000000000000001E-3</v>
      </c>
      <c r="I304" s="156">
        <v>4.0000000000000001E-3</v>
      </c>
      <c r="J304" s="156">
        <v>1E-3</v>
      </c>
      <c r="K304" s="129">
        <v>2</v>
      </c>
      <c r="L304" s="129" t="str">
        <f t="shared" si="98"/>
        <v>0</v>
      </c>
      <c r="M304" s="80">
        <f t="shared" si="99"/>
        <v>0</v>
      </c>
      <c r="N304" s="80">
        <f t="shared" si="100"/>
        <v>0</v>
      </c>
      <c r="O304" s="292">
        <f>SUM(N304:N308)</f>
        <v>-2.9496111835397549</v>
      </c>
      <c r="P304" s="286">
        <f>O304*1.618*-10</f>
        <v>47.724708949673236</v>
      </c>
      <c r="Q304" s="261"/>
      <c r="R304" s="289"/>
      <c r="S304" s="289"/>
      <c r="T304" s="261"/>
      <c r="U304" s="286">
        <f>ABS(Q304-P304)</f>
        <v>47.724708949673236</v>
      </c>
      <c r="V304" s="283"/>
    </row>
    <row r="305" spans="2:22" x14ac:dyDescent="0.2">
      <c r="B305" s="259"/>
      <c r="C305" s="262"/>
      <c r="D305" s="265"/>
      <c r="E305" s="262"/>
      <c r="F305" s="181" t="s">
        <v>303</v>
      </c>
      <c r="G305" s="182">
        <v>1</v>
      </c>
      <c r="H305" s="208">
        <v>5.6000000000000001E-2</v>
      </c>
      <c r="I305" s="208">
        <v>5.5E-2</v>
      </c>
      <c r="J305" s="208">
        <v>5.1999999999999998E-2</v>
      </c>
      <c r="K305" s="182">
        <v>2</v>
      </c>
      <c r="L305" s="138" t="str">
        <f t="shared" si="98"/>
        <v>1</v>
      </c>
      <c r="M305" s="108">
        <f t="shared" si="99"/>
        <v>7.2727272727272793E-2</v>
      </c>
      <c r="N305" s="108">
        <f t="shared" si="100"/>
        <v>0.14545454545454559</v>
      </c>
      <c r="O305" s="293"/>
      <c r="P305" s="287"/>
      <c r="Q305" s="262"/>
      <c r="R305" s="290"/>
      <c r="S305" s="290"/>
      <c r="T305" s="262"/>
      <c r="U305" s="287"/>
      <c r="V305" s="284"/>
    </row>
    <row r="306" spans="2:22" x14ac:dyDescent="0.2">
      <c r="B306" s="259"/>
      <c r="C306" s="262"/>
      <c r="D306" s="265"/>
      <c r="E306" s="262"/>
      <c r="F306" s="181" t="s">
        <v>304</v>
      </c>
      <c r="G306" s="182">
        <v>1</v>
      </c>
      <c r="H306" s="182">
        <v>431</v>
      </c>
      <c r="I306" s="182">
        <v>490</v>
      </c>
      <c r="J306" s="182">
        <v>750</v>
      </c>
      <c r="K306" s="182">
        <v>3</v>
      </c>
      <c r="L306" s="138" t="str">
        <f t="shared" si="98"/>
        <v>-1</v>
      </c>
      <c r="M306" s="108">
        <f t="shared" si="99"/>
        <v>-0.65102040816326534</v>
      </c>
      <c r="N306" s="108">
        <f t="shared" si="100"/>
        <v>-1.953061224489796</v>
      </c>
      <c r="O306" s="293"/>
      <c r="P306" s="287"/>
      <c r="Q306" s="262"/>
      <c r="R306" s="290"/>
      <c r="S306" s="290"/>
      <c r="T306" s="262"/>
      <c r="U306" s="287"/>
      <c r="V306" s="284"/>
    </row>
    <row r="307" spans="2:22" x14ac:dyDescent="0.2">
      <c r="B307" s="259"/>
      <c r="C307" s="262"/>
      <c r="D307" s="265"/>
      <c r="E307" s="262"/>
      <c r="F307" s="137" t="s">
        <v>305</v>
      </c>
      <c r="G307" s="138">
        <v>1</v>
      </c>
      <c r="H307" s="138">
        <v>426</v>
      </c>
      <c r="I307" s="138">
        <v>480</v>
      </c>
      <c r="J307" s="138">
        <v>739</v>
      </c>
      <c r="K307" s="138">
        <v>2</v>
      </c>
      <c r="L307" s="138" t="str">
        <f t="shared" si="98"/>
        <v>-1</v>
      </c>
      <c r="M307" s="108">
        <f t="shared" si="99"/>
        <v>-0.65208333333333335</v>
      </c>
      <c r="N307" s="108">
        <f t="shared" si="100"/>
        <v>-1.3041666666666667</v>
      </c>
      <c r="O307" s="293"/>
      <c r="P307" s="287"/>
      <c r="Q307" s="262"/>
      <c r="R307" s="290"/>
      <c r="S307" s="290"/>
      <c r="T307" s="262"/>
      <c r="U307" s="287"/>
      <c r="V307" s="284"/>
    </row>
    <row r="308" spans="2:22" x14ac:dyDescent="0.2">
      <c r="B308" s="259"/>
      <c r="C308" s="262"/>
      <c r="D308" s="265"/>
      <c r="E308" s="262"/>
      <c r="F308" s="137" t="s">
        <v>306</v>
      </c>
      <c r="G308" s="138">
        <v>-1</v>
      </c>
      <c r="H308" s="157">
        <v>3.5999999999999997E-2</v>
      </c>
      <c r="I308" s="157">
        <v>3.6999999999999998E-2</v>
      </c>
      <c r="J308" s="157">
        <v>3.7999999999999999E-2</v>
      </c>
      <c r="K308" s="138">
        <v>3</v>
      </c>
      <c r="L308" s="138" t="str">
        <f t="shared" si="98"/>
        <v>-1</v>
      </c>
      <c r="M308" s="108">
        <f t="shared" si="99"/>
        <v>-5.4054054054054106E-2</v>
      </c>
      <c r="N308" s="108">
        <f t="shared" si="100"/>
        <v>0.16216216216216231</v>
      </c>
      <c r="O308" s="307"/>
      <c r="P308" s="303"/>
      <c r="Q308" s="301"/>
      <c r="R308" s="302"/>
      <c r="S308" s="302"/>
      <c r="T308" s="301"/>
      <c r="U308" s="303"/>
      <c r="V308" s="304"/>
    </row>
    <row r="309" spans="2:22" x14ac:dyDescent="0.2">
      <c r="B309" s="259"/>
      <c r="C309" s="262"/>
      <c r="D309" s="209">
        <v>0.86458333333333337</v>
      </c>
      <c r="E309" s="262"/>
      <c r="F309" s="159" t="s">
        <v>307</v>
      </c>
      <c r="G309" s="160">
        <v>1</v>
      </c>
      <c r="H309" s="160">
        <v>58.8</v>
      </c>
      <c r="I309" s="160">
        <v>58.5</v>
      </c>
      <c r="J309" s="160">
        <v>57.3</v>
      </c>
      <c r="K309" s="160">
        <v>2</v>
      </c>
      <c r="L309" s="138" t="str">
        <f t="shared" si="98"/>
        <v>1</v>
      </c>
      <c r="M309" s="108">
        <f t="shared" si="99"/>
        <v>2.564102564102564E-2</v>
      </c>
      <c r="N309" s="108">
        <f t="shared" si="100"/>
        <v>5.128205128205128E-2</v>
      </c>
      <c r="O309" s="299">
        <f>SUM(N309:N310)</f>
        <v>-2.6684050412863883E-2</v>
      </c>
      <c r="P309" s="296">
        <f>O309*1.618*-10</f>
        <v>0.43174793568013764</v>
      </c>
      <c r="Q309" s="160"/>
      <c r="R309" s="211"/>
      <c r="S309" s="211"/>
      <c r="T309" s="160"/>
      <c r="U309" s="296">
        <f t="shared" ref="U309" si="104">ABS(Q309-P309)</f>
        <v>0.43174793568013764</v>
      </c>
      <c r="V309" s="212"/>
    </row>
    <row r="310" spans="2:22" ht="15.75" thickBot="1" x14ac:dyDescent="0.25">
      <c r="B310" s="260"/>
      <c r="C310" s="263"/>
      <c r="D310" s="214">
        <v>0.875</v>
      </c>
      <c r="E310" s="263"/>
      <c r="F310" s="144" t="s">
        <v>308</v>
      </c>
      <c r="G310" s="145">
        <v>1</v>
      </c>
      <c r="H310" s="145">
        <v>57.1</v>
      </c>
      <c r="I310" s="145">
        <v>59</v>
      </c>
      <c r="J310" s="145">
        <v>58.6</v>
      </c>
      <c r="K310" s="145">
        <v>2</v>
      </c>
      <c r="L310" s="145" t="str">
        <f t="shared" si="98"/>
        <v>-1</v>
      </c>
      <c r="M310" s="147">
        <f t="shared" si="99"/>
        <v>-3.8983050847457582E-2</v>
      </c>
      <c r="N310" s="147">
        <f t="shared" si="100"/>
        <v>-7.7966101694915163E-2</v>
      </c>
      <c r="O310" s="294"/>
      <c r="P310" s="288"/>
      <c r="Q310" s="183"/>
      <c r="R310" s="219"/>
      <c r="S310" s="219"/>
      <c r="T310" s="183"/>
      <c r="U310" s="288"/>
      <c r="V310" s="220"/>
    </row>
    <row r="311" spans="2:22" ht="15.75" thickBot="1" x14ac:dyDescent="0.25"/>
    <row r="312" spans="2:22" ht="15.75" thickBot="1" x14ac:dyDescent="0.25">
      <c r="B312" s="34" t="s">
        <v>309</v>
      </c>
    </row>
    <row r="313" spans="2:22" x14ac:dyDescent="0.2">
      <c r="B313" s="274" t="s">
        <v>56</v>
      </c>
      <c r="C313" s="267" t="s">
        <v>57</v>
      </c>
      <c r="D313" s="267" t="s">
        <v>58</v>
      </c>
      <c r="E313" s="267" t="s">
        <v>59</v>
      </c>
      <c r="F313" s="276" t="s">
        <v>60</v>
      </c>
      <c r="G313" s="277"/>
      <c r="H313" s="277"/>
      <c r="I313" s="277"/>
      <c r="J313" s="277"/>
      <c r="K313" s="277"/>
      <c r="L313" s="277"/>
      <c r="M313" s="277"/>
      <c r="N313" s="277"/>
      <c r="O313" s="277"/>
      <c r="P313" s="278"/>
      <c r="Q313" s="279" t="s">
        <v>61</v>
      </c>
      <c r="R313" s="280"/>
      <c r="S313" s="280"/>
      <c r="T313" s="281"/>
      <c r="U313" s="267" t="s">
        <v>62</v>
      </c>
      <c r="V313" s="269" t="s">
        <v>63</v>
      </c>
    </row>
    <row r="314" spans="2:22" ht="15.75" thickBot="1" x14ac:dyDescent="0.25">
      <c r="B314" s="275"/>
      <c r="C314" s="268"/>
      <c r="D314" s="268"/>
      <c r="E314" s="268"/>
      <c r="F314" s="148" t="s">
        <v>2</v>
      </c>
      <c r="G314" s="148" t="s">
        <v>3</v>
      </c>
      <c r="H314" s="148" t="s">
        <v>64</v>
      </c>
      <c r="I314" s="148" t="s">
        <v>5</v>
      </c>
      <c r="J314" s="148" t="s">
        <v>6</v>
      </c>
      <c r="K314" s="148" t="s">
        <v>7</v>
      </c>
      <c r="L314" s="148" t="s">
        <v>8</v>
      </c>
      <c r="M314" s="149" t="s">
        <v>9</v>
      </c>
      <c r="N314" s="149" t="s">
        <v>10</v>
      </c>
      <c r="O314" s="150" t="s">
        <v>65</v>
      </c>
      <c r="P314" s="151" t="s">
        <v>66</v>
      </c>
      <c r="Q314" s="152" t="s">
        <v>67</v>
      </c>
      <c r="R314" s="153" t="s">
        <v>68</v>
      </c>
      <c r="S314" s="154" t="s">
        <v>69</v>
      </c>
      <c r="T314" s="151" t="s">
        <v>70</v>
      </c>
      <c r="U314" s="268"/>
      <c r="V314" s="270"/>
    </row>
    <row r="315" spans="2:22" ht="15.75" thickBot="1" x14ac:dyDescent="0.25">
      <c r="B315" s="134">
        <v>44655</v>
      </c>
      <c r="C315" s="112" t="s">
        <v>72</v>
      </c>
      <c r="D315" s="166">
        <v>0.8125</v>
      </c>
      <c r="E315" s="112" t="s">
        <v>74</v>
      </c>
      <c r="F315" s="136" t="s">
        <v>310</v>
      </c>
      <c r="G315" s="129">
        <v>1</v>
      </c>
      <c r="H315" s="156">
        <v>-5.0000000000000001E-3</v>
      </c>
      <c r="I315" s="156">
        <v>-5.0000000000000001E-3</v>
      </c>
      <c r="J315" s="156">
        <v>1.4999999999999999E-2</v>
      </c>
      <c r="K315" s="129">
        <v>2</v>
      </c>
      <c r="L315" s="129" t="str">
        <f t="shared" ref="L315:L322" si="105">IF(H315=I315,"0",IF(H315&gt;I315,"1","-1"))</f>
        <v>0</v>
      </c>
      <c r="M315" s="80">
        <f t="shared" ref="M315:M321" si="106">((ABS(H315-I315)+ABS(J315-I315))*L315)/ABS(I315)</f>
        <v>0</v>
      </c>
      <c r="N315" s="80">
        <f t="shared" ref="N315:N321" si="107">M315*K315*G315</f>
        <v>0</v>
      </c>
      <c r="O315" s="81">
        <f t="shared" ref="O315:O321" si="108">SUM(N315)</f>
        <v>0</v>
      </c>
      <c r="P315" s="82">
        <f t="shared" ref="P315:P321" si="109">O315*1.618*-10</f>
        <v>0</v>
      </c>
      <c r="Q315" s="129"/>
      <c r="R315" s="83"/>
      <c r="S315" s="83"/>
      <c r="T315" s="129"/>
      <c r="U315" s="82">
        <f t="shared" ref="U315:U321" si="110">ABS(Q315-P315)</f>
        <v>0</v>
      </c>
      <c r="V315" s="84"/>
    </row>
    <row r="316" spans="2:22" x14ac:dyDescent="0.2">
      <c r="B316" s="258">
        <v>44656</v>
      </c>
      <c r="C316" s="261" t="s">
        <v>72</v>
      </c>
      <c r="D316" s="188">
        <v>0.8125</v>
      </c>
      <c r="E316" s="261" t="s">
        <v>74</v>
      </c>
      <c r="F316" s="136" t="s">
        <v>311</v>
      </c>
      <c r="G316" s="129">
        <v>1</v>
      </c>
      <c r="H316" s="129">
        <v>-89.2</v>
      </c>
      <c r="I316" s="129">
        <v>-88.5</v>
      </c>
      <c r="J316" s="129">
        <v>-89.2</v>
      </c>
      <c r="K316" s="129">
        <v>2</v>
      </c>
      <c r="L316" s="129" t="str">
        <f t="shared" si="105"/>
        <v>-1</v>
      </c>
      <c r="M316" s="80">
        <f t="shared" si="106"/>
        <v>-1.5819209039548088E-2</v>
      </c>
      <c r="N316" s="80">
        <f t="shared" si="107"/>
        <v>-3.1638418079096176E-2</v>
      </c>
      <c r="O316" s="81">
        <f t="shared" si="108"/>
        <v>-3.1638418079096176E-2</v>
      </c>
      <c r="P316" s="82">
        <f t="shared" si="109"/>
        <v>0.51190960451977618</v>
      </c>
      <c r="Q316" s="129"/>
      <c r="R316" s="83"/>
      <c r="S316" s="83"/>
      <c r="T316" s="129"/>
      <c r="U316" s="82">
        <f t="shared" si="110"/>
        <v>0.51190960451977618</v>
      </c>
      <c r="V316" s="84"/>
    </row>
    <row r="317" spans="2:22" x14ac:dyDescent="0.2">
      <c r="B317" s="259"/>
      <c r="C317" s="262"/>
      <c r="D317" s="298">
        <v>0.86458333333333337</v>
      </c>
      <c r="E317" s="262"/>
      <c r="F317" s="137" t="s">
        <v>312</v>
      </c>
      <c r="G317" s="138">
        <v>1</v>
      </c>
      <c r="H317" s="138">
        <v>57.7</v>
      </c>
      <c r="I317" s="138">
        <v>58.5</v>
      </c>
      <c r="J317" s="138">
        <v>55.9</v>
      </c>
      <c r="K317" s="138">
        <v>2</v>
      </c>
      <c r="L317" s="138" t="str">
        <f t="shared" si="105"/>
        <v>-1</v>
      </c>
      <c r="M317" s="108">
        <f t="shared" si="106"/>
        <v>-5.8119658119658094E-2</v>
      </c>
      <c r="N317" s="108">
        <f>M317*K317*G317</f>
        <v>-0.11623931623931619</v>
      </c>
      <c r="O317" s="299">
        <f>SUM(N317:N318)</f>
        <v>-0.22829364561113275</v>
      </c>
      <c r="P317" s="296">
        <f>O317*1.618*-10</f>
        <v>3.6937911859881281</v>
      </c>
      <c r="Q317" s="295"/>
      <c r="R317" s="300"/>
      <c r="S317" s="300"/>
      <c r="T317" s="295"/>
      <c r="U317" s="296">
        <f t="shared" si="110"/>
        <v>3.6937911859881281</v>
      </c>
      <c r="V317" s="297"/>
    </row>
    <row r="318" spans="2:22" x14ac:dyDescent="0.2">
      <c r="B318" s="259"/>
      <c r="C318" s="262"/>
      <c r="D318" s="306"/>
      <c r="E318" s="262"/>
      <c r="F318" s="137" t="s">
        <v>313</v>
      </c>
      <c r="G318" s="138">
        <v>1</v>
      </c>
      <c r="H318" s="138">
        <v>58</v>
      </c>
      <c r="I318" s="138">
        <v>58.9</v>
      </c>
      <c r="J318" s="138">
        <v>56.5</v>
      </c>
      <c r="K318" s="138">
        <v>2</v>
      </c>
      <c r="L318" s="138" t="str">
        <f t="shared" si="105"/>
        <v>-1</v>
      </c>
      <c r="M318" s="108">
        <f t="shared" si="106"/>
        <v>-5.6027164685908272E-2</v>
      </c>
      <c r="N318" s="108">
        <f t="shared" si="107"/>
        <v>-0.11205432937181654</v>
      </c>
      <c r="O318" s="307"/>
      <c r="P318" s="303"/>
      <c r="Q318" s="301"/>
      <c r="R318" s="302"/>
      <c r="S318" s="302"/>
      <c r="T318" s="301"/>
      <c r="U318" s="303"/>
      <c r="V318" s="304"/>
    </row>
    <row r="319" spans="2:22" ht="15.75" thickBot="1" x14ac:dyDescent="0.25">
      <c r="B319" s="259"/>
      <c r="C319" s="262"/>
      <c r="D319" s="224">
        <v>0.875</v>
      </c>
      <c r="E319" s="262"/>
      <c r="F319" s="137" t="s">
        <v>314</v>
      </c>
      <c r="G319" s="138">
        <v>1</v>
      </c>
      <c r="H319" s="138">
        <v>58.3</v>
      </c>
      <c r="I319" s="138">
        <v>58.4</v>
      </c>
      <c r="J319" s="138">
        <v>56.5</v>
      </c>
      <c r="K319" s="138">
        <v>3</v>
      </c>
      <c r="L319" s="138" t="str">
        <f t="shared" si="105"/>
        <v>-1</v>
      </c>
      <c r="M319" s="108">
        <f t="shared" si="106"/>
        <v>-3.4246575342465752E-2</v>
      </c>
      <c r="N319" s="108">
        <f t="shared" si="107"/>
        <v>-0.10273972602739725</v>
      </c>
      <c r="O319" s="162">
        <f t="shared" si="108"/>
        <v>-0.10273972602739725</v>
      </c>
      <c r="P319" s="124">
        <f t="shared" si="109"/>
        <v>1.6623287671232878</v>
      </c>
      <c r="Q319" s="138"/>
      <c r="R319" s="172"/>
      <c r="S319" s="172"/>
      <c r="T319" s="138"/>
      <c r="U319" s="124">
        <f t="shared" si="110"/>
        <v>1.6623287671232878</v>
      </c>
      <c r="V319" s="173"/>
    </row>
    <row r="320" spans="2:22" ht="15.75" thickBot="1" x14ac:dyDescent="0.25">
      <c r="B320" s="111">
        <v>44657</v>
      </c>
      <c r="C320" s="112" t="s">
        <v>72</v>
      </c>
      <c r="D320" s="168"/>
      <c r="E320" s="43" t="s">
        <v>74</v>
      </c>
      <c r="F320" s="169"/>
      <c r="G320" s="43"/>
      <c r="H320" s="43"/>
      <c r="I320" s="43"/>
      <c r="J320" s="43"/>
      <c r="K320" s="44"/>
      <c r="L320" s="44" t="str">
        <f t="shared" si="105"/>
        <v>0</v>
      </c>
      <c r="M320" s="44"/>
      <c r="N320" s="44"/>
      <c r="O320" s="45">
        <f>SUM(N320)</f>
        <v>0</v>
      </c>
      <c r="P320" s="46">
        <f>N320*1.618*-10</f>
        <v>0</v>
      </c>
      <c r="Q320" s="46"/>
      <c r="R320" s="101"/>
      <c r="S320" s="101"/>
      <c r="T320" s="46"/>
      <c r="U320" s="46">
        <f>ABS(Q320-P320)</f>
        <v>0</v>
      </c>
      <c r="V320" s="50"/>
    </row>
    <row r="321" spans="2:22" ht="15.75" thickBot="1" x14ac:dyDescent="0.25">
      <c r="B321" s="111">
        <v>44658</v>
      </c>
      <c r="C321" s="112" t="s">
        <v>72</v>
      </c>
      <c r="D321" s="166">
        <v>0.8125</v>
      </c>
      <c r="E321" s="112" t="s">
        <v>74</v>
      </c>
      <c r="F321" s="136" t="s">
        <v>12</v>
      </c>
      <c r="G321" s="129">
        <v>-1</v>
      </c>
      <c r="H321" s="129">
        <v>166</v>
      </c>
      <c r="I321" s="129">
        <v>200</v>
      </c>
      <c r="J321" s="129">
        <v>171</v>
      </c>
      <c r="K321" s="129">
        <v>3</v>
      </c>
      <c r="L321" s="129" t="str">
        <f t="shared" si="105"/>
        <v>-1</v>
      </c>
      <c r="M321" s="80">
        <f t="shared" si="106"/>
        <v>-0.315</v>
      </c>
      <c r="N321" s="80">
        <f t="shared" si="107"/>
        <v>0.94500000000000006</v>
      </c>
      <c r="O321" s="81">
        <f t="shared" si="108"/>
        <v>0.94500000000000006</v>
      </c>
      <c r="P321" s="82">
        <f t="shared" si="109"/>
        <v>-15.290100000000002</v>
      </c>
      <c r="Q321" s="129"/>
      <c r="R321" s="83"/>
      <c r="S321" s="83"/>
      <c r="T321" s="129"/>
      <c r="U321" s="82">
        <f t="shared" si="110"/>
        <v>15.290100000000002</v>
      </c>
      <c r="V321" s="84"/>
    </row>
    <row r="322" spans="2:22" ht="15.75" thickBot="1" x14ac:dyDescent="0.25">
      <c r="B322" s="42">
        <v>44659</v>
      </c>
      <c r="C322" s="43" t="s">
        <v>72</v>
      </c>
      <c r="D322" s="168"/>
      <c r="E322" s="43" t="s">
        <v>74</v>
      </c>
      <c r="F322" s="169"/>
      <c r="G322" s="43"/>
      <c r="H322" s="43"/>
      <c r="I322" s="43"/>
      <c r="J322" s="43"/>
      <c r="K322" s="44"/>
      <c r="L322" s="44" t="str">
        <f t="shared" si="105"/>
        <v>0</v>
      </c>
      <c r="M322" s="44"/>
      <c r="N322" s="44"/>
      <c r="O322" s="45">
        <f>SUM(N322)</f>
        <v>0</v>
      </c>
      <c r="P322" s="46">
        <f>N322*1.618*-10</f>
        <v>0</v>
      </c>
      <c r="Q322" s="46"/>
      <c r="R322" s="101"/>
      <c r="S322" s="101"/>
      <c r="T322" s="46"/>
      <c r="U322" s="46">
        <f>ABS(Q322-P322)</f>
        <v>0</v>
      </c>
      <c r="V322" s="50"/>
    </row>
    <row r="323" spans="2:22" ht="15.75" thickBot="1" x14ac:dyDescent="0.25"/>
    <row r="324" spans="2:22" ht="15.75" thickBot="1" x14ac:dyDescent="0.25">
      <c r="B324" s="34" t="s">
        <v>315</v>
      </c>
    </row>
    <row r="325" spans="2:22" x14ac:dyDescent="0.2">
      <c r="B325" s="274" t="s">
        <v>56</v>
      </c>
      <c r="C325" s="267" t="s">
        <v>57</v>
      </c>
      <c r="D325" s="267" t="s">
        <v>58</v>
      </c>
      <c r="E325" s="267" t="s">
        <v>59</v>
      </c>
      <c r="F325" s="276" t="s">
        <v>60</v>
      </c>
      <c r="G325" s="277"/>
      <c r="H325" s="277"/>
      <c r="I325" s="277"/>
      <c r="J325" s="277"/>
      <c r="K325" s="277"/>
      <c r="L325" s="277"/>
      <c r="M325" s="277"/>
      <c r="N325" s="277"/>
      <c r="O325" s="277"/>
      <c r="P325" s="278"/>
      <c r="Q325" s="279" t="s">
        <v>61</v>
      </c>
      <c r="R325" s="280"/>
      <c r="S325" s="280"/>
      <c r="T325" s="281"/>
      <c r="U325" s="267" t="s">
        <v>62</v>
      </c>
      <c r="V325" s="269" t="s">
        <v>63</v>
      </c>
    </row>
    <row r="326" spans="2:22" ht="15.75" thickBot="1" x14ac:dyDescent="0.25">
      <c r="B326" s="275"/>
      <c r="C326" s="268"/>
      <c r="D326" s="268"/>
      <c r="E326" s="268"/>
      <c r="F326" s="148" t="s">
        <v>2</v>
      </c>
      <c r="G326" s="148" t="s">
        <v>3</v>
      </c>
      <c r="H326" s="148" t="s">
        <v>64</v>
      </c>
      <c r="I326" s="148" t="s">
        <v>5</v>
      </c>
      <c r="J326" s="148" t="s">
        <v>6</v>
      </c>
      <c r="K326" s="148" t="s">
        <v>7</v>
      </c>
      <c r="L326" s="148" t="s">
        <v>8</v>
      </c>
      <c r="M326" s="149" t="s">
        <v>9</v>
      </c>
      <c r="N326" s="149" t="s">
        <v>10</v>
      </c>
      <c r="O326" s="150" t="s">
        <v>65</v>
      </c>
      <c r="P326" s="151" t="s">
        <v>66</v>
      </c>
      <c r="Q326" s="152" t="s">
        <v>67</v>
      </c>
      <c r="R326" s="153" t="s">
        <v>68</v>
      </c>
      <c r="S326" s="154" t="s">
        <v>69</v>
      </c>
      <c r="T326" s="151" t="s">
        <v>70</v>
      </c>
      <c r="U326" s="268"/>
      <c r="V326" s="270"/>
    </row>
    <row r="327" spans="2:22" ht="15.75" thickBot="1" x14ac:dyDescent="0.25">
      <c r="B327" s="134">
        <v>44662</v>
      </c>
      <c r="C327" s="112" t="s">
        <v>72</v>
      </c>
      <c r="D327" s="168"/>
      <c r="E327" s="43" t="s">
        <v>74</v>
      </c>
      <c r="F327" s="169"/>
      <c r="G327" s="43"/>
      <c r="H327" s="43"/>
      <c r="I327" s="43"/>
      <c r="J327" s="43"/>
      <c r="K327" s="44"/>
      <c r="L327" s="44" t="str">
        <f t="shared" ref="L327:L344" si="111">IF(H327=I327,"0",IF(H327&gt;I327,"1","-1"))</f>
        <v>0</v>
      </c>
      <c r="M327" s="44"/>
      <c r="N327" s="44"/>
      <c r="O327" s="45">
        <f>SUM(N327)</f>
        <v>0</v>
      </c>
      <c r="P327" s="46">
        <f>N327*1.618*-10</f>
        <v>0</v>
      </c>
      <c r="Q327" s="46"/>
      <c r="R327" s="101"/>
      <c r="S327" s="101"/>
      <c r="T327" s="46"/>
      <c r="U327" s="46">
        <f>ABS(Q327-P327)</f>
        <v>0</v>
      </c>
      <c r="V327" s="50"/>
    </row>
    <row r="328" spans="2:22" x14ac:dyDescent="0.2">
      <c r="B328" s="271">
        <v>44663</v>
      </c>
      <c r="C328" s="261" t="s">
        <v>72</v>
      </c>
      <c r="D328" s="264">
        <v>0.8125</v>
      </c>
      <c r="E328" s="261" t="s">
        <v>74</v>
      </c>
      <c r="F328" s="136" t="s">
        <v>316</v>
      </c>
      <c r="G328" s="129">
        <v>1</v>
      </c>
      <c r="H328" s="156">
        <v>3.0000000000000001E-3</v>
      </c>
      <c r="I328" s="156">
        <v>5.0000000000000001E-3</v>
      </c>
      <c r="J328" s="156">
        <v>5.0000000000000001E-3</v>
      </c>
      <c r="K328" s="129">
        <v>3</v>
      </c>
      <c r="L328" s="129" t="str">
        <f t="shared" si="111"/>
        <v>-1</v>
      </c>
      <c r="M328" s="80">
        <f t="shared" ref="M328:M343" si="112">((ABS(H328-I328)+ABS(J328-I328))*L328)/ABS(I328)</f>
        <v>-0.4</v>
      </c>
      <c r="N328" s="80">
        <f t="shared" ref="N328:N343" si="113">M328*K328*G328</f>
        <v>-1.2000000000000002</v>
      </c>
      <c r="O328" s="292">
        <f>SUM(N328:N331)</f>
        <v>-1.1480519480519482</v>
      </c>
      <c r="P328" s="286">
        <f t="shared" ref="P328:P340" si="114">O328*1.618*-10</f>
        <v>18.575480519480521</v>
      </c>
      <c r="Q328" s="261"/>
      <c r="R328" s="225"/>
      <c r="S328" s="225"/>
      <c r="T328" s="261"/>
      <c r="U328" s="286">
        <f t="shared" ref="U328:U340" si="115">ABS(Q328-P328)</f>
        <v>18.575480519480521</v>
      </c>
      <c r="V328" s="283"/>
    </row>
    <row r="329" spans="2:22" x14ac:dyDescent="0.2">
      <c r="B329" s="273"/>
      <c r="C329" s="262"/>
      <c r="D329" s="265"/>
      <c r="E329" s="262"/>
      <c r="F329" s="137" t="s">
        <v>317</v>
      </c>
      <c r="G329" s="138">
        <v>1</v>
      </c>
      <c r="H329" s="157">
        <v>6.5000000000000002E-2</v>
      </c>
      <c r="I329" s="157">
        <v>6.6000000000000003E-2</v>
      </c>
      <c r="J329" s="157">
        <v>6.4000000000000001E-2</v>
      </c>
      <c r="K329" s="138">
        <v>2</v>
      </c>
      <c r="L329" s="138" t="str">
        <f t="shared" si="111"/>
        <v>-1</v>
      </c>
      <c r="M329" s="108">
        <f t="shared" si="112"/>
        <v>-4.5454545454545491E-2</v>
      </c>
      <c r="N329" s="108">
        <f t="shared" si="113"/>
        <v>-9.0909090909090981E-2</v>
      </c>
      <c r="O329" s="293"/>
      <c r="P329" s="287"/>
      <c r="Q329" s="262"/>
      <c r="R329" s="226"/>
      <c r="S329" s="226"/>
      <c r="T329" s="262"/>
      <c r="U329" s="287"/>
      <c r="V329" s="284"/>
    </row>
    <row r="330" spans="2:22" x14ac:dyDescent="0.2">
      <c r="B330" s="273"/>
      <c r="C330" s="262"/>
      <c r="D330" s="265"/>
      <c r="E330" s="262"/>
      <c r="F330" s="137" t="s">
        <v>318</v>
      </c>
      <c r="G330" s="138">
        <v>1</v>
      </c>
      <c r="H330" s="157">
        <v>8.5000000000000006E-2</v>
      </c>
      <c r="I330" s="157">
        <v>8.4000000000000005E-2</v>
      </c>
      <c r="J330" s="157">
        <v>7.9000000000000001E-2</v>
      </c>
      <c r="K330" s="138">
        <v>2</v>
      </c>
      <c r="L330" s="138" t="str">
        <f t="shared" si="111"/>
        <v>1</v>
      </c>
      <c r="M330" s="108">
        <f t="shared" si="112"/>
        <v>7.1428571428571494E-2</v>
      </c>
      <c r="N330" s="108">
        <f t="shared" si="113"/>
        <v>0.14285714285714299</v>
      </c>
      <c r="O330" s="293"/>
      <c r="P330" s="287"/>
      <c r="Q330" s="262"/>
      <c r="R330" s="226"/>
      <c r="S330" s="226"/>
      <c r="T330" s="262"/>
      <c r="U330" s="287"/>
      <c r="V330" s="284"/>
    </row>
    <row r="331" spans="2:22" ht="15.75" thickBot="1" x14ac:dyDescent="0.25">
      <c r="B331" s="273"/>
      <c r="C331" s="262"/>
      <c r="D331" s="265"/>
      <c r="E331" s="262"/>
      <c r="F331" s="137" t="s">
        <v>319</v>
      </c>
      <c r="G331" s="138">
        <v>1</v>
      </c>
      <c r="H331" s="157">
        <v>1.2E-2</v>
      </c>
      <c r="I331" s="157">
        <v>1.2E-2</v>
      </c>
      <c r="J331" s="157">
        <v>8.0000000000000002E-3</v>
      </c>
      <c r="K331" s="138">
        <v>2</v>
      </c>
      <c r="L331" s="138" t="str">
        <f t="shared" si="111"/>
        <v>0</v>
      </c>
      <c r="M331" s="108">
        <f t="shared" si="112"/>
        <v>0</v>
      </c>
      <c r="N331" s="108">
        <f t="shared" si="113"/>
        <v>0</v>
      </c>
      <c r="O331" s="294"/>
      <c r="P331" s="288"/>
      <c r="Q331" s="263"/>
      <c r="R331" s="227"/>
      <c r="S331" s="227"/>
      <c r="T331" s="263"/>
      <c r="U331" s="288"/>
      <c r="V331" s="285"/>
    </row>
    <row r="332" spans="2:22" x14ac:dyDescent="0.2">
      <c r="B332" s="271">
        <v>44664</v>
      </c>
      <c r="C332" s="261" t="s">
        <v>72</v>
      </c>
      <c r="D332" s="166">
        <v>4.1666666666666664E-2</v>
      </c>
      <c r="E332" s="261" t="s">
        <v>74</v>
      </c>
      <c r="F332" s="136" t="s">
        <v>320</v>
      </c>
      <c r="G332" s="129">
        <v>1</v>
      </c>
      <c r="H332" s="129">
        <v>-193</v>
      </c>
      <c r="I332" s="129">
        <v>-191</v>
      </c>
      <c r="J332" s="129">
        <v>-217</v>
      </c>
      <c r="K332" s="129">
        <v>2</v>
      </c>
      <c r="L332" s="129" t="str">
        <f t="shared" si="111"/>
        <v>-1</v>
      </c>
      <c r="M332" s="80">
        <f t="shared" si="112"/>
        <v>-0.14659685863874344</v>
      </c>
      <c r="N332" s="80">
        <f t="shared" si="113"/>
        <v>-0.29319371727748689</v>
      </c>
      <c r="O332" s="81">
        <f t="shared" ref="O332" si="116">SUM(N332)</f>
        <v>-0.29319371727748689</v>
      </c>
      <c r="P332" s="82">
        <f t="shared" si="114"/>
        <v>4.7438743455497381</v>
      </c>
      <c r="Q332" s="129"/>
      <c r="R332" s="83"/>
      <c r="S332" s="83"/>
      <c r="T332" s="129"/>
      <c r="U332" s="82">
        <f t="shared" si="115"/>
        <v>4.7438743455497381</v>
      </c>
      <c r="V332" s="84"/>
    </row>
    <row r="333" spans="2:22" x14ac:dyDescent="0.2">
      <c r="B333" s="273"/>
      <c r="C333" s="262"/>
      <c r="D333" s="298">
        <v>0.8125</v>
      </c>
      <c r="E333" s="262"/>
      <c r="F333" s="181" t="s">
        <v>321</v>
      </c>
      <c r="G333" s="182">
        <v>1</v>
      </c>
      <c r="H333" s="208">
        <v>0.01</v>
      </c>
      <c r="I333" s="208">
        <v>5.0000000000000001E-3</v>
      </c>
      <c r="J333" s="208">
        <v>4.0000000000000001E-3</v>
      </c>
      <c r="K333" s="182">
        <v>2</v>
      </c>
      <c r="L333" s="182" t="str">
        <f t="shared" si="111"/>
        <v>1</v>
      </c>
      <c r="M333" s="184">
        <f t="shared" si="112"/>
        <v>1.2</v>
      </c>
      <c r="N333" s="184">
        <f t="shared" si="113"/>
        <v>2.4</v>
      </c>
      <c r="O333" s="299">
        <f>SUM(N333:N334)</f>
        <v>3.7636363636363637</v>
      </c>
      <c r="P333" s="296">
        <f t="shared" si="114"/>
        <v>-60.895636363636363</v>
      </c>
      <c r="Q333" s="295"/>
      <c r="R333" s="300"/>
      <c r="S333" s="300"/>
      <c r="T333" s="295"/>
      <c r="U333" s="296">
        <f t="shared" si="115"/>
        <v>60.895636363636363</v>
      </c>
      <c r="V333" s="297"/>
    </row>
    <row r="334" spans="2:22" ht="15.75" thickBot="1" x14ac:dyDescent="0.25">
      <c r="B334" s="305"/>
      <c r="C334" s="262"/>
      <c r="D334" s="265"/>
      <c r="E334" s="262"/>
      <c r="F334" s="228" t="s">
        <v>322</v>
      </c>
      <c r="G334" s="132">
        <v>1</v>
      </c>
      <c r="H334" s="229">
        <v>1.4E-2</v>
      </c>
      <c r="I334" s="229">
        <v>1.0999999999999999E-2</v>
      </c>
      <c r="J334" s="229">
        <v>8.9999999999999993E-3</v>
      </c>
      <c r="K334" s="132">
        <v>3</v>
      </c>
      <c r="L334" s="132" t="str">
        <f t="shared" si="111"/>
        <v>1</v>
      </c>
      <c r="M334" s="230">
        <f t="shared" si="112"/>
        <v>0.45454545454545464</v>
      </c>
      <c r="N334" s="230">
        <f t="shared" si="113"/>
        <v>1.363636363636364</v>
      </c>
      <c r="O334" s="294"/>
      <c r="P334" s="288"/>
      <c r="Q334" s="263"/>
      <c r="R334" s="291"/>
      <c r="S334" s="291"/>
      <c r="T334" s="263"/>
      <c r="U334" s="288"/>
      <c r="V334" s="285"/>
    </row>
    <row r="335" spans="2:22" x14ac:dyDescent="0.2">
      <c r="B335" s="271">
        <v>44665</v>
      </c>
      <c r="C335" s="261" t="s">
        <v>72</v>
      </c>
      <c r="D335" s="264">
        <v>0.8125</v>
      </c>
      <c r="E335" s="261" t="s">
        <v>74</v>
      </c>
      <c r="F335" s="136" t="s">
        <v>323</v>
      </c>
      <c r="G335" s="129">
        <v>1</v>
      </c>
      <c r="H335" s="156">
        <v>1.0999999999999999E-2</v>
      </c>
      <c r="I335" s="156">
        <v>0.01</v>
      </c>
      <c r="J335" s="156">
        <v>6.0000000000000001E-3</v>
      </c>
      <c r="K335" s="129">
        <v>3</v>
      </c>
      <c r="L335" s="129" t="str">
        <f t="shared" si="111"/>
        <v>1</v>
      </c>
      <c r="M335" s="80">
        <f t="shared" si="112"/>
        <v>0.49999999999999989</v>
      </c>
      <c r="N335" s="80">
        <f t="shared" si="113"/>
        <v>1.4999999999999996</v>
      </c>
      <c r="O335" s="292">
        <f>SUM(N335:N339)</f>
        <v>3.3719575618889124</v>
      </c>
      <c r="P335" s="286">
        <f t="shared" si="114"/>
        <v>-54.558273351362601</v>
      </c>
      <c r="Q335" s="261"/>
      <c r="R335" s="289"/>
      <c r="S335" s="289"/>
      <c r="T335" s="261"/>
      <c r="U335" s="286">
        <f t="shared" si="115"/>
        <v>54.558273351362601</v>
      </c>
      <c r="V335" s="283"/>
    </row>
    <row r="336" spans="2:22" x14ac:dyDescent="0.2">
      <c r="B336" s="273"/>
      <c r="C336" s="262"/>
      <c r="D336" s="265"/>
      <c r="E336" s="262"/>
      <c r="F336" s="181" t="s">
        <v>324</v>
      </c>
      <c r="G336" s="182">
        <v>1</v>
      </c>
      <c r="H336" s="208">
        <v>4.4999999999999998E-2</v>
      </c>
      <c r="I336" s="208">
        <v>2.1999999999999999E-2</v>
      </c>
      <c r="J336" s="208">
        <v>0.03</v>
      </c>
      <c r="K336" s="182">
        <v>2</v>
      </c>
      <c r="L336" s="138" t="str">
        <f>IF(H336=I336,"0",IF(H336&gt;I336,"1","-1"))</f>
        <v>1</v>
      </c>
      <c r="M336" s="108">
        <f>((ABS(H336-I336)+ABS(J336-I336))*L336)/ABS(I336)</f>
        <v>1.4090909090909092</v>
      </c>
      <c r="N336" s="108">
        <f t="shared" si="113"/>
        <v>2.8181818181818183</v>
      </c>
      <c r="O336" s="293"/>
      <c r="P336" s="287"/>
      <c r="Q336" s="262"/>
      <c r="R336" s="290"/>
      <c r="S336" s="290"/>
      <c r="T336" s="262"/>
      <c r="U336" s="287"/>
      <c r="V336" s="284"/>
    </row>
    <row r="337" spans="2:22" x14ac:dyDescent="0.2">
      <c r="B337" s="273"/>
      <c r="C337" s="262"/>
      <c r="D337" s="265"/>
      <c r="E337" s="262"/>
      <c r="F337" s="181" t="s">
        <v>325</v>
      </c>
      <c r="G337" s="182">
        <v>1</v>
      </c>
      <c r="H337" s="208">
        <v>2.5999999999999999E-2</v>
      </c>
      <c r="I337" s="208">
        <v>2.3E-2</v>
      </c>
      <c r="J337" s="208">
        <v>1.6E-2</v>
      </c>
      <c r="K337" s="182">
        <v>2</v>
      </c>
      <c r="L337" s="138" t="str">
        <f>IF(H337=I337,"0",IF(H337&gt;I337,"1","-1"))</f>
        <v>1</v>
      </c>
      <c r="M337" s="108">
        <f>((ABS(H337-I337)+ABS(J337-I337))*L337)/ABS(I337)</f>
        <v>0.43478260869565211</v>
      </c>
      <c r="N337" s="108">
        <f t="shared" si="113"/>
        <v>0.86956521739130421</v>
      </c>
      <c r="O337" s="293"/>
      <c r="P337" s="287"/>
      <c r="Q337" s="262"/>
      <c r="R337" s="290"/>
      <c r="S337" s="290"/>
      <c r="T337" s="262"/>
      <c r="U337" s="287"/>
      <c r="V337" s="284"/>
    </row>
    <row r="338" spans="2:22" x14ac:dyDescent="0.2">
      <c r="B338" s="273"/>
      <c r="C338" s="262"/>
      <c r="D338" s="265"/>
      <c r="E338" s="262"/>
      <c r="F338" s="137" t="s">
        <v>12</v>
      </c>
      <c r="G338" s="138">
        <v>-1</v>
      </c>
      <c r="H338" s="138">
        <v>185</v>
      </c>
      <c r="I338" s="138">
        <v>171</v>
      </c>
      <c r="J338" s="138">
        <v>167</v>
      </c>
      <c r="K338" s="138">
        <v>3</v>
      </c>
      <c r="L338" s="138" t="str">
        <f>IF(H338=I338,"0",IF(H338&gt;I338,"1","-1"))</f>
        <v>1</v>
      </c>
      <c r="M338" s="108">
        <f>((ABS(H338-I338)+ABS(J338-I338))*L338)/ABS(I338)</f>
        <v>0.10526315789473684</v>
      </c>
      <c r="N338" s="108">
        <f t="shared" si="113"/>
        <v>-0.31578947368421051</v>
      </c>
      <c r="O338" s="293"/>
      <c r="P338" s="287"/>
      <c r="Q338" s="262"/>
      <c r="R338" s="290"/>
      <c r="S338" s="290"/>
      <c r="T338" s="262"/>
      <c r="U338" s="287"/>
      <c r="V338" s="284"/>
    </row>
    <row r="339" spans="2:22" x14ac:dyDescent="0.2">
      <c r="B339" s="273"/>
      <c r="C339" s="262"/>
      <c r="D339" s="306"/>
      <c r="E339" s="262"/>
      <c r="F339" s="137" t="s">
        <v>326</v>
      </c>
      <c r="G339" s="138">
        <v>1</v>
      </c>
      <c r="H339" s="157">
        <v>5.0000000000000001E-3</v>
      </c>
      <c r="I339" s="157">
        <v>6.0000000000000001E-3</v>
      </c>
      <c r="J339" s="157">
        <v>8.0000000000000002E-3</v>
      </c>
      <c r="K339" s="138">
        <v>3</v>
      </c>
      <c r="L339" s="138" t="str">
        <f>IF(H339=I339,"0",IF(H339&gt;I339,"1","-1"))</f>
        <v>-1</v>
      </c>
      <c r="M339" s="108">
        <f>((ABS(H339-I339)+ABS(J339-I339))*L339)/ABS(I339)</f>
        <v>-0.5</v>
      </c>
      <c r="N339" s="108">
        <f t="shared" si="113"/>
        <v>-1.5</v>
      </c>
      <c r="O339" s="307"/>
      <c r="P339" s="303"/>
      <c r="Q339" s="301"/>
      <c r="R339" s="302"/>
      <c r="S339" s="302"/>
      <c r="T339" s="301"/>
      <c r="U339" s="303"/>
      <c r="V339" s="304"/>
    </row>
    <row r="340" spans="2:22" x14ac:dyDescent="0.2">
      <c r="B340" s="273"/>
      <c r="C340" s="262"/>
      <c r="D340" s="298">
        <v>0.875</v>
      </c>
      <c r="E340" s="262"/>
      <c r="F340" s="137" t="s">
        <v>327</v>
      </c>
      <c r="G340" s="138">
        <v>-1</v>
      </c>
      <c r="H340" s="157">
        <v>1.4999999999999999E-2</v>
      </c>
      <c r="I340" s="157">
        <v>1.2999999999999999E-2</v>
      </c>
      <c r="J340" s="157">
        <v>1.2999999999999999E-2</v>
      </c>
      <c r="K340" s="138">
        <v>2</v>
      </c>
      <c r="L340" s="138" t="str">
        <f t="shared" si="111"/>
        <v>1</v>
      </c>
      <c r="M340" s="108">
        <f t="shared" si="112"/>
        <v>0.15384615384615385</v>
      </c>
      <c r="N340" s="108">
        <f t="shared" si="113"/>
        <v>-0.30769230769230771</v>
      </c>
      <c r="O340" s="299">
        <f>SUM(N340:N343)</f>
        <v>-1.031343984887046</v>
      </c>
      <c r="P340" s="296">
        <f t="shared" si="114"/>
        <v>16.687145675472404</v>
      </c>
      <c r="Q340" s="295"/>
      <c r="R340" s="300"/>
      <c r="S340" s="300"/>
      <c r="T340" s="295"/>
      <c r="U340" s="296">
        <f t="shared" si="115"/>
        <v>16.687145675472404</v>
      </c>
      <c r="V340" s="297"/>
    </row>
    <row r="341" spans="2:22" x14ac:dyDescent="0.2">
      <c r="B341" s="273"/>
      <c r="C341" s="262"/>
      <c r="D341" s="265"/>
      <c r="E341" s="262"/>
      <c r="F341" s="137" t="s">
        <v>328</v>
      </c>
      <c r="G341" s="138">
        <v>1</v>
      </c>
      <c r="H341" s="138">
        <v>64.099999999999994</v>
      </c>
      <c r="I341" s="138">
        <v>54.2</v>
      </c>
      <c r="J341" s="138">
        <v>54.3</v>
      </c>
      <c r="K341" s="138">
        <v>2</v>
      </c>
      <c r="L341" s="138" t="str">
        <f t="shared" si="111"/>
        <v>1</v>
      </c>
      <c r="M341" s="108">
        <f t="shared" si="112"/>
        <v>0.18450184501844991</v>
      </c>
      <c r="N341" s="108">
        <f t="shared" si="113"/>
        <v>0.36900369003689981</v>
      </c>
      <c r="O341" s="293"/>
      <c r="P341" s="287"/>
      <c r="Q341" s="262"/>
      <c r="R341" s="290"/>
      <c r="S341" s="290"/>
      <c r="T341" s="262"/>
      <c r="U341" s="287"/>
      <c r="V341" s="284"/>
    </row>
    <row r="342" spans="2:22" x14ac:dyDescent="0.2">
      <c r="B342" s="305"/>
      <c r="C342" s="262"/>
      <c r="D342" s="265"/>
      <c r="E342" s="262"/>
      <c r="F342" s="159" t="s">
        <v>329</v>
      </c>
      <c r="G342" s="160">
        <v>-1</v>
      </c>
      <c r="H342" s="161">
        <v>1.4E-2</v>
      </c>
      <c r="I342" s="161">
        <v>1.2E-2</v>
      </c>
      <c r="J342" s="161">
        <v>1.7999999999999999E-2</v>
      </c>
      <c r="K342" s="160">
        <v>2</v>
      </c>
      <c r="L342" s="138" t="str">
        <f t="shared" si="111"/>
        <v>1</v>
      </c>
      <c r="M342" s="108">
        <f t="shared" si="112"/>
        <v>0.66666666666666652</v>
      </c>
      <c r="N342" s="108">
        <f t="shared" si="113"/>
        <v>-1.333333333333333</v>
      </c>
      <c r="O342" s="293"/>
      <c r="P342" s="287"/>
      <c r="Q342" s="262"/>
      <c r="R342" s="290"/>
      <c r="S342" s="290"/>
      <c r="T342" s="262"/>
      <c r="U342" s="287"/>
      <c r="V342" s="284"/>
    </row>
    <row r="343" spans="2:22" ht="15.75" thickBot="1" x14ac:dyDescent="0.25">
      <c r="B343" s="282"/>
      <c r="C343" s="263"/>
      <c r="D343" s="266"/>
      <c r="E343" s="263"/>
      <c r="F343" s="144" t="s">
        <v>330</v>
      </c>
      <c r="G343" s="145">
        <v>1</v>
      </c>
      <c r="H343" s="145">
        <v>65.7</v>
      </c>
      <c r="I343" s="145">
        <v>59</v>
      </c>
      <c r="J343" s="145">
        <v>59.4</v>
      </c>
      <c r="K343" s="145">
        <v>2</v>
      </c>
      <c r="L343" s="145" t="str">
        <f t="shared" si="111"/>
        <v>1</v>
      </c>
      <c r="M343" s="147">
        <f t="shared" si="112"/>
        <v>0.12033898305084748</v>
      </c>
      <c r="N343" s="147">
        <f t="shared" si="113"/>
        <v>0.24067796610169495</v>
      </c>
      <c r="O343" s="294"/>
      <c r="P343" s="288"/>
      <c r="Q343" s="263"/>
      <c r="R343" s="291"/>
      <c r="S343" s="291"/>
      <c r="T343" s="263"/>
      <c r="U343" s="288"/>
      <c r="V343" s="285"/>
    </row>
    <row r="344" spans="2:22" ht="15.75" thickBot="1" x14ac:dyDescent="0.25">
      <c r="B344" s="42">
        <v>44666</v>
      </c>
      <c r="C344" s="43" t="s">
        <v>72</v>
      </c>
      <c r="D344" s="168">
        <v>0.8125</v>
      </c>
      <c r="E344" s="43" t="s">
        <v>74</v>
      </c>
      <c r="F344" s="169" t="s">
        <v>331</v>
      </c>
      <c r="G344" s="43"/>
      <c r="H344" s="43"/>
      <c r="I344" s="43"/>
      <c r="J344" s="43"/>
      <c r="K344" s="44"/>
      <c r="L344" s="44" t="str">
        <f t="shared" si="111"/>
        <v>0</v>
      </c>
      <c r="M344" s="44"/>
      <c r="N344" s="44"/>
      <c r="O344" s="45">
        <f>SUM(N344)</f>
        <v>0</v>
      </c>
      <c r="P344" s="46">
        <f>N344*1.618*-10</f>
        <v>0</v>
      </c>
      <c r="Q344" s="46"/>
      <c r="R344" s="101"/>
      <c r="S344" s="101"/>
      <c r="T344" s="46"/>
      <c r="U344" s="46">
        <f>ABS(Q344-P344)</f>
        <v>0</v>
      </c>
      <c r="V344" s="50"/>
    </row>
    <row r="345" spans="2:22" ht="15.75" thickBot="1" x14ac:dyDescent="0.25"/>
    <row r="346" spans="2:22" ht="15.75" thickBot="1" x14ac:dyDescent="0.25">
      <c r="B346" s="34" t="s">
        <v>332</v>
      </c>
      <c r="N346" t="s">
        <v>333</v>
      </c>
    </row>
    <row r="347" spans="2:22" x14ac:dyDescent="0.2">
      <c r="B347" s="274" t="s">
        <v>56</v>
      </c>
      <c r="C347" s="267" t="s">
        <v>57</v>
      </c>
      <c r="D347" s="267" t="s">
        <v>58</v>
      </c>
      <c r="E347" s="267" t="s">
        <v>59</v>
      </c>
      <c r="F347" s="276" t="s">
        <v>60</v>
      </c>
      <c r="G347" s="277"/>
      <c r="H347" s="277"/>
      <c r="I347" s="277"/>
      <c r="J347" s="277"/>
      <c r="K347" s="277"/>
      <c r="L347" s="277"/>
      <c r="M347" s="277"/>
      <c r="N347" s="277"/>
      <c r="O347" s="277"/>
      <c r="P347" s="278"/>
      <c r="Q347" s="279" t="s">
        <v>61</v>
      </c>
      <c r="R347" s="280"/>
      <c r="S347" s="280"/>
      <c r="T347" s="281"/>
      <c r="U347" s="267" t="s">
        <v>62</v>
      </c>
      <c r="V347" s="269" t="s">
        <v>63</v>
      </c>
    </row>
    <row r="348" spans="2:22" ht="15.75" thickBot="1" x14ac:dyDescent="0.25">
      <c r="B348" s="275"/>
      <c r="C348" s="268"/>
      <c r="D348" s="268"/>
      <c r="E348" s="268"/>
      <c r="F348" s="148" t="s">
        <v>2</v>
      </c>
      <c r="G348" s="148" t="s">
        <v>3</v>
      </c>
      <c r="H348" s="148" t="s">
        <v>64</v>
      </c>
      <c r="I348" s="148" t="s">
        <v>5</v>
      </c>
      <c r="J348" s="148" t="s">
        <v>6</v>
      </c>
      <c r="K348" s="148" t="s">
        <v>7</v>
      </c>
      <c r="L348" s="148" t="s">
        <v>8</v>
      </c>
      <c r="M348" s="149" t="s">
        <v>9</v>
      </c>
      <c r="N348" s="149" t="s">
        <v>10</v>
      </c>
      <c r="O348" s="150" t="s">
        <v>65</v>
      </c>
      <c r="P348" s="151" t="s">
        <v>66</v>
      </c>
      <c r="Q348" s="152" t="s">
        <v>67</v>
      </c>
      <c r="R348" s="153" t="s">
        <v>68</v>
      </c>
      <c r="S348" s="154" t="s">
        <v>69</v>
      </c>
      <c r="T348" s="151" t="s">
        <v>70</v>
      </c>
      <c r="U348" s="268"/>
      <c r="V348" s="270"/>
    </row>
    <row r="349" spans="2:22" ht="15.75" thickBot="1" x14ac:dyDescent="0.25">
      <c r="B349" s="134">
        <v>44669</v>
      </c>
      <c r="C349" s="112" t="s">
        <v>72</v>
      </c>
      <c r="D349" s="168"/>
      <c r="E349" s="43" t="s">
        <v>74</v>
      </c>
      <c r="F349" s="169"/>
      <c r="G349" s="43"/>
      <c r="H349" s="43"/>
      <c r="I349" s="43"/>
      <c r="J349" s="43"/>
      <c r="K349" s="44"/>
      <c r="L349" s="44" t="str">
        <f t="shared" ref="L349:L357" si="117">IF(H349=I349,"0",IF(H349&gt;I349,"1","-1"))</f>
        <v>0</v>
      </c>
      <c r="M349" s="44"/>
      <c r="N349" s="44"/>
      <c r="O349" s="45">
        <f>SUM(N349)</f>
        <v>0</v>
      </c>
      <c r="P349" s="46">
        <f>N349*1.618*-10</f>
        <v>0</v>
      </c>
      <c r="Q349" s="46"/>
      <c r="R349" s="101"/>
      <c r="S349" s="101"/>
      <c r="T349" s="46"/>
      <c r="U349" s="46">
        <f>ABS(Q349-P349)</f>
        <v>0</v>
      </c>
      <c r="V349" s="50"/>
    </row>
    <row r="350" spans="2:22" x14ac:dyDescent="0.2">
      <c r="B350" s="258">
        <v>44670</v>
      </c>
      <c r="C350" s="261" t="s">
        <v>72</v>
      </c>
      <c r="D350" s="264">
        <v>0.8125</v>
      </c>
      <c r="E350" s="261" t="s">
        <v>74</v>
      </c>
      <c r="F350" s="136" t="s">
        <v>334</v>
      </c>
      <c r="G350" s="129">
        <v>1</v>
      </c>
      <c r="H350" s="129">
        <v>1.873</v>
      </c>
      <c r="I350" s="129">
        <v>1.825</v>
      </c>
      <c r="J350" s="129">
        <v>1.865</v>
      </c>
      <c r="K350" s="129">
        <v>3</v>
      </c>
      <c r="L350" s="129" t="str">
        <f t="shared" si="117"/>
        <v>1</v>
      </c>
      <c r="M350" s="80">
        <f t="shared" ref="M350:M357" si="118">((ABS(H350-I350)+ABS(J350-I350))*L350)/ABS(I350)</f>
        <v>4.8219178082191824E-2</v>
      </c>
      <c r="N350" s="80">
        <f t="shared" ref="N350:N357" si="119">M350*K350*G350</f>
        <v>0.14465753424657546</v>
      </c>
      <c r="O350" s="292">
        <f t="shared" ref="O350:O355" si="120">SUM(N350)</f>
        <v>0.14465753424657546</v>
      </c>
      <c r="P350" s="286">
        <f t="shared" ref="P350:P355" si="121">O350*1.618*-10</f>
        <v>-2.3405589041095913</v>
      </c>
      <c r="Q350" s="261"/>
      <c r="R350" s="289"/>
      <c r="S350" s="289"/>
      <c r="T350" s="261"/>
      <c r="U350" s="286">
        <f t="shared" ref="U350:U355" si="122">ABS(Q350-P350)</f>
        <v>2.3405589041095913</v>
      </c>
      <c r="V350" s="283"/>
    </row>
    <row r="351" spans="2:22" ht="15.75" thickBot="1" x14ac:dyDescent="0.25">
      <c r="B351" s="259"/>
      <c r="C351" s="262"/>
      <c r="D351" s="265"/>
      <c r="E351" s="262"/>
      <c r="F351" s="137" t="s">
        <v>335</v>
      </c>
      <c r="G351" s="138">
        <v>1</v>
      </c>
      <c r="H351" s="138">
        <v>1.7929999999999999</v>
      </c>
      <c r="I351" s="138">
        <v>1.7450000000000001</v>
      </c>
      <c r="J351" s="138">
        <v>1.788</v>
      </c>
      <c r="K351" s="138">
        <v>2</v>
      </c>
      <c r="L351" s="138" t="str">
        <f t="shared" si="117"/>
        <v>1</v>
      </c>
      <c r="M351" s="108">
        <f t="shared" si="118"/>
        <v>5.214899713467034E-2</v>
      </c>
      <c r="N351" s="108">
        <f t="shared" si="119"/>
        <v>0.10429799426934068</v>
      </c>
      <c r="O351" s="294"/>
      <c r="P351" s="288"/>
      <c r="Q351" s="263"/>
      <c r="R351" s="291"/>
      <c r="S351" s="291"/>
      <c r="T351" s="263"/>
      <c r="U351" s="288"/>
      <c r="V351" s="285"/>
    </row>
    <row r="352" spans="2:22" ht="15.75" thickBot="1" x14ac:dyDescent="0.25">
      <c r="B352" s="111">
        <v>44671</v>
      </c>
      <c r="C352" s="112" t="s">
        <v>72</v>
      </c>
      <c r="D352" s="166">
        <v>0.875</v>
      </c>
      <c r="E352" s="112" t="s">
        <v>74</v>
      </c>
      <c r="F352" s="136" t="s">
        <v>336</v>
      </c>
      <c r="G352" s="129">
        <v>1</v>
      </c>
      <c r="H352" s="129">
        <v>5.77</v>
      </c>
      <c r="I352" s="129">
        <v>5.8</v>
      </c>
      <c r="J352" s="129">
        <v>5.93</v>
      </c>
      <c r="K352" s="129">
        <v>3</v>
      </c>
      <c r="L352" s="129" t="str">
        <f t="shared" si="117"/>
        <v>-1</v>
      </c>
      <c r="M352" s="80">
        <f t="shared" si="118"/>
        <v>-2.7586206896551748E-2</v>
      </c>
      <c r="N352" s="80">
        <f t="shared" si="119"/>
        <v>-8.2758620689655241E-2</v>
      </c>
      <c r="O352" s="81">
        <f t="shared" si="120"/>
        <v>-8.2758620689655241E-2</v>
      </c>
      <c r="P352" s="82">
        <f t="shared" si="121"/>
        <v>1.3390344827586218</v>
      </c>
      <c r="Q352" s="129"/>
      <c r="R352" s="83"/>
      <c r="S352" s="83"/>
      <c r="T352" s="129"/>
      <c r="U352" s="82">
        <f t="shared" si="122"/>
        <v>1.3390344827586218</v>
      </c>
      <c r="V352" s="84"/>
    </row>
    <row r="353" spans="2:22" x14ac:dyDescent="0.2">
      <c r="B353" s="258">
        <v>44672</v>
      </c>
      <c r="C353" s="261" t="s">
        <v>72</v>
      </c>
      <c r="D353" s="264">
        <v>0.8125</v>
      </c>
      <c r="E353" s="261" t="s">
        <v>74</v>
      </c>
      <c r="F353" s="136" t="s">
        <v>12</v>
      </c>
      <c r="G353" s="129">
        <v>-1</v>
      </c>
      <c r="H353" s="129">
        <v>184</v>
      </c>
      <c r="I353" s="129">
        <v>180</v>
      </c>
      <c r="J353" s="129">
        <v>186</v>
      </c>
      <c r="K353" s="129">
        <v>3</v>
      </c>
      <c r="L353" s="129" t="str">
        <f t="shared" si="117"/>
        <v>1</v>
      </c>
      <c r="M353" s="80">
        <f t="shared" si="118"/>
        <v>5.5555555555555552E-2</v>
      </c>
      <c r="N353" s="80">
        <f t="shared" si="119"/>
        <v>-0.16666666666666666</v>
      </c>
      <c r="O353" s="292">
        <f t="shared" si="120"/>
        <v>-0.16666666666666666</v>
      </c>
      <c r="P353" s="286">
        <f t="shared" si="121"/>
        <v>2.6966666666666668</v>
      </c>
      <c r="Q353" s="261"/>
      <c r="R353" s="289"/>
      <c r="S353" s="289"/>
      <c r="T353" s="261"/>
      <c r="U353" s="286">
        <f t="shared" si="122"/>
        <v>2.6966666666666668</v>
      </c>
      <c r="V353" s="283"/>
    </row>
    <row r="354" spans="2:22" ht="15.75" thickBot="1" x14ac:dyDescent="0.25">
      <c r="B354" s="259"/>
      <c r="C354" s="262"/>
      <c r="D354" s="265"/>
      <c r="E354" s="262"/>
      <c r="F354" s="137" t="s">
        <v>337</v>
      </c>
      <c r="G354" s="182">
        <v>1</v>
      </c>
      <c r="H354" s="182">
        <v>17.600000000000001</v>
      </c>
      <c r="I354" s="182">
        <v>21</v>
      </c>
      <c r="J354" s="182">
        <v>27.4</v>
      </c>
      <c r="K354" s="182">
        <v>3</v>
      </c>
      <c r="L354" s="138" t="str">
        <f t="shared" si="117"/>
        <v>-1</v>
      </c>
      <c r="M354" s="108">
        <f t="shared" si="118"/>
        <v>-0.46666666666666651</v>
      </c>
      <c r="N354" s="108">
        <f t="shared" si="119"/>
        <v>-1.3999999999999995</v>
      </c>
      <c r="O354" s="294"/>
      <c r="P354" s="288"/>
      <c r="Q354" s="263"/>
      <c r="R354" s="291"/>
      <c r="S354" s="291"/>
      <c r="T354" s="263"/>
      <c r="U354" s="288"/>
      <c r="V354" s="285"/>
    </row>
    <row r="355" spans="2:22" x14ac:dyDescent="0.2">
      <c r="B355" s="258">
        <v>44673</v>
      </c>
      <c r="C355" s="261" t="s">
        <v>72</v>
      </c>
      <c r="D355" s="264">
        <v>0.86458333333333337</v>
      </c>
      <c r="E355" s="261" t="s">
        <v>74</v>
      </c>
      <c r="F355" s="136" t="s">
        <v>338</v>
      </c>
      <c r="G355" s="129">
        <v>1</v>
      </c>
      <c r="H355" s="129">
        <v>59.7</v>
      </c>
      <c r="I355" s="129">
        <v>58.2</v>
      </c>
      <c r="J355" s="129">
        <v>58.8</v>
      </c>
      <c r="K355" s="129">
        <v>2</v>
      </c>
      <c r="L355" s="129" t="str">
        <f t="shared" si="117"/>
        <v>1</v>
      </c>
      <c r="M355" s="80">
        <f t="shared" si="118"/>
        <v>3.6082474226804023E-2</v>
      </c>
      <c r="N355" s="80">
        <f t="shared" si="119"/>
        <v>7.2164948453608047E-2</v>
      </c>
      <c r="O355" s="292">
        <f t="shared" si="120"/>
        <v>7.2164948453608047E-2</v>
      </c>
      <c r="P355" s="286">
        <f t="shared" si="121"/>
        <v>-1.1676288659793781</v>
      </c>
      <c r="Q355" s="261"/>
      <c r="R355" s="289"/>
      <c r="S355" s="289"/>
      <c r="T355" s="261"/>
      <c r="U355" s="286">
        <f t="shared" si="122"/>
        <v>1.1676288659793781</v>
      </c>
      <c r="V355" s="283"/>
    </row>
    <row r="356" spans="2:22" x14ac:dyDescent="0.2">
      <c r="B356" s="259"/>
      <c r="C356" s="262"/>
      <c r="D356" s="265"/>
      <c r="E356" s="262"/>
      <c r="F356" s="181" t="s">
        <v>339</v>
      </c>
      <c r="G356" s="182">
        <v>1</v>
      </c>
      <c r="H356" s="182">
        <v>55.1</v>
      </c>
      <c r="I356" s="182">
        <v>57</v>
      </c>
      <c r="J356" s="182">
        <v>57.7</v>
      </c>
      <c r="K356" s="182">
        <v>2</v>
      </c>
      <c r="L356" s="138" t="str">
        <f t="shared" si="117"/>
        <v>-1</v>
      </c>
      <c r="M356" s="108">
        <f t="shared" si="118"/>
        <v>-4.5614035087719322E-2</v>
      </c>
      <c r="N356" s="108">
        <f t="shared" si="119"/>
        <v>-9.1228070175438644E-2</v>
      </c>
      <c r="O356" s="293"/>
      <c r="P356" s="287"/>
      <c r="Q356" s="262"/>
      <c r="R356" s="290"/>
      <c r="S356" s="290"/>
      <c r="T356" s="262"/>
      <c r="U356" s="287"/>
      <c r="V356" s="284"/>
    </row>
    <row r="357" spans="2:22" ht="15.75" thickBot="1" x14ac:dyDescent="0.25">
      <c r="B357" s="260"/>
      <c r="C357" s="263"/>
      <c r="D357" s="266"/>
      <c r="E357" s="263"/>
      <c r="F357" s="144" t="s">
        <v>340</v>
      </c>
      <c r="G357" s="145">
        <v>1</v>
      </c>
      <c r="H357" s="145">
        <v>54.7</v>
      </c>
      <c r="I357" s="145">
        <v>58</v>
      </c>
      <c r="J357" s="145">
        <v>58</v>
      </c>
      <c r="K357" s="145">
        <v>2</v>
      </c>
      <c r="L357" s="145" t="str">
        <f t="shared" si="117"/>
        <v>-1</v>
      </c>
      <c r="M357" s="147">
        <f t="shared" si="118"/>
        <v>-5.6896551724137885E-2</v>
      </c>
      <c r="N357" s="147">
        <f t="shared" si="119"/>
        <v>-0.11379310344827577</v>
      </c>
      <c r="O357" s="294"/>
      <c r="P357" s="288"/>
      <c r="Q357" s="263"/>
      <c r="R357" s="291"/>
      <c r="S357" s="291"/>
      <c r="T357" s="263"/>
      <c r="U357" s="288"/>
      <c r="V357" s="285"/>
    </row>
    <row r="358" spans="2:22" ht="15.75" thickBot="1" x14ac:dyDescent="0.25"/>
    <row r="359" spans="2:22" ht="15.75" thickBot="1" x14ac:dyDescent="0.25">
      <c r="B359" s="34" t="s">
        <v>341</v>
      </c>
    </row>
    <row r="360" spans="2:22" x14ac:dyDescent="0.2">
      <c r="B360" s="274" t="s">
        <v>56</v>
      </c>
      <c r="C360" s="267" t="s">
        <v>57</v>
      </c>
      <c r="D360" s="267" t="s">
        <v>58</v>
      </c>
      <c r="E360" s="267" t="s">
        <v>59</v>
      </c>
      <c r="F360" s="276" t="s">
        <v>60</v>
      </c>
      <c r="G360" s="277"/>
      <c r="H360" s="277"/>
      <c r="I360" s="277"/>
      <c r="J360" s="277"/>
      <c r="K360" s="277"/>
      <c r="L360" s="277"/>
      <c r="M360" s="277"/>
      <c r="N360" s="277"/>
      <c r="O360" s="277"/>
      <c r="P360" s="278"/>
      <c r="Q360" s="279" t="s">
        <v>61</v>
      </c>
      <c r="R360" s="280"/>
      <c r="S360" s="280"/>
      <c r="T360" s="281"/>
      <c r="U360" s="267" t="s">
        <v>62</v>
      </c>
      <c r="V360" s="269" t="s">
        <v>63</v>
      </c>
    </row>
    <row r="361" spans="2:22" ht="15.75" thickBot="1" x14ac:dyDescent="0.25">
      <c r="B361" s="275"/>
      <c r="C361" s="268"/>
      <c r="D361" s="268"/>
      <c r="E361" s="268"/>
      <c r="F361" s="148" t="s">
        <v>2</v>
      </c>
      <c r="G361" s="148" t="s">
        <v>3</v>
      </c>
      <c r="H361" s="148" t="s">
        <v>64</v>
      </c>
      <c r="I361" s="148" t="s">
        <v>5</v>
      </c>
      <c r="J361" s="148" t="s">
        <v>6</v>
      </c>
      <c r="K361" s="148" t="s">
        <v>7</v>
      </c>
      <c r="L361" s="148" t="s">
        <v>8</v>
      </c>
      <c r="M361" s="149" t="s">
        <v>9</v>
      </c>
      <c r="N361" s="149" t="s">
        <v>10</v>
      </c>
      <c r="O361" s="150" t="s">
        <v>65</v>
      </c>
      <c r="P361" s="151" t="s">
        <v>66</v>
      </c>
      <c r="Q361" s="152" t="s">
        <v>67</v>
      </c>
      <c r="R361" s="153" t="s">
        <v>68</v>
      </c>
      <c r="S361" s="154" t="s">
        <v>69</v>
      </c>
      <c r="T361" s="151" t="s">
        <v>70</v>
      </c>
      <c r="U361" s="268"/>
      <c r="V361" s="270"/>
    </row>
    <row r="362" spans="2:22" x14ac:dyDescent="0.2">
      <c r="B362" s="271">
        <v>44676</v>
      </c>
      <c r="C362" s="261" t="s">
        <v>72</v>
      </c>
      <c r="D362" s="264">
        <v>0.8125</v>
      </c>
      <c r="E362" s="261" t="s">
        <v>74</v>
      </c>
      <c r="F362" s="136"/>
      <c r="G362" s="129"/>
      <c r="H362" s="129"/>
      <c r="I362" s="129"/>
      <c r="J362" s="129"/>
      <c r="K362" s="129"/>
      <c r="L362" s="129" t="str">
        <f t="shared" ref="L362:L401" si="123">IF(H362=I362,"0",IF(H362&gt;I362,"1","-1"))</f>
        <v>0</v>
      </c>
      <c r="M362" s="80" t="e">
        <f t="shared" ref="M362:M401" si="124">((ABS(H362-I362)+ABS(J362-I362))*L362)/ABS(I362)</f>
        <v>#DIV/0!</v>
      </c>
      <c r="N362" s="80" t="e">
        <f t="shared" ref="N362:N401" si="125">M362*K362*G362</f>
        <v>#DIV/0!</v>
      </c>
      <c r="O362" s="81" t="e">
        <f t="shared" ref="O362:O401" si="126">SUM(N362)</f>
        <v>#DIV/0!</v>
      </c>
      <c r="P362" s="82" t="e">
        <f t="shared" ref="P362:P401" si="127">O362*1.618*-10</f>
        <v>#DIV/0!</v>
      </c>
      <c r="Q362" s="129"/>
      <c r="R362" s="83"/>
      <c r="S362" s="83"/>
      <c r="T362" s="129"/>
      <c r="U362" s="82" t="e">
        <f t="shared" ref="U362:U401" si="128">ABS(Q362-P362)</f>
        <v>#DIV/0!</v>
      </c>
      <c r="V362" s="84"/>
    </row>
    <row r="363" spans="2:22" x14ac:dyDescent="0.2">
      <c r="B363" s="272"/>
      <c r="C363" s="262"/>
      <c r="D363" s="265"/>
      <c r="E363" s="262"/>
      <c r="F363" s="181"/>
      <c r="G363" s="182"/>
      <c r="H363" s="182"/>
      <c r="I363" s="182"/>
      <c r="J363" s="182"/>
      <c r="K363" s="182"/>
      <c r="L363" s="182" t="str">
        <f t="shared" si="123"/>
        <v>0</v>
      </c>
      <c r="M363" s="184" t="e">
        <f t="shared" si="124"/>
        <v>#DIV/0!</v>
      </c>
      <c r="N363" s="184" t="e">
        <f t="shared" si="125"/>
        <v>#DIV/0!</v>
      </c>
      <c r="O363" s="123" t="e">
        <f t="shared" si="126"/>
        <v>#DIV/0!</v>
      </c>
      <c r="P363" s="185" t="e">
        <f t="shared" si="127"/>
        <v>#DIV/0!</v>
      </c>
      <c r="Q363" s="182"/>
      <c r="R363" s="186"/>
      <c r="S363" s="186"/>
      <c r="T363" s="182"/>
      <c r="U363" s="185" t="e">
        <f t="shared" si="128"/>
        <v>#DIV/0!</v>
      </c>
      <c r="V363" s="187"/>
    </row>
    <row r="364" spans="2:22" x14ac:dyDescent="0.2">
      <c r="B364" s="272"/>
      <c r="C364" s="262"/>
      <c r="D364" s="265"/>
      <c r="E364" s="262"/>
      <c r="F364" s="181"/>
      <c r="G364" s="182"/>
      <c r="H364" s="182"/>
      <c r="I364" s="182"/>
      <c r="J364" s="182"/>
      <c r="K364" s="182"/>
      <c r="L364" s="182" t="str">
        <f t="shared" si="123"/>
        <v>0</v>
      </c>
      <c r="M364" s="184" t="e">
        <f t="shared" si="124"/>
        <v>#DIV/0!</v>
      </c>
      <c r="N364" s="184" t="e">
        <f t="shared" si="125"/>
        <v>#DIV/0!</v>
      </c>
      <c r="O364" s="123" t="e">
        <f t="shared" si="126"/>
        <v>#DIV/0!</v>
      </c>
      <c r="P364" s="185" t="e">
        <f t="shared" si="127"/>
        <v>#DIV/0!</v>
      </c>
      <c r="Q364" s="182"/>
      <c r="R364" s="186"/>
      <c r="S364" s="186"/>
      <c r="T364" s="182"/>
      <c r="U364" s="185" t="e">
        <f t="shared" si="128"/>
        <v>#DIV/0!</v>
      </c>
      <c r="V364" s="187"/>
    </row>
    <row r="365" spans="2:22" x14ac:dyDescent="0.2">
      <c r="B365" s="272"/>
      <c r="C365" s="262"/>
      <c r="D365" s="265"/>
      <c r="E365" s="262"/>
      <c r="F365" s="181"/>
      <c r="G365" s="182"/>
      <c r="H365" s="182"/>
      <c r="I365" s="182"/>
      <c r="J365" s="182"/>
      <c r="K365" s="182"/>
      <c r="L365" s="182" t="str">
        <f t="shared" si="123"/>
        <v>0</v>
      </c>
      <c r="M365" s="184" t="e">
        <f t="shared" si="124"/>
        <v>#DIV/0!</v>
      </c>
      <c r="N365" s="184" t="e">
        <f t="shared" si="125"/>
        <v>#DIV/0!</v>
      </c>
      <c r="O365" s="123" t="e">
        <f t="shared" si="126"/>
        <v>#DIV/0!</v>
      </c>
      <c r="P365" s="185" t="e">
        <f t="shared" si="127"/>
        <v>#DIV/0!</v>
      </c>
      <c r="Q365" s="182"/>
      <c r="R365" s="186"/>
      <c r="S365" s="186"/>
      <c r="T365" s="182"/>
      <c r="U365" s="185" t="e">
        <f t="shared" si="128"/>
        <v>#DIV/0!</v>
      </c>
      <c r="V365" s="187"/>
    </row>
    <row r="366" spans="2:22" x14ac:dyDescent="0.2">
      <c r="B366" s="272"/>
      <c r="C366" s="262"/>
      <c r="D366" s="265"/>
      <c r="E366" s="262"/>
      <c r="F366" s="181"/>
      <c r="G366" s="182"/>
      <c r="H366" s="182"/>
      <c r="I366" s="182"/>
      <c r="J366" s="182"/>
      <c r="K366" s="182"/>
      <c r="L366" s="182" t="str">
        <f t="shared" si="123"/>
        <v>0</v>
      </c>
      <c r="M366" s="184" t="e">
        <f t="shared" si="124"/>
        <v>#DIV/0!</v>
      </c>
      <c r="N366" s="184" t="e">
        <f t="shared" si="125"/>
        <v>#DIV/0!</v>
      </c>
      <c r="O366" s="123" t="e">
        <f t="shared" si="126"/>
        <v>#DIV/0!</v>
      </c>
      <c r="P366" s="185" t="e">
        <f t="shared" si="127"/>
        <v>#DIV/0!</v>
      </c>
      <c r="Q366" s="182"/>
      <c r="R366" s="186"/>
      <c r="S366" s="186"/>
      <c r="T366" s="182"/>
      <c r="U366" s="185" t="e">
        <f t="shared" si="128"/>
        <v>#DIV/0!</v>
      </c>
      <c r="V366" s="187"/>
    </row>
    <row r="367" spans="2:22" x14ac:dyDescent="0.2">
      <c r="B367" s="272"/>
      <c r="C367" s="262"/>
      <c r="D367" s="265"/>
      <c r="E367" s="262"/>
      <c r="F367" s="181"/>
      <c r="G367" s="182"/>
      <c r="H367" s="182"/>
      <c r="I367" s="182"/>
      <c r="J367" s="182"/>
      <c r="K367" s="182"/>
      <c r="L367" s="182" t="str">
        <f t="shared" si="123"/>
        <v>0</v>
      </c>
      <c r="M367" s="184" t="e">
        <f t="shared" si="124"/>
        <v>#DIV/0!</v>
      </c>
      <c r="N367" s="184" t="e">
        <f t="shared" si="125"/>
        <v>#DIV/0!</v>
      </c>
      <c r="O367" s="123" t="e">
        <f t="shared" si="126"/>
        <v>#DIV/0!</v>
      </c>
      <c r="P367" s="185" t="e">
        <f t="shared" si="127"/>
        <v>#DIV/0!</v>
      </c>
      <c r="Q367" s="182"/>
      <c r="R367" s="186"/>
      <c r="S367" s="186"/>
      <c r="T367" s="182"/>
      <c r="U367" s="185" t="e">
        <f t="shared" si="128"/>
        <v>#DIV/0!</v>
      </c>
      <c r="V367" s="187"/>
    </row>
    <row r="368" spans="2:22" x14ac:dyDescent="0.2">
      <c r="B368" s="272"/>
      <c r="C368" s="262"/>
      <c r="D368" s="265"/>
      <c r="E368" s="262"/>
      <c r="F368" s="181"/>
      <c r="G368" s="182"/>
      <c r="H368" s="182"/>
      <c r="I368" s="182"/>
      <c r="J368" s="182"/>
      <c r="K368" s="182"/>
      <c r="L368" s="182" t="str">
        <f t="shared" si="123"/>
        <v>0</v>
      </c>
      <c r="M368" s="184" t="e">
        <f t="shared" si="124"/>
        <v>#DIV/0!</v>
      </c>
      <c r="N368" s="184" t="e">
        <f t="shared" si="125"/>
        <v>#DIV/0!</v>
      </c>
      <c r="O368" s="123" t="e">
        <f t="shared" si="126"/>
        <v>#DIV/0!</v>
      </c>
      <c r="P368" s="185" t="e">
        <f t="shared" si="127"/>
        <v>#DIV/0!</v>
      </c>
      <c r="Q368" s="182"/>
      <c r="R368" s="186"/>
      <c r="S368" s="186"/>
      <c r="T368" s="182"/>
      <c r="U368" s="185" t="e">
        <f t="shared" si="128"/>
        <v>#DIV/0!</v>
      </c>
      <c r="V368" s="187"/>
    </row>
    <row r="369" spans="2:22" ht="15.75" thickBot="1" x14ac:dyDescent="0.25">
      <c r="B369" s="273"/>
      <c r="C369" s="262"/>
      <c r="D369" s="265"/>
      <c r="E369" s="262"/>
      <c r="F369" s="137"/>
      <c r="G369" s="138"/>
      <c r="H369" s="138"/>
      <c r="I369" s="138"/>
      <c r="J369" s="138"/>
      <c r="K369" s="138"/>
      <c r="L369" s="138" t="str">
        <f t="shared" si="123"/>
        <v>0</v>
      </c>
      <c r="M369" s="108" t="e">
        <f t="shared" si="124"/>
        <v>#DIV/0!</v>
      </c>
      <c r="N369" s="108" t="e">
        <f t="shared" si="125"/>
        <v>#DIV/0!</v>
      </c>
      <c r="O369" s="162" t="e">
        <f t="shared" si="126"/>
        <v>#DIV/0!</v>
      </c>
      <c r="P369" s="124" t="e">
        <f t="shared" si="127"/>
        <v>#DIV/0!</v>
      </c>
      <c r="Q369" s="138"/>
      <c r="R369" s="172"/>
      <c r="S369" s="172"/>
      <c r="T369" s="138"/>
      <c r="U369" s="124" t="e">
        <f t="shared" si="128"/>
        <v>#DIV/0!</v>
      </c>
      <c r="V369" s="173"/>
    </row>
    <row r="370" spans="2:22" x14ac:dyDescent="0.2">
      <c r="B370" s="271">
        <v>44677</v>
      </c>
      <c r="C370" s="261" t="s">
        <v>72</v>
      </c>
      <c r="D370" s="264">
        <v>0.8125</v>
      </c>
      <c r="E370" s="261" t="s">
        <v>74</v>
      </c>
      <c r="F370" s="136"/>
      <c r="G370" s="129"/>
      <c r="H370" s="129"/>
      <c r="I370" s="129"/>
      <c r="J370" s="129"/>
      <c r="K370" s="129"/>
      <c r="L370" s="129" t="str">
        <f t="shared" si="123"/>
        <v>0</v>
      </c>
      <c r="M370" s="80" t="e">
        <f t="shared" si="124"/>
        <v>#DIV/0!</v>
      </c>
      <c r="N370" s="80" t="e">
        <f t="shared" si="125"/>
        <v>#DIV/0!</v>
      </c>
      <c r="O370" s="81" t="e">
        <f t="shared" si="126"/>
        <v>#DIV/0!</v>
      </c>
      <c r="P370" s="82" t="e">
        <f t="shared" si="127"/>
        <v>#DIV/0!</v>
      </c>
      <c r="Q370" s="129"/>
      <c r="R370" s="83"/>
      <c r="S370" s="83"/>
      <c r="T370" s="129"/>
      <c r="U370" s="82" t="e">
        <f t="shared" si="128"/>
        <v>#DIV/0!</v>
      </c>
      <c r="V370" s="84"/>
    </row>
    <row r="371" spans="2:22" x14ac:dyDescent="0.2">
      <c r="B371" s="272"/>
      <c r="C371" s="262"/>
      <c r="D371" s="265"/>
      <c r="E371" s="262"/>
      <c r="F371" s="137"/>
      <c r="G371" s="138"/>
      <c r="H371" s="138"/>
      <c r="I371" s="138"/>
      <c r="J371" s="138"/>
      <c r="K371" s="138"/>
      <c r="L371" s="138" t="str">
        <f t="shared" si="123"/>
        <v>0</v>
      </c>
      <c r="M371" s="108" t="e">
        <f t="shared" si="124"/>
        <v>#DIV/0!</v>
      </c>
      <c r="N371" s="108" t="e">
        <f t="shared" si="125"/>
        <v>#DIV/0!</v>
      </c>
      <c r="O371" s="231" t="e">
        <f t="shared" si="126"/>
        <v>#DIV/0!</v>
      </c>
      <c r="P371" s="232" t="e">
        <f t="shared" si="127"/>
        <v>#DIV/0!</v>
      </c>
      <c r="Q371" s="233"/>
      <c r="R371" s="234"/>
      <c r="S371" s="234"/>
      <c r="T371" s="233"/>
      <c r="U371" s="232" t="e">
        <f t="shared" si="128"/>
        <v>#DIV/0!</v>
      </c>
      <c r="V371" s="235"/>
    </row>
    <row r="372" spans="2:22" x14ac:dyDescent="0.2">
      <c r="B372" s="272"/>
      <c r="C372" s="262"/>
      <c r="D372" s="265"/>
      <c r="E372" s="262"/>
      <c r="F372" s="137"/>
      <c r="G372" s="138"/>
      <c r="H372" s="138"/>
      <c r="I372" s="138"/>
      <c r="J372" s="138"/>
      <c r="K372" s="138"/>
      <c r="L372" s="138" t="str">
        <f t="shared" si="123"/>
        <v>0</v>
      </c>
      <c r="M372" s="108" t="e">
        <f t="shared" si="124"/>
        <v>#DIV/0!</v>
      </c>
      <c r="N372" s="108" t="e">
        <f t="shared" si="125"/>
        <v>#DIV/0!</v>
      </c>
      <c r="O372" s="231" t="e">
        <f t="shared" si="126"/>
        <v>#DIV/0!</v>
      </c>
      <c r="P372" s="232" t="e">
        <f t="shared" si="127"/>
        <v>#DIV/0!</v>
      </c>
      <c r="Q372" s="233"/>
      <c r="R372" s="234"/>
      <c r="S372" s="234"/>
      <c r="T372" s="233"/>
      <c r="U372" s="232" t="e">
        <f t="shared" si="128"/>
        <v>#DIV/0!</v>
      </c>
      <c r="V372" s="235"/>
    </row>
    <row r="373" spans="2:22" x14ac:dyDescent="0.2">
      <c r="B373" s="272"/>
      <c r="C373" s="262"/>
      <c r="D373" s="265"/>
      <c r="E373" s="262"/>
      <c r="F373" s="137"/>
      <c r="G373" s="138"/>
      <c r="H373" s="138"/>
      <c r="I373" s="138"/>
      <c r="J373" s="138"/>
      <c r="K373" s="138"/>
      <c r="L373" s="138" t="str">
        <f t="shared" si="123"/>
        <v>0</v>
      </c>
      <c r="M373" s="108" t="e">
        <f t="shared" si="124"/>
        <v>#DIV/0!</v>
      </c>
      <c r="N373" s="108" t="e">
        <f t="shared" si="125"/>
        <v>#DIV/0!</v>
      </c>
      <c r="O373" s="231" t="e">
        <f t="shared" si="126"/>
        <v>#DIV/0!</v>
      </c>
      <c r="P373" s="232" t="e">
        <f t="shared" si="127"/>
        <v>#DIV/0!</v>
      </c>
      <c r="Q373" s="233"/>
      <c r="R373" s="234"/>
      <c r="S373" s="234"/>
      <c r="T373" s="233"/>
      <c r="U373" s="232" t="e">
        <f t="shared" si="128"/>
        <v>#DIV/0!</v>
      </c>
      <c r="V373" s="235"/>
    </row>
    <row r="374" spans="2:22" x14ac:dyDescent="0.2">
      <c r="B374" s="272"/>
      <c r="C374" s="262"/>
      <c r="D374" s="265"/>
      <c r="E374" s="262"/>
      <c r="F374" s="137"/>
      <c r="G374" s="138"/>
      <c r="H374" s="138"/>
      <c r="I374" s="138"/>
      <c r="J374" s="138"/>
      <c r="K374" s="138"/>
      <c r="L374" s="138" t="str">
        <f t="shared" si="123"/>
        <v>0</v>
      </c>
      <c r="M374" s="108" t="e">
        <f t="shared" si="124"/>
        <v>#DIV/0!</v>
      </c>
      <c r="N374" s="108" t="e">
        <f t="shared" si="125"/>
        <v>#DIV/0!</v>
      </c>
      <c r="O374" s="231" t="e">
        <f t="shared" si="126"/>
        <v>#DIV/0!</v>
      </c>
      <c r="P374" s="232" t="e">
        <f t="shared" si="127"/>
        <v>#DIV/0!</v>
      </c>
      <c r="Q374" s="233"/>
      <c r="R374" s="234"/>
      <c r="S374" s="234"/>
      <c r="T374" s="233"/>
      <c r="U374" s="232" t="e">
        <f t="shared" si="128"/>
        <v>#DIV/0!</v>
      </c>
      <c r="V374" s="235"/>
    </row>
    <row r="375" spans="2:22" x14ac:dyDescent="0.2">
      <c r="B375" s="272"/>
      <c r="C375" s="262"/>
      <c r="D375" s="265"/>
      <c r="E375" s="262"/>
      <c r="F375" s="137"/>
      <c r="G375" s="138"/>
      <c r="H375" s="138"/>
      <c r="I375" s="138"/>
      <c r="J375" s="138"/>
      <c r="K375" s="138"/>
      <c r="L375" s="138" t="str">
        <f t="shared" si="123"/>
        <v>0</v>
      </c>
      <c r="M375" s="108" t="e">
        <f t="shared" si="124"/>
        <v>#DIV/0!</v>
      </c>
      <c r="N375" s="108" t="e">
        <f t="shared" si="125"/>
        <v>#DIV/0!</v>
      </c>
      <c r="O375" s="231" t="e">
        <f t="shared" si="126"/>
        <v>#DIV/0!</v>
      </c>
      <c r="P375" s="232" t="e">
        <f t="shared" si="127"/>
        <v>#DIV/0!</v>
      </c>
      <c r="Q375" s="233"/>
      <c r="R375" s="234"/>
      <c r="S375" s="234"/>
      <c r="T375" s="233"/>
      <c r="U375" s="232" t="e">
        <f t="shared" si="128"/>
        <v>#DIV/0!</v>
      </c>
      <c r="V375" s="235"/>
    </row>
    <row r="376" spans="2:22" x14ac:dyDescent="0.2">
      <c r="B376" s="272"/>
      <c r="C376" s="262"/>
      <c r="D376" s="265"/>
      <c r="E376" s="262"/>
      <c r="F376" s="137"/>
      <c r="G376" s="138"/>
      <c r="H376" s="138"/>
      <c r="I376" s="138"/>
      <c r="J376" s="138"/>
      <c r="K376" s="138"/>
      <c r="L376" s="138" t="str">
        <f t="shared" si="123"/>
        <v>0</v>
      </c>
      <c r="M376" s="108" t="e">
        <f t="shared" si="124"/>
        <v>#DIV/0!</v>
      </c>
      <c r="N376" s="108" t="e">
        <f t="shared" si="125"/>
        <v>#DIV/0!</v>
      </c>
      <c r="O376" s="231" t="e">
        <f t="shared" si="126"/>
        <v>#DIV/0!</v>
      </c>
      <c r="P376" s="232" t="e">
        <f t="shared" si="127"/>
        <v>#DIV/0!</v>
      </c>
      <c r="Q376" s="233"/>
      <c r="R376" s="234"/>
      <c r="S376" s="234"/>
      <c r="T376" s="233"/>
      <c r="U376" s="232" t="e">
        <f t="shared" si="128"/>
        <v>#DIV/0!</v>
      </c>
      <c r="V376" s="235"/>
    </row>
    <row r="377" spans="2:22" ht="15.75" thickBot="1" x14ac:dyDescent="0.25">
      <c r="B377" s="273"/>
      <c r="C377" s="263"/>
      <c r="D377" s="265"/>
      <c r="E377" s="263"/>
      <c r="F377" s="144"/>
      <c r="G377" s="145"/>
      <c r="H377" s="145"/>
      <c r="I377" s="145"/>
      <c r="J377" s="145"/>
      <c r="K377" s="145"/>
      <c r="L377" s="145" t="str">
        <f t="shared" si="123"/>
        <v>0</v>
      </c>
      <c r="M377" s="147" t="e">
        <f t="shared" si="124"/>
        <v>#DIV/0!</v>
      </c>
      <c r="N377" s="193" t="e">
        <f t="shared" si="125"/>
        <v>#DIV/0!</v>
      </c>
      <c r="O377" s="236" t="e">
        <f t="shared" si="126"/>
        <v>#DIV/0!</v>
      </c>
      <c r="P377" s="237" t="e">
        <f t="shared" si="127"/>
        <v>#DIV/0!</v>
      </c>
      <c r="Q377" s="238"/>
      <c r="R377" s="227"/>
      <c r="S377" s="227"/>
      <c r="T377" s="238"/>
      <c r="U377" s="237" t="e">
        <f t="shared" si="128"/>
        <v>#DIV/0!</v>
      </c>
      <c r="V377" s="239"/>
    </row>
    <row r="378" spans="2:22" x14ac:dyDescent="0.2">
      <c r="B378" s="271">
        <v>44678</v>
      </c>
      <c r="C378" s="261" t="s">
        <v>72</v>
      </c>
      <c r="D378" s="264">
        <v>0.8125</v>
      </c>
      <c r="E378" s="261" t="s">
        <v>74</v>
      </c>
      <c r="F378" s="136"/>
      <c r="G378" s="129"/>
      <c r="H378" s="129"/>
      <c r="I378" s="129"/>
      <c r="J378" s="129"/>
      <c r="K378" s="129"/>
      <c r="L378" s="129" t="str">
        <f t="shared" si="123"/>
        <v>0</v>
      </c>
      <c r="M378" s="80" t="e">
        <f t="shared" si="124"/>
        <v>#DIV/0!</v>
      </c>
      <c r="N378" s="80" t="e">
        <f t="shared" si="125"/>
        <v>#DIV/0!</v>
      </c>
      <c r="O378" s="81" t="e">
        <f t="shared" si="126"/>
        <v>#DIV/0!</v>
      </c>
      <c r="P378" s="82" t="e">
        <f t="shared" si="127"/>
        <v>#DIV/0!</v>
      </c>
      <c r="Q378" s="129"/>
      <c r="R378" s="83"/>
      <c r="S378" s="83"/>
      <c r="T378" s="129"/>
      <c r="U378" s="82" t="e">
        <f t="shared" si="128"/>
        <v>#DIV/0!</v>
      </c>
      <c r="V378" s="84"/>
    </row>
    <row r="379" spans="2:22" x14ac:dyDescent="0.2">
      <c r="B379" s="272"/>
      <c r="C379" s="262"/>
      <c r="D379" s="265"/>
      <c r="E379" s="262"/>
      <c r="F379" s="181"/>
      <c r="G379" s="182"/>
      <c r="H379" s="182"/>
      <c r="I379" s="182"/>
      <c r="J379" s="182"/>
      <c r="K379" s="182"/>
      <c r="L379" s="182" t="str">
        <f t="shared" si="123"/>
        <v>0</v>
      </c>
      <c r="M379" s="184" t="e">
        <f t="shared" si="124"/>
        <v>#DIV/0!</v>
      </c>
      <c r="N379" s="184" t="e">
        <f t="shared" si="125"/>
        <v>#DIV/0!</v>
      </c>
      <c r="O379" s="231" t="e">
        <f t="shared" si="126"/>
        <v>#DIV/0!</v>
      </c>
      <c r="P379" s="232" t="e">
        <f t="shared" si="127"/>
        <v>#DIV/0!</v>
      </c>
      <c r="Q379" s="233"/>
      <c r="R379" s="234"/>
      <c r="S379" s="234"/>
      <c r="T379" s="233"/>
      <c r="U379" s="232" t="e">
        <f t="shared" si="128"/>
        <v>#DIV/0!</v>
      </c>
      <c r="V379" s="235"/>
    </row>
    <row r="380" spans="2:22" x14ac:dyDescent="0.2">
      <c r="B380" s="272"/>
      <c r="C380" s="262"/>
      <c r="D380" s="265"/>
      <c r="E380" s="262"/>
      <c r="F380" s="181"/>
      <c r="G380" s="182"/>
      <c r="H380" s="182"/>
      <c r="I380" s="182"/>
      <c r="J380" s="182"/>
      <c r="K380" s="182"/>
      <c r="L380" s="182" t="str">
        <f t="shared" si="123"/>
        <v>0</v>
      </c>
      <c r="M380" s="184" t="e">
        <f t="shared" si="124"/>
        <v>#DIV/0!</v>
      </c>
      <c r="N380" s="184" t="e">
        <f t="shared" si="125"/>
        <v>#DIV/0!</v>
      </c>
      <c r="O380" s="231" t="e">
        <f t="shared" si="126"/>
        <v>#DIV/0!</v>
      </c>
      <c r="P380" s="232" t="e">
        <f t="shared" si="127"/>
        <v>#DIV/0!</v>
      </c>
      <c r="Q380" s="233"/>
      <c r="R380" s="234"/>
      <c r="S380" s="234"/>
      <c r="T380" s="233"/>
      <c r="U380" s="232" t="e">
        <f t="shared" si="128"/>
        <v>#DIV/0!</v>
      </c>
      <c r="V380" s="235"/>
    </row>
    <row r="381" spans="2:22" x14ac:dyDescent="0.2">
      <c r="B381" s="272"/>
      <c r="C381" s="262"/>
      <c r="D381" s="265"/>
      <c r="E381" s="262"/>
      <c r="F381" s="181"/>
      <c r="G381" s="182"/>
      <c r="H381" s="182"/>
      <c r="I381" s="182"/>
      <c r="J381" s="182"/>
      <c r="K381" s="182"/>
      <c r="L381" s="182" t="str">
        <f t="shared" si="123"/>
        <v>0</v>
      </c>
      <c r="M381" s="184" t="e">
        <f t="shared" si="124"/>
        <v>#DIV/0!</v>
      </c>
      <c r="N381" s="184" t="e">
        <f t="shared" si="125"/>
        <v>#DIV/0!</v>
      </c>
      <c r="O381" s="231" t="e">
        <f t="shared" si="126"/>
        <v>#DIV/0!</v>
      </c>
      <c r="P381" s="232" t="e">
        <f t="shared" si="127"/>
        <v>#DIV/0!</v>
      </c>
      <c r="Q381" s="233"/>
      <c r="R381" s="234"/>
      <c r="S381" s="234"/>
      <c r="T381" s="233"/>
      <c r="U381" s="232" t="e">
        <f t="shared" si="128"/>
        <v>#DIV/0!</v>
      </c>
      <c r="V381" s="235"/>
    </row>
    <row r="382" spans="2:22" x14ac:dyDescent="0.2">
      <c r="B382" s="272"/>
      <c r="C382" s="262"/>
      <c r="D382" s="265"/>
      <c r="E382" s="262"/>
      <c r="F382" s="181"/>
      <c r="G382" s="182"/>
      <c r="H382" s="182"/>
      <c r="I382" s="182"/>
      <c r="J382" s="182"/>
      <c r="K382" s="182"/>
      <c r="L382" s="182" t="str">
        <f t="shared" si="123"/>
        <v>0</v>
      </c>
      <c r="M382" s="184" t="e">
        <f t="shared" si="124"/>
        <v>#DIV/0!</v>
      </c>
      <c r="N382" s="184" t="e">
        <f t="shared" si="125"/>
        <v>#DIV/0!</v>
      </c>
      <c r="O382" s="231" t="e">
        <f t="shared" si="126"/>
        <v>#DIV/0!</v>
      </c>
      <c r="P382" s="232" t="e">
        <f t="shared" si="127"/>
        <v>#DIV/0!</v>
      </c>
      <c r="Q382" s="233"/>
      <c r="R382" s="234"/>
      <c r="S382" s="234"/>
      <c r="T382" s="233"/>
      <c r="U382" s="232" t="e">
        <f t="shared" si="128"/>
        <v>#DIV/0!</v>
      </c>
      <c r="V382" s="235"/>
    </row>
    <row r="383" spans="2:22" x14ac:dyDescent="0.2">
      <c r="B383" s="272"/>
      <c r="C383" s="262"/>
      <c r="D383" s="265"/>
      <c r="E383" s="262"/>
      <c r="F383" s="181"/>
      <c r="G383" s="182"/>
      <c r="H383" s="182"/>
      <c r="I383" s="182"/>
      <c r="J383" s="182"/>
      <c r="K383" s="182"/>
      <c r="L383" s="182" t="str">
        <f t="shared" si="123"/>
        <v>0</v>
      </c>
      <c r="M383" s="184" t="e">
        <f t="shared" si="124"/>
        <v>#DIV/0!</v>
      </c>
      <c r="N383" s="184" t="e">
        <f t="shared" si="125"/>
        <v>#DIV/0!</v>
      </c>
      <c r="O383" s="231" t="e">
        <f t="shared" si="126"/>
        <v>#DIV/0!</v>
      </c>
      <c r="P383" s="232" t="e">
        <f t="shared" si="127"/>
        <v>#DIV/0!</v>
      </c>
      <c r="Q383" s="233"/>
      <c r="R383" s="234"/>
      <c r="S383" s="234"/>
      <c r="T383" s="233"/>
      <c r="U383" s="232" t="e">
        <f t="shared" si="128"/>
        <v>#DIV/0!</v>
      </c>
      <c r="V383" s="235"/>
    </row>
    <row r="384" spans="2:22" x14ac:dyDescent="0.2">
      <c r="B384" s="272"/>
      <c r="C384" s="262"/>
      <c r="D384" s="265"/>
      <c r="E384" s="262"/>
      <c r="F384" s="181"/>
      <c r="G384" s="182"/>
      <c r="H384" s="182"/>
      <c r="I384" s="182"/>
      <c r="J384" s="182"/>
      <c r="K384" s="182"/>
      <c r="L384" s="182" t="str">
        <f t="shared" si="123"/>
        <v>0</v>
      </c>
      <c r="M384" s="184" t="e">
        <f t="shared" si="124"/>
        <v>#DIV/0!</v>
      </c>
      <c r="N384" s="184" t="e">
        <f t="shared" si="125"/>
        <v>#DIV/0!</v>
      </c>
      <c r="O384" s="231" t="e">
        <f t="shared" si="126"/>
        <v>#DIV/0!</v>
      </c>
      <c r="P384" s="232" t="e">
        <f t="shared" si="127"/>
        <v>#DIV/0!</v>
      </c>
      <c r="Q384" s="233"/>
      <c r="R384" s="234"/>
      <c r="S384" s="234"/>
      <c r="T384" s="233"/>
      <c r="U384" s="232" t="e">
        <f t="shared" si="128"/>
        <v>#DIV/0!</v>
      </c>
      <c r="V384" s="235"/>
    </row>
    <row r="385" spans="2:22" ht="15.75" thickBot="1" x14ac:dyDescent="0.25">
      <c r="B385" s="273"/>
      <c r="C385" s="263"/>
      <c r="D385" s="265"/>
      <c r="E385" s="263"/>
      <c r="F385" s="191"/>
      <c r="G385" s="183"/>
      <c r="H385" s="183"/>
      <c r="I385" s="183"/>
      <c r="J385" s="183"/>
      <c r="K385" s="183"/>
      <c r="L385" s="183" t="str">
        <f t="shared" si="123"/>
        <v>0</v>
      </c>
      <c r="M385" s="193" t="e">
        <f t="shared" si="124"/>
        <v>#DIV/0!</v>
      </c>
      <c r="N385" s="193" t="e">
        <f t="shared" si="125"/>
        <v>#DIV/0!</v>
      </c>
      <c r="O385" s="236" t="e">
        <f t="shared" si="126"/>
        <v>#DIV/0!</v>
      </c>
      <c r="P385" s="237" t="e">
        <f t="shared" si="127"/>
        <v>#DIV/0!</v>
      </c>
      <c r="Q385" s="238"/>
      <c r="R385" s="227"/>
      <c r="S385" s="227"/>
      <c r="T385" s="238"/>
      <c r="U385" s="237" t="e">
        <f t="shared" si="128"/>
        <v>#DIV/0!</v>
      </c>
      <c r="V385" s="239"/>
    </row>
    <row r="386" spans="2:22" x14ac:dyDescent="0.2">
      <c r="B386" s="271">
        <v>44679</v>
      </c>
      <c r="C386" s="261" t="s">
        <v>72</v>
      </c>
      <c r="D386" s="264">
        <v>0.8125</v>
      </c>
      <c r="E386" s="261" t="s">
        <v>74</v>
      </c>
      <c r="F386" s="136"/>
      <c r="G386" s="129"/>
      <c r="H386" s="129"/>
      <c r="I386" s="129"/>
      <c r="J386" s="129"/>
      <c r="K386" s="129"/>
      <c r="L386" s="129" t="str">
        <f t="shared" si="123"/>
        <v>0</v>
      </c>
      <c r="M386" s="80" t="e">
        <f t="shared" si="124"/>
        <v>#DIV/0!</v>
      </c>
      <c r="N386" s="80" t="e">
        <f t="shared" si="125"/>
        <v>#DIV/0!</v>
      </c>
      <c r="O386" s="240" t="e">
        <f t="shared" si="126"/>
        <v>#DIV/0!</v>
      </c>
      <c r="P386" s="241" t="e">
        <f t="shared" si="127"/>
        <v>#DIV/0!</v>
      </c>
      <c r="Q386" s="242"/>
      <c r="R386" s="243"/>
      <c r="S386" s="243"/>
      <c r="T386" s="242"/>
      <c r="U386" s="241" t="e">
        <f t="shared" si="128"/>
        <v>#DIV/0!</v>
      </c>
      <c r="V386" s="244"/>
    </row>
    <row r="387" spans="2:22" x14ac:dyDescent="0.2">
      <c r="B387" s="272"/>
      <c r="C387" s="262"/>
      <c r="D387" s="265"/>
      <c r="E387" s="262"/>
      <c r="F387" s="181"/>
      <c r="G387" s="182"/>
      <c r="H387" s="182"/>
      <c r="I387" s="182"/>
      <c r="J387" s="182"/>
      <c r="K387" s="182"/>
      <c r="L387" s="138" t="str">
        <f t="shared" si="123"/>
        <v>0</v>
      </c>
      <c r="M387" s="108" t="e">
        <f t="shared" si="124"/>
        <v>#DIV/0!</v>
      </c>
      <c r="N387" s="108" t="e">
        <f t="shared" si="125"/>
        <v>#DIV/0!</v>
      </c>
      <c r="O387" s="231" t="e">
        <f t="shared" si="126"/>
        <v>#DIV/0!</v>
      </c>
      <c r="P387" s="232" t="e">
        <f t="shared" si="127"/>
        <v>#DIV/0!</v>
      </c>
      <c r="Q387" s="233"/>
      <c r="R387" s="234"/>
      <c r="S387" s="234"/>
      <c r="T387" s="233"/>
      <c r="U387" s="232" t="e">
        <f t="shared" si="128"/>
        <v>#DIV/0!</v>
      </c>
      <c r="V387" s="235"/>
    </row>
    <row r="388" spans="2:22" x14ac:dyDescent="0.2">
      <c r="B388" s="272"/>
      <c r="C388" s="262"/>
      <c r="D388" s="265"/>
      <c r="E388" s="262"/>
      <c r="F388" s="181"/>
      <c r="G388" s="182"/>
      <c r="H388" s="182"/>
      <c r="I388" s="182"/>
      <c r="J388" s="182"/>
      <c r="K388" s="182"/>
      <c r="L388" s="138" t="str">
        <f t="shared" si="123"/>
        <v>0</v>
      </c>
      <c r="M388" s="108" t="e">
        <f t="shared" si="124"/>
        <v>#DIV/0!</v>
      </c>
      <c r="N388" s="108" t="e">
        <f t="shared" si="125"/>
        <v>#DIV/0!</v>
      </c>
      <c r="O388" s="231" t="e">
        <f t="shared" si="126"/>
        <v>#DIV/0!</v>
      </c>
      <c r="P388" s="232" t="e">
        <f t="shared" si="127"/>
        <v>#DIV/0!</v>
      </c>
      <c r="Q388" s="233"/>
      <c r="R388" s="234"/>
      <c r="S388" s="234"/>
      <c r="T388" s="233"/>
      <c r="U388" s="232" t="e">
        <f t="shared" si="128"/>
        <v>#DIV/0!</v>
      </c>
      <c r="V388" s="235"/>
    </row>
    <row r="389" spans="2:22" x14ac:dyDescent="0.2">
      <c r="B389" s="272"/>
      <c r="C389" s="262"/>
      <c r="D389" s="265"/>
      <c r="E389" s="262"/>
      <c r="F389" s="137"/>
      <c r="G389" s="138"/>
      <c r="H389" s="138"/>
      <c r="I389" s="138"/>
      <c r="J389" s="138"/>
      <c r="K389" s="138"/>
      <c r="L389" s="138" t="str">
        <f t="shared" si="123"/>
        <v>0</v>
      </c>
      <c r="M389" s="108" t="e">
        <f t="shared" si="124"/>
        <v>#DIV/0!</v>
      </c>
      <c r="N389" s="108" t="e">
        <f t="shared" si="125"/>
        <v>#DIV/0!</v>
      </c>
      <c r="O389" s="231" t="e">
        <f t="shared" si="126"/>
        <v>#DIV/0!</v>
      </c>
      <c r="P389" s="232" t="e">
        <f t="shared" si="127"/>
        <v>#DIV/0!</v>
      </c>
      <c r="Q389" s="233"/>
      <c r="R389" s="234"/>
      <c r="S389" s="234"/>
      <c r="T389" s="233"/>
      <c r="U389" s="232" t="e">
        <f t="shared" si="128"/>
        <v>#DIV/0!</v>
      </c>
      <c r="V389" s="235"/>
    </row>
    <row r="390" spans="2:22" x14ac:dyDescent="0.2">
      <c r="B390" s="272"/>
      <c r="C390" s="262"/>
      <c r="D390" s="265"/>
      <c r="E390" s="262"/>
      <c r="F390" s="137"/>
      <c r="G390" s="138"/>
      <c r="H390" s="138"/>
      <c r="I390" s="138"/>
      <c r="J390" s="138"/>
      <c r="K390" s="138"/>
      <c r="L390" s="138" t="str">
        <f t="shared" si="123"/>
        <v>0</v>
      </c>
      <c r="M390" s="108" t="e">
        <f t="shared" si="124"/>
        <v>#DIV/0!</v>
      </c>
      <c r="N390" s="108" t="e">
        <f t="shared" si="125"/>
        <v>#DIV/0!</v>
      </c>
      <c r="O390" s="162" t="e">
        <f t="shared" si="126"/>
        <v>#DIV/0!</v>
      </c>
      <c r="P390" s="124" t="e">
        <f t="shared" si="127"/>
        <v>#DIV/0!</v>
      </c>
      <c r="Q390" s="138"/>
      <c r="R390" s="172"/>
      <c r="S390" s="172"/>
      <c r="T390" s="138"/>
      <c r="U390" s="124" t="e">
        <f t="shared" si="128"/>
        <v>#DIV/0!</v>
      </c>
      <c r="V390" s="173"/>
    </row>
    <row r="391" spans="2:22" x14ac:dyDescent="0.2">
      <c r="B391" s="272"/>
      <c r="C391" s="262"/>
      <c r="D391" s="265"/>
      <c r="E391" s="262"/>
      <c r="F391" s="137"/>
      <c r="G391" s="138"/>
      <c r="H391" s="138"/>
      <c r="I391" s="138"/>
      <c r="J391" s="138"/>
      <c r="K391" s="138"/>
      <c r="L391" s="138" t="str">
        <f t="shared" si="123"/>
        <v>0</v>
      </c>
      <c r="M391" s="108" t="e">
        <f t="shared" si="124"/>
        <v>#DIV/0!</v>
      </c>
      <c r="N391" s="108" t="e">
        <f t="shared" si="125"/>
        <v>#DIV/0!</v>
      </c>
      <c r="O391" s="123" t="e">
        <f t="shared" si="126"/>
        <v>#DIV/0!</v>
      </c>
      <c r="P391" s="185" t="e">
        <f t="shared" si="127"/>
        <v>#DIV/0!</v>
      </c>
      <c r="Q391" s="182"/>
      <c r="R391" s="186"/>
      <c r="S391" s="186"/>
      <c r="T391" s="182"/>
      <c r="U391" s="185" t="e">
        <f t="shared" si="128"/>
        <v>#DIV/0!</v>
      </c>
      <c r="V391" s="187"/>
    </row>
    <row r="392" spans="2:22" x14ac:dyDescent="0.2">
      <c r="B392" s="272"/>
      <c r="C392" s="262"/>
      <c r="D392" s="265"/>
      <c r="E392" s="262"/>
      <c r="F392" s="137"/>
      <c r="G392" s="138"/>
      <c r="H392" s="138"/>
      <c r="I392" s="138"/>
      <c r="J392" s="138"/>
      <c r="K392" s="138"/>
      <c r="L392" s="138" t="str">
        <f t="shared" si="123"/>
        <v>0</v>
      </c>
      <c r="M392" s="108" t="e">
        <f t="shared" si="124"/>
        <v>#DIV/0!</v>
      </c>
      <c r="N392" s="108" t="e">
        <f t="shared" si="125"/>
        <v>#DIV/0!</v>
      </c>
      <c r="O392" s="123" t="e">
        <f t="shared" si="126"/>
        <v>#DIV/0!</v>
      </c>
      <c r="P392" s="185" t="e">
        <f t="shared" si="127"/>
        <v>#DIV/0!</v>
      </c>
      <c r="Q392" s="182"/>
      <c r="R392" s="186"/>
      <c r="S392" s="186"/>
      <c r="T392" s="182"/>
      <c r="U392" s="185" t="e">
        <f t="shared" si="128"/>
        <v>#DIV/0!</v>
      </c>
      <c r="V392" s="187"/>
    </row>
    <row r="393" spans="2:22" ht="15.75" thickBot="1" x14ac:dyDescent="0.25">
      <c r="B393" s="273"/>
      <c r="C393" s="263"/>
      <c r="D393" s="265"/>
      <c r="E393" s="263"/>
      <c r="F393" s="144"/>
      <c r="G393" s="145"/>
      <c r="H393" s="145"/>
      <c r="I393" s="145"/>
      <c r="J393" s="145"/>
      <c r="K393" s="145"/>
      <c r="L393" s="145" t="str">
        <f t="shared" si="123"/>
        <v>0</v>
      </c>
      <c r="M393" s="147" t="e">
        <f t="shared" si="124"/>
        <v>#DIV/0!</v>
      </c>
      <c r="N393" s="147" t="e">
        <f t="shared" si="125"/>
        <v>#DIV/0!</v>
      </c>
      <c r="O393" s="215" t="e">
        <f t="shared" si="126"/>
        <v>#DIV/0!</v>
      </c>
      <c r="P393" s="146" t="e">
        <f t="shared" si="127"/>
        <v>#DIV/0!</v>
      </c>
      <c r="Q393" s="145"/>
      <c r="R393" s="216"/>
      <c r="S393" s="216"/>
      <c r="T393" s="145"/>
      <c r="U393" s="146" t="e">
        <f t="shared" si="128"/>
        <v>#DIV/0!</v>
      </c>
      <c r="V393" s="217"/>
    </row>
    <row r="394" spans="2:22" x14ac:dyDescent="0.2">
      <c r="B394" s="271">
        <v>44680</v>
      </c>
      <c r="C394" s="261" t="s">
        <v>72</v>
      </c>
      <c r="D394" s="264">
        <v>0.8125</v>
      </c>
      <c r="E394" s="261" t="s">
        <v>74</v>
      </c>
      <c r="F394" s="136"/>
      <c r="G394" s="129"/>
      <c r="H394" s="129"/>
      <c r="I394" s="129"/>
      <c r="J394" s="129"/>
      <c r="K394" s="129"/>
      <c r="L394" s="129" t="str">
        <f t="shared" si="123"/>
        <v>0</v>
      </c>
      <c r="M394" s="80" t="e">
        <f t="shared" si="124"/>
        <v>#DIV/0!</v>
      </c>
      <c r="N394" s="80" t="e">
        <f t="shared" si="125"/>
        <v>#DIV/0!</v>
      </c>
      <c r="O394" s="240" t="e">
        <f t="shared" si="126"/>
        <v>#DIV/0!</v>
      </c>
      <c r="P394" s="241" t="e">
        <f t="shared" si="127"/>
        <v>#DIV/0!</v>
      </c>
      <c r="Q394" s="242"/>
      <c r="R394" s="243"/>
      <c r="S394" s="243"/>
      <c r="T394" s="242"/>
      <c r="U394" s="241" t="e">
        <f t="shared" si="128"/>
        <v>#DIV/0!</v>
      </c>
      <c r="V394" s="244"/>
    </row>
    <row r="395" spans="2:22" x14ac:dyDescent="0.2">
      <c r="B395" s="272"/>
      <c r="C395" s="262"/>
      <c r="D395" s="265"/>
      <c r="E395" s="262"/>
      <c r="F395" s="181"/>
      <c r="G395" s="182"/>
      <c r="H395" s="182"/>
      <c r="I395" s="182"/>
      <c r="J395" s="182"/>
      <c r="K395" s="182"/>
      <c r="L395" s="138" t="str">
        <f t="shared" si="123"/>
        <v>0</v>
      </c>
      <c r="M395" s="108" t="e">
        <f t="shared" si="124"/>
        <v>#DIV/0!</v>
      </c>
      <c r="N395" s="108" t="e">
        <f t="shared" si="125"/>
        <v>#DIV/0!</v>
      </c>
      <c r="O395" s="231" t="e">
        <f t="shared" si="126"/>
        <v>#DIV/0!</v>
      </c>
      <c r="P395" s="232" t="e">
        <f t="shared" si="127"/>
        <v>#DIV/0!</v>
      </c>
      <c r="Q395" s="233"/>
      <c r="R395" s="234"/>
      <c r="S395" s="234"/>
      <c r="T395" s="233"/>
      <c r="U395" s="232" t="e">
        <f t="shared" si="128"/>
        <v>#DIV/0!</v>
      </c>
      <c r="V395" s="235"/>
    </row>
    <row r="396" spans="2:22" x14ac:dyDescent="0.2">
      <c r="B396" s="272"/>
      <c r="C396" s="262"/>
      <c r="D396" s="265"/>
      <c r="E396" s="262"/>
      <c r="F396" s="181"/>
      <c r="G396" s="182"/>
      <c r="H396" s="182"/>
      <c r="I396" s="182"/>
      <c r="J396" s="182"/>
      <c r="K396" s="182"/>
      <c r="L396" s="138" t="str">
        <f t="shared" si="123"/>
        <v>0</v>
      </c>
      <c r="M396" s="108" t="e">
        <f t="shared" si="124"/>
        <v>#DIV/0!</v>
      </c>
      <c r="N396" s="108" t="e">
        <f t="shared" si="125"/>
        <v>#DIV/0!</v>
      </c>
      <c r="O396" s="231" t="e">
        <f t="shared" si="126"/>
        <v>#DIV/0!</v>
      </c>
      <c r="P396" s="232" t="e">
        <f t="shared" si="127"/>
        <v>#DIV/0!</v>
      </c>
      <c r="Q396" s="233"/>
      <c r="R396" s="234"/>
      <c r="S396" s="234"/>
      <c r="T396" s="233"/>
      <c r="U396" s="232" t="e">
        <f t="shared" si="128"/>
        <v>#DIV/0!</v>
      </c>
      <c r="V396" s="235"/>
    </row>
    <row r="397" spans="2:22" x14ac:dyDescent="0.2">
      <c r="B397" s="272"/>
      <c r="C397" s="262"/>
      <c r="D397" s="265"/>
      <c r="E397" s="262"/>
      <c r="F397" s="137"/>
      <c r="G397" s="138"/>
      <c r="H397" s="138"/>
      <c r="I397" s="138"/>
      <c r="J397" s="138"/>
      <c r="K397" s="138"/>
      <c r="L397" s="138" t="str">
        <f t="shared" si="123"/>
        <v>0</v>
      </c>
      <c r="M397" s="108" t="e">
        <f t="shared" si="124"/>
        <v>#DIV/0!</v>
      </c>
      <c r="N397" s="108" t="e">
        <f t="shared" si="125"/>
        <v>#DIV/0!</v>
      </c>
      <c r="O397" s="231" t="e">
        <f t="shared" si="126"/>
        <v>#DIV/0!</v>
      </c>
      <c r="P397" s="232" t="e">
        <f t="shared" si="127"/>
        <v>#DIV/0!</v>
      </c>
      <c r="Q397" s="233"/>
      <c r="R397" s="234"/>
      <c r="S397" s="234"/>
      <c r="T397" s="233"/>
      <c r="U397" s="232" t="e">
        <f t="shared" si="128"/>
        <v>#DIV/0!</v>
      </c>
      <c r="V397" s="235"/>
    </row>
    <row r="398" spans="2:22" x14ac:dyDescent="0.2">
      <c r="B398" s="272"/>
      <c r="C398" s="262"/>
      <c r="D398" s="265"/>
      <c r="E398" s="262"/>
      <c r="F398" s="137"/>
      <c r="G398" s="138"/>
      <c r="H398" s="138"/>
      <c r="I398" s="138"/>
      <c r="J398" s="138"/>
      <c r="K398" s="138"/>
      <c r="L398" s="138" t="str">
        <f t="shared" si="123"/>
        <v>0</v>
      </c>
      <c r="M398" s="108" t="e">
        <f t="shared" si="124"/>
        <v>#DIV/0!</v>
      </c>
      <c r="N398" s="108" t="e">
        <f t="shared" si="125"/>
        <v>#DIV/0!</v>
      </c>
      <c r="O398" s="231" t="e">
        <f t="shared" si="126"/>
        <v>#DIV/0!</v>
      </c>
      <c r="P398" s="232" t="e">
        <f t="shared" si="127"/>
        <v>#DIV/0!</v>
      </c>
      <c r="Q398" s="233"/>
      <c r="R398" s="234"/>
      <c r="S398" s="234"/>
      <c r="T398" s="233"/>
      <c r="U398" s="232" t="e">
        <f t="shared" si="128"/>
        <v>#DIV/0!</v>
      </c>
      <c r="V398" s="235"/>
    </row>
    <row r="399" spans="2:22" x14ac:dyDescent="0.2">
      <c r="B399" s="272"/>
      <c r="C399" s="262"/>
      <c r="D399" s="265"/>
      <c r="E399" s="262"/>
      <c r="F399" s="159"/>
      <c r="G399" s="160"/>
      <c r="H399" s="160"/>
      <c r="I399" s="160"/>
      <c r="J399" s="160"/>
      <c r="K399" s="160"/>
      <c r="L399" s="138" t="str">
        <f t="shared" si="123"/>
        <v>0</v>
      </c>
      <c r="M399" s="108" t="e">
        <f t="shared" si="124"/>
        <v>#DIV/0!</v>
      </c>
      <c r="N399" s="108" t="e">
        <f t="shared" si="125"/>
        <v>#DIV/0!</v>
      </c>
      <c r="O399" s="162" t="e">
        <f t="shared" si="126"/>
        <v>#DIV/0!</v>
      </c>
      <c r="P399" s="124" t="e">
        <f t="shared" si="127"/>
        <v>#DIV/0!</v>
      </c>
      <c r="Q399" s="138"/>
      <c r="R399" s="172"/>
      <c r="S399" s="172"/>
      <c r="T399" s="138"/>
      <c r="U399" s="124" t="e">
        <f t="shared" si="128"/>
        <v>#DIV/0!</v>
      </c>
      <c r="V399" s="173"/>
    </row>
    <row r="400" spans="2:22" x14ac:dyDescent="0.2">
      <c r="B400" s="272"/>
      <c r="C400" s="262"/>
      <c r="D400" s="265"/>
      <c r="E400" s="262"/>
      <c r="F400" s="159"/>
      <c r="G400" s="160"/>
      <c r="H400" s="160"/>
      <c r="I400" s="160"/>
      <c r="J400" s="160"/>
      <c r="K400" s="160"/>
      <c r="L400" s="138" t="str">
        <f t="shared" si="123"/>
        <v>0</v>
      </c>
      <c r="M400" s="108" t="e">
        <f t="shared" si="124"/>
        <v>#DIV/0!</v>
      </c>
      <c r="N400" s="108" t="e">
        <f t="shared" si="125"/>
        <v>#DIV/0!</v>
      </c>
      <c r="O400" s="231" t="e">
        <f t="shared" si="126"/>
        <v>#DIV/0!</v>
      </c>
      <c r="P400" s="232" t="e">
        <f t="shared" si="127"/>
        <v>#DIV/0!</v>
      </c>
      <c r="Q400" s="233"/>
      <c r="R400" s="234"/>
      <c r="S400" s="234"/>
      <c r="T400" s="233"/>
      <c r="U400" s="232" t="e">
        <f t="shared" si="128"/>
        <v>#DIV/0!</v>
      </c>
      <c r="V400" s="235"/>
    </row>
    <row r="401" spans="2:22" ht="15.75" thickBot="1" x14ac:dyDescent="0.25">
      <c r="B401" s="282"/>
      <c r="C401" s="263"/>
      <c r="D401" s="266"/>
      <c r="E401" s="263"/>
      <c r="F401" s="144"/>
      <c r="G401" s="145"/>
      <c r="H401" s="145"/>
      <c r="I401" s="145"/>
      <c r="J401" s="145"/>
      <c r="K401" s="145"/>
      <c r="L401" s="145" t="str">
        <f t="shared" si="123"/>
        <v>0</v>
      </c>
      <c r="M401" s="147" t="e">
        <f t="shared" si="124"/>
        <v>#DIV/0!</v>
      </c>
      <c r="N401" s="147" t="e">
        <f t="shared" si="125"/>
        <v>#DIV/0!</v>
      </c>
      <c r="O401" s="236" t="e">
        <f t="shared" si="126"/>
        <v>#DIV/0!</v>
      </c>
      <c r="P401" s="237" t="e">
        <f t="shared" si="127"/>
        <v>#DIV/0!</v>
      </c>
      <c r="Q401" s="238"/>
      <c r="R401" s="227"/>
      <c r="S401" s="227"/>
      <c r="T401" s="238"/>
      <c r="U401" s="237" t="e">
        <f t="shared" si="128"/>
        <v>#DIV/0!</v>
      </c>
      <c r="V401" s="239"/>
    </row>
    <row r="402" spans="2:22" ht="15.75" thickBot="1" x14ac:dyDescent="0.25"/>
    <row r="403" spans="2:22" ht="15.75" thickBot="1" x14ac:dyDescent="0.25">
      <c r="B403" s="34" t="s">
        <v>342</v>
      </c>
    </row>
    <row r="404" spans="2:22" x14ac:dyDescent="0.2">
      <c r="B404" s="274" t="s">
        <v>56</v>
      </c>
      <c r="C404" s="267" t="s">
        <v>57</v>
      </c>
      <c r="D404" s="267" t="s">
        <v>58</v>
      </c>
      <c r="E404" s="267" t="s">
        <v>59</v>
      </c>
      <c r="F404" s="276" t="s">
        <v>60</v>
      </c>
      <c r="G404" s="277"/>
      <c r="H404" s="277"/>
      <c r="I404" s="277"/>
      <c r="J404" s="277"/>
      <c r="K404" s="277"/>
      <c r="L404" s="277"/>
      <c r="M404" s="277"/>
      <c r="N404" s="277"/>
      <c r="O404" s="277"/>
      <c r="P404" s="278"/>
      <c r="Q404" s="279" t="s">
        <v>61</v>
      </c>
      <c r="R404" s="280"/>
      <c r="S404" s="280"/>
      <c r="T404" s="281"/>
      <c r="U404" s="267" t="s">
        <v>62</v>
      </c>
      <c r="V404" s="269" t="s">
        <v>63</v>
      </c>
    </row>
    <row r="405" spans="2:22" ht="15.75" thickBot="1" x14ac:dyDescent="0.25">
      <c r="B405" s="275"/>
      <c r="C405" s="268"/>
      <c r="D405" s="268"/>
      <c r="E405" s="268"/>
      <c r="F405" s="148" t="s">
        <v>2</v>
      </c>
      <c r="G405" s="148" t="s">
        <v>3</v>
      </c>
      <c r="H405" s="148" t="s">
        <v>64</v>
      </c>
      <c r="I405" s="148" t="s">
        <v>5</v>
      </c>
      <c r="J405" s="148" t="s">
        <v>6</v>
      </c>
      <c r="K405" s="148" t="s">
        <v>7</v>
      </c>
      <c r="L405" s="148" t="s">
        <v>8</v>
      </c>
      <c r="M405" s="149" t="s">
        <v>9</v>
      </c>
      <c r="N405" s="149" t="s">
        <v>10</v>
      </c>
      <c r="O405" s="150" t="s">
        <v>65</v>
      </c>
      <c r="P405" s="151" t="s">
        <v>66</v>
      </c>
      <c r="Q405" s="152" t="s">
        <v>67</v>
      </c>
      <c r="R405" s="153" t="s">
        <v>68</v>
      </c>
      <c r="S405" s="154" t="s">
        <v>69</v>
      </c>
      <c r="T405" s="151" t="s">
        <v>70</v>
      </c>
      <c r="U405" s="268"/>
      <c r="V405" s="270"/>
    </row>
    <row r="406" spans="2:22" x14ac:dyDescent="0.2">
      <c r="B406" s="271">
        <v>44683</v>
      </c>
      <c r="C406" s="261" t="s">
        <v>72</v>
      </c>
      <c r="D406" s="264">
        <v>0.8125</v>
      </c>
      <c r="E406" s="261" t="s">
        <v>74</v>
      </c>
      <c r="F406" s="136"/>
      <c r="G406" s="129"/>
      <c r="H406" s="129"/>
      <c r="I406" s="129"/>
      <c r="J406" s="129"/>
      <c r="K406" s="129"/>
      <c r="L406" s="129" t="str">
        <f t="shared" ref="L406:L445" si="129">IF(H406=I406,"0",IF(H406&gt;I406,"1","-1"))</f>
        <v>0</v>
      </c>
      <c r="M406" s="80" t="e">
        <f t="shared" ref="M406:M445" si="130">((ABS(H406-I406)+ABS(J406-I406))*L406)/ABS(I406)</f>
        <v>#DIV/0!</v>
      </c>
      <c r="N406" s="80" t="e">
        <f t="shared" ref="N406:N445" si="131">M406*K406*G406</f>
        <v>#DIV/0!</v>
      </c>
      <c r="O406" s="81" t="e">
        <f t="shared" ref="O406:O445" si="132">SUM(N406)</f>
        <v>#DIV/0!</v>
      </c>
      <c r="P406" s="82" t="e">
        <f t="shared" ref="P406:P445" si="133">O406*1.618*-10</f>
        <v>#DIV/0!</v>
      </c>
      <c r="Q406" s="129"/>
      <c r="R406" s="83"/>
      <c r="S406" s="83"/>
      <c r="T406" s="129"/>
      <c r="U406" s="82" t="e">
        <f t="shared" ref="U406:U445" si="134">ABS(Q406-P406)</f>
        <v>#DIV/0!</v>
      </c>
      <c r="V406" s="84"/>
    </row>
    <row r="407" spans="2:22" x14ac:dyDescent="0.2">
      <c r="B407" s="272"/>
      <c r="C407" s="262"/>
      <c r="D407" s="265"/>
      <c r="E407" s="262"/>
      <c r="F407" s="181"/>
      <c r="G407" s="182"/>
      <c r="H407" s="182"/>
      <c r="I407" s="182"/>
      <c r="J407" s="182"/>
      <c r="K407" s="182"/>
      <c r="L407" s="182" t="str">
        <f t="shared" si="129"/>
        <v>0</v>
      </c>
      <c r="M407" s="184" t="e">
        <f t="shared" si="130"/>
        <v>#DIV/0!</v>
      </c>
      <c r="N407" s="184" t="e">
        <f t="shared" si="131"/>
        <v>#DIV/0!</v>
      </c>
      <c r="O407" s="123" t="e">
        <f t="shared" si="132"/>
        <v>#DIV/0!</v>
      </c>
      <c r="P407" s="185" t="e">
        <f t="shared" si="133"/>
        <v>#DIV/0!</v>
      </c>
      <c r="Q407" s="182"/>
      <c r="R407" s="186"/>
      <c r="S407" s="186"/>
      <c r="T407" s="182"/>
      <c r="U407" s="185" t="e">
        <f t="shared" si="134"/>
        <v>#DIV/0!</v>
      </c>
      <c r="V407" s="187"/>
    </row>
    <row r="408" spans="2:22" x14ac:dyDescent="0.2">
      <c r="B408" s="272"/>
      <c r="C408" s="262"/>
      <c r="D408" s="265"/>
      <c r="E408" s="262"/>
      <c r="F408" s="181"/>
      <c r="G408" s="182"/>
      <c r="H408" s="182"/>
      <c r="I408" s="182"/>
      <c r="J408" s="182"/>
      <c r="K408" s="182"/>
      <c r="L408" s="182" t="str">
        <f t="shared" si="129"/>
        <v>0</v>
      </c>
      <c r="M408" s="184" t="e">
        <f t="shared" si="130"/>
        <v>#DIV/0!</v>
      </c>
      <c r="N408" s="184" t="e">
        <f t="shared" si="131"/>
        <v>#DIV/0!</v>
      </c>
      <c r="O408" s="123" t="e">
        <f t="shared" si="132"/>
        <v>#DIV/0!</v>
      </c>
      <c r="P408" s="185" t="e">
        <f t="shared" si="133"/>
        <v>#DIV/0!</v>
      </c>
      <c r="Q408" s="182"/>
      <c r="R408" s="186"/>
      <c r="S408" s="186"/>
      <c r="T408" s="182"/>
      <c r="U408" s="185" t="e">
        <f t="shared" si="134"/>
        <v>#DIV/0!</v>
      </c>
      <c r="V408" s="187"/>
    </row>
    <row r="409" spans="2:22" x14ac:dyDescent="0.2">
      <c r="B409" s="272"/>
      <c r="C409" s="262"/>
      <c r="D409" s="265"/>
      <c r="E409" s="262"/>
      <c r="F409" s="181"/>
      <c r="G409" s="182"/>
      <c r="H409" s="182"/>
      <c r="I409" s="182"/>
      <c r="J409" s="182"/>
      <c r="K409" s="182"/>
      <c r="L409" s="182" t="str">
        <f t="shared" si="129"/>
        <v>0</v>
      </c>
      <c r="M409" s="184" t="e">
        <f t="shared" si="130"/>
        <v>#DIV/0!</v>
      </c>
      <c r="N409" s="184" t="e">
        <f t="shared" si="131"/>
        <v>#DIV/0!</v>
      </c>
      <c r="O409" s="123" t="e">
        <f t="shared" si="132"/>
        <v>#DIV/0!</v>
      </c>
      <c r="P409" s="185" t="e">
        <f t="shared" si="133"/>
        <v>#DIV/0!</v>
      </c>
      <c r="Q409" s="182"/>
      <c r="R409" s="186"/>
      <c r="S409" s="186"/>
      <c r="T409" s="182"/>
      <c r="U409" s="185" t="e">
        <f t="shared" si="134"/>
        <v>#DIV/0!</v>
      </c>
      <c r="V409" s="187"/>
    </row>
    <row r="410" spans="2:22" x14ac:dyDescent="0.2">
      <c r="B410" s="272"/>
      <c r="C410" s="262"/>
      <c r="D410" s="265"/>
      <c r="E410" s="262"/>
      <c r="F410" s="181"/>
      <c r="G410" s="182"/>
      <c r="H410" s="182"/>
      <c r="I410" s="182"/>
      <c r="J410" s="182"/>
      <c r="K410" s="182"/>
      <c r="L410" s="182" t="str">
        <f t="shared" si="129"/>
        <v>0</v>
      </c>
      <c r="M410" s="184" t="e">
        <f t="shared" si="130"/>
        <v>#DIV/0!</v>
      </c>
      <c r="N410" s="184" t="e">
        <f t="shared" si="131"/>
        <v>#DIV/0!</v>
      </c>
      <c r="O410" s="123" t="e">
        <f t="shared" si="132"/>
        <v>#DIV/0!</v>
      </c>
      <c r="P410" s="185" t="e">
        <f t="shared" si="133"/>
        <v>#DIV/0!</v>
      </c>
      <c r="Q410" s="182"/>
      <c r="R410" s="186"/>
      <c r="S410" s="186"/>
      <c r="T410" s="182"/>
      <c r="U410" s="185" t="e">
        <f t="shared" si="134"/>
        <v>#DIV/0!</v>
      </c>
      <c r="V410" s="187"/>
    </row>
    <row r="411" spans="2:22" x14ac:dyDescent="0.2">
      <c r="B411" s="272"/>
      <c r="C411" s="262"/>
      <c r="D411" s="265"/>
      <c r="E411" s="262"/>
      <c r="F411" s="181"/>
      <c r="G411" s="182"/>
      <c r="H411" s="182"/>
      <c r="I411" s="182"/>
      <c r="J411" s="182"/>
      <c r="K411" s="182"/>
      <c r="L411" s="182" t="str">
        <f t="shared" si="129"/>
        <v>0</v>
      </c>
      <c r="M411" s="184" t="e">
        <f t="shared" si="130"/>
        <v>#DIV/0!</v>
      </c>
      <c r="N411" s="184" t="e">
        <f t="shared" si="131"/>
        <v>#DIV/0!</v>
      </c>
      <c r="O411" s="123" t="e">
        <f t="shared" si="132"/>
        <v>#DIV/0!</v>
      </c>
      <c r="P411" s="185" t="e">
        <f t="shared" si="133"/>
        <v>#DIV/0!</v>
      </c>
      <c r="Q411" s="182"/>
      <c r="R411" s="186"/>
      <c r="S411" s="186"/>
      <c r="T411" s="182"/>
      <c r="U411" s="185" t="e">
        <f t="shared" si="134"/>
        <v>#DIV/0!</v>
      </c>
      <c r="V411" s="187"/>
    </row>
    <row r="412" spans="2:22" x14ac:dyDescent="0.2">
      <c r="B412" s="272"/>
      <c r="C412" s="262"/>
      <c r="D412" s="265"/>
      <c r="E412" s="262"/>
      <c r="F412" s="181"/>
      <c r="G412" s="182"/>
      <c r="H412" s="182"/>
      <c r="I412" s="182"/>
      <c r="J412" s="182"/>
      <c r="K412" s="182"/>
      <c r="L412" s="182" t="str">
        <f t="shared" si="129"/>
        <v>0</v>
      </c>
      <c r="M412" s="184" t="e">
        <f t="shared" si="130"/>
        <v>#DIV/0!</v>
      </c>
      <c r="N412" s="184" t="e">
        <f t="shared" si="131"/>
        <v>#DIV/0!</v>
      </c>
      <c r="O412" s="123" t="e">
        <f t="shared" si="132"/>
        <v>#DIV/0!</v>
      </c>
      <c r="P412" s="185" t="e">
        <f t="shared" si="133"/>
        <v>#DIV/0!</v>
      </c>
      <c r="Q412" s="182"/>
      <c r="R412" s="186"/>
      <c r="S412" s="186"/>
      <c r="T412" s="182"/>
      <c r="U412" s="185" t="e">
        <f t="shared" si="134"/>
        <v>#DIV/0!</v>
      </c>
      <c r="V412" s="187"/>
    </row>
    <row r="413" spans="2:22" ht="15.75" thickBot="1" x14ac:dyDescent="0.25">
      <c r="B413" s="273"/>
      <c r="C413" s="262"/>
      <c r="D413" s="265"/>
      <c r="E413" s="262"/>
      <c r="F413" s="137"/>
      <c r="G413" s="138"/>
      <c r="H413" s="138"/>
      <c r="I413" s="138"/>
      <c r="J413" s="138"/>
      <c r="K413" s="138"/>
      <c r="L413" s="138" t="str">
        <f t="shared" si="129"/>
        <v>0</v>
      </c>
      <c r="M413" s="108" t="e">
        <f t="shared" si="130"/>
        <v>#DIV/0!</v>
      </c>
      <c r="N413" s="108" t="e">
        <f t="shared" si="131"/>
        <v>#DIV/0!</v>
      </c>
      <c r="O413" s="162" t="e">
        <f t="shared" si="132"/>
        <v>#DIV/0!</v>
      </c>
      <c r="P413" s="124" t="e">
        <f t="shared" si="133"/>
        <v>#DIV/0!</v>
      </c>
      <c r="Q413" s="138"/>
      <c r="R413" s="172"/>
      <c r="S413" s="172"/>
      <c r="T413" s="138"/>
      <c r="U413" s="124" t="e">
        <f t="shared" si="134"/>
        <v>#DIV/0!</v>
      </c>
      <c r="V413" s="173"/>
    </row>
    <row r="414" spans="2:22" x14ac:dyDescent="0.2">
      <c r="B414" s="258">
        <v>44684</v>
      </c>
      <c r="C414" s="261" t="s">
        <v>72</v>
      </c>
      <c r="D414" s="264">
        <v>0.8125</v>
      </c>
      <c r="E414" s="261" t="s">
        <v>74</v>
      </c>
      <c r="F414" s="136"/>
      <c r="G414" s="129"/>
      <c r="H414" s="129"/>
      <c r="I414" s="129"/>
      <c r="J414" s="129"/>
      <c r="K414" s="129"/>
      <c r="L414" s="129" t="str">
        <f t="shared" si="129"/>
        <v>0</v>
      </c>
      <c r="M414" s="80" t="e">
        <f t="shared" si="130"/>
        <v>#DIV/0!</v>
      </c>
      <c r="N414" s="80" t="e">
        <f t="shared" si="131"/>
        <v>#DIV/0!</v>
      </c>
      <c r="O414" s="81" t="e">
        <f t="shared" si="132"/>
        <v>#DIV/0!</v>
      </c>
      <c r="P414" s="82" t="e">
        <f t="shared" si="133"/>
        <v>#DIV/0!</v>
      </c>
      <c r="Q414" s="129"/>
      <c r="R414" s="83"/>
      <c r="S414" s="83"/>
      <c r="T414" s="129"/>
      <c r="U414" s="82" t="e">
        <f t="shared" si="134"/>
        <v>#DIV/0!</v>
      </c>
      <c r="V414" s="84"/>
    </row>
    <row r="415" spans="2:22" x14ac:dyDescent="0.2">
      <c r="B415" s="259"/>
      <c r="C415" s="262"/>
      <c r="D415" s="265"/>
      <c r="E415" s="262"/>
      <c r="F415" s="137"/>
      <c r="G415" s="138"/>
      <c r="H415" s="138"/>
      <c r="I415" s="138"/>
      <c r="J415" s="138"/>
      <c r="K415" s="138"/>
      <c r="L415" s="138" t="str">
        <f t="shared" si="129"/>
        <v>0</v>
      </c>
      <c r="M415" s="108" t="e">
        <f t="shared" si="130"/>
        <v>#DIV/0!</v>
      </c>
      <c r="N415" s="108" t="e">
        <f t="shared" si="131"/>
        <v>#DIV/0!</v>
      </c>
      <c r="O415" s="231" t="e">
        <f t="shared" si="132"/>
        <v>#DIV/0!</v>
      </c>
      <c r="P415" s="232" t="e">
        <f t="shared" si="133"/>
        <v>#DIV/0!</v>
      </c>
      <c r="Q415" s="233"/>
      <c r="R415" s="234"/>
      <c r="S415" s="234"/>
      <c r="T415" s="233"/>
      <c r="U415" s="232" t="e">
        <f t="shared" si="134"/>
        <v>#DIV/0!</v>
      </c>
      <c r="V415" s="235"/>
    </row>
    <row r="416" spans="2:22" x14ac:dyDescent="0.2">
      <c r="B416" s="259"/>
      <c r="C416" s="262"/>
      <c r="D416" s="265"/>
      <c r="E416" s="262"/>
      <c r="F416" s="137"/>
      <c r="G416" s="138"/>
      <c r="H416" s="138"/>
      <c r="I416" s="138"/>
      <c r="J416" s="138"/>
      <c r="K416" s="138"/>
      <c r="L416" s="138" t="str">
        <f t="shared" si="129"/>
        <v>0</v>
      </c>
      <c r="M416" s="108" t="e">
        <f t="shared" si="130"/>
        <v>#DIV/0!</v>
      </c>
      <c r="N416" s="108" t="e">
        <f t="shared" si="131"/>
        <v>#DIV/0!</v>
      </c>
      <c r="O416" s="231" t="e">
        <f t="shared" si="132"/>
        <v>#DIV/0!</v>
      </c>
      <c r="P416" s="232" t="e">
        <f t="shared" si="133"/>
        <v>#DIV/0!</v>
      </c>
      <c r="Q416" s="233"/>
      <c r="R416" s="234"/>
      <c r="S416" s="234"/>
      <c r="T416" s="233"/>
      <c r="U416" s="232" t="e">
        <f t="shared" si="134"/>
        <v>#DIV/0!</v>
      </c>
      <c r="V416" s="235"/>
    </row>
    <row r="417" spans="2:22" x14ac:dyDescent="0.2">
      <c r="B417" s="259"/>
      <c r="C417" s="262"/>
      <c r="D417" s="265"/>
      <c r="E417" s="262"/>
      <c r="F417" s="137"/>
      <c r="G417" s="138"/>
      <c r="H417" s="138"/>
      <c r="I417" s="138"/>
      <c r="J417" s="138"/>
      <c r="K417" s="138"/>
      <c r="L417" s="138" t="str">
        <f t="shared" si="129"/>
        <v>0</v>
      </c>
      <c r="M417" s="108" t="e">
        <f t="shared" si="130"/>
        <v>#DIV/0!</v>
      </c>
      <c r="N417" s="108" t="e">
        <f t="shared" si="131"/>
        <v>#DIV/0!</v>
      </c>
      <c r="O417" s="231" t="e">
        <f t="shared" si="132"/>
        <v>#DIV/0!</v>
      </c>
      <c r="P417" s="232" t="e">
        <f t="shared" si="133"/>
        <v>#DIV/0!</v>
      </c>
      <c r="Q417" s="233"/>
      <c r="R417" s="234"/>
      <c r="S417" s="234"/>
      <c r="T417" s="233"/>
      <c r="U417" s="232" t="e">
        <f t="shared" si="134"/>
        <v>#DIV/0!</v>
      </c>
      <c r="V417" s="235"/>
    </row>
    <row r="418" spans="2:22" x14ac:dyDescent="0.2">
      <c r="B418" s="259"/>
      <c r="C418" s="262"/>
      <c r="D418" s="265"/>
      <c r="E418" s="262"/>
      <c r="F418" s="137"/>
      <c r="G418" s="138"/>
      <c r="H418" s="138"/>
      <c r="I418" s="138"/>
      <c r="J418" s="138"/>
      <c r="K418" s="138"/>
      <c r="L418" s="138" t="str">
        <f t="shared" si="129"/>
        <v>0</v>
      </c>
      <c r="M418" s="108" t="e">
        <f t="shared" si="130"/>
        <v>#DIV/0!</v>
      </c>
      <c r="N418" s="108" t="e">
        <f t="shared" si="131"/>
        <v>#DIV/0!</v>
      </c>
      <c r="O418" s="231" t="e">
        <f t="shared" si="132"/>
        <v>#DIV/0!</v>
      </c>
      <c r="P418" s="232" t="e">
        <f t="shared" si="133"/>
        <v>#DIV/0!</v>
      </c>
      <c r="Q418" s="233"/>
      <c r="R418" s="234"/>
      <c r="S418" s="234"/>
      <c r="T418" s="233"/>
      <c r="U418" s="232" t="e">
        <f t="shared" si="134"/>
        <v>#DIV/0!</v>
      </c>
      <c r="V418" s="235"/>
    </row>
    <row r="419" spans="2:22" x14ac:dyDescent="0.2">
      <c r="B419" s="259"/>
      <c r="C419" s="262"/>
      <c r="D419" s="265"/>
      <c r="E419" s="262"/>
      <c r="F419" s="137"/>
      <c r="G419" s="138"/>
      <c r="H419" s="138"/>
      <c r="I419" s="138"/>
      <c r="J419" s="138"/>
      <c r="K419" s="138"/>
      <c r="L419" s="138" t="str">
        <f t="shared" si="129"/>
        <v>0</v>
      </c>
      <c r="M419" s="108" t="e">
        <f t="shared" si="130"/>
        <v>#DIV/0!</v>
      </c>
      <c r="N419" s="108" t="e">
        <f t="shared" si="131"/>
        <v>#DIV/0!</v>
      </c>
      <c r="O419" s="231" t="e">
        <f t="shared" si="132"/>
        <v>#DIV/0!</v>
      </c>
      <c r="P419" s="232" t="e">
        <f t="shared" si="133"/>
        <v>#DIV/0!</v>
      </c>
      <c r="Q419" s="233"/>
      <c r="R419" s="234"/>
      <c r="S419" s="234"/>
      <c r="T419" s="233"/>
      <c r="U419" s="232" t="e">
        <f t="shared" si="134"/>
        <v>#DIV/0!</v>
      </c>
      <c r="V419" s="235"/>
    </row>
    <row r="420" spans="2:22" x14ac:dyDescent="0.2">
      <c r="B420" s="259"/>
      <c r="C420" s="262"/>
      <c r="D420" s="265"/>
      <c r="E420" s="262"/>
      <c r="F420" s="137"/>
      <c r="G420" s="138"/>
      <c r="H420" s="138"/>
      <c r="I420" s="138"/>
      <c r="J420" s="138"/>
      <c r="K420" s="138"/>
      <c r="L420" s="138" t="str">
        <f t="shared" si="129"/>
        <v>0</v>
      </c>
      <c r="M420" s="108" t="e">
        <f t="shared" si="130"/>
        <v>#DIV/0!</v>
      </c>
      <c r="N420" s="108" t="e">
        <f t="shared" si="131"/>
        <v>#DIV/0!</v>
      </c>
      <c r="O420" s="231" t="e">
        <f t="shared" si="132"/>
        <v>#DIV/0!</v>
      </c>
      <c r="P420" s="232" t="e">
        <f t="shared" si="133"/>
        <v>#DIV/0!</v>
      </c>
      <c r="Q420" s="233"/>
      <c r="R420" s="234"/>
      <c r="S420" s="234"/>
      <c r="T420" s="233"/>
      <c r="U420" s="232" t="e">
        <f t="shared" si="134"/>
        <v>#DIV/0!</v>
      </c>
      <c r="V420" s="235"/>
    </row>
    <row r="421" spans="2:22" ht="15.75" thickBot="1" x14ac:dyDescent="0.25">
      <c r="B421" s="260"/>
      <c r="C421" s="263"/>
      <c r="D421" s="265"/>
      <c r="E421" s="263"/>
      <c r="F421" s="144"/>
      <c r="G421" s="145"/>
      <c r="H421" s="145"/>
      <c r="I421" s="145"/>
      <c r="J421" s="145"/>
      <c r="K421" s="145"/>
      <c r="L421" s="145" t="str">
        <f t="shared" si="129"/>
        <v>0</v>
      </c>
      <c r="M421" s="147" t="e">
        <f t="shared" si="130"/>
        <v>#DIV/0!</v>
      </c>
      <c r="N421" s="193" t="e">
        <f t="shared" si="131"/>
        <v>#DIV/0!</v>
      </c>
      <c r="O421" s="236" t="e">
        <f t="shared" si="132"/>
        <v>#DIV/0!</v>
      </c>
      <c r="P421" s="237" t="e">
        <f t="shared" si="133"/>
        <v>#DIV/0!</v>
      </c>
      <c r="Q421" s="238"/>
      <c r="R421" s="227"/>
      <c r="S421" s="227"/>
      <c r="T421" s="238"/>
      <c r="U421" s="237" t="e">
        <f t="shared" si="134"/>
        <v>#DIV/0!</v>
      </c>
      <c r="V421" s="239"/>
    </row>
    <row r="422" spans="2:22" x14ac:dyDescent="0.2">
      <c r="B422" s="258">
        <v>44685</v>
      </c>
      <c r="C422" s="261" t="s">
        <v>72</v>
      </c>
      <c r="D422" s="264">
        <v>0.8125</v>
      </c>
      <c r="E422" s="261" t="s">
        <v>74</v>
      </c>
      <c r="F422" s="136"/>
      <c r="G422" s="129"/>
      <c r="H422" s="129"/>
      <c r="I422" s="129"/>
      <c r="J422" s="129"/>
      <c r="K422" s="129"/>
      <c r="L422" s="129" t="str">
        <f t="shared" si="129"/>
        <v>0</v>
      </c>
      <c r="M422" s="80" t="e">
        <f t="shared" si="130"/>
        <v>#DIV/0!</v>
      </c>
      <c r="N422" s="80" t="e">
        <f t="shared" si="131"/>
        <v>#DIV/0!</v>
      </c>
      <c r="O422" s="81" t="e">
        <f t="shared" si="132"/>
        <v>#DIV/0!</v>
      </c>
      <c r="P422" s="82" t="e">
        <f t="shared" si="133"/>
        <v>#DIV/0!</v>
      </c>
      <c r="Q422" s="129"/>
      <c r="R422" s="83"/>
      <c r="S422" s="83"/>
      <c r="T422" s="129"/>
      <c r="U422" s="82" t="e">
        <f t="shared" si="134"/>
        <v>#DIV/0!</v>
      </c>
      <c r="V422" s="84"/>
    </row>
    <row r="423" spans="2:22" x14ac:dyDescent="0.2">
      <c r="B423" s="259"/>
      <c r="C423" s="262"/>
      <c r="D423" s="265"/>
      <c r="E423" s="262"/>
      <c r="F423" s="181"/>
      <c r="G423" s="182"/>
      <c r="H423" s="182"/>
      <c r="I423" s="182"/>
      <c r="J423" s="182"/>
      <c r="K423" s="182"/>
      <c r="L423" s="182" t="str">
        <f t="shared" si="129"/>
        <v>0</v>
      </c>
      <c r="M423" s="184" t="e">
        <f t="shared" si="130"/>
        <v>#DIV/0!</v>
      </c>
      <c r="N423" s="184" t="e">
        <f t="shared" si="131"/>
        <v>#DIV/0!</v>
      </c>
      <c r="O423" s="231" t="e">
        <f t="shared" si="132"/>
        <v>#DIV/0!</v>
      </c>
      <c r="P423" s="232" t="e">
        <f t="shared" si="133"/>
        <v>#DIV/0!</v>
      </c>
      <c r="Q423" s="233"/>
      <c r="R423" s="234"/>
      <c r="S423" s="234"/>
      <c r="T423" s="233"/>
      <c r="U423" s="232" t="e">
        <f t="shared" si="134"/>
        <v>#DIV/0!</v>
      </c>
      <c r="V423" s="235"/>
    </row>
    <row r="424" spans="2:22" x14ac:dyDescent="0.2">
      <c r="B424" s="259"/>
      <c r="C424" s="262"/>
      <c r="D424" s="265"/>
      <c r="E424" s="262"/>
      <c r="F424" s="181"/>
      <c r="G424" s="182"/>
      <c r="H424" s="182"/>
      <c r="I424" s="182"/>
      <c r="J424" s="182"/>
      <c r="K424" s="182"/>
      <c r="L424" s="182" t="str">
        <f t="shared" si="129"/>
        <v>0</v>
      </c>
      <c r="M424" s="184" t="e">
        <f t="shared" si="130"/>
        <v>#DIV/0!</v>
      </c>
      <c r="N424" s="184" t="e">
        <f t="shared" si="131"/>
        <v>#DIV/0!</v>
      </c>
      <c r="O424" s="231" t="e">
        <f t="shared" si="132"/>
        <v>#DIV/0!</v>
      </c>
      <c r="P424" s="232" t="e">
        <f t="shared" si="133"/>
        <v>#DIV/0!</v>
      </c>
      <c r="Q424" s="233"/>
      <c r="R424" s="234"/>
      <c r="S424" s="234"/>
      <c r="T424" s="233"/>
      <c r="U424" s="232" t="e">
        <f t="shared" si="134"/>
        <v>#DIV/0!</v>
      </c>
      <c r="V424" s="235"/>
    </row>
    <row r="425" spans="2:22" x14ac:dyDescent="0.2">
      <c r="B425" s="259"/>
      <c r="C425" s="262"/>
      <c r="D425" s="265"/>
      <c r="E425" s="262"/>
      <c r="F425" s="181"/>
      <c r="G425" s="182"/>
      <c r="H425" s="182"/>
      <c r="I425" s="182"/>
      <c r="J425" s="182"/>
      <c r="K425" s="182"/>
      <c r="L425" s="182" t="str">
        <f t="shared" si="129"/>
        <v>0</v>
      </c>
      <c r="M425" s="184" t="e">
        <f t="shared" si="130"/>
        <v>#DIV/0!</v>
      </c>
      <c r="N425" s="184" t="e">
        <f t="shared" si="131"/>
        <v>#DIV/0!</v>
      </c>
      <c r="O425" s="231" t="e">
        <f t="shared" si="132"/>
        <v>#DIV/0!</v>
      </c>
      <c r="P425" s="232" t="e">
        <f t="shared" si="133"/>
        <v>#DIV/0!</v>
      </c>
      <c r="Q425" s="233"/>
      <c r="R425" s="234"/>
      <c r="S425" s="234"/>
      <c r="T425" s="233"/>
      <c r="U425" s="232" t="e">
        <f t="shared" si="134"/>
        <v>#DIV/0!</v>
      </c>
      <c r="V425" s="235"/>
    </row>
    <row r="426" spans="2:22" x14ac:dyDescent="0.2">
      <c r="B426" s="259"/>
      <c r="C426" s="262"/>
      <c r="D426" s="265"/>
      <c r="E426" s="262"/>
      <c r="F426" s="181"/>
      <c r="G426" s="182"/>
      <c r="H426" s="182"/>
      <c r="I426" s="182"/>
      <c r="J426" s="182"/>
      <c r="K426" s="182"/>
      <c r="L426" s="182" t="str">
        <f t="shared" si="129"/>
        <v>0</v>
      </c>
      <c r="M426" s="184" t="e">
        <f t="shared" si="130"/>
        <v>#DIV/0!</v>
      </c>
      <c r="N426" s="184" t="e">
        <f t="shared" si="131"/>
        <v>#DIV/0!</v>
      </c>
      <c r="O426" s="231" t="e">
        <f t="shared" si="132"/>
        <v>#DIV/0!</v>
      </c>
      <c r="P426" s="232" t="e">
        <f t="shared" si="133"/>
        <v>#DIV/0!</v>
      </c>
      <c r="Q426" s="233"/>
      <c r="R426" s="234"/>
      <c r="S426" s="234"/>
      <c r="T426" s="233"/>
      <c r="U426" s="232" t="e">
        <f t="shared" si="134"/>
        <v>#DIV/0!</v>
      </c>
      <c r="V426" s="235"/>
    </row>
    <row r="427" spans="2:22" x14ac:dyDescent="0.2">
      <c r="B427" s="259"/>
      <c r="C427" s="262"/>
      <c r="D427" s="265"/>
      <c r="E427" s="262"/>
      <c r="F427" s="181"/>
      <c r="G427" s="182"/>
      <c r="H427" s="182"/>
      <c r="I427" s="182"/>
      <c r="J427" s="182"/>
      <c r="K427" s="182"/>
      <c r="L427" s="182" t="str">
        <f t="shared" si="129"/>
        <v>0</v>
      </c>
      <c r="M427" s="184" t="e">
        <f t="shared" si="130"/>
        <v>#DIV/0!</v>
      </c>
      <c r="N427" s="184" t="e">
        <f t="shared" si="131"/>
        <v>#DIV/0!</v>
      </c>
      <c r="O427" s="231" t="e">
        <f t="shared" si="132"/>
        <v>#DIV/0!</v>
      </c>
      <c r="P427" s="232" t="e">
        <f t="shared" si="133"/>
        <v>#DIV/0!</v>
      </c>
      <c r="Q427" s="233"/>
      <c r="R427" s="234"/>
      <c r="S427" s="234"/>
      <c r="T427" s="233"/>
      <c r="U427" s="232" t="e">
        <f t="shared" si="134"/>
        <v>#DIV/0!</v>
      </c>
      <c r="V427" s="235"/>
    </row>
    <row r="428" spans="2:22" x14ac:dyDescent="0.2">
      <c r="B428" s="259"/>
      <c r="C428" s="262"/>
      <c r="D428" s="265"/>
      <c r="E428" s="262"/>
      <c r="F428" s="181"/>
      <c r="G428" s="182"/>
      <c r="H428" s="182"/>
      <c r="I428" s="182"/>
      <c r="J428" s="182"/>
      <c r="K428" s="182"/>
      <c r="L428" s="182" t="str">
        <f t="shared" si="129"/>
        <v>0</v>
      </c>
      <c r="M428" s="184" t="e">
        <f t="shared" si="130"/>
        <v>#DIV/0!</v>
      </c>
      <c r="N428" s="184" t="e">
        <f t="shared" si="131"/>
        <v>#DIV/0!</v>
      </c>
      <c r="O428" s="231" t="e">
        <f t="shared" si="132"/>
        <v>#DIV/0!</v>
      </c>
      <c r="P428" s="232" t="e">
        <f t="shared" si="133"/>
        <v>#DIV/0!</v>
      </c>
      <c r="Q428" s="233"/>
      <c r="R428" s="234"/>
      <c r="S428" s="234"/>
      <c r="T428" s="233"/>
      <c r="U428" s="232" t="e">
        <f t="shared" si="134"/>
        <v>#DIV/0!</v>
      </c>
      <c r="V428" s="235"/>
    </row>
    <row r="429" spans="2:22" ht="15.75" thickBot="1" x14ac:dyDescent="0.25">
      <c r="B429" s="260"/>
      <c r="C429" s="263"/>
      <c r="D429" s="265"/>
      <c r="E429" s="263"/>
      <c r="F429" s="191"/>
      <c r="G429" s="183"/>
      <c r="H429" s="183"/>
      <c r="I429" s="183"/>
      <c r="J429" s="183"/>
      <c r="K429" s="183"/>
      <c r="L429" s="183" t="str">
        <f t="shared" si="129"/>
        <v>0</v>
      </c>
      <c r="M429" s="193" t="e">
        <f t="shared" si="130"/>
        <v>#DIV/0!</v>
      </c>
      <c r="N429" s="193" t="e">
        <f t="shared" si="131"/>
        <v>#DIV/0!</v>
      </c>
      <c r="O429" s="236" t="e">
        <f t="shared" si="132"/>
        <v>#DIV/0!</v>
      </c>
      <c r="P429" s="237" t="e">
        <f t="shared" si="133"/>
        <v>#DIV/0!</v>
      </c>
      <c r="Q429" s="238"/>
      <c r="R429" s="227"/>
      <c r="S429" s="227"/>
      <c r="T429" s="238"/>
      <c r="U429" s="237" t="e">
        <f t="shared" si="134"/>
        <v>#DIV/0!</v>
      </c>
      <c r="V429" s="239"/>
    </row>
    <row r="430" spans="2:22" x14ac:dyDescent="0.2">
      <c r="B430" s="258">
        <v>44686</v>
      </c>
      <c r="C430" s="261" t="s">
        <v>72</v>
      </c>
      <c r="D430" s="264">
        <v>0.8125</v>
      </c>
      <c r="E430" s="261" t="s">
        <v>74</v>
      </c>
      <c r="F430" s="136"/>
      <c r="G430" s="129"/>
      <c r="H430" s="129"/>
      <c r="I430" s="129"/>
      <c r="J430" s="129"/>
      <c r="K430" s="129"/>
      <c r="L430" s="129" t="str">
        <f t="shared" si="129"/>
        <v>0</v>
      </c>
      <c r="M430" s="80" t="e">
        <f t="shared" si="130"/>
        <v>#DIV/0!</v>
      </c>
      <c r="N430" s="80" t="e">
        <f t="shared" si="131"/>
        <v>#DIV/0!</v>
      </c>
      <c r="O430" s="240" t="e">
        <f t="shared" si="132"/>
        <v>#DIV/0!</v>
      </c>
      <c r="P430" s="241" t="e">
        <f t="shared" si="133"/>
        <v>#DIV/0!</v>
      </c>
      <c r="Q430" s="242"/>
      <c r="R430" s="243"/>
      <c r="S430" s="243"/>
      <c r="T430" s="242"/>
      <c r="U430" s="241" t="e">
        <f t="shared" si="134"/>
        <v>#DIV/0!</v>
      </c>
      <c r="V430" s="244"/>
    </row>
    <row r="431" spans="2:22" x14ac:dyDescent="0.2">
      <c r="B431" s="259"/>
      <c r="C431" s="262"/>
      <c r="D431" s="265"/>
      <c r="E431" s="262"/>
      <c r="F431" s="181"/>
      <c r="G431" s="182"/>
      <c r="H431" s="182"/>
      <c r="I431" s="182"/>
      <c r="J431" s="182"/>
      <c r="K431" s="182"/>
      <c r="L431" s="138" t="str">
        <f t="shared" si="129"/>
        <v>0</v>
      </c>
      <c r="M431" s="108" t="e">
        <f t="shared" si="130"/>
        <v>#DIV/0!</v>
      </c>
      <c r="N431" s="108" t="e">
        <f t="shared" si="131"/>
        <v>#DIV/0!</v>
      </c>
      <c r="O431" s="231" t="e">
        <f t="shared" si="132"/>
        <v>#DIV/0!</v>
      </c>
      <c r="P431" s="232" t="e">
        <f t="shared" si="133"/>
        <v>#DIV/0!</v>
      </c>
      <c r="Q431" s="233"/>
      <c r="R431" s="234"/>
      <c r="S431" s="234"/>
      <c r="T431" s="233"/>
      <c r="U431" s="232" t="e">
        <f t="shared" si="134"/>
        <v>#DIV/0!</v>
      </c>
      <c r="V431" s="235"/>
    </row>
    <row r="432" spans="2:22" x14ac:dyDescent="0.2">
      <c r="B432" s="259"/>
      <c r="C432" s="262"/>
      <c r="D432" s="265"/>
      <c r="E432" s="262"/>
      <c r="F432" s="181"/>
      <c r="G432" s="182"/>
      <c r="H432" s="182"/>
      <c r="I432" s="182"/>
      <c r="J432" s="182"/>
      <c r="K432" s="182"/>
      <c r="L432" s="138" t="str">
        <f t="shared" si="129"/>
        <v>0</v>
      </c>
      <c r="M432" s="108" t="e">
        <f t="shared" si="130"/>
        <v>#DIV/0!</v>
      </c>
      <c r="N432" s="108" t="e">
        <f t="shared" si="131"/>
        <v>#DIV/0!</v>
      </c>
      <c r="O432" s="231" t="e">
        <f t="shared" si="132"/>
        <v>#DIV/0!</v>
      </c>
      <c r="P432" s="232" t="e">
        <f t="shared" si="133"/>
        <v>#DIV/0!</v>
      </c>
      <c r="Q432" s="233"/>
      <c r="R432" s="234"/>
      <c r="S432" s="234"/>
      <c r="T432" s="233"/>
      <c r="U432" s="232" t="e">
        <f t="shared" si="134"/>
        <v>#DIV/0!</v>
      </c>
      <c r="V432" s="235"/>
    </row>
    <row r="433" spans="2:22" x14ac:dyDescent="0.2">
      <c r="B433" s="259"/>
      <c r="C433" s="262"/>
      <c r="D433" s="265"/>
      <c r="E433" s="262"/>
      <c r="F433" s="137"/>
      <c r="G433" s="138"/>
      <c r="H433" s="138"/>
      <c r="I433" s="138"/>
      <c r="J433" s="138"/>
      <c r="K433" s="138"/>
      <c r="L433" s="138" t="str">
        <f t="shared" si="129"/>
        <v>0</v>
      </c>
      <c r="M433" s="108" t="e">
        <f t="shared" si="130"/>
        <v>#DIV/0!</v>
      </c>
      <c r="N433" s="108" t="e">
        <f t="shared" si="131"/>
        <v>#DIV/0!</v>
      </c>
      <c r="O433" s="231" t="e">
        <f t="shared" si="132"/>
        <v>#DIV/0!</v>
      </c>
      <c r="P433" s="232" t="e">
        <f t="shared" si="133"/>
        <v>#DIV/0!</v>
      </c>
      <c r="Q433" s="233"/>
      <c r="R433" s="234"/>
      <c r="S433" s="234"/>
      <c r="T433" s="233"/>
      <c r="U433" s="232" t="e">
        <f t="shared" si="134"/>
        <v>#DIV/0!</v>
      </c>
      <c r="V433" s="235"/>
    </row>
    <row r="434" spans="2:22" x14ac:dyDescent="0.2">
      <c r="B434" s="259"/>
      <c r="C434" s="262"/>
      <c r="D434" s="265"/>
      <c r="E434" s="262"/>
      <c r="F434" s="137"/>
      <c r="G434" s="138"/>
      <c r="H434" s="138"/>
      <c r="I434" s="138"/>
      <c r="J434" s="138"/>
      <c r="K434" s="138"/>
      <c r="L434" s="138" t="str">
        <f t="shared" si="129"/>
        <v>0</v>
      </c>
      <c r="M434" s="108" t="e">
        <f t="shared" si="130"/>
        <v>#DIV/0!</v>
      </c>
      <c r="N434" s="108" t="e">
        <f t="shared" si="131"/>
        <v>#DIV/0!</v>
      </c>
      <c r="O434" s="162" t="e">
        <f t="shared" si="132"/>
        <v>#DIV/0!</v>
      </c>
      <c r="P434" s="124" t="e">
        <f t="shared" si="133"/>
        <v>#DIV/0!</v>
      </c>
      <c r="Q434" s="138"/>
      <c r="R434" s="172"/>
      <c r="S434" s="172"/>
      <c r="T434" s="138"/>
      <c r="U434" s="124" t="e">
        <f t="shared" si="134"/>
        <v>#DIV/0!</v>
      </c>
      <c r="V434" s="173"/>
    </row>
    <row r="435" spans="2:22" x14ac:dyDescent="0.2">
      <c r="B435" s="259"/>
      <c r="C435" s="262"/>
      <c r="D435" s="265"/>
      <c r="E435" s="262"/>
      <c r="F435" s="137"/>
      <c r="G435" s="138"/>
      <c r="H435" s="138"/>
      <c r="I435" s="138"/>
      <c r="J435" s="138"/>
      <c r="K435" s="138"/>
      <c r="L435" s="138" t="str">
        <f t="shared" si="129"/>
        <v>0</v>
      </c>
      <c r="M435" s="108" t="e">
        <f t="shared" si="130"/>
        <v>#DIV/0!</v>
      </c>
      <c r="N435" s="108" t="e">
        <f t="shared" si="131"/>
        <v>#DIV/0!</v>
      </c>
      <c r="O435" s="123" t="e">
        <f t="shared" si="132"/>
        <v>#DIV/0!</v>
      </c>
      <c r="P435" s="185" t="e">
        <f t="shared" si="133"/>
        <v>#DIV/0!</v>
      </c>
      <c r="Q435" s="182"/>
      <c r="R435" s="186"/>
      <c r="S435" s="186"/>
      <c r="T435" s="182"/>
      <c r="U435" s="185" t="e">
        <f t="shared" si="134"/>
        <v>#DIV/0!</v>
      </c>
      <c r="V435" s="187"/>
    </row>
    <row r="436" spans="2:22" x14ac:dyDescent="0.2">
      <c r="B436" s="259"/>
      <c r="C436" s="262"/>
      <c r="D436" s="265"/>
      <c r="E436" s="262"/>
      <c r="F436" s="137"/>
      <c r="G436" s="138"/>
      <c r="H436" s="138"/>
      <c r="I436" s="138"/>
      <c r="J436" s="138"/>
      <c r="K436" s="138"/>
      <c r="L436" s="138" t="str">
        <f t="shared" si="129"/>
        <v>0</v>
      </c>
      <c r="M436" s="108" t="e">
        <f t="shared" si="130"/>
        <v>#DIV/0!</v>
      </c>
      <c r="N436" s="108" t="e">
        <f t="shared" si="131"/>
        <v>#DIV/0!</v>
      </c>
      <c r="O436" s="123" t="e">
        <f t="shared" si="132"/>
        <v>#DIV/0!</v>
      </c>
      <c r="P436" s="185" t="e">
        <f t="shared" si="133"/>
        <v>#DIV/0!</v>
      </c>
      <c r="Q436" s="182"/>
      <c r="R436" s="186"/>
      <c r="S436" s="186"/>
      <c r="T436" s="182"/>
      <c r="U436" s="185" t="e">
        <f t="shared" si="134"/>
        <v>#DIV/0!</v>
      </c>
      <c r="V436" s="187"/>
    </row>
    <row r="437" spans="2:22" ht="15.75" thickBot="1" x14ac:dyDescent="0.25">
      <c r="B437" s="260"/>
      <c r="C437" s="263"/>
      <c r="D437" s="265"/>
      <c r="E437" s="263"/>
      <c r="F437" s="144"/>
      <c r="G437" s="145"/>
      <c r="H437" s="145"/>
      <c r="I437" s="145"/>
      <c r="J437" s="145"/>
      <c r="K437" s="145"/>
      <c r="L437" s="145" t="str">
        <f t="shared" si="129"/>
        <v>0</v>
      </c>
      <c r="M437" s="147" t="e">
        <f t="shared" si="130"/>
        <v>#DIV/0!</v>
      </c>
      <c r="N437" s="147" t="e">
        <f t="shared" si="131"/>
        <v>#DIV/0!</v>
      </c>
      <c r="O437" s="215" t="e">
        <f t="shared" si="132"/>
        <v>#DIV/0!</v>
      </c>
      <c r="P437" s="146" t="e">
        <f t="shared" si="133"/>
        <v>#DIV/0!</v>
      </c>
      <c r="Q437" s="145"/>
      <c r="R437" s="216"/>
      <c r="S437" s="216"/>
      <c r="T437" s="145"/>
      <c r="U437" s="146" t="e">
        <f t="shared" si="134"/>
        <v>#DIV/0!</v>
      </c>
      <c r="V437" s="217"/>
    </row>
    <row r="438" spans="2:22" x14ac:dyDescent="0.2">
      <c r="B438" s="258">
        <v>44687</v>
      </c>
      <c r="C438" s="261" t="s">
        <v>72</v>
      </c>
      <c r="D438" s="264">
        <v>0.8125</v>
      </c>
      <c r="E438" s="261" t="s">
        <v>74</v>
      </c>
      <c r="F438" s="136"/>
      <c r="G438" s="129"/>
      <c r="H438" s="129"/>
      <c r="I438" s="129"/>
      <c r="J438" s="129"/>
      <c r="K438" s="129"/>
      <c r="L438" s="129" t="str">
        <f t="shared" si="129"/>
        <v>0</v>
      </c>
      <c r="M438" s="80" t="e">
        <f t="shared" si="130"/>
        <v>#DIV/0!</v>
      </c>
      <c r="N438" s="80" t="e">
        <f t="shared" si="131"/>
        <v>#DIV/0!</v>
      </c>
      <c r="O438" s="240" t="e">
        <f t="shared" si="132"/>
        <v>#DIV/0!</v>
      </c>
      <c r="P438" s="241" t="e">
        <f t="shared" si="133"/>
        <v>#DIV/0!</v>
      </c>
      <c r="Q438" s="242"/>
      <c r="R438" s="243"/>
      <c r="S438" s="243"/>
      <c r="T438" s="242"/>
      <c r="U438" s="241" t="e">
        <f t="shared" si="134"/>
        <v>#DIV/0!</v>
      </c>
      <c r="V438" s="244"/>
    </row>
    <row r="439" spans="2:22" x14ac:dyDescent="0.2">
      <c r="B439" s="259"/>
      <c r="C439" s="262"/>
      <c r="D439" s="265"/>
      <c r="E439" s="262"/>
      <c r="F439" s="181"/>
      <c r="G439" s="182"/>
      <c r="H439" s="182"/>
      <c r="I439" s="182"/>
      <c r="J439" s="182"/>
      <c r="K439" s="182"/>
      <c r="L439" s="138" t="str">
        <f t="shared" si="129"/>
        <v>0</v>
      </c>
      <c r="M439" s="108" t="e">
        <f t="shared" si="130"/>
        <v>#DIV/0!</v>
      </c>
      <c r="N439" s="108" t="e">
        <f t="shared" si="131"/>
        <v>#DIV/0!</v>
      </c>
      <c r="O439" s="231" t="e">
        <f t="shared" si="132"/>
        <v>#DIV/0!</v>
      </c>
      <c r="P439" s="232" t="e">
        <f t="shared" si="133"/>
        <v>#DIV/0!</v>
      </c>
      <c r="Q439" s="233"/>
      <c r="R439" s="234"/>
      <c r="S439" s="234"/>
      <c r="T439" s="233"/>
      <c r="U439" s="232" t="e">
        <f t="shared" si="134"/>
        <v>#DIV/0!</v>
      </c>
      <c r="V439" s="235"/>
    </row>
    <row r="440" spans="2:22" x14ac:dyDescent="0.2">
      <c r="B440" s="259"/>
      <c r="C440" s="262"/>
      <c r="D440" s="265"/>
      <c r="E440" s="262"/>
      <c r="F440" s="181"/>
      <c r="G440" s="182"/>
      <c r="H440" s="182"/>
      <c r="I440" s="182"/>
      <c r="J440" s="182"/>
      <c r="K440" s="182"/>
      <c r="L440" s="138" t="str">
        <f t="shared" si="129"/>
        <v>0</v>
      </c>
      <c r="M440" s="108" t="e">
        <f t="shared" si="130"/>
        <v>#DIV/0!</v>
      </c>
      <c r="N440" s="108" t="e">
        <f t="shared" si="131"/>
        <v>#DIV/0!</v>
      </c>
      <c r="O440" s="231" t="e">
        <f t="shared" si="132"/>
        <v>#DIV/0!</v>
      </c>
      <c r="P440" s="232" t="e">
        <f t="shared" si="133"/>
        <v>#DIV/0!</v>
      </c>
      <c r="Q440" s="233"/>
      <c r="R440" s="234"/>
      <c r="S440" s="234"/>
      <c r="T440" s="233"/>
      <c r="U440" s="232" t="e">
        <f t="shared" si="134"/>
        <v>#DIV/0!</v>
      </c>
      <c r="V440" s="235"/>
    </row>
    <row r="441" spans="2:22" x14ac:dyDescent="0.2">
      <c r="B441" s="259"/>
      <c r="C441" s="262"/>
      <c r="D441" s="265"/>
      <c r="E441" s="262"/>
      <c r="F441" s="137"/>
      <c r="G441" s="138"/>
      <c r="H441" s="138"/>
      <c r="I441" s="138"/>
      <c r="J441" s="138"/>
      <c r="K441" s="138"/>
      <c r="L441" s="138" t="str">
        <f t="shared" si="129"/>
        <v>0</v>
      </c>
      <c r="M441" s="108" t="e">
        <f t="shared" si="130"/>
        <v>#DIV/0!</v>
      </c>
      <c r="N441" s="108" t="e">
        <f t="shared" si="131"/>
        <v>#DIV/0!</v>
      </c>
      <c r="O441" s="231" t="e">
        <f t="shared" si="132"/>
        <v>#DIV/0!</v>
      </c>
      <c r="P441" s="232" t="e">
        <f t="shared" si="133"/>
        <v>#DIV/0!</v>
      </c>
      <c r="Q441" s="233"/>
      <c r="R441" s="234"/>
      <c r="S441" s="234"/>
      <c r="T441" s="233"/>
      <c r="U441" s="232" t="e">
        <f t="shared" si="134"/>
        <v>#DIV/0!</v>
      </c>
      <c r="V441" s="235"/>
    </row>
    <row r="442" spans="2:22" x14ac:dyDescent="0.2">
      <c r="B442" s="259"/>
      <c r="C442" s="262"/>
      <c r="D442" s="265"/>
      <c r="E442" s="262"/>
      <c r="F442" s="137"/>
      <c r="G442" s="138"/>
      <c r="H442" s="138"/>
      <c r="I442" s="138"/>
      <c r="J442" s="138"/>
      <c r="K442" s="138"/>
      <c r="L442" s="138" t="str">
        <f t="shared" si="129"/>
        <v>0</v>
      </c>
      <c r="M442" s="108" t="e">
        <f t="shared" si="130"/>
        <v>#DIV/0!</v>
      </c>
      <c r="N442" s="108" t="e">
        <f t="shared" si="131"/>
        <v>#DIV/0!</v>
      </c>
      <c r="O442" s="231" t="e">
        <f t="shared" si="132"/>
        <v>#DIV/0!</v>
      </c>
      <c r="P442" s="232" t="e">
        <f t="shared" si="133"/>
        <v>#DIV/0!</v>
      </c>
      <c r="Q442" s="233"/>
      <c r="R442" s="234"/>
      <c r="S442" s="234"/>
      <c r="T442" s="233"/>
      <c r="U442" s="232" t="e">
        <f t="shared" si="134"/>
        <v>#DIV/0!</v>
      </c>
      <c r="V442" s="235"/>
    </row>
    <row r="443" spans="2:22" x14ac:dyDescent="0.2">
      <c r="B443" s="259"/>
      <c r="C443" s="262"/>
      <c r="D443" s="265"/>
      <c r="E443" s="262"/>
      <c r="F443" s="159"/>
      <c r="G443" s="160"/>
      <c r="H443" s="160"/>
      <c r="I443" s="160"/>
      <c r="J443" s="160"/>
      <c r="K443" s="160"/>
      <c r="L443" s="138" t="str">
        <f t="shared" si="129"/>
        <v>0</v>
      </c>
      <c r="M443" s="108" t="e">
        <f t="shared" si="130"/>
        <v>#DIV/0!</v>
      </c>
      <c r="N443" s="108" t="e">
        <f t="shared" si="131"/>
        <v>#DIV/0!</v>
      </c>
      <c r="O443" s="162" t="e">
        <f t="shared" si="132"/>
        <v>#DIV/0!</v>
      </c>
      <c r="P443" s="124" t="e">
        <f t="shared" si="133"/>
        <v>#DIV/0!</v>
      </c>
      <c r="Q443" s="138"/>
      <c r="R443" s="172"/>
      <c r="S443" s="172"/>
      <c r="T443" s="138"/>
      <c r="U443" s="124" t="e">
        <f t="shared" si="134"/>
        <v>#DIV/0!</v>
      </c>
      <c r="V443" s="173"/>
    </row>
    <row r="444" spans="2:22" x14ac:dyDescent="0.2">
      <c r="B444" s="259"/>
      <c r="C444" s="262"/>
      <c r="D444" s="265"/>
      <c r="E444" s="262"/>
      <c r="F444" s="159"/>
      <c r="G444" s="160"/>
      <c r="H444" s="160"/>
      <c r="I444" s="160"/>
      <c r="J444" s="160"/>
      <c r="K444" s="160"/>
      <c r="L444" s="138" t="str">
        <f t="shared" si="129"/>
        <v>0</v>
      </c>
      <c r="M444" s="108" t="e">
        <f t="shared" si="130"/>
        <v>#DIV/0!</v>
      </c>
      <c r="N444" s="108" t="e">
        <f t="shared" si="131"/>
        <v>#DIV/0!</v>
      </c>
      <c r="O444" s="231" t="e">
        <f t="shared" si="132"/>
        <v>#DIV/0!</v>
      </c>
      <c r="P444" s="232" t="e">
        <f t="shared" si="133"/>
        <v>#DIV/0!</v>
      </c>
      <c r="Q444" s="233"/>
      <c r="R444" s="234"/>
      <c r="S444" s="234"/>
      <c r="T444" s="233"/>
      <c r="U444" s="232" t="e">
        <f t="shared" si="134"/>
        <v>#DIV/0!</v>
      </c>
      <c r="V444" s="235"/>
    </row>
    <row r="445" spans="2:22" ht="15.75" thickBot="1" x14ac:dyDescent="0.25">
      <c r="B445" s="260"/>
      <c r="C445" s="263"/>
      <c r="D445" s="266"/>
      <c r="E445" s="263"/>
      <c r="F445" s="144"/>
      <c r="G445" s="145"/>
      <c r="H445" s="145"/>
      <c r="I445" s="145"/>
      <c r="J445" s="145"/>
      <c r="K445" s="145"/>
      <c r="L445" s="145" t="str">
        <f t="shared" si="129"/>
        <v>0</v>
      </c>
      <c r="M445" s="147" t="e">
        <f t="shared" si="130"/>
        <v>#DIV/0!</v>
      </c>
      <c r="N445" s="147" t="e">
        <f t="shared" si="131"/>
        <v>#DIV/0!</v>
      </c>
      <c r="O445" s="236" t="e">
        <f t="shared" si="132"/>
        <v>#DIV/0!</v>
      </c>
      <c r="P445" s="237" t="e">
        <f t="shared" si="133"/>
        <v>#DIV/0!</v>
      </c>
      <c r="Q445" s="238"/>
      <c r="R445" s="227"/>
      <c r="S445" s="227"/>
      <c r="T445" s="238"/>
      <c r="U445" s="237" t="e">
        <f t="shared" si="134"/>
        <v>#DIV/0!</v>
      </c>
      <c r="V445" s="239"/>
    </row>
    <row r="446" spans="2:22" ht="15.75" thickBot="1" x14ac:dyDescent="0.25"/>
    <row r="447" spans="2:22" ht="15.75" thickBot="1" x14ac:dyDescent="0.25">
      <c r="B447" s="34" t="s">
        <v>343</v>
      </c>
    </row>
    <row r="448" spans="2:22" x14ac:dyDescent="0.2">
      <c r="B448" s="274" t="s">
        <v>56</v>
      </c>
      <c r="C448" s="267" t="s">
        <v>57</v>
      </c>
      <c r="D448" s="267" t="s">
        <v>58</v>
      </c>
      <c r="E448" s="267" t="s">
        <v>59</v>
      </c>
      <c r="F448" s="276" t="s">
        <v>60</v>
      </c>
      <c r="G448" s="277"/>
      <c r="H448" s="277"/>
      <c r="I448" s="277"/>
      <c r="J448" s="277"/>
      <c r="K448" s="277"/>
      <c r="L448" s="277"/>
      <c r="M448" s="277"/>
      <c r="N448" s="277"/>
      <c r="O448" s="277"/>
      <c r="P448" s="278"/>
      <c r="Q448" s="279" t="s">
        <v>61</v>
      </c>
      <c r="R448" s="280"/>
      <c r="S448" s="280"/>
      <c r="T448" s="281"/>
      <c r="U448" s="267" t="s">
        <v>62</v>
      </c>
      <c r="V448" s="269" t="s">
        <v>63</v>
      </c>
    </row>
    <row r="449" spans="2:22" ht="15.75" thickBot="1" x14ac:dyDescent="0.25">
      <c r="B449" s="275"/>
      <c r="C449" s="268"/>
      <c r="D449" s="268"/>
      <c r="E449" s="268"/>
      <c r="F449" s="148" t="s">
        <v>2</v>
      </c>
      <c r="G449" s="148" t="s">
        <v>3</v>
      </c>
      <c r="H449" s="148" t="s">
        <v>64</v>
      </c>
      <c r="I449" s="148" t="s">
        <v>5</v>
      </c>
      <c r="J449" s="148" t="s">
        <v>6</v>
      </c>
      <c r="K449" s="148" t="s">
        <v>7</v>
      </c>
      <c r="L449" s="148" t="s">
        <v>8</v>
      </c>
      <c r="M449" s="149" t="s">
        <v>9</v>
      </c>
      <c r="N449" s="149" t="s">
        <v>10</v>
      </c>
      <c r="O449" s="150" t="s">
        <v>65</v>
      </c>
      <c r="P449" s="151" t="s">
        <v>66</v>
      </c>
      <c r="Q449" s="152" t="s">
        <v>67</v>
      </c>
      <c r="R449" s="153" t="s">
        <v>68</v>
      </c>
      <c r="S449" s="154" t="s">
        <v>69</v>
      </c>
      <c r="T449" s="151" t="s">
        <v>70</v>
      </c>
      <c r="U449" s="268"/>
      <c r="V449" s="270"/>
    </row>
    <row r="450" spans="2:22" x14ac:dyDescent="0.2">
      <c r="B450" s="271">
        <v>44690</v>
      </c>
      <c r="C450" s="261" t="s">
        <v>72</v>
      </c>
      <c r="D450" s="264">
        <v>0.8125</v>
      </c>
      <c r="E450" s="261" t="s">
        <v>74</v>
      </c>
      <c r="F450" s="136"/>
      <c r="G450" s="129"/>
      <c r="H450" s="129"/>
      <c r="I450" s="129"/>
      <c r="J450" s="129"/>
      <c r="K450" s="129"/>
      <c r="L450" s="129" t="str">
        <f t="shared" ref="L450:L489" si="135">IF(H450=I450,"0",IF(H450&gt;I450,"1","-1"))</f>
        <v>0</v>
      </c>
      <c r="M450" s="80" t="e">
        <f t="shared" ref="M450:M489" si="136">((ABS(H450-I450)+ABS(J450-I450))*L450)/ABS(I450)</f>
        <v>#DIV/0!</v>
      </c>
      <c r="N450" s="80" t="e">
        <f t="shared" ref="N450:N489" si="137">M450*K450*G450</f>
        <v>#DIV/0!</v>
      </c>
      <c r="O450" s="81" t="e">
        <f t="shared" ref="O450:O489" si="138">SUM(N450)</f>
        <v>#DIV/0!</v>
      </c>
      <c r="P450" s="82" t="e">
        <f t="shared" ref="P450:P489" si="139">O450*1.618*-10</f>
        <v>#DIV/0!</v>
      </c>
      <c r="Q450" s="129"/>
      <c r="R450" s="83"/>
      <c r="S450" s="83"/>
      <c r="T450" s="129"/>
      <c r="U450" s="82" t="e">
        <f t="shared" ref="U450:U489" si="140">ABS(Q450-P450)</f>
        <v>#DIV/0!</v>
      </c>
      <c r="V450" s="84"/>
    </row>
    <row r="451" spans="2:22" x14ac:dyDescent="0.2">
      <c r="B451" s="272"/>
      <c r="C451" s="262"/>
      <c r="D451" s="265"/>
      <c r="E451" s="262"/>
      <c r="F451" s="181"/>
      <c r="G451" s="182"/>
      <c r="H451" s="182"/>
      <c r="I451" s="182"/>
      <c r="J451" s="182"/>
      <c r="K451" s="182"/>
      <c r="L451" s="182" t="str">
        <f t="shared" si="135"/>
        <v>0</v>
      </c>
      <c r="M451" s="184" t="e">
        <f t="shared" si="136"/>
        <v>#DIV/0!</v>
      </c>
      <c r="N451" s="184" t="e">
        <f t="shared" si="137"/>
        <v>#DIV/0!</v>
      </c>
      <c r="O451" s="123" t="e">
        <f t="shared" si="138"/>
        <v>#DIV/0!</v>
      </c>
      <c r="P451" s="185" t="e">
        <f t="shared" si="139"/>
        <v>#DIV/0!</v>
      </c>
      <c r="Q451" s="182"/>
      <c r="R451" s="186"/>
      <c r="S451" s="186"/>
      <c r="T451" s="182"/>
      <c r="U451" s="185" t="e">
        <f t="shared" si="140"/>
        <v>#DIV/0!</v>
      </c>
      <c r="V451" s="187"/>
    </row>
    <row r="452" spans="2:22" x14ac:dyDescent="0.2">
      <c r="B452" s="272"/>
      <c r="C452" s="262"/>
      <c r="D452" s="265"/>
      <c r="E452" s="262"/>
      <c r="F452" s="181"/>
      <c r="G452" s="182"/>
      <c r="H452" s="182"/>
      <c r="I452" s="182"/>
      <c r="J452" s="182"/>
      <c r="K452" s="182"/>
      <c r="L452" s="182" t="str">
        <f t="shared" si="135"/>
        <v>0</v>
      </c>
      <c r="M452" s="184" t="e">
        <f t="shared" si="136"/>
        <v>#DIV/0!</v>
      </c>
      <c r="N452" s="184" t="e">
        <f t="shared" si="137"/>
        <v>#DIV/0!</v>
      </c>
      <c r="O452" s="123" t="e">
        <f t="shared" si="138"/>
        <v>#DIV/0!</v>
      </c>
      <c r="P452" s="185" t="e">
        <f t="shared" si="139"/>
        <v>#DIV/0!</v>
      </c>
      <c r="Q452" s="182"/>
      <c r="R452" s="186"/>
      <c r="S452" s="186"/>
      <c r="T452" s="182"/>
      <c r="U452" s="185" t="e">
        <f t="shared" si="140"/>
        <v>#DIV/0!</v>
      </c>
      <c r="V452" s="187"/>
    </row>
    <row r="453" spans="2:22" x14ac:dyDescent="0.2">
      <c r="B453" s="272"/>
      <c r="C453" s="262"/>
      <c r="D453" s="265"/>
      <c r="E453" s="262"/>
      <c r="F453" s="181"/>
      <c r="G453" s="182"/>
      <c r="H453" s="182"/>
      <c r="I453" s="182"/>
      <c r="J453" s="182"/>
      <c r="K453" s="182"/>
      <c r="L453" s="182" t="str">
        <f t="shared" si="135"/>
        <v>0</v>
      </c>
      <c r="M453" s="184" t="e">
        <f t="shared" si="136"/>
        <v>#DIV/0!</v>
      </c>
      <c r="N453" s="184" t="e">
        <f t="shared" si="137"/>
        <v>#DIV/0!</v>
      </c>
      <c r="O453" s="123" t="e">
        <f t="shared" si="138"/>
        <v>#DIV/0!</v>
      </c>
      <c r="P453" s="185" t="e">
        <f t="shared" si="139"/>
        <v>#DIV/0!</v>
      </c>
      <c r="Q453" s="182"/>
      <c r="R453" s="186"/>
      <c r="S453" s="186"/>
      <c r="T453" s="182"/>
      <c r="U453" s="185" t="e">
        <f t="shared" si="140"/>
        <v>#DIV/0!</v>
      </c>
      <c r="V453" s="187"/>
    </row>
    <row r="454" spans="2:22" x14ac:dyDescent="0.2">
      <c r="B454" s="272"/>
      <c r="C454" s="262"/>
      <c r="D454" s="265"/>
      <c r="E454" s="262"/>
      <c r="F454" s="181"/>
      <c r="G454" s="182"/>
      <c r="H454" s="182"/>
      <c r="I454" s="182"/>
      <c r="J454" s="182"/>
      <c r="K454" s="182"/>
      <c r="L454" s="182" t="str">
        <f t="shared" si="135"/>
        <v>0</v>
      </c>
      <c r="M454" s="184" t="e">
        <f t="shared" si="136"/>
        <v>#DIV/0!</v>
      </c>
      <c r="N454" s="184" t="e">
        <f t="shared" si="137"/>
        <v>#DIV/0!</v>
      </c>
      <c r="O454" s="123" t="e">
        <f t="shared" si="138"/>
        <v>#DIV/0!</v>
      </c>
      <c r="P454" s="185" t="e">
        <f t="shared" si="139"/>
        <v>#DIV/0!</v>
      </c>
      <c r="Q454" s="182"/>
      <c r="R454" s="186"/>
      <c r="S454" s="186"/>
      <c r="T454" s="182"/>
      <c r="U454" s="185" t="e">
        <f t="shared" si="140"/>
        <v>#DIV/0!</v>
      </c>
      <c r="V454" s="187"/>
    </row>
    <row r="455" spans="2:22" x14ac:dyDescent="0.2">
      <c r="B455" s="272"/>
      <c r="C455" s="262"/>
      <c r="D455" s="265"/>
      <c r="E455" s="262"/>
      <c r="F455" s="181"/>
      <c r="G455" s="182"/>
      <c r="H455" s="182"/>
      <c r="I455" s="182"/>
      <c r="J455" s="182"/>
      <c r="K455" s="182"/>
      <c r="L455" s="182" t="str">
        <f t="shared" si="135"/>
        <v>0</v>
      </c>
      <c r="M455" s="184" t="e">
        <f t="shared" si="136"/>
        <v>#DIV/0!</v>
      </c>
      <c r="N455" s="184" t="e">
        <f t="shared" si="137"/>
        <v>#DIV/0!</v>
      </c>
      <c r="O455" s="123" t="e">
        <f t="shared" si="138"/>
        <v>#DIV/0!</v>
      </c>
      <c r="P455" s="185" t="e">
        <f t="shared" si="139"/>
        <v>#DIV/0!</v>
      </c>
      <c r="Q455" s="182"/>
      <c r="R455" s="186"/>
      <c r="S455" s="186"/>
      <c r="T455" s="182"/>
      <c r="U455" s="185" t="e">
        <f t="shared" si="140"/>
        <v>#DIV/0!</v>
      </c>
      <c r="V455" s="187"/>
    </row>
    <row r="456" spans="2:22" x14ac:dyDescent="0.2">
      <c r="B456" s="272"/>
      <c r="C456" s="262"/>
      <c r="D456" s="265"/>
      <c r="E456" s="262"/>
      <c r="F456" s="181"/>
      <c r="G456" s="182"/>
      <c r="H456" s="182"/>
      <c r="I456" s="182"/>
      <c r="J456" s="182"/>
      <c r="K456" s="182"/>
      <c r="L456" s="182" t="str">
        <f t="shared" si="135"/>
        <v>0</v>
      </c>
      <c r="M456" s="184" t="e">
        <f t="shared" si="136"/>
        <v>#DIV/0!</v>
      </c>
      <c r="N456" s="184" t="e">
        <f t="shared" si="137"/>
        <v>#DIV/0!</v>
      </c>
      <c r="O456" s="123" t="e">
        <f t="shared" si="138"/>
        <v>#DIV/0!</v>
      </c>
      <c r="P456" s="185" t="e">
        <f t="shared" si="139"/>
        <v>#DIV/0!</v>
      </c>
      <c r="Q456" s="182"/>
      <c r="R456" s="186"/>
      <c r="S456" s="186"/>
      <c r="T456" s="182"/>
      <c r="U456" s="185" t="e">
        <f t="shared" si="140"/>
        <v>#DIV/0!</v>
      </c>
      <c r="V456" s="187"/>
    </row>
    <row r="457" spans="2:22" ht="15.75" thickBot="1" x14ac:dyDescent="0.25">
      <c r="B457" s="273"/>
      <c r="C457" s="262"/>
      <c r="D457" s="265"/>
      <c r="E457" s="262"/>
      <c r="F457" s="137"/>
      <c r="G457" s="138"/>
      <c r="H457" s="138"/>
      <c r="I457" s="138"/>
      <c r="J457" s="138"/>
      <c r="K457" s="138"/>
      <c r="L457" s="138" t="str">
        <f t="shared" si="135"/>
        <v>0</v>
      </c>
      <c r="M457" s="108" t="e">
        <f t="shared" si="136"/>
        <v>#DIV/0!</v>
      </c>
      <c r="N457" s="108" t="e">
        <f t="shared" si="137"/>
        <v>#DIV/0!</v>
      </c>
      <c r="O457" s="162" t="e">
        <f t="shared" si="138"/>
        <v>#DIV/0!</v>
      </c>
      <c r="P457" s="124" t="e">
        <f t="shared" si="139"/>
        <v>#DIV/0!</v>
      </c>
      <c r="Q457" s="138"/>
      <c r="R457" s="172"/>
      <c r="S457" s="172"/>
      <c r="T457" s="138"/>
      <c r="U457" s="124" t="e">
        <f t="shared" si="140"/>
        <v>#DIV/0!</v>
      </c>
      <c r="V457" s="173"/>
    </row>
    <row r="458" spans="2:22" x14ac:dyDescent="0.2">
      <c r="B458" s="258">
        <v>44691</v>
      </c>
      <c r="C458" s="261" t="s">
        <v>72</v>
      </c>
      <c r="D458" s="264">
        <v>0.8125</v>
      </c>
      <c r="E458" s="261" t="s">
        <v>74</v>
      </c>
      <c r="F458" s="136"/>
      <c r="G458" s="129"/>
      <c r="H458" s="129"/>
      <c r="I458" s="129"/>
      <c r="J458" s="129"/>
      <c r="K458" s="129"/>
      <c r="L458" s="129" t="str">
        <f t="shared" si="135"/>
        <v>0</v>
      </c>
      <c r="M458" s="80" t="e">
        <f t="shared" si="136"/>
        <v>#DIV/0!</v>
      </c>
      <c r="N458" s="80" t="e">
        <f t="shared" si="137"/>
        <v>#DIV/0!</v>
      </c>
      <c r="O458" s="81" t="e">
        <f t="shared" si="138"/>
        <v>#DIV/0!</v>
      </c>
      <c r="P458" s="82" t="e">
        <f t="shared" si="139"/>
        <v>#DIV/0!</v>
      </c>
      <c r="Q458" s="129"/>
      <c r="R458" s="83"/>
      <c r="S458" s="83"/>
      <c r="T458" s="129"/>
      <c r="U458" s="82" t="e">
        <f t="shared" si="140"/>
        <v>#DIV/0!</v>
      </c>
      <c r="V458" s="84"/>
    </row>
    <row r="459" spans="2:22" x14ac:dyDescent="0.2">
      <c r="B459" s="259"/>
      <c r="C459" s="262"/>
      <c r="D459" s="265"/>
      <c r="E459" s="262"/>
      <c r="F459" s="137"/>
      <c r="G459" s="138"/>
      <c r="H459" s="138"/>
      <c r="I459" s="138"/>
      <c r="J459" s="138"/>
      <c r="K459" s="138"/>
      <c r="L459" s="138" t="str">
        <f t="shared" si="135"/>
        <v>0</v>
      </c>
      <c r="M459" s="108" t="e">
        <f t="shared" si="136"/>
        <v>#DIV/0!</v>
      </c>
      <c r="N459" s="108" t="e">
        <f t="shared" si="137"/>
        <v>#DIV/0!</v>
      </c>
      <c r="O459" s="231" t="e">
        <f t="shared" si="138"/>
        <v>#DIV/0!</v>
      </c>
      <c r="P459" s="232" t="e">
        <f t="shared" si="139"/>
        <v>#DIV/0!</v>
      </c>
      <c r="Q459" s="233"/>
      <c r="R459" s="234"/>
      <c r="S459" s="234"/>
      <c r="T459" s="233"/>
      <c r="U459" s="232" t="e">
        <f t="shared" si="140"/>
        <v>#DIV/0!</v>
      </c>
      <c r="V459" s="235"/>
    </row>
    <row r="460" spans="2:22" x14ac:dyDescent="0.2">
      <c r="B460" s="259"/>
      <c r="C460" s="262"/>
      <c r="D460" s="265"/>
      <c r="E460" s="262"/>
      <c r="F460" s="137"/>
      <c r="G460" s="138"/>
      <c r="H460" s="138"/>
      <c r="I460" s="138"/>
      <c r="J460" s="138"/>
      <c r="K460" s="138"/>
      <c r="L460" s="138" t="str">
        <f t="shared" si="135"/>
        <v>0</v>
      </c>
      <c r="M460" s="108" t="e">
        <f t="shared" si="136"/>
        <v>#DIV/0!</v>
      </c>
      <c r="N460" s="108" t="e">
        <f t="shared" si="137"/>
        <v>#DIV/0!</v>
      </c>
      <c r="O460" s="231" t="e">
        <f t="shared" si="138"/>
        <v>#DIV/0!</v>
      </c>
      <c r="P460" s="232" t="e">
        <f t="shared" si="139"/>
        <v>#DIV/0!</v>
      </c>
      <c r="Q460" s="233"/>
      <c r="R460" s="234"/>
      <c r="S460" s="234"/>
      <c r="T460" s="233"/>
      <c r="U460" s="232" t="e">
        <f t="shared" si="140"/>
        <v>#DIV/0!</v>
      </c>
      <c r="V460" s="235"/>
    </row>
    <row r="461" spans="2:22" x14ac:dyDescent="0.2">
      <c r="B461" s="259"/>
      <c r="C461" s="262"/>
      <c r="D461" s="265"/>
      <c r="E461" s="262"/>
      <c r="F461" s="137"/>
      <c r="G461" s="138"/>
      <c r="H461" s="138"/>
      <c r="I461" s="138"/>
      <c r="J461" s="138"/>
      <c r="K461" s="138"/>
      <c r="L461" s="138" t="str">
        <f t="shared" si="135"/>
        <v>0</v>
      </c>
      <c r="M461" s="108" t="e">
        <f t="shared" si="136"/>
        <v>#DIV/0!</v>
      </c>
      <c r="N461" s="108" t="e">
        <f t="shared" si="137"/>
        <v>#DIV/0!</v>
      </c>
      <c r="O461" s="231" t="e">
        <f t="shared" si="138"/>
        <v>#DIV/0!</v>
      </c>
      <c r="P461" s="232" t="e">
        <f t="shared" si="139"/>
        <v>#DIV/0!</v>
      </c>
      <c r="Q461" s="233"/>
      <c r="R461" s="234"/>
      <c r="S461" s="234"/>
      <c r="T461" s="233"/>
      <c r="U461" s="232" t="e">
        <f t="shared" si="140"/>
        <v>#DIV/0!</v>
      </c>
      <c r="V461" s="235"/>
    </row>
    <row r="462" spans="2:22" x14ac:dyDescent="0.2">
      <c r="B462" s="259"/>
      <c r="C462" s="262"/>
      <c r="D462" s="265"/>
      <c r="E462" s="262"/>
      <c r="F462" s="137"/>
      <c r="G462" s="138"/>
      <c r="H462" s="138"/>
      <c r="I462" s="138"/>
      <c r="J462" s="138"/>
      <c r="K462" s="138"/>
      <c r="L462" s="138" t="str">
        <f t="shared" si="135"/>
        <v>0</v>
      </c>
      <c r="M462" s="108" t="e">
        <f t="shared" si="136"/>
        <v>#DIV/0!</v>
      </c>
      <c r="N462" s="108" t="e">
        <f t="shared" si="137"/>
        <v>#DIV/0!</v>
      </c>
      <c r="O462" s="231" t="e">
        <f t="shared" si="138"/>
        <v>#DIV/0!</v>
      </c>
      <c r="P462" s="232" t="e">
        <f t="shared" si="139"/>
        <v>#DIV/0!</v>
      </c>
      <c r="Q462" s="233"/>
      <c r="R462" s="234"/>
      <c r="S462" s="234"/>
      <c r="T462" s="233"/>
      <c r="U462" s="232" t="e">
        <f t="shared" si="140"/>
        <v>#DIV/0!</v>
      </c>
      <c r="V462" s="235"/>
    </row>
    <row r="463" spans="2:22" x14ac:dyDescent="0.2">
      <c r="B463" s="259"/>
      <c r="C463" s="262"/>
      <c r="D463" s="265"/>
      <c r="E463" s="262"/>
      <c r="F463" s="137"/>
      <c r="G463" s="138"/>
      <c r="H463" s="138"/>
      <c r="I463" s="138"/>
      <c r="J463" s="138"/>
      <c r="K463" s="138"/>
      <c r="L463" s="138" t="str">
        <f t="shared" si="135"/>
        <v>0</v>
      </c>
      <c r="M463" s="108" t="e">
        <f t="shared" si="136"/>
        <v>#DIV/0!</v>
      </c>
      <c r="N463" s="108" t="e">
        <f t="shared" si="137"/>
        <v>#DIV/0!</v>
      </c>
      <c r="O463" s="231" t="e">
        <f t="shared" si="138"/>
        <v>#DIV/0!</v>
      </c>
      <c r="P463" s="232" t="e">
        <f t="shared" si="139"/>
        <v>#DIV/0!</v>
      </c>
      <c r="Q463" s="233"/>
      <c r="R463" s="234"/>
      <c r="S463" s="234"/>
      <c r="T463" s="233"/>
      <c r="U463" s="232" t="e">
        <f t="shared" si="140"/>
        <v>#DIV/0!</v>
      </c>
      <c r="V463" s="235"/>
    </row>
    <row r="464" spans="2:22" x14ac:dyDescent="0.2">
      <c r="B464" s="259"/>
      <c r="C464" s="262"/>
      <c r="D464" s="265"/>
      <c r="E464" s="262"/>
      <c r="F464" s="137"/>
      <c r="G464" s="138"/>
      <c r="H464" s="138"/>
      <c r="I464" s="138"/>
      <c r="J464" s="138"/>
      <c r="K464" s="138"/>
      <c r="L464" s="138" t="str">
        <f t="shared" si="135"/>
        <v>0</v>
      </c>
      <c r="M464" s="108" t="e">
        <f t="shared" si="136"/>
        <v>#DIV/0!</v>
      </c>
      <c r="N464" s="108" t="e">
        <f t="shared" si="137"/>
        <v>#DIV/0!</v>
      </c>
      <c r="O464" s="231" t="e">
        <f t="shared" si="138"/>
        <v>#DIV/0!</v>
      </c>
      <c r="P464" s="232" t="e">
        <f t="shared" si="139"/>
        <v>#DIV/0!</v>
      </c>
      <c r="Q464" s="233"/>
      <c r="R464" s="234"/>
      <c r="S464" s="234"/>
      <c r="T464" s="233"/>
      <c r="U464" s="232" t="e">
        <f t="shared" si="140"/>
        <v>#DIV/0!</v>
      </c>
      <c r="V464" s="235"/>
    </row>
    <row r="465" spans="2:22" ht="15.75" thickBot="1" x14ac:dyDescent="0.25">
      <c r="B465" s="260"/>
      <c r="C465" s="263"/>
      <c r="D465" s="265"/>
      <c r="E465" s="263"/>
      <c r="F465" s="144"/>
      <c r="G465" s="145"/>
      <c r="H465" s="145"/>
      <c r="I465" s="145"/>
      <c r="J465" s="145"/>
      <c r="K465" s="145"/>
      <c r="L465" s="145" t="str">
        <f t="shared" si="135"/>
        <v>0</v>
      </c>
      <c r="M465" s="147" t="e">
        <f t="shared" si="136"/>
        <v>#DIV/0!</v>
      </c>
      <c r="N465" s="193" t="e">
        <f t="shared" si="137"/>
        <v>#DIV/0!</v>
      </c>
      <c r="O465" s="236" t="e">
        <f t="shared" si="138"/>
        <v>#DIV/0!</v>
      </c>
      <c r="P465" s="237" t="e">
        <f t="shared" si="139"/>
        <v>#DIV/0!</v>
      </c>
      <c r="Q465" s="238"/>
      <c r="R465" s="227"/>
      <c r="S465" s="227"/>
      <c r="T465" s="238"/>
      <c r="U465" s="237" t="e">
        <f t="shared" si="140"/>
        <v>#DIV/0!</v>
      </c>
      <c r="V465" s="239"/>
    </row>
    <row r="466" spans="2:22" x14ac:dyDescent="0.2">
      <c r="B466" s="258">
        <v>44692</v>
      </c>
      <c r="C466" s="261" t="s">
        <v>72</v>
      </c>
      <c r="D466" s="264">
        <v>0.8125</v>
      </c>
      <c r="E466" s="261" t="s">
        <v>74</v>
      </c>
      <c r="F466" s="136"/>
      <c r="G466" s="129"/>
      <c r="H466" s="129"/>
      <c r="I466" s="129"/>
      <c r="J466" s="129"/>
      <c r="K466" s="129"/>
      <c r="L466" s="129" t="str">
        <f t="shared" si="135"/>
        <v>0</v>
      </c>
      <c r="M466" s="80" t="e">
        <f t="shared" si="136"/>
        <v>#DIV/0!</v>
      </c>
      <c r="N466" s="80" t="e">
        <f t="shared" si="137"/>
        <v>#DIV/0!</v>
      </c>
      <c r="O466" s="81" t="e">
        <f t="shared" si="138"/>
        <v>#DIV/0!</v>
      </c>
      <c r="P466" s="82" t="e">
        <f t="shared" si="139"/>
        <v>#DIV/0!</v>
      </c>
      <c r="Q466" s="129"/>
      <c r="R466" s="83"/>
      <c r="S466" s="83"/>
      <c r="T466" s="129"/>
      <c r="U466" s="82" t="e">
        <f t="shared" si="140"/>
        <v>#DIV/0!</v>
      </c>
      <c r="V466" s="84"/>
    </row>
    <row r="467" spans="2:22" x14ac:dyDescent="0.2">
      <c r="B467" s="259"/>
      <c r="C467" s="262"/>
      <c r="D467" s="265"/>
      <c r="E467" s="262"/>
      <c r="F467" s="181"/>
      <c r="G467" s="182"/>
      <c r="H467" s="182"/>
      <c r="I467" s="182"/>
      <c r="J467" s="182"/>
      <c r="K467" s="182"/>
      <c r="L467" s="182" t="str">
        <f t="shared" si="135"/>
        <v>0</v>
      </c>
      <c r="M467" s="184" t="e">
        <f t="shared" si="136"/>
        <v>#DIV/0!</v>
      </c>
      <c r="N467" s="184" t="e">
        <f t="shared" si="137"/>
        <v>#DIV/0!</v>
      </c>
      <c r="O467" s="231" t="e">
        <f t="shared" si="138"/>
        <v>#DIV/0!</v>
      </c>
      <c r="P467" s="232" t="e">
        <f t="shared" si="139"/>
        <v>#DIV/0!</v>
      </c>
      <c r="Q467" s="233"/>
      <c r="R467" s="234"/>
      <c r="S467" s="234"/>
      <c r="T467" s="233"/>
      <c r="U467" s="232" t="e">
        <f t="shared" si="140"/>
        <v>#DIV/0!</v>
      </c>
      <c r="V467" s="235"/>
    </row>
    <row r="468" spans="2:22" x14ac:dyDescent="0.2">
      <c r="B468" s="259"/>
      <c r="C468" s="262"/>
      <c r="D468" s="265"/>
      <c r="E468" s="262"/>
      <c r="F468" s="181"/>
      <c r="G468" s="182"/>
      <c r="H468" s="182"/>
      <c r="I468" s="182"/>
      <c r="J468" s="182"/>
      <c r="K468" s="182"/>
      <c r="L468" s="182" t="str">
        <f t="shared" si="135"/>
        <v>0</v>
      </c>
      <c r="M468" s="184" t="e">
        <f t="shared" si="136"/>
        <v>#DIV/0!</v>
      </c>
      <c r="N468" s="184" t="e">
        <f t="shared" si="137"/>
        <v>#DIV/0!</v>
      </c>
      <c r="O468" s="231" t="e">
        <f t="shared" si="138"/>
        <v>#DIV/0!</v>
      </c>
      <c r="P468" s="232" t="e">
        <f t="shared" si="139"/>
        <v>#DIV/0!</v>
      </c>
      <c r="Q468" s="233"/>
      <c r="R468" s="234"/>
      <c r="S468" s="234"/>
      <c r="T468" s="233"/>
      <c r="U468" s="232" t="e">
        <f t="shared" si="140"/>
        <v>#DIV/0!</v>
      </c>
      <c r="V468" s="235"/>
    </row>
    <row r="469" spans="2:22" x14ac:dyDescent="0.2">
      <c r="B469" s="259"/>
      <c r="C469" s="262"/>
      <c r="D469" s="265"/>
      <c r="E469" s="262"/>
      <c r="F469" s="181"/>
      <c r="G469" s="182"/>
      <c r="H469" s="182"/>
      <c r="I469" s="182"/>
      <c r="J469" s="182"/>
      <c r="K469" s="182"/>
      <c r="L469" s="182" t="str">
        <f t="shared" si="135"/>
        <v>0</v>
      </c>
      <c r="M469" s="184" t="e">
        <f t="shared" si="136"/>
        <v>#DIV/0!</v>
      </c>
      <c r="N469" s="184" t="e">
        <f t="shared" si="137"/>
        <v>#DIV/0!</v>
      </c>
      <c r="O469" s="231" t="e">
        <f t="shared" si="138"/>
        <v>#DIV/0!</v>
      </c>
      <c r="P469" s="232" t="e">
        <f t="shared" si="139"/>
        <v>#DIV/0!</v>
      </c>
      <c r="Q469" s="233"/>
      <c r="R469" s="234"/>
      <c r="S469" s="234"/>
      <c r="T469" s="233"/>
      <c r="U469" s="232" t="e">
        <f t="shared" si="140"/>
        <v>#DIV/0!</v>
      </c>
      <c r="V469" s="235"/>
    </row>
    <row r="470" spans="2:22" x14ac:dyDescent="0.2">
      <c r="B470" s="259"/>
      <c r="C470" s="262"/>
      <c r="D470" s="265"/>
      <c r="E470" s="262"/>
      <c r="F470" s="181"/>
      <c r="G470" s="182"/>
      <c r="H470" s="182"/>
      <c r="I470" s="182"/>
      <c r="J470" s="182"/>
      <c r="K470" s="182"/>
      <c r="L470" s="182" t="str">
        <f t="shared" si="135"/>
        <v>0</v>
      </c>
      <c r="M470" s="184" t="e">
        <f t="shared" si="136"/>
        <v>#DIV/0!</v>
      </c>
      <c r="N470" s="184" t="e">
        <f t="shared" si="137"/>
        <v>#DIV/0!</v>
      </c>
      <c r="O470" s="231" t="e">
        <f t="shared" si="138"/>
        <v>#DIV/0!</v>
      </c>
      <c r="P470" s="232" t="e">
        <f t="shared" si="139"/>
        <v>#DIV/0!</v>
      </c>
      <c r="Q470" s="233"/>
      <c r="R470" s="234"/>
      <c r="S470" s="234"/>
      <c r="T470" s="233"/>
      <c r="U470" s="232" t="e">
        <f t="shared" si="140"/>
        <v>#DIV/0!</v>
      </c>
      <c r="V470" s="235"/>
    </row>
    <row r="471" spans="2:22" x14ac:dyDescent="0.2">
      <c r="B471" s="259"/>
      <c r="C471" s="262"/>
      <c r="D471" s="265"/>
      <c r="E471" s="262"/>
      <c r="F471" s="181"/>
      <c r="G471" s="182"/>
      <c r="H471" s="182"/>
      <c r="I471" s="182"/>
      <c r="J471" s="182"/>
      <c r="K471" s="182"/>
      <c r="L471" s="182" t="str">
        <f t="shared" si="135"/>
        <v>0</v>
      </c>
      <c r="M471" s="184" t="e">
        <f t="shared" si="136"/>
        <v>#DIV/0!</v>
      </c>
      <c r="N471" s="184" t="e">
        <f t="shared" si="137"/>
        <v>#DIV/0!</v>
      </c>
      <c r="O471" s="231" t="e">
        <f t="shared" si="138"/>
        <v>#DIV/0!</v>
      </c>
      <c r="P471" s="232" t="e">
        <f t="shared" si="139"/>
        <v>#DIV/0!</v>
      </c>
      <c r="Q471" s="233"/>
      <c r="R471" s="234"/>
      <c r="S471" s="234"/>
      <c r="T471" s="233"/>
      <c r="U471" s="232" t="e">
        <f t="shared" si="140"/>
        <v>#DIV/0!</v>
      </c>
      <c r="V471" s="235"/>
    </row>
    <row r="472" spans="2:22" x14ac:dyDescent="0.2">
      <c r="B472" s="259"/>
      <c r="C472" s="262"/>
      <c r="D472" s="265"/>
      <c r="E472" s="262"/>
      <c r="F472" s="181"/>
      <c r="G472" s="182"/>
      <c r="H472" s="182"/>
      <c r="I472" s="182"/>
      <c r="J472" s="182"/>
      <c r="K472" s="182"/>
      <c r="L472" s="182" t="str">
        <f t="shared" si="135"/>
        <v>0</v>
      </c>
      <c r="M472" s="184" t="e">
        <f t="shared" si="136"/>
        <v>#DIV/0!</v>
      </c>
      <c r="N472" s="184" t="e">
        <f t="shared" si="137"/>
        <v>#DIV/0!</v>
      </c>
      <c r="O472" s="231" t="e">
        <f t="shared" si="138"/>
        <v>#DIV/0!</v>
      </c>
      <c r="P472" s="232" t="e">
        <f t="shared" si="139"/>
        <v>#DIV/0!</v>
      </c>
      <c r="Q472" s="233"/>
      <c r="R472" s="234"/>
      <c r="S472" s="234"/>
      <c r="T472" s="233"/>
      <c r="U472" s="232" t="e">
        <f t="shared" si="140"/>
        <v>#DIV/0!</v>
      </c>
      <c r="V472" s="235"/>
    </row>
    <row r="473" spans="2:22" ht="15.75" thickBot="1" x14ac:dyDescent="0.25">
      <c r="B473" s="260"/>
      <c r="C473" s="263"/>
      <c r="D473" s="265"/>
      <c r="E473" s="263"/>
      <c r="F473" s="191"/>
      <c r="G473" s="183"/>
      <c r="H473" s="183"/>
      <c r="I473" s="183"/>
      <c r="J473" s="183"/>
      <c r="K473" s="183"/>
      <c r="L473" s="183" t="str">
        <f t="shared" si="135"/>
        <v>0</v>
      </c>
      <c r="M473" s="193" t="e">
        <f t="shared" si="136"/>
        <v>#DIV/0!</v>
      </c>
      <c r="N473" s="193" t="e">
        <f t="shared" si="137"/>
        <v>#DIV/0!</v>
      </c>
      <c r="O473" s="236" t="e">
        <f t="shared" si="138"/>
        <v>#DIV/0!</v>
      </c>
      <c r="P473" s="237" t="e">
        <f t="shared" si="139"/>
        <v>#DIV/0!</v>
      </c>
      <c r="Q473" s="238"/>
      <c r="R473" s="227"/>
      <c r="S473" s="227"/>
      <c r="T473" s="238"/>
      <c r="U473" s="237" t="e">
        <f t="shared" si="140"/>
        <v>#DIV/0!</v>
      </c>
      <c r="V473" s="239"/>
    </row>
    <row r="474" spans="2:22" x14ac:dyDescent="0.2">
      <c r="B474" s="258">
        <v>44693</v>
      </c>
      <c r="C474" s="261" t="s">
        <v>72</v>
      </c>
      <c r="D474" s="264">
        <v>0.8125</v>
      </c>
      <c r="E474" s="261" t="s">
        <v>74</v>
      </c>
      <c r="F474" s="136"/>
      <c r="G474" s="129"/>
      <c r="H474" s="129"/>
      <c r="I474" s="129"/>
      <c r="J474" s="129"/>
      <c r="K474" s="129"/>
      <c r="L474" s="129" t="str">
        <f t="shared" si="135"/>
        <v>0</v>
      </c>
      <c r="M474" s="80" t="e">
        <f t="shared" si="136"/>
        <v>#DIV/0!</v>
      </c>
      <c r="N474" s="80" t="e">
        <f t="shared" si="137"/>
        <v>#DIV/0!</v>
      </c>
      <c r="O474" s="240" t="e">
        <f t="shared" si="138"/>
        <v>#DIV/0!</v>
      </c>
      <c r="P474" s="241" t="e">
        <f t="shared" si="139"/>
        <v>#DIV/0!</v>
      </c>
      <c r="Q474" s="242"/>
      <c r="R474" s="243"/>
      <c r="S474" s="243"/>
      <c r="T474" s="242"/>
      <c r="U474" s="241" t="e">
        <f t="shared" si="140"/>
        <v>#DIV/0!</v>
      </c>
      <c r="V474" s="244"/>
    </row>
    <row r="475" spans="2:22" x14ac:dyDescent="0.2">
      <c r="B475" s="259"/>
      <c r="C475" s="262"/>
      <c r="D475" s="265"/>
      <c r="E475" s="262"/>
      <c r="F475" s="181"/>
      <c r="G475" s="182"/>
      <c r="H475" s="182"/>
      <c r="I475" s="182"/>
      <c r="J475" s="182"/>
      <c r="K475" s="182"/>
      <c r="L475" s="138" t="str">
        <f t="shared" si="135"/>
        <v>0</v>
      </c>
      <c r="M475" s="108" t="e">
        <f t="shared" si="136"/>
        <v>#DIV/0!</v>
      </c>
      <c r="N475" s="108" t="e">
        <f t="shared" si="137"/>
        <v>#DIV/0!</v>
      </c>
      <c r="O475" s="231" t="e">
        <f t="shared" si="138"/>
        <v>#DIV/0!</v>
      </c>
      <c r="P475" s="232" t="e">
        <f t="shared" si="139"/>
        <v>#DIV/0!</v>
      </c>
      <c r="Q475" s="233"/>
      <c r="R475" s="234"/>
      <c r="S475" s="234"/>
      <c r="T475" s="233"/>
      <c r="U475" s="232" t="e">
        <f t="shared" si="140"/>
        <v>#DIV/0!</v>
      </c>
      <c r="V475" s="235"/>
    </row>
    <row r="476" spans="2:22" x14ac:dyDescent="0.2">
      <c r="B476" s="259"/>
      <c r="C476" s="262"/>
      <c r="D476" s="265"/>
      <c r="E476" s="262"/>
      <c r="F476" s="181"/>
      <c r="G476" s="182"/>
      <c r="H476" s="182"/>
      <c r="I476" s="182"/>
      <c r="J476" s="182"/>
      <c r="K476" s="182"/>
      <c r="L476" s="138" t="str">
        <f t="shared" si="135"/>
        <v>0</v>
      </c>
      <c r="M476" s="108" t="e">
        <f t="shared" si="136"/>
        <v>#DIV/0!</v>
      </c>
      <c r="N476" s="108" t="e">
        <f t="shared" si="137"/>
        <v>#DIV/0!</v>
      </c>
      <c r="O476" s="231" t="e">
        <f t="shared" si="138"/>
        <v>#DIV/0!</v>
      </c>
      <c r="P476" s="232" t="e">
        <f t="shared" si="139"/>
        <v>#DIV/0!</v>
      </c>
      <c r="Q476" s="233"/>
      <c r="R476" s="234"/>
      <c r="S476" s="234"/>
      <c r="T476" s="233"/>
      <c r="U476" s="232" t="e">
        <f t="shared" si="140"/>
        <v>#DIV/0!</v>
      </c>
      <c r="V476" s="235"/>
    </row>
    <row r="477" spans="2:22" x14ac:dyDescent="0.2">
      <c r="B477" s="259"/>
      <c r="C477" s="262"/>
      <c r="D477" s="265"/>
      <c r="E477" s="262"/>
      <c r="F477" s="137"/>
      <c r="G477" s="138"/>
      <c r="H477" s="138"/>
      <c r="I477" s="138"/>
      <c r="J477" s="138"/>
      <c r="K477" s="138"/>
      <c r="L477" s="138" t="str">
        <f t="shared" si="135"/>
        <v>0</v>
      </c>
      <c r="M477" s="108" t="e">
        <f t="shared" si="136"/>
        <v>#DIV/0!</v>
      </c>
      <c r="N477" s="108" t="e">
        <f t="shared" si="137"/>
        <v>#DIV/0!</v>
      </c>
      <c r="O477" s="231" t="e">
        <f t="shared" si="138"/>
        <v>#DIV/0!</v>
      </c>
      <c r="P477" s="232" t="e">
        <f t="shared" si="139"/>
        <v>#DIV/0!</v>
      </c>
      <c r="Q477" s="233"/>
      <c r="R477" s="234"/>
      <c r="S477" s="234"/>
      <c r="T477" s="233"/>
      <c r="U477" s="232" t="e">
        <f t="shared" si="140"/>
        <v>#DIV/0!</v>
      </c>
      <c r="V477" s="235"/>
    </row>
    <row r="478" spans="2:22" x14ac:dyDescent="0.2">
      <c r="B478" s="259"/>
      <c r="C478" s="262"/>
      <c r="D478" s="265"/>
      <c r="E478" s="262"/>
      <c r="F478" s="137"/>
      <c r="G478" s="138"/>
      <c r="H478" s="138"/>
      <c r="I478" s="138"/>
      <c r="J478" s="138"/>
      <c r="K478" s="138"/>
      <c r="L478" s="138" t="str">
        <f t="shared" si="135"/>
        <v>0</v>
      </c>
      <c r="M478" s="108" t="e">
        <f t="shared" si="136"/>
        <v>#DIV/0!</v>
      </c>
      <c r="N478" s="108" t="e">
        <f t="shared" si="137"/>
        <v>#DIV/0!</v>
      </c>
      <c r="O478" s="162" t="e">
        <f t="shared" si="138"/>
        <v>#DIV/0!</v>
      </c>
      <c r="P478" s="124" t="e">
        <f t="shared" si="139"/>
        <v>#DIV/0!</v>
      </c>
      <c r="Q478" s="138"/>
      <c r="R478" s="172"/>
      <c r="S478" s="172"/>
      <c r="T478" s="138"/>
      <c r="U478" s="124" t="e">
        <f t="shared" si="140"/>
        <v>#DIV/0!</v>
      </c>
      <c r="V478" s="173"/>
    </row>
    <row r="479" spans="2:22" x14ac:dyDescent="0.2">
      <c r="B479" s="259"/>
      <c r="C479" s="262"/>
      <c r="D479" s="265"/>
      <c r="E479" s="262"/>
      <c r="F479" s="137"/>
      <c r="G479" s="138"/>
      <c r="H479" s="138"/>
      <c r="I479" s="138"/>
      <c r="J479" s="138"/>
      <c r="K479" s="138"/>
      <c r="L479" s="138" t="str">
        <f t="shared" si="135"/>
        <v>0</v>
      </c>
      <c r="M479" s="108" t="e">
        <f t="shared" si="136"/>
        <v>#DIV/0!</v>
      </c>
      <c r="N479" s="108" t="e">
        <f t="shared" si="137"/>
        <v>#DIV/0!</v>
      </c>
      <c r="O479" s="123" t="e">
        <f t="shared" si="138"/>
        <v>#DIV/0!</v>
      </c>
      <c r="P479" s="185" t="e">
        <f t="shared" si="139"/>
        <v>#DIV/0!</v>
      </c>
      <c r="Q479" s="182"/>
      <c r="R479" s="186"/>
      <c r="S479" s="186"/>
      <c r="T479" s="182"/>
      <c r="U479" s="185" t="e">
        <f t="shared" si="140"/>
        <v>#DIV/0!</v>
      </c>
      <c r="V479" s="187"/>
    </row>
    <row r="480" spans="2:22" x14ac:dyDescent="0.2">
      <c r="B480" s="259"/>
      <c r="C480" s="262"/>
      <c r="D480" s="265"/>
      <c r="E480" s="262"/>
      <c r="F480" s="137"/>
      <c r="G480" s="138"/>
      <c r="H480" s="138"/>
      <c r="I480" s="138"/>
      <c r="J480" s="138"/>
      <c r="K480" s="138"/>
      <c r="L480" s="138" t="str">
        <f t="shared" si="135"/>
        <v>0</v>
      </c>
      <c r="M480" s="108" t="e">
        <f t="shared" si="136"/>
        <v>#DIV/0!</v>
      </c>
      <c r="N480" s="108" t="e">
        <f t="shared" si="137"/>
        <v>#DIV/0!</v>
      </c>
      <c r="O480" s="123" t="e">
        <f t="shared" si="138"/>
        <v>#DIV/0!</v>
      </c>
      <c r="P480" s="185" t="e">
        <f t="shared" si="139"/>
        <v>#DIV/0!</v>
      </c>
      <c r="Q480" s="182"/>
      <c r="R480" s="186"/>
      <c r="S480" s="186"/>
      <c r="T480" s="182"/>
      <c r="U480" s="185" t="e">
        <f t="shared" si="140"/>
        <v>#DIV/0!</v>
      </c>
      <c r="V480" s="187"/>
    </row>
    <row r="481" spans="2:22" ht="15.75" thickBot="1" x14ac:dyDescent="0.25">
      <c r="B481" s="260"/>
      <c r="C481" s="263"/>
      <c r="D481" s="265"/>
      <c r="E481" s="263"/>
      <c r="F481" s="144"/>
      <c r="G481" s="145"/>
      <c r="H481" s="145"/>
      <c r="I481" s="145"/>
      <c r="J481" s="145"/>
      <c r="K481" s="145"/>
      <c r="L481" s="145" t="str">
        <f t="shared" si="135"/>
        <v>0</v>
      </c>
      <c r="M481" s="147" t="e">
        <f t="shared" si="136"/>
        <v>#DIV/0!</v>
      </c>
      <c r="N481" s="147" t="e">
        <f t="shared" si="137"/>
        <v>#DIV/0!</v>
      </c>
      <c r="O481" s="215" t="e">
        <f t="shared" si="138"/>
        <v>#DIV/0!</v>
      </c>
      <c r="P481" s="146" t="e">
        <f t="shared" si="139"/>
        <v>#DIV/0!</v>
      </c>
      <c r="Q481" s="145"/>
      <c r="R481" s="216"/>
      <c r="S481" s="216"/>
      <c r="T481" s="145"/>
      <c r="U481" s="146" t="e">
        <f t="shared" si="140"/>
        <v>#DIV/0!</v>
      </c>
      <c r="V481" s="217"/>
    </row>
    <row r="482" spans="2:22" x14ac:dyDescent="0.2">
      <c r="B482" s="258">
        <v>44694</v>
      </c>
      <c r="C482" s="261" t="s">
        <v>72</v>
      </c>
      <c r="D482" s="264">
        <v>0.8125</v>
      </c>
      <c r="E482" s="261" t="s">
        <v>74</v>
      </c>
      <c r="F482" s="136"/>
      <c r="G482" s="129"/>
      <c r="H482" s="129"/>
      <c r="I482" s="129"/>
      <c r="J482" s="129"/>
      <c r="K482" s="129"/>
      <c r="L482" s="129" t="str">
        <f t="shared" si="135"/>
        <v>0</v>
      </c>
      <c r="M482" s="80" t="e">
        <f t="shared" si="136"/>
        <v>#DIV/0!</v>
      </c>
      <c r="N482" s="80" t="e">
        <f t="shared" si="137"/>
        <v>#DIV/0!</v>
      </c>
      <c r="O482" s="240" t="e">
        <f t="shared" si="138"/>
        <v>#DIV/0!</v>
      </c>
      <c r="P482" s="241" t="e">
        <f t="shared" si="139"/>
        <v>#DIV/0!</v>
      </c>
      <c r="Q482" s="242"/>
      <c r="R482" s="243"/>
      <c r="S482" s="243"/>
      <c r="T482" s="242"/>
      <c r="U482" s="241" t="e">
        <f t="shared" si="140"/>
        <v>#DIV/0!</v>
      </c>
      <c r="V482" s="244"/>
    </row>
    <row r="483" spans="2:22" x14ac:dyDescent="0.2">
      <c r="B483" s="259"/>
      <c r="C483" s="262"/>
      <c r="D483" s="265"/>
      <c r="E483" s="262"/>
      <c r="F483" s="181"/>
      <c r="G483" s="182"/>
      <c r="H483" s="182"/>
      <c r="I483" s="182"/>
      <c r="J483" s="182"/>
      <c r="K483" s="182"/>
      <c r="L483" s="138" t="str">
        <f t="shared" si="135"/>
        <v>0</v>
      </c>
      <c r="M483" s="108" t="e">
        <f t="shared" si="136"/>
        <v>#DIV/0!</v>
      </c>
      <c r="N483" s="108" t="e">
        <f t="shared" si="137"/>
        <v>#DIV/0!</v>
      </c>
      <c r="O483" s="231" t="e">
        <f t="shared" si="138"/>
        <v>#DIV/0!</v>
      </c>
      <c r="P483" s="232" t="e">
        <f t="shared" si="139"/>
        <v>#DIV/0!</v>
      </c>
      <c r="Q483" s="233"/>
      <c r="R483" s="234"/>
      <c r="S483" s="234"/>
      <c r="T483" s="233"/>
      <c r="U483" s="232" t="e">
        <f t="shared" si="140"/>
        <v>#DIV/0!</v>
      </c>
      <c r="V483" s="235"/>
    </row>
    <row r="484" spans="2:22" x14ac:dyDescent="0.2">
      <c r="B484" s="259"/>
      <c r="C484" s="262"/>
      <c r="D484" s="265"/>
      <c r="E484" s="262"/>
      <c r="F484" s="181"/>
      <c r="G484" s="182"/>
      <c r="H484" s="182"/>
      <c r="I484" s="182"/>
      <c r="J484" s="182"/>
      <c r="K484" s="182"/>
      <c r="L484" s="138" t="str">
        <f t="shared" si="135"/>
        <v>0</v>
      </c>
      <c r="M484" s="108" t="e">
        <f t="shared" si="136"/>
        <v>#DIV/0!</v>
      </c>
      <c r="N484" s="108" t="e">
        <f t="shared" si="137"/>
        <v>#DIV/0!</v>
      </c>
      <c r="O484" s="231" t="e">
        <f t="shared" si="138"/>
        <v>#DIV/0!</v>
      </c>
      <c r="P484" s="232" t="e">
        <f t="shared" si="139"/>
        <v>#DIV/0!</v>
      </c>
      <c r="Q484" s="233"/>
      <c r="R484" s="234"/>
      <c r="S484" s="234"/>
      <c r="T484" s="233"/>
      <c r="U484" s="232" t="e">
        <f t="shared" si="140"/>
        <v>#DIV/0!</v>
      </c>
      <c r="V484" s="235"/>
    </row>
    <row r="485" spans="2:22" x14ac:dyDescent="0.2">
      <c r="B485" s="259"/>
      <c r="C485" s="262"/>
      <c r="D485" s="265"/>
      <c r="E485" s="262"/>
      <c r="F485" s="137"/>
      <c r="G485" s="138"/>
      <c r="H485" s="138"/>
      <c r="I485" s="138"/>
      <c r="J485" s="138"/>
      <c r="K485" s="138"/>
      <c r="L485" s="138" t="str">
        <f t="shared" si="135"/>
        <v>0</v>
      </c>
      <c r="M485" s="108" t="e">
        <f t="shared" si="136"/>
        <v>#DIV/0!</v>
      </c>
      <c r="N485" s="108" t="e">
        <f t="shared" si="137"/>
        <v>#DIV/0!</v>
      </c>
      <c r="O485" s="231" t="e">
        <f t="shared" si="138"/>
        <v>#DIV/0!</v>
      </c>
      <c r="P485" s="232" t="e">
        <f t="shared" si="139"/>
        <v>#DIV/0!</v>
      </c>
      <c r="Q485" s="233"/>
      <c r="R485" s="234"/>
      <c r="S485" s="234"/>
      <c r="T485" s="233"/>
      <c r="U485" s="232" t="e">
        <f t="shared" si="140"/>
        <v>#DIV/0!</v>
      </c>
      <c r="V485" s="235"/>
    </row>
    <row r="486" spans="2:22" x14ac:dyDescent="0.2">
      <c r="B486" s="259"/>
      <c r="C486" s="262"/>
      <c r="D486" s="265"/>
      <c r="E486" s="262"/>
      <c r="F486" s="137"/>
      <c r="G486" s="138"/>
      <c r="H486" s="138"/>
      <c r="I486" s="138"/>
      <c r="J486" s="138"/>
      <c r="K486" s="138"/>
      <c r="L486" s="138" t="str">
        <f t="shared" si="135"/>
        <v>0</v>
      </c>
      <c r="M486" s="108" t="e">
        <f t="shared" si="136"/>
        <v>#DIV/0!</v>
      </c>
      <c r="N486" s="108" t="e">
        <f t="shared" si="137"/>
        <v>#DIV/0!</v>
      </c>
      <c r="O486" s="231" t="e">
        <f t="shared" si="138"/>
        <v>#DIV/0!</v>
      </c>
      <c r="P486" s="232" t="e">
        <f t="shared" si="139"/>
        <v>#DIV/0!</v>
      </c>
      <c r="Q486" s="233"/>
      <c r="R486" s="234"/>
      <c r="S486" s="234"/>
      <c r="T486" s="233"/>
      <c r="U486" s="232" t="e">
        <f t="shared" si="140"/>
        <v>#DIV/0!</v>
      </c>
      <c r="V486" s="235"/>
    </row>
    <row r="487" spans="2:22" x14ac:dyDescent="0.2">
      <c r="B487" s="259"/>
      <c r="C487" s="262"/>
      <c r="D487" s="265"/>
      <c r="E487" s="262"/>
      <c r="F487" s="159"/>
      <c r="G487" s="160"/>
      <c r="H487" s="160"/>
      <c r="I487" s="160"/>
      <c r="J487" s="160"/>
      <c r="K487" s="160"/>
      <c r="L487" s="138" t="str">
        <f t="shared" si="135"/>
        <v>0</v>
      </c>
      <c r="M487" s="108" t="e">
        <f t="shared" si="136"/>
        <v>#DIV/0!</v>
      </c>
      <c r="N487" s="108" t="e">
        <f t="shared" si="137"/>
        <v>#DIV/0!</v>
      </c>
      <c r="O487" s="162" t="e">
        <f t="shared" si="138"/>
        <v>#DIV/0!</v>
      </c>
      <c r="P487" s="124" t="e">
        <f t="shared" si="139"/>
        <v>#DIV/0!</v>
      </c>
      <c r="Q487" s="138"/>
      <c r="R487" s="172"/>
      <c r="S487" s="172"/>
      <c r="T487" s="138"/>
      <c r="U487" s="124" t="e">
        <f t="shared" si="140"/>
        <v>#DIV/0!</v>
      </c>
      <c r="V487" s="173"/>
    </row>
    <row r="488" spans="2:22" x14ac:dyDescent="0.2">
      <c r="B488" s="259"/>
      <c r="C488" s="262"/>
      <c r="D488" s="265"/>
      <c r="E488" s="262"/>
      <c r="F488" s="159"/>
      <c r="G488" s="160"/>
      <c r="H488" s="160"/>
      <c r="I488" s="160"/>
      <c r="J488" s="160"/>
      <c r="K488" s="160"/>
      <c r="L488" s="138" t="str">
        <f t="shared" si="135"/>
        <v>0</v>
      </c>
      <c r="M488" s="108" t="e">
        <f t="shared" si="136"/>
        <v>#DIV/0!</v>
      </c>
      <c r="N488" s="108" t="e">
        <f t="shared" si="137"/>
        <v>#DIV/0!</v>
      </c>
      <c r="O488" s="231" t="e">
        <f t="shared" si="138"/>
        <v>#DIV/0!</v>
      </c>
      <c r="P488" s="232" t="e">
        <f t="shared" si="139"/>
        <v>#DIV/0!</v>
      </c>
      <c r="Q488" s="233"/>
      <c r="R488" s="234"/>
      <c r="S488" s="234"/>
      <c r="T488" s="233"/>
      <c r="U488" s="232" t="e">
        <f t="shared" si="140"/>
        <v>#DIV/0!</v>
      </c>
      <c r="V488" s="235"/>
    </row>
    <row r="489" spans="2:22" ht="15.75" thickBot="1" x14ac:dyDescent="0.25">
      <c r="B489" s="260"/>
      <c r="C489" s="263"/>
      <c r="D489" s="266"/>
      <c r="E489" s="263"/>
      <c r="F489" s="144"/>
      <c r="G489" s="145"/>
      <c r="H489" s="145"/>
      <c r="I489" s="145"/>
      <c r="J489" s="145"/>
      <c r="K489" s="145"/>
      <c r="L489" s="145" t="str">
        <f t="shared" si="135"/>
        <v>0</v>
      </c>
      <c r="M489" s="147" t="e">
        <f t="shared" si="136"/>
        <v>#DIV/0!</v>
      </c>
      <c r="N489" s="147" t="e">
        <f t="shared" si="137"/>
        <v>#DIV/0!</v>
      </c>
      <c r="O489" s="236" t="e">
        <f t="shared" si="138"/>
        <v>#DIV/0!</v>
      </c>
      <c r="P489" s="237" t="e">
        <f t="shared" si="139"/>
        <v>#DIV/0!</v>
      </c>
      <c r="Q489" s="238"/>
      <c r="R489" s="227"/>
      <c r="S489" s="227"/>
      <c r="T489" s="238"/>
      <c r="U489" s="237" t="e">
        <f t="shared" si="140"/>
        <v>#DIV/0!</v>
      </c>
      <c r="V489" s="239"/>
    </row>
  </sheetData>
  <mergeCells count="1008">
    <mergeCell ref="U3:U4"/>
    <mergeCell ref="V3:V4"/>
    <mergeCell ref="B7:B8"/>
    <mergeCell ref="C7:C8"/>
    <mergeCell ref="D7:D8"/>
    <mergeCell ref="E7:E8"/>
    <mergeCell ref="F7:P7"/>
    <mergeCell ref="Q7:T7"/>
    <mergeCell ref="U7:U8"/>
    <mergeCell ref="V7:V8"/>
    <mergeCell ref="B3:B4"/>
    <mergeCell ref="C3:C4"/>
    <mergeCell ref="D3:D4"/>
    <mergeCell ref="E3:E4"/>
    <mergeCell ref="F3:P3"/>
    <mergeCell ref="Q3:T3"/>
    <mergeCell ref="Q12:Q16"/>
    <mergeCell ref="R12:R16"/>
    <mergeCell ref="S12:S16"/>
    <mergeCell ref="T12:T16"/>
    <mergeCell ref="U12:U16"/>
    <mergeCell ref="V12:V16"/>
    <mergeCell ref="B12:B17"/>
    <mergeCell ref="C12:C17"/>
    <mergeCell ref="D12:D16"/>
    <mergeCell ref="E12:E17"/>
    <mergeCell ref="O12:O16"/>
    <mergeCell ref="P12:P16"/>
    <mergeCell ref="Q10:Q11"/>
    <mergeCell ref="R10:R11"/>
    <mergeCell ref="S10:S11"/>
    <mergeCell ref="T10:T11"/>
    <mergeCell ref="U10:U11"/>
    <mergeCell ref="V10:V11"/>
    <mergeCell ref="B10:B11"/>
    <mergeCell ref="C10:C11"/>
    <mergeCell ref="D10:D11"/>
    <mergeCell ref="E10:E11"/>
    <mergeCell ref="O10:O11"/>
    <mergeCell ref="P10:P11"/>
    <mergeCell ref="Q23:Q25"/>
    <mergeCell ref="R23:R25"/>
    <mergeCell ref="S23:S25"/>
    <mergeCell ref="T23:T25"/>
    <mergeCell ref="U23:U25"/>
    <mergeCell ref="V23:V25"/>
    <mergeCell ref="Q19:Q22"/>
    <mergeCell ref="R19:R22"/>
    <mergeCell ref="S19:S22"/>
    <mergeCell ref="T19:T22"/>
    <mergeCell ref="U19:U22"/>
    <mergeCell ref="V19:V22"/>
    <mergeCell ref="B18:B25"/>
    <mergeCell ref="C18:C25"/>
    <mergeCell ref="E18:E25"/>
    <mergeCell ref="D19:D22"/>
    <mergeCell ref="O19:O22"/>
    <mergeCell ref="P19:P22"/>
    <mergeCell ref="D23:D25"/>
    <mergeCell ref="O23:O25"/>
    <mergeCell ref="P23:P25"/>
    <mergeCell ref="S33:S34"/>
    <mergeCell ref="T33:T34"/>
    <mergeCell ref="U33:U34"/>
    <mergeCell ref="V33:V34"/>
    <mergeCell ref="D35:D36"/>
    <mergeCell ref="O35:O36"/>
    <mergeCell ref="P35:P36"/>
    <mergeCell ref="Q35:Q36"/>
    <mergeCell ref="R35:R36"/>
    <mergeCell ref="S35:S36"/>
    <mergeCell ref="U29:U30"/>
    <mergeCell ref="V29:V30"/>
    <mergeCell ref="B33:B36"/>
    <mergeCell ref="C33:C36"/>
    <mergeCell ref="D33:D34"/>
    <mergeCell ref="E33:E36"/>
    <mergeCell ref="O33:O34"/>
    <mergeCell ref="P33:P34"/>
    <mergeCell ref="Q33:Q34"/>
    <mergeCell ref="R33:R34"/>
    <mergeCell ref="B29:B30"/>
    <mergeCell ref="C29:C30"/>
    <mergeCell ref="D29:D30"/>
    <mergeCell ref="E29:E30"/>
    <mergeCell ref="F29:P29"/>
    <mergeCell ref="Q29:T29"/>
    <mergeCell ref="R37:R42"/>
    <mergeCell ref="S37:S42"/>
    <mergeCell ref="T37:T42"/>
    <mergeCell ref="U37:U42"/>
    <mergeCell ref="V37:V42"/>
    <mergeCell ref="D43:D45"/>
    <mergeCell ref="O43:O45"/>
    <mergeCell ref="P43:P45"/>
    <mergeCell ref="Q43:Q45"/>
    <mergeCell ref="R43:R45"/>
    <mergeCell ref="T35:T36"/>
    <mergeCell ref="U35:U36"/>
    <mergeCell ref="V35:V36"/>
    <mergeCell ref="B37:B45"/>
    <mergeCell ref="C37:C45"/>
    <mergeCell ref="D37:D42"/>
    <mergeCell ref="E37:E45"/>
    <mergeCell ref="O37:O42"/>
    <mergeCell ref="P37:P42"/>
    <mergeCell ref="Q37:Q42"/>
    <mergeCell ref="U49:U50"/>
    <mergeCell ref="V49:V50"/>
    <mergeCell ref="B53:B54"/>
    <mergeCell ref="C53:C54"/>
    <mergeCell ref="E53:E54"/>
    <mergeCell ref="B55:B56"/>
    <mergeCell ref="C55:C56"/>
    <mergeCell ref="E55:E56"/>
    <mergeCell ref="S43:S45"/>
    <mergeCell ref="T43:T45"/>
    <mergeCell ref="U43:U45"/>
    <mergeCell ref="V43:V45"/>
    <mergeCell ref="B49:B50"/>
    <mergeCell ref="C49:C50"/>
    <mergeCell ref="D49:D50"/>
    <mergeCell ref="E49:E50"/>
    <mergeCell ref="F49:P49"/>
    <mergeCell ref="Q49:T49"/>
    <mergeCell ref="S63:S65"/>
    <mergeCell ref="T63:T65"/>
    <mergeCell ref="U63:U65"/>
    <mergeCell ref="V63:V65"/>
    <mergeCell ref="B66:B68"/>
    <mergeCell ref="C66:C68"/>
    <mergeCell ref="E66:E68"/>
    <mergeCell ref="U60:U61"/>
    <mergeCell ref="V60:V61"/>
    <mergeCell ref="B63:B65"/>
    <mergeCell ref="C63:C65"/>
    <mergeCell ref="D63:D65"/>
    <mergeCell ref="E63:E65"/>
    <mergeCell ref="O63:O65"/>
    <mergeCell ref="P63:P65"/>
    <mergeCell ref="Q63:Q65"/>
    <mergeCell ref="R63:R65"/>
    <mergeCell ref="B60:B61"/>
    <mergeCell ref="C60:C61"/>
    <mergeCell ref="D60:D61"/>
    <mergeCell ref="E60:E61"/>
    <mergeCell ref="F60:P60"/>
    <mergeCell ref="Q60:T60"/>
    <mergeCell ref="Q69:Q70"/>
    <mergeCell ref="R69:R70"/>
    <mergeCell ref="S69:S70"/>
    <mergeCell ref="T69:T70"/>
    <mergeCell ref="U69:U70"/>
    <mergeCell ref="V69:V70"/>
    <mergeCell ref="B69:B72"/>
    <mergeCell ref="C69:C72"/>
    <mergeCell ref="D69:D70"/>
    <mergeCell ref="E69:E72"/>
    <mergeCell ref="O69:O70"/>
    <mergeCell ref="P69:P70"/>
    <mergeCell ref="D71:D72"/>
    <mergeCell ref="O71:O72"/>
    <mergeCell ref="P71:P72"/>
    <mergeCell ref="X66:AF70"/>
    <mergeCell ref="D67:D68"/>
    <mergeCell ref="O67:O68"/>
    <mergeCell ref="P67:P68"/>
    <mergeCell ref="Q67:Q68"/>
    <mergeCell ref="R67:R68"/>
    <mergeCell ref="S67:S68"/>
    <mergeCell ref="T67:T68"/>
    <mergeCell ref="U67:U68"/>
    <mergeCell ref="V67:V68"/>
    <mergeCell ref="Q73:Q77"/>
    <mergeCell ref="R73:R77"/>
    <mergeCell ref="S73:S77"/>
    <mergeCell ref="T73:T77"/>
    <mergeCell ref="U73:U77"/>
    <mergeCell ref="V73:V77"/>
    <mergeCell ref="B73:B77"/>
    <mergeCell ref="C73:C77"/>
    <mergeCell ref="D73:D77"/>
    <mergeCell ref="E73:E77"/>
    <mergeCell ref="O73:O77"/>
    <mergeCell ref="P73:P77"/>
    <mergeCell ref="Q71:Q72"/>
    <mergeCell ref="R71:R72"/>
    <mergeCell ref="S71:S72"/>
    <mergeCell ref="T71:T72"/>
    <mergeCell ref="U71:U72"/>
    <mergeCell ref="V71:V72"/>
    <mergeCell ref="X84:AF87"/>
    <mergeCell ref="U80:U81"/>
    <mergeCell ref="V80:V81"/>
    <mergeCell ref="X80:AF82"/>
    <mergeCell ref="B84:B87"/>
    <mergeCell ref="C84:C87"/>
    <mergeCell ref="D84:D87"/>
    <mergeCell ref="E84:E87"/>
    <mergeCell ref="O84:O87"/>
    <mergeCell ref="P84:P87"/>
    <mergeCell ref="Q84:Q87"/>
    <mergeCell ref="B80:B81"/>
    <mergeCell ref="C80:C81"/>
    <mergeCell ref="D80:D81"/>
    <mergeCell ref="E80:E81"/>
    <mergeCell ref="F80:P80"/>
    <mergeCell ref="Q80:T80"/>
    <mergeCell ref="Q88:Q90"/>
    <mergeCell ref="R88:R90"/>
    <mergeCell ref="S88:S90"/>
    <mergeCell ref="T88:T90"/>
    <mergeCell ref="U88:U90"/>
    <mergeCell ref="V88:V90"/>
    <mergeCell ref="B88:B90"/>
    <mergeCell ref="C88:C90"/>
    <mergeCell ref="D88:D90"/>
    <mergeCell ref="E88:E90"/>
    <mergeCell ref="O88:O90"/>
    <mergeCell ref="P88:P90"/>
    <mergeCell ref="R84:R87"/>
    <mergeCell ref="S84:S87"/>
    <mergeCell ref="T84:T87"/>
    <mergeCell ref="U84:U87"/>
    <mergeCell ref="V84:V87"/>
    <mergeCell ref="X91:AF95"/>
    <mergeCell ref="D96:D98"/>
    <mergeCell ref="O96:O98"/>
    <mergeCell ref="P96:P98"/>
    <mergeCell ref="Q96:Q98"/>
    <mergeCell ref="R96:R98"/>
    <mergeCell ref="S96:S98"/>
    <mergeCell ref="T96:T98"/>
    <mergeCell ref="U96:U98"/>
    <mergeCell ref="V96:V98"/>
    <mergeCell ref="Q91:Q94"/>
    <mergeCell ref="R91:R94"/>
    <mergeCell ref="S91:S94"/>
    <mergeCell ref="T91:T94"/>
    <mergeCell ref="U91:U94"/>
    <mergeCell ref="V91:V94"/>
    <mergeCell ref="B91:B98"/>
    <mergeCell ref="C91:C98"/>
    <mergeCell ref="D91:D94"/>
    <mergeCell ref="E91:E98"/>
    <mergeCell ref="O91:O94"/>
    <mergeCell ref="P91:P94"/>
    <mergeCell ref="S105:S106"/>
    <mergeCell ref="T105:T106"/>
    <mergeCell ref="U105:U106"/>
    <mergeCell ref="V105:V106"/>
    <mergeCell ref="B107:B109"/>
    <mergeCell ref="C107:C109"/>
    <mergeCell ref="D107:D109"/>
    <mergeCell ref="E107:E109"/>
    <mergeCell ref="O107:O109"/>
    <mergeCell ref="P107:P109"/>
    <mergeCell ref="U101:U102"/>
    <mergeCell ref="V101:V102"/>
    <mergeCell ref="B105:B106"/>
    <mergeCell ref="C105:C106"/>
    <mergeCell ref="D105:D106"/>
    <mergeCell ref="E105:E106"/>
    <mergeCell ref="O105:O106"/>
    <mergeCell ref="P105:P106"/>
    <mergeCell ref="Q105:Q106"/>
    <mergeCell ref="R105:R106"/>
    <mergeCell ref="B101:B102"/>
    <mergeCell ref="C101:C102"/>
    <mergeCell ref="D101:D102"/>
    <mergeCell ref="E101:E102"/>
    <mergeCell ref="F101:P101"/>
    <mergeCell ref="Q101:T101"/>
    <mergeCell ref="U113:U114"/>
    <mergeCell ref="V113:V114"/>
    <mergeCell ref="B115:B116"/>
    <mergeCell ref="C115:C116"/>
    <mergeCell ref="D115:D116"/>
    <mergeCell ref="E115:E116"/>
    <mergeCell ref="O115:O116"/>
    <mergeCell ref="P115:P116"/>
    <mergeCell ref="Q115:Q116"/>
    <mergeCell ref="R115:R116"/>
    <mergeCell ref="B113:B114"/>
    <mergeCell ref="C113:C114"/>
    <mergeCell ref="D113:D114"/>
    <mergeCell ref="E113:E114"/>
    <mergeCell ref="F113:P113"/>
    <mergeCell ref="Q113:T113"/>
    <mergeCell ref="Q107:Q109"/>
    <mergeCell ref="R107:R109"/>
    <mergeCell ref="S107:S109"/>
    <mergeCell ref="T107:T109"/>
    <mergeCell ref="U107:U109"/>
    <mergeCell ref="V107:V109"/>
    <mergeCell ref="B119:B120"/>
    <mergeCell ref="C119:C120"/>
    <mergeCell ref="E119:E120"/>
    <mergeCell ref="X119:AG120"/>
    <mergeCell ref="B121:B127"/>
    <mergeCell ref="C121:C127"/>
    <mergeCell ref="E121:E127"/>
    <mergeCell ref="D122:D126"/>
    <mergeCell ref="O122:O126"/>
    <mergeCell ref="P122:P126"/>
    <mergeCell ref="S115:S116"/>
    <mergeCell ref="T115:T116"/>
    <mergeCell ref="U115:U116"/>
    <mergeCell ref="V115:V116"/>
    <mergeCell ref="B117:B118"/>
    <mergeCell ref="C117:C118"/>
    <mergeCell ref="E117:E118"/>
    <mergeCell ref="T128:T131"/>
    <mergeCell ref="U128:U131"/>
    <mergeCell ref="V128:V131"/>
    <mergeCell ref="D132:D133"/>
    <mergeCell ref="O132:O133"/>
    <mergeCell ref="P132:P133"/>
    <mergeCell ref="Q132:Q133"/>
    <mergeCell ref="R132:R133"/>
    <mergeCell ref="S132:S133"/>
    <mergeCell ref="T132:T133"/>
    <mergeCell ref="X122:AF125"/>
    <mergeCell ref="B128:B133"/>
    <mergeCell ref="C128:C133"/>
    <mergeCell ref="D128:D131"/>
    <mergeCell ref="E128:E133"/>
    <mergeCell ref="O128:O131"/>
    <mergeCell ref="P128:P131"/>
    <mergeCell ref="Q128:Q131"/>
    <mergeCell ref="R128:R131"/>
    <mergeCell ref="S128:S131"/>
    <mergeCell ref="Q122:Q126"/>
    <mergeCell ref="R122:R126"/>
    <mergeCell ref="S122:S126"/>
    <mergeCell ref="T122:T126"/>
    <mergeCell ref="U122:U126"/>
    <mergeCell ref="V122:V126"/>
    <mergeCell ref="Q140:Q142"/>
    <mergeCell ref="R140:R142"/>
    <mergeCell ref="S140:S142"/>
    <mergeCell ref="T140:T142"/>
    <mergeCell ref="U140:U142"/>
    <mergeCell ref="V140:V142"/>
    <mergeCell ref="B139:B142"/>
    <mergeCell ref="C139:C142"/>
    <mergeCell ref="E139:E142"/>
    <mergeCell ref="D140:D142"/>
    <mergeCell ref="O140:O142"/>
    <mergeCell ref="P140:P142"/>
    <mergeCell ref="U132:U133"/>
    <mergeCell ref="V132:V133"/>
    <mergeCell ref="B136:B137"/>
    <mergeCell ref="C136:C137"/>
    <mergeCell ref="D136:D137"/>
    <mergeCell ref="E136:E137"/>
    <mergeCell ref="F136:P136"/>
    <mergeCell ref="Q136:T136"/>
    <mergeCell ref="U136:U137"/>
    <mergeCell ref="V136:V137"/>
    <mergeCell ref="X144:AF147"/>
    <mergeCell ref="D147:D148"/>
    <mergeCell ref="O147:O148"/>
    <mergeCell ref="P147:P148"/>
    <mergeCell ref="Q147:Q148"/>
    <mergeCell ref="R147:R148"/>
    <mergeCell ref="S147:S148"/>
    <mergeCell ref="T147:T148"/>
    <mergeCell ref="U147:U148"/>
    <mergeCell ref="V147:V148"/>
    <mergeCell ref="Q144:Q146"/>
    <mergeCell ref="R144:R146"/>
    <mergeCell ref="S144:S146"/>
    <mergeCell ref="T144:T146"/>
    <mergeCell ref="U144:U146"/>
    <mergeCell ref="V144:V146"/>
    <mergeCell ref="B144:B150"/>
    <mergeCell ref="C144:C150"/>
    <mergeCell ref="D144:D146"/>
    <mergeCell ref="E144:E150"/>
    <mergeCell ref="O144:O146"/>
    <mergeCell ref="P144:P146"/>
    <mergeCell ref="D149:D150"/>
    <mergeCell ref="O149:O150"/>
    <mergeCell ref="P149:P150"/>
    <mergeCell ref="Q151:Q155"/>
    <mergeCell ref="R151:R155"/>
    <mergeCell ref="S151:S155"/>
    <mergeCell ref="T151:T155"/>
    <mergeCell ref="U151:U155"/>
    <mergeCell ref="V151:V155"/>
    <mergeCell ref="B151:B155"/>
    <mergeCell ref="C151:C155"/>
    <mergeCell ref="D151:D155"/>
    <mergeCell ref="E151:E155"/>
    <mergeCell ref="O151:O155"/>
    <mergeCell ref="P151:P155"/>
    <mergeCell ref="Q149:Q150"/>
    <mergeCell ref="R149:R150"/>
    <mergeCell ref="S149:S150"/>
    <mergeCell ref="T149:T150"/>
    <mergeCell ref="U149:U150"/>
    <mergeCell ref="V149:V150"/>
    <mergeCell ref="S163:S167"/>
    <mergeCell ref="T163:T167"/>
    <mergeCell ref="U163:U167"/>
    <mergeCell ref="V163:V167"/>
    <mergeCell ref="B168:B169"/>
    <mergeCell ref="C168:C169"/>
    <mergeCell ref="D168:D169"/>
    <mergeCell ref="E168:E169"/>
    <mergeCell ref="O168:O169"/>
    <mergeCell ref="P168:P169"/>
    <mergeCell ref="U158:U159"/>
    <mergeCell ref="V158:V159"/>
    <mergeCell ref="B163:B167"/>
    <mergeCell ref="C163:C167"/>
    <mergeCell ref="D163:D167"/>
    <mergeCell ref="E163:E167"/>
    <mergeCell ref="O163:O167"/>
    <mergeCell ref="P163:P167"/>
    <mergeCell ref="Q163:Q167"/>
    <mergeCell ref="R163:R167"/>
    <mergeCell ref="B158:B159"/>
    <mergeCell ref="C158:C159"/>
    <mergeCell ref="D158:D159"/>
    <mergeCell ref="E158:E159"/>
    <mergeCell ref="F158:P158"/>
    <mergeCell ref="Q158:T158"/>
    <mergeCell ref="U172:U173"/>
    <mergeCell ref="V172:V173"/>
    <mergeCell ref="B175:B177"/>
    <mergeCell ref="C175:C177"/>
    <mergeCell ref="D175:D177"/>
    <mergeCell ref="E175:E177"/>
    <mergeCell ref="O175:O177"/>
    <mergeCell ref="P175:P177"/>
    <mergeCell ref="Q175:Q177"/>
    <mergeCell ref="R175:R177"/>
    <mergeCell ref="B172:B173"/>
    <mergeCell ref="C172:C173"/>
    <mergeCell ref="D172:D173"/>
    <mergeCell ref="E172:E173"/>
    <mergeCell ref="F172:P172"/>
    <mergeCell ref="Q172:T172"/>
    <mergeCell ref="Q168:Q169"/>
    <mergeCell ref="R168:R169"/>
    <mergeCell ref="S168:S169"/>
    <mergeCell ref="T168:T169"/>
    <mergeCell ref="U168:U169"/>
    <mergeCell ref="V168:V169"/>
    <mergeCell ref="X179:AF184"/>
    <mergeCell ref="B184:B187"/>
    <mergeCell ref="C184:C187"/>
    <mergeCell ref="D184:D187"/>
    <mergeCell ref="E184:E187"/>
    <mergeCell ref="O184:O187"/>
    <mergeCell ref="P184:P187"/>
    <mergeCell ref="Q184:Q187"/>
    <mergeCell ref="R184:R187"/>
    <mergeCell ref="P178:P181"/>
    <mergeCell ref="Q178:Q181"/>
    <mergeCell ref="R178:R181"/>
    <mergeCell ref="S178:S181"/>
    <mergeCell ref="T178:T181"/>
    <mergeCell ref="U178:U181"/>
    <mergeCell ref="S175:S177"/>
    <mergeCell ref="T175:T177"/>
    <mergeCell ref="U175:U177"/>
    <mergeCell ref="V175:V177"/>
    <mergeCell ref="X175:AF177"/>
    <mergeCell ref="B178:B183"/>
    <mergeCell ref="C178:C183"/>
    <mergeCell ref="D178:D181"/>
    <mergeCell ref="E178:E183"/>
    <mergeCell ref="O178:O181"/>
    <mergeCell ref="Q188:Q189"/>
    <mergeCell ref="R188:R189"/>
    <mergeCell ref="S188:S189"/>
    <mergeCell ref="T188:T189"/>
    <mergeCell ref="U188:U189"/>
    <mergeCell ref="V188:V189"/>
    <mergeCell ref="S184:S187"/>
    <mergeCell ref="T184:T187"/>
    <mergeCell ref="U184:U187"/>
    <mergeCell ref="V184:V187"/>
    <mergeCell ref="B188:B189"/>
    <mergeCell ref="C188:C189"/>
    <mergeCell ref="D188:D189"/>
    <mergeCell ref="E188:E189"/>
    <mergeCell ref="O188:O189"/>
    <mergeCell ref="P188:P189"/>
    <mergeCell ref="V178:V181"/>
    <mergeCell ref="S197:S198"/>
    <mergeCell ref="T197:T198"/>
    <mergeCell ref="U197:U198"/>
    <mergeCell ref="V197:V198"/>
    <mergeCell ref="B201:B205"/>
    <mergeCell ref="C201:C205"/>
    <mergeCell ref="G201:J201"/>
    <mergeCell ref="L201:P201"/>
    <mergeCell ref="V202:V204"/>
    <mergeCell ref="U193:U194"/>
    <mergeCell ref="V193:V194"/>
    <mergeCell ref="B196:B199"/>
    <mergeCell ref="C196:C199"/>
    <mergeCell ref="E196:E199"/>
    <mergeCell ref="D197:D198"/>
    <mergeCell ref="O197:O198"/>
    <mergeCell ref="P197:P198"/>
    <mergeCell ref="Q197:Q198"/>
    <mergeCell ref="R197:R198"/>
    <mergeCell ref="B193:B194"/>
    <mergeCell ref="C193:C194"/>
    <mergeCell ref="D193:D194"/>
    <mergeCell ref="E193:E194"/>
    <mergeCell ref="F193:P193"/>
    <mergeCell ref="Q193:T193"/>
    <mergeCell ref="Q206:Q210"/>
    <mergeCell ref="R206:R210"/>
    <mergeCell ref="S206:S210"/>
    <mergeCell ref="T206:T210"/>
    <mergeCell ref="U206:U210"/>
    <mergeCell ref="V206:V210"/>
    <mergeCell ref="B206:B213"/>
    <mergeCell ref="C206:C213"/>
    <mergeCell ref="D206:D210"/>
    <mergeCell ref="E206:E213"/>
    <mergeCell ref="O206:O210"/>
    <mergeCell ref="P206:P210"/>
    <mergeCell ref="D211:D213"/>
    <mergeCell ref="O211:O213"/>
    <mergeCell ref="P211:P213"/>
    <mergeCell ref="X201:AH207"/>
    <mergeCell ref="D202:D204"/>
    <mergeCell ref="E202:E205"/>
    <mergeCell ref="O202:O204"/>
    <mergeCell ref="P202:P204"/>
    <mergeCell ref="Q202:Q204"/>
    <mergeCell ref="R202:R204"/>
    <mergeCell ref="S202:S204"/>
    <mergeCell ref="T202:T204"/>
    <mergeCell ref="U202:U204"/>
    <mergeCell ref="B218:B219"/>
    <mergeCell ref="C218:C219"/>
    <mergeCell ref="E218:E219"/>
    <mergeCell ref="B220:B221"/>
    <mergeCell ref="C220:C221"/>
    <mergeCell ref="E220:E221"/>
    <mergeCell ref="X211:AF214"/>
    <mergeCell ref="B216:B217"/>
    <mergeCell ref="C216:C217"/>
    <mergeCell ref="D216:D217"/>
    <mergeCell ref="E216:E217"/>
    <mergeCell ref="F216:P216"/>
    <mergeCell ref="Q216:T216"/>
    <mergeCell ref="U216:U217"/>
    <mergeCell ref="V216:V217"/>
    <mergeCell ref="Q211:Q213"/>
    <mergeCell ref="R211:R213"/>
    <mergeCell ref="S211:S213"/>
    <mergeCell ref="T211:T213"/>
    <mergeCell ref="U211:U213"/>
    <mergeCell ref="V211:V213"/>
    <mergeCell ref="U226:U227"/>
    <mergeCell ref="V226:V227"/>
    <mergeCell ref="D228:D229"/>
    <mergeCell ref="O228:O229"/>
    <mergeCell ref="P228:P229"/>
    <mergeCell ref="Q228:Q229"/>
    <mergeCell ref="R228:R229"/>
    <mergeCell ref="S228:S229"/>
    <mergeCell ref="T228:T229"/>
    <mergeCell ref="U228:U229"/>
    <mergeCell ref="T223:T225"/>
    <mergeCell ref="U223:U225"/>
    <mergeCell ref="V223:V225"/>
    <mergeCell ref="D226:D227"/>
    <mergeCell ref="O226:O227"/>
    <mergeCell ref="P226:P227"/>
    <mergeCell ref="Q226:Q227"/>
    <mergeCell ref="R226:R227"/>
    <mergeCell ref="S226:S227"/>
    <mergeCell ref="T226:T227"/>
    <mergeCell ref="D223:D225"/>
    <mergeCell ref="E223:E229"/>
    <mergeCell ref="O223:O225"/>
    <mergeCell ref="P223:P225"/>
    <mergeCell ref="Q223:Q225"/>
    <mergeCell ref="R223:R225"/>
    <mergeCell ref="S223:S225"/>
    <mergeCell ref="T230:T234"/>
    <mergeCell ref="U230:U234"/>
    <mergeCell ref="V230:V234"/>
    <mergeCell ref="X230:AK237"/>
    <mergeCell ref="B237:B238"/>
    <mergeCell ref="C237:C238"/>
    <mergeCell ref="D237:D238"/>
    <mergeCell ref="E237:E238"/>
    <mergeCell ref="F237:P237"/>
    <mergeCell ref="Q237:T237"/>
    <mergeCell ref="V228:V229"/>
    <mergeCell ref="B230:B234"/>
    <mergeCell ref="C230:C234"/>
    <mergeCell ref="D230:D234"/>
    <mergeCell ref="E230:E234"/>
    <mergeCell ref="O230:O234"/>
    <mergeCell ref="P230:P234"/>
    <mergeCell ref="Q230:Q234"/>
    <mergeCell ref="R230:R234"/>
    <mergeCell ref="S230:S234"/>
    <mergeCell ref="X222:AG228"/>
    <mergeCell ref="B223:B229"/>
    <mergeCell ref="C223:C229"/>
    <mergeCell ref="S242:S246"/>
    <mergeCell ref="T242:T246"/>
    <mergeCell ref="U242:U246"/>
    <mergeCell ref="V242:V246"/>
    <mergeCell ref="B247:B249"/>
    <mergeCell ref="C247:C249"/>
    <mergeCell ref="E247:E249"/>
    <mergeCell ref="U237:U238"/>
    <mergeCell ref="V237:V238"/>
    <mergeCell ref="B242:B246"/>
    <mergeCell ref="C242:C246"/>
    <mergeCell ref="D242:D246"/>
    <mergeCell ref="E242:E246"/>
    <mergeCell ref="O242:O246"/>
    <mergeCell ref="P242:P246"/>
    <mergeCell ref="Q242:Q246"/>
    <mergeCell ref="R242:R246"/>
    <mergeCell ref="X255:AF259"/>
    <mergeCell ref="B258:B263"/>
    <mergeCell ref="C258:C263"/>
    <mergeCell ref="D258:D261"/>
    <mergeCell ref="E258:E263"/>
    <mergeCell ref="O258:O261"/>
    <mergeCell ref="U252:U253"/>
    <mergeCell ref="V252:V253"/>
    <mergeCell ref="B255:B257"/>
    <mergeCell ref="C255:C257"/>
    <mergeCell ref="D255:D257"/>
    <mergeCell ref="E255:E257"/>
    <mergeCell ref="O255:O257"/>
    <mergeCell ref="P255:P257"/>
    <mergeCell ref="Q255:Q257"/>
    <mergeCell ref="R255:R257"/>
    <mergeCell ref="B252:B253"/>
    <mergeCell ref="C252:C253"/>
    <mergeCell ref="D252:D253"/>
    <mergeCell ref="E252:E253"/>
    <mergeCell ref="F252:P252"/>
    <mergeCell ref="Q252:T252"/>
    <mergeCell ref="X247:AF253"/>
    <mergeCell ref="D248:D249"/>
    <mergeCell ref="O248:O249"/>
    <mergeCell ref="P248:P249"/>
    <mergeCell ref="Q248:Q249"/>
    <mergeCell ref="R248:R249"/>
    <mergeCell ref="S248:S249"/>
    <mergeCell ref="T248:T249"/>
    <mergeCell ref="U248:U249"/>
    <mergeCell ref="V248:V249"/>
    <mergeCell ref="V258:V261"/>
    <mergeCell ref="D262:D263"/>
    <mergeCell ref="O262:O263"/>
    <mergeCell ref="P262:P263"/>
    <mergeCell ref="Q262:Q263"/>
    <mergeCell ref="R262:R263"/>
    <mergeCell ref="S262:S263"/>
    <mergeCell ref="T262:T263"/>
    <mergeCell ref="U262:U263"/>
    <mergeCell ref="V262:V263"/>
    <mergeCell ref="P258:P261"/>
    <mergeCell ref="Q258:Q261"/>
    <mergeCell ref="R258:R261"/>
    <mergeCell ref="S258:S261"/>
    <mergeCell ref="T258:T261"/>
    <mergeCell ref="U258:U261"/>
    <mergeCell ref="S255:S257"/>
    <mergeCell ref="T255:T257"/>
    <mergeCell ref="U255:U257"/>
    <mergeCell ref="V255:V257"/>
    <mergeCell ref="R270:R271"/>
    <mergeCell ref="S270:S271"/>
    <mergeCell ref="T270:T271"/>
    <mergeCell ref="U270:U271"/>
    <mergeCell ref="V270:V271"/>
    <mergeCell ref="X270:AF271"/>
    <mergeCell ref="T265:T268"/>
    <mergeCell ref="U265:U268"/>
    <mergeCell ref="V265:V268"/>
    <mergeCell ref="B270:B271"/>
    <mergeCell ref="C270:C271"/>
    <mergeCell ref="D270:D271"/>
    <mergeCell ref="E270:E271"/>
    <mergeCell ref="O270:O271"/>
    <mergeCell ref="P270:P271"/>
    <mergeCell ref="Q270:Q271"/>
    <mergeCell ref="X262:AF267"/>
    <mergeCell ref="B264:B269"/>
    <mergeCell ref="C264:C269"/>
    <mergeCell ref="E264:E269"/>
    <mergeCell ref="D265:D268"/>
    <mergeCell ref="O265:O268"/>
    <mergeCell ref="P265:P268"/>
    <mergeCell ref="Q265:Q268"/>
    <mergeCell ref="R265:R268"/>
    <mergeCell ref="S265:S268"/>
    <mergeCell ref="S279:S282"/>
    <mergeCell ref="T279:T282"/>
    <mergeCell ref="U279:U282"/>
    <mergeCell ref="V279:V282"/>
    <mergeCell ref="D283:D284"/>
    <mergeCell ref="O283:O284"/>
    <mergeCell ref="P283:P284"/>
    <mergeCell ref="Q283:Q284"/>
    <mergeCell ref="R283:R284"/>
    <mergeCell ref="S283:S284"/>
    <mergeCell ref="U274:U275"/>
    <mergeCell ref="V274:V275"/>
    <mergeCell ref="B279:B284"/>
    <mergeCell ref="C279:C284"/>
    <mergeCell ref="D279:D282"/>
    <mergeCell ref="E279:E284"/>
    <mergeCell ref="O279:O282"/>
    <mergeCell ref="P279:P282"/>
    <mergeCell ref="Q279:Q282"/>
    <mergeCell ref="R279:R282"/>
    <mergeCell ref="B274:B275"/>
    <mergeCell ref="C274:C275"/>
    <mergeCell ref="D274:D275"/>
    <mergeCell ref="E274:E275"/>
    <mergeCell ref="F274:P274"/>
    <mergeCell ref="Q274:T274"/>
    <mergeCell ref="R285:R287"/>
    <mergeCell ref="S285:S287"/>
    <mergeCell ref="T285:T287"/>
    <mergeCell ref="U285:U287"/>
    <mergeCell ref="V285:V287"/>
    <mergeCell ref="B290:B291"/>
    <mergeCell ref="C290:C291"/>
    <mergeCell ref="D290:D291"/>
    <mergeCell ref="E290:E291"/>
    <mergeCell ref="F290:P290"/>
    <mergeCell ref="T283:T284"/>
    <mergeCell ref="U283:U284"/>
    <mergeCell ref="V283:V284"/>
    <mergeCell ref="B285:B287"/>
    <mergeCell ref="C285:C287"/>
    <mergeCell ref="D285:D287"/>
    <mergeCell ref="E285:E287"/>
    <mergeCell ref="O285:O287"/>
    <mergeCell ref="P285:P287"/>
    <mergeCell ref="Q285:Q287"/>
    <mergeCell ref="R294:R295"/>
    <mergeCell ref="S294:S295"/>
    <mergeCell ref="T294:T295"/>
    <mergeCell ref="U294:U295"/>
    <mergeCell ref="V294:V295"/>
    <mergeCell ref="B296:B298"/>
    <mergeCell ref="C296:C298"/>
    <mergeCell ref="E296:E298"/>
    <mergeCell ref="D297:D298"/>
    <mergeCell ref="O297:O298"/>
    <mergeCell ref="Q290:T290"/>
    <mergeCell ref="U290:U291"/>
    <mergeCell ref="V290:V291"/>
    <mergeCell ref="B293:B295"/>
    <mergeCell ref="C293:C295"/>
    <mergeCell ref="E293:E295"/>
    <mergeCell ref="D294:D295"/>
    <mergeCell ref="O294:O295"/>
    <mergeCell ref="P294:P295"/>
    <mergeCell ref="Q294:Q295"/>
    <mergeCell ref="T299:T302"/>
    <mergeCell ref="U299:U302"/>
    <mergeCell ref="V299:V302"/>
    <mergeCell ref="B304:B310"/>
    <mergeCell ref="C304:C310"/>
    <mergeCell ref="D304:D308"/>
    <mergeCell ref="E304:E310"/>
    <mergeCell ref="O304:O308"/>
    <mergeCell ref="P304:P308"/>
    <mergeCell ref="Q304:Q308"/>
    <mergeCell ref="V297:V298"/>
    <mergeCell ref="B299:B303"/>
    <mergeCell ref="C299:C303"/>
    <mergeCell ref="D299:D302"/>
    <mergeCell ref="E299:E303"/>
    <mergeCell ref="O299:O302"/>
    <mergeCell ref="P299:P302"/>
    <mergeCell ref="Q299:Q302"/>
    <mergeCell ref="R299:R302"/>
    <mergeCell ref="S299:S302"/>
    <mergeCell ref="P297:P298"/>
    <mergeCell ref="Q297:Q298"/>
    <mergeCell ref="R297:R298"/>
    <mergeCell ref="S297:S298"/>
    <mergeCell ref="T297:T298"/>
    <mergeCell ref="U297:U298"/>
    <mergeCell ref="U313:U314"/>
    <mergeCell ref="V313:V314"/>
    <mergeCell ref="B316:B319"/>
    <mergeCell ref="C316:C319"/>
    <mergeCell ref="E316:E319"/>
    <mergeCell ref="D317:D318"/>
    <mergeCell ref="O317:O318"/>
    <mergeCell ref="P317:P318"/>
    <mergeCell ref="Q317:Q318"/>
    <mergeCell ref="R317:R318"/>
    <mergeCell ref="B313:B314"/>
    <mergeCell ref="C313:C314"/>
    <mergeCell ref="D313:D314"/>
    <mergeCell ref="E313:E314"/>
    <mergeCell ref="F313:P313"/>
    <mergeCell ref="Q313:T313"/>
    <mergeCell ref="R304:R308"/>
    <mergeCell ref="S304:S308"/>
    <mergeCell ref="T304:T308"/>
    <mergeCell ref="U304:U308"/>
    <mergeCell ref="V304:V308"/>
    <mergeCell ref="O309:O310"/>
    <mergeCell ref="P309:P310"/>
    <mergeCell ref="U309:U310"/>
    <mergeCell ref="U325:U326"/>
    <mergeCell ref="V325:V326"/>
    <mergeCell ref="B328:B331"/>
    <mergeCell ref="C328:C331"/>
    <mergeCell ref="D328:D331"/>
    <mergeCell ref="E328:E331"/>
    <mergeCell ref="O328:O331"/>
    <mergeCell ref="P328:P331"/>
    <mergeCell ref="Q328:Q331"/>
    <mergeCell ref="T328:T331"/>
    <mergeCell ref="S317:S318"/>
    <mergeCell ref="T317:T318"/>
    <mergeCell ref="U317:U318"/>
    <mergeCell ref="V317:V318"/>
    <mergeCell ref="B325:B326"/>
    <mergeCell ref="C325:C326"/>
    <mergeCell ref="D325:D326"/>
    <mergeCell ref="E325:E326"/>
    <mergeCell ref="F325:P325"/>
    <mergeCell ref="Q325:T325"/>
    <mergeCell ref="Q335:Q339"/>
    <mergeCell ref="R335:R339"/>
    <mergeCell ref="S335:S339"/>
    <mergeCell ref="T335:T339"/>
    <mergeCell ref="U335:U339"/>
    <mergeCell ref="V335:V339"/>
    <mergeCell ref="S333:S334"/>
    <mergeCell ref="T333:T334"/>
    <mergeCell ref="U333:U334"/>
    <mergeCell ref="V333:V334"/>
    <mergeCell ref="B335:B343"/>
    <mergeCell ref="C335:C343"/>
    <mergeCell ref="D335:D339"/>
    <mergeCell ref="E335:E343"/>
    <mergeCell ref="O335:O339"/>
    <mergeCell ref="P335:P339"/>
    <mergeCell ref="U328:U331"/>
    <mergeCell ref="V328:V331"/>
    <mergeCell ref="B332:B334"/>
    <mergeCell ref="C332:C334"/>
    <mergeCell ref="E332:E334"/>
    <mergeCell ref="D333:D334"/>
    <mergeCell ref="O333:O334"/>
    <mergeCell ref="P333:P334"/>
    <mergeCell ref="Q333:Q334"/>
    <mergeCell ref="R333:R334"/>
    <mergeCell ref="V347:V348"/>
    <mergeCell ref="B350:B351"/>
    <mergeCell ref="C350:C351"/>
    <mergeCell ref="D350:D351"/>
    <mergeCell ref="E350:E351"/>
    <mergeCell ref="O350:O351"/>
    <mergeCell ref="P350:P351"/>
    <mergeCell ref="Q350:Q351"/>
    <mergeCell ref="R350:R351"/>
    <mergeCell ref="S350:S351"/>
    <mergeCell ref="T340:T343"/>
    <mergeCell ref="U340:U343"/>
    <mergeCell ref="V340:V343"/>
    <mergeCell ref="B347:B348"/>
    <mergeCell ref="C347:C348"/>
    <mergeCell ref="D347:D348"/>
    <mergeCell ref="E347:E348"/>
    <mergeCell ref="F347:P347"/>
    <mergeCell ref="Q347:T347"/>
    <mergeCell ref="U347:U348"/>
    <mergeCell ref="D340:D343"/>
    <mergeCell ref="O340:O343"/>
    <mergeCell ref="P340:P343"/>
    <mergeCell ref="Q340:Q343"/>
    <mergeCell ref="R340:R343"/>
    <mergeCell ref="S340:S343"/>
    <mergeCell ref="R353:R354"/>
    <mergeCell ref="S353:S354"/>
    <mergeCell ref="T353:T354"/>
    <mergeCell ref="U353:U354"/>
    <mergeCell ref="V353:V354"/>
    <mergeCell ref="B355:B357"/>
    <mergeCell ref="C355:C357"/>
    <mergeCell ref="D355:D357"/>
    <mergeCell ref="E355:E357"/>
    <mergeCell ref="O355:O357"/>
    <mergeCell ref="T350:T351"/>
    <mergeCell ref="U350:U351"/>
    <mergeCell ref="V350:V351"/>
    <mergeCell ref="B353:B354"/>
    <mergeCell ref="C353:C354"/>
    <mergeCell ref="D353:D354"/>
    <mergeCell ref="E353:E354"/>
    <mergeCell ref="O353:O354"/>
    <mergeCell ref="P353:P354"/>
    <mergeCell ref="Q353:Q354"/>
    <mergeCell ref="B378:B385"/>
    <mergeCell ref="C378:C385"/>
    <mergeCell ref="D378:D385"/>
    <mergeCell ref="E378:E385"/>
    <mergeCell ref="B386:B393"/>
    <mergeCell ref="C386:C393"/>
    <mergeCell ref="D386:D393"/>
    <mergeCell ref="E386:E393"/>
    <mergeCell ref="B362:B369"/>
    <mergeCell ref="C362:C369"/>
    <mergeCell ref="D362:D369"/>
    <mergeCell ref="E362:E369"/>
    <mergeCell ref="B370:B377"/>
    <mergeCell ref="C370:C377"/>
    <mergeCell ref="D370:D377"/>
    <mergeCell ref="E370:E377"/>
    <mergeCell ref="V355:V357"/>
    <mergeCell ref="B360:B361"/>
    <mergeCell ref="C360:C361"/>
    <mergeCell ref="D360:D361"/>
    <mergeCell ref="E360:E361"/>
    <mergeCell ref="F360:P360"/>
    <mergeCell ref="Q360:T360"/>
    <mergeCell ref="U360:U361"/>
    <mergeCell ref="V360:V361"/>
    <mergeCell ref="P355:P357"/>
    <mergeCell ref="Q355:Q357"/>
    <mergeCell ref="R355:R357"/>
    <mergeCell ref="S355:S357"/>
    <mergeCell ref="T355:T357"/>
    <mergeCell ref="U355:U357"/>
    <mergeCell ref="B414:B421"/>
    <mergeCell ref="C414:C421"/>
    <mergeCell ref="D414:D421"/>
    <mergeCell ref="E414:E421"/>
    <mergeCell ref="B422:B429"/>
    <mergeCell ref="C422:C429"/>
    <mergeCell ref="D422:D429"/>
    <mergeCell ref="E422:E429"/>
    <mergeCell ref="F404:P404"/>
    <mergeCell ref="Q404:T404"/>
    <mergeCell ref="U404:U405"/>
    <mergeCell ref="V404:V405"/>
    <mergeCell ref="B406:B413"/>
    <mergeCell ref="C406:C413"/>
    <mergeCell ref="D406:D413"/>
    <mergeCell ref="E406:E413"/>
    <mergeCell ref="B394:B401"/>
    <mergeCell ref="C394:C401"/>
    <mergeCell ref="D394:D401"/>
    <mergeCell ref="E394:E401"/>
    <mergeCell ref="B404:B405"/>
    <mergeCell ref="C404:C405"/>
    <mergeCell ref="D404:D405"/>
    <mergeCell ref="E404:E405"/>
    <mergeCell ref="V448:V449"/>
    <mergeCell ref="B450:B457"/>
    <mergeCell ref="C450:C457"/>
    <mergeCell ref="D450:D457"/>
    <mergeCell ref="E450:E457"/>
    <mergeCell ref="B448:B449"/>
    <mergeCell ref="C448:C449"/>
    <mergeCell ref="D448:D449"/>
    <mergeCell ref="E448:E449"/>
    <mergeCell ref="F448:P448"/>
    <mergeCell ref="Q448:T448"/>
    <mergeCell ref="B430:B437"/>
    <mergeCell ref="C430:C437"/>
    <mergeCell ref="D430:D437"/>
    <mergeCell ref="E430:E437"/>
    <mergeCell ref="B438:B445"/>
    <mergeCell ref="C438:C445"/>
    <mergeCell ref="D438:D445"/>
    <mergeCell ref="E438:E445"/>
    <mergeCell ref="B474:B481"/>
    <mergeCell ref="C474:C481"/>
    <mergeCell ref="D474:D481"/>
    <mergeCell ref="E474:E481"/>
    <mergeCell ref="B482:B489"/>
    <mergeCell ref="C482:C489"/>
    <mergeCell ref="D482:D489"/>
    <mergeCell ref="E482:E489"/>
    <mergeCell ref="B458:B465"/>
    <mergeCell ref="C458:C465"/>
    <mergeCell ref="D458:D465"/>
    <mergeCell ref="E458:E465"/>
    <mergeCell ref="B466:B473"/>
    <mergeCell ref="C466:C473"/>
    <mergeCell ref="D466:D473"/>
    <mergeCell ref="E466:E473"/>
    <mergeCell ref="U448:U449"/>
  </mergeCells>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iconSet" priority="53" id="{1FDC0165-D832-4C25-947F-DAB559280CCE}">
            <x14:iconSet iconSet="3Triangles">
              <x14:cfvo type="percent">
                <xm:f>0</xm:f>
              </x14:cfvo>
              <x14:cfvo type="num">
                <xm:f>-10</xm:f>
              </x14:cfvo>
              <x14:cfvo type="num">
                <xm:f>10</xm:f>
              </x14:cfvo>
            </x14:iconSet>
          </x14:cfRule>
          <xm:sqref>P31:Q46</xm:sqref>
        </x14:conditionalFormatting>
        <x14:conditionalFormatting xmlns:xm="http://schemas.microsoft.com/office/excel/2006/main">
          <x14:cfRule type="iconSet" priority="54" id="{2B5BB610-3933-4C9F-B839-3340E2E2CA6B}">
            <x14:iconSet iconSet="3Triangles">
              <x14:cfvo type="percent">
                <xm:f>0</xm:f>
              </x14:cfvo>
              <x14:cfvo type="num">
                <xm:f>-10</xm:f>
              </x14:cfvo>
              <x14:cfvo type="num">
                <xm:f>10</xm:f>
              </x14:cfvo>
            </x14:iconSet>
          </x14:cfRule>
          <xm:sqref>P9:Q26</xm:sqref>
        </x14:conditionalFormatting>
        <x14:conditionalFormatting xmlns:xm="http://schemas.microsoft.com/office/excel/2006/main">
          <x14:cfRule type="iconSet" priority="52" id="{61D87A96-DCD9-4ECC-AACB-8000BA266E6E}">
            <x14:iconSet iconSet="3Triangles">
              <x14:cfvo type="percent">
                <xm:f>0</xm:f>
              </x14:cfvo>
              <x14:cfvo type="num">
                <xm:f>-10</xm:f>
              </x14:cfvo>
              <x14:cfvo type="num">
                <xm:f>10</xm:f>
              </x14:cfvo>
            </x14:iconSet>
          </x14:cfRule>
          <xm:sqref>T10:T26</xm:sqref>
        </x14:conditionalFormatting>
        <x14:conditionalFormatting xmlns:xm="http://schemas.microsoft.com/office/excel/2006/main">
          <x14:cfRule type="iconSet" priority="51" id="{913C43C8-7678-4BE3-9064-8FB2EA979974}">
            <x14:iconSet iconSet="3Triangles">
              <x14:cfvo type="percent">
                <xm:f>0</xm:f>
              </x14:cfvo>
              <x14:cfvo type="num">
                <xm:f>-10</xm:f>
              </x14:cfvo>
              <x14:cfvo type="num">
                <xm:f>10</xm:f>
              </x14:cfvo>
            </x14:iconSet>
          </x14:cfRule>
          <xm:sqref>T31:T46</xm:sqref>
        </x14:conditionalFormatting>
        <x14:conditionalFormatting xmlns:xm="http://schemas.microsoft.com/office/excel/2006/main">
          <x14:cfRule type="iconSet" priority="49" id="{9854561A-5DA0-4B4C-A51F-E1B6F09DD390}">
            <x14:iconSet iconSet="3Triangles">
              <x14:cfvo type="percent">
                <xm:f>0</xm:f>
              </x14:cfvo>
              <x14:cfvo type="num">
                <xm:f>-10</xm:f>
              </x14:cfvo>
              <x14:cfvo type="num">
                <xm:f>10</xm:f>
              </x14:cfvo>
            </x14:iconSet>
          </x14:cfRule>
          <xm:sqref>P57:Q57</xm:sqref>
        </x14:conditionalFormatting>
        <x14:conditionalFormatting xmlns:xm="http://schemas.microsoft.com/office/excel/2006/main">
          <x14:cfRule type="iconSet" priority="50" id="{44B5FB28-B0F6-4EB1-9FDA-AE31A7F14E6D}">
            <x14:iconSet iconSet="3Triangles">
              <x14:cfvo type="percent">
                <xm:f>0</xm:f>
              </x14:cfvo>
              <x14:cfvo type="num">
                <xm:f>-10</xm:f>
              </x14:cfvo>
              <x14:cfvo type="num">
                <xm:f>10</xm:f>
              </x14:cfvo>
            </x14:iconSet>
          </x14:cfRule>
          <xm:sqref>T57</xm:sqref>
        </x14:conditionalFormatting>
        <x14:conditionalFormatting xmlns:xm="http://schemas.microsoft.com/office/excel/2006/main">
          <x14:cfRule type="iconSet" priority="55" id="{3EAC38E5-0D7A-4307-B948-D44CED005881}">
            <x14:iconSet iconSet="3Triangles">
              <x14:cfvo type="percent">
                <xm:f>0</xm:f>
              </x14:cfvo>
              <x14:cfvo type="num">
                <xm:f>-10</xm:f>
              </x14:cfvo>
              <x14:cfvo type="num">
                <xm:f>10</xm:f>
              </x14:cfvo>
            </x14:iconSet>
          </x14:cfRule>
          <xm:sqref>P51:Q56</xm:sqref>
        </x14:conditionalFormatting>
        <x14:conditionalFormatting xmlns:xm="http://schemas.microsoft.com/office/excel/2006/main">
          <x14:cfRule type="iconSet" priority="56" id="{FB24B385-2A1B-4998-9615-04FB7D1414E6}">
            <x14:iconSet iconSet="3Triangles">
              <x14:cfvo type="percent">
                <xm:f>0</xm:f>
              </x14:cfvo>
              <x14:cfvo type="num">
                <xm:f>-10</xm:f>
              </x14:cfvo>
              <x14:cfvo type="num">
                <xm:f>10</xm:f>
              </x14:cfvo>
            </x14:iconSet>
          </x14:cfRule>
          <xm:sqref>T51:T56</xm:sqref>
        </x14:conditionalFormatting>
        <x14:conditionalFormatting xmlns:xm="http://schemas.microsoft.com/office/excel/2006/main">
          <x14:cfRule type="iconSet" priority="48" id="{DBE63F69-AF6E-4857-BEE9-4A6E828D5887}">
            <x14:iconSet iconSet="3Triangles">
              <x14:cfvo type="percent">
                <xm:f>0</xm:f>
              </x14:cfvo>
              <x14:cfvo type="num">
                <xm:f>-10</xm:f>
              </x14:cfvo>
              <x14:cfvo type="num">
                <xm:f>10</xm:f>
              </x14:cfvo>
            </x14:iconSet>
          </x14:cfRule>
          <xm:sqref>P69 P71:Q71 T71</xm:sqref>
        </x14:conditionalFormatting>
        <x14:conditionalFormatting xmlns:xm="http://schemas.microsoft.com/office/excel/2006/main">
          <x14:cfRule type="iconSet" priority="47" id="{D24BC105-CA17-42F3-AEE5-4D808C1E0337}">
            <x14:iconSet iconSet="3Triangles">
              <x14:cfvo type="percent">
                <xm:f>0</xm:f>
              </x14:cfvo>
              <x14:cfvo type="num">
                <xm:f>-10</xm:f>
              </x14:cfvo>
              <x14:cfvo type="num">
                <xm:f>10</xm:f>
              </x14:cfvo>
            </x14:iconSet>
          </x14:cfRule>
          <xm:sqref>P73:Q73 T73</xm:sqref>
        </x14:conditionalFormatting>
        <x14:conditionalFormatting xmlns:xm="http://schemas.microsoft.com/office/excel/2006/main">
          <x14:cfRule type="iconSet" priority="57" id="{FFC36C0D-B84E-4E38-B6AF-BB5BEBEFC700}">
            <x14:iconSet iconSet="3Triangles">
              <x14:cfvo type="percent">
                <xm:f>0</xm:f>
              </x14:cfvo>
              <x14:cfvo type="num">
                <xm:f>-10</xm:f>
              </x14:cfvo>
              <x14:cfvo type="num">
                <xm:f>10</xm:f>
              </x14:cfvo>
            </x14:iconSet>
          </x14:cfRule>
          <xm:sqref>P66:Q66 P67</xm:sqref>
        </x14:conditionalFormatting>
        <x14:conditionalFormatting xmlns:xm="http://schemas.microsoft.com/office/excel/2006/main">
          <x14:cfRule type="iconSet" priority="58" id="{D71D804E-9EFD-41D4-9E88-6F2F414BEA33}">
            <x14:iconSet iconSet="3Triangles">
              <x14:cfvo type="percent">
                <xm:f>0</xm:f>
              </x14:cfvo>
              <x14:cfvo type="num">
                <xm:f>-10</xm:f>
              </x14:cfvo>
              <x14:cfvo type="num">
                <xm:f>10</xm:f>
              </x14:cfvo>
            </x14:iconSet>
          </x14:cfRule>
          <xm:sqref>T66</xm:sqref>
        </x14:conditionalFormatting>
        <x14:conditionalFormatting xmlns:xm="http://schemas.microsoft.com/office/excel/2006/main">
          <x14:cfRule type="iconSet" priority="59" id="{27BE4D4D-6819-417E-9589-30787A9E95B6}">
            <x14:iconSet iconSet="3Triangles">
              <x14:cfvo type="percent">
                <xm:f>0</xm:f>
              </x14:cfvo>
              <x14:cfvo type="num">
                <xm:f>-10</xm:f>
              </x14:cfvo>
              <x14:cfvo type="num">
                <xm:f>10</xm:f>
              </x14:cfvo>
            </x14:iconSet>
          </x14:cfRule>
          <xm:sqref>P63</xm:sqref>
        </x14:conditionalFormatting>
        <x14:conditionalFormatting xmlns:xm="http://schemas.microsoft.com/office/excel/2006/main">
          <x14:cfRule type="iconSet" priority="60" id="{00DF6041-DA90-4CDF-8ECE-810D87C57C5F}">
            <x14:iconSet iconSet="3Triangles">
              <x14:cfvo type="percent">
                <xm:f>0</xm:f>
              </x14:cfvo>
              <x14:cfvo type="num">
                <xm:f>-10</xm:f>
              </x14:cfvo>
              <x14:cfvo type="num">
                <xm:f>10</xm:f>
              </x14:cfvo>
            </x14:iconSet>
          </x14:cfRule>
          <xm:sqref>P62:Q62</xm:sqref>
        </x14:conditionalFormatting>
        <x14:conditionalFormatting xmlns:xm="http://schemas.microsoft.com/office/excel/2006/main">
          <x14:cfRule type="iconSet" priority="61" id="{FEFD38A1-C4C6-4403-9094-8891A5201D63}">
            <x14:iconSet iconSet="3Triangles">
              <x14:cfvo type="percent">
                <xm:f>0</xm:f>
              </x14:cfvo>
              <x14:cfvo type="num">
                <xm:f>-10</xm:f>
              </x14:cfvo>
              <x14:cfvo type="num">
                <xm:f>10</xm:f>
              </x14:cfvo>
            </x14:iconSet>
          </x14:cfRule>
          <xm:sqref>T62</xm:sqref>
        </x14:conditionalFormatting>
        <x14:conditionalFormatting xmlns:xm="http://schemas.microsoft.com/office/excel/2006/main">
          <x14:cfRule type="iconSet" priority="46" id="{C5A9908F-A9CB-41B4-AED9-CE79F4F0633F}">
            <x14:iconSet iconSet="3Triangles">
              <x14:cfvo type="percent">
                <xm:f>0</xm:f>
              </x14:cfvo>
              <x14:cfvo type="num">
                <xm:f>-10</xm:f>
              </x14:cfvo>
              <x14:cfvo type="num">
                <xm:f>10</xm:f>
              </x14:cfvo>
            </x14:iconSet>
          </x14:cfRule>
          <xm:sqref>Q67:Q68</xm:sqref>
        </x14:conditionalFormatting>
        <x14:conditionalFormatting xmlns:xm="http://schemas.microsoft.com/office/excel/2006/main">
          <x14:cfRule type="iconSet" priority="45" id="{C4F3E19A-8F6B-44E9-B194-503CCB96A2D4}">
            <x14:iconSet iconSet="3Triangles">
              <x14:cfvo type="percent">
                <xm:f>0</xm:f>
              </x14:cfvo>
              <x14:cfvo type="num">
                <xm:f>-10</xm:f>
              </x14:cfvo>
              <x14:cfvo type="num">
                <xm:f>10</xm:f>
              </x14:cfvo>
            </x14:iconSet>
          </x14:cfRule>
          <xm:sqref>T67:T68</xm:sqref>
        </x14:conditionalFormatting>
        <x14:conditionalFormatting xmlns:xm="http://schemas.microsoft.com/office/excel/2006/main">
          <x14:cfRule type="iconSet" priority="44" id="{9284AF20-9823-44F7-98DF-983AA6A02AE8}">
            <x14:iconSet iconSet="3Triangles">
              <x14:cfvo type="percent">
                <xm:f>0</xm:f>
              </x14:cfvo>
              <x14:cfvo type="num">
                <xm:f>-10</xm:f>
              </x14:cfvo>
              <x14:cfvo type="num">
                <xm:f>10</xm:f>
              </x14:cfvo>
            </x14:iconSet>
          </x14:cfRule>
          <xm:sqref>Q63:Q65</xm:sqref>
        </x14:conditionalFormatting>
        <x14:conditionalFormatting xmlns:xm="http://schemas.microsoft.com/office/excel/2006/main">
          <x14:cfRule type="iconSet" priority="43" id="{C4F210BB-F82B-4FCB-91B2-FC9434078921}">
            <x14:iconSet iconSet="3Triangles">
              <x14:cfvo type="percent">
                <xm:f>0</xm:f>
              </x14:cfvo>
              <x14:cfvo type="num">
                <xm:f>-10</xm:f>
              </x14:cfvo>
              <x14:cfvo type="num">
                <xm:f>10</xm:f>
              </x14:cfvo>
            </x14:iconSet>
          </x14:cfRule>
          <xm:sqref>T63:T65</xm:sqref>
        </x14:conditionalFormatting>
        <x14:conditionalFormatting xmlns:xm="http://schemas.microsoft.com/office/excel/2006/main">
          <x14:cfRule type="iconSet" priority="42" id="{8572EF33-57DF-4D9A-A04D-10EAB91B2E8A}">
            <x14:iconSet iconSet="3Triangles">
              <x14:cfvo type="percent">
                <xm:f>0</xm:f>
              </x14:cfvo>
              <x14:cfvo type="num">
                <xm:f>-10</xm:f>
              </x14:cfvo>
              <x14:cfvo type="num">
                <xm:f>10</xm:f>
              </x14:cfvo>
            </x14:iconSet>
          </x14:cfRule>
          <xm:sqref>Q69:Q70</xm:sqref>
        </x14:conditionalFormatting>
        <x14:conditionalFormatting xmlns:xm="http://schemas.microsoft.com/office/excel/2006/main">
          <x14:cfRule type="iconSet" priority="41" id="{D5666931-132B-4255-BC65-F5C6BE1D70F0}">
            <x14:iconSet iconSet="3Triangles">
              <x14:cfvo type="percent">
                <xm:f>0</xm:f>
              </x14:cfvo>
              <x14:cfvo type="num">
                <xm:f>-10</xm:f>
              </x14:cfvo>
              <x14:cfvo type="num">
                <xm:f>10</xm:f>
              </x14:cfvo>
            </x14:iconSet>
          </x14:cfRule>
          <xm:sqref>T69:T70</xm:sqref>
        </x14:conditionalFormatting>
        <x14:conditionalFormatting xmlns:xm="http://schemas.microsoft.com/office/excel/2006/main">
          <x14:cfRule type="iconSet" priority="62" id="{4005AF10-207B-4A2B-A666-4B8D8AAA6B29}">
            <x14:iconSet iconSet="3Triangles">
              <x14:cfvo type="percent">
                <xm:f>0</xm:f>
              </x14:cfvo>
              <x14:cfvo type="num">
                <xm:f>-10</xm:f>
              </x14:cfvo>
              <x14:cfvo type="num">
                <xm:f>10</xm:f>
              </x14:cfvo>
            </x14:iconSet>
          </x14:cfRule>
          <xm:sqref>Q82:Q98</xm:sqref>
        </x14:conditionalFormatting>
        <x14:conditionalFormatting xmlns:xm="http://schemas.microsoft.com/office/excel/2006/main">
          <x14:cfRule type="iconSet" priority="40" id="{DFE1C6B6-EC6B-4B95-81B9-3F53BCD592A4}">
            <x14:iconSet iconSet="3Triangles">
              <x14:cfvo type="percent">
                <xm:f>0</xm:f>
              </x14:cfvo>
              <x14:cfvo type="num">
                <xm:f>-10</xm:f>
              </x14:cfvo>
              <x14:cfvo type="num">
                <xm:f>10</xm:f>
              </x14:cfvo>
            </x14:iconSet>
          </x14:cfRule>
          <xm:sqref>P82:P98</xm:sqref>
        </x14:conditionalFormatting>
        <x14:conditionalFormatting xmlns:xm="http://schemas.microsoft.com/office/excel/2006/main">
          <x14:cfRule type="iconSet" priority="39" id="{AEC8E21F-B6BE-4195-B69C-EE6B823D32D9}">
            <x14:iconSet iconSet="3Triangles">
              <x14:cfvo type="percent">
                <xm:f>0</xm:f>
              </x14:cfvo>
              <x14:cfvo type="num">
                <xm:f>-10</xm:f>
              </x14:cfvo>
              <x14:cfvo type="num">
                <xm:f>10</xm:f>
              </x14:cfvo>
            </x14:iconSet>
          </x14:cfRule>
          <xm:sqref>T82:T98</xm:sqref>
        </x14:conditionalFormatting>
        <x14:conditionalFormatting xmlns:xm="http://schemas.microsoft.com/office/excel/2006/main">
          <x14:cfRule type="iconSet" priority="37" id="{E317E25B-E4E2-494D-913E-1D544062F619}">
            <x14:iconSet iconSet="3Triangles">
              <x14:cfvo type="percent">
                <xm:f>0</xm:f>
              </x14:cfvo>
              <x14:cfvo type="num">
                <xm:f>-10</xm:f>
              </x14:cfvo>
              <x14:cfvo type="num">
                <xm:f>10</xm:f>
              </x14:cfvo>
            </x14:iconSet>
          </x14:cfRule>
          <xm:sqref>P121:Q122 P127:Q127 T122</xm:sqref>
        </x14:conditionalFormatting>
        <x14:conditionalFormatting xmlns:xm="http://schemas.microsoft.com/office/excel/2006/main">
          <x14:cfRule type="iconSet" priority="38" id="{D431AD42-7D6E-4119-8346-13B805F416D0}">
            <x14:iconSet iconSet="3Triangles">
              <x14:cfvo type="percent">
                <xm:f>0</xm:f>
              </x14:cfvo>
              <x14:cfvo type="num">
                <xm:f>-10</xm:f>
              </x14:cfvo>
              <x14:cfvo type="num">
                <xm:f>10</xm:f>
              </x14:cfvo>
            </x14:iconSet>
          </x14:cfRule>
          <xm:sqref>T121 T127</xm:sqref>
        </x14:conditionalFormatting>
        <x14:conditionalFormatting xmlns:xm="http://schemas.microsoft.com/office/excel/2006/main">
          <x14:cfRule type="iconSet" priority="36" id="{DAF265DD-8E9B-44BC-865E-1DC6A3021E71}">
            <x14:iconSet iconSet="3Triangles">
              <x14:cfvo type="percent">
                <xm:f>0</xm:f>
              </x14:cfvo>
              <x14:cfvo type="num">
                <xm:f>-10</xm:f>
              </x14:cfvo>
              <x14:cfvo type="num">
                <xm:f>10</xm:f>
              </x14:cfvo>
            </x14:iconSet>
          </x14:cfRule>
          <xm:sqref>P128:Q128 P132:Q132 T132 T128</xm:sqref>
        </x14:conditionalFormatting>
        <x14:conditionalFormatting xmlns:xm="http://schemas.microsoft.com/office/excel/2006/main">
          <x14:cfRule type="iconSet" priority="34" id="{C63E6FC7-A151-40ED-88A7-64398289F568}">
            <x14:iconSet iconSet="3Triangles">
              <x14:cfvo type="percent">
                <xm:f>0</xm:f>
              </x14:cfvo>
              <x14:cfvo type="num">
                <xm:f>-10</xm:f>
              </x14:cfvo>
              <x14:cfvo type="num">
                <xm:f>10</xm:f>
              </x14:cfvo>
            </x14:iconSet>
          </x14:cfRule>
          <xm:sqref>P138:Q155</xm:sqref>
        </x14:conditionalFormatting>
        <x14:conditionalFormatting xmlns:xm="http://schemas.microsoft.com/office/excel/2006/main">
          <x14:cfRule type="iconSet" priority="35" id="{D69638A4-E806-4871-8325-FE8C5587A28F}">
            <x14:iconSet iconSet="3Triangles">
              <x14:cfvo type="percent">
                <xm:f>0</xm:f>
              </x14:cfvo>
              <x14:cfvo type="num">
                <xm:f>-10</xm:f>
              </x14:cfvo>
              <x14:cfvo type="num">
                <xm:f>10</xm:f>
              </x14:cfvo>
            </x14:iconSet>
          </x14:cfRule>
          <xm:sqref>T138:T155</xm:sqref>
        </x14:conditionalFormatting>
        <x14:conditionalFormatting xmlns:xm="http://schemas.microsoft.com/office/excel/2006/main">
          <x14:cfRule type="iconSet" priority="33" id="{BEAB996D-24D8-4F91-A395-D503DE3E861C}">
            <x14:iconSet iconSet="3Triangles">
              <x14:cfvo type="percent">
                <xm:f>0</xm:f>
              </x14:cfvo>
              <x14:cfvo type="num">
                <xm:f>-10</xm:f>
              </x14:cfvo>
              <x14:cfvo type="num">
                <xm:f>10</xm:f>
              </x14:cfvo>
            </x14:iconSet>
          </x14:cfRule>
          <xm:sqref>Q103</xm:sqref>
        </x14:conditionalFormatting>
        <x14:conditionalFormatting xmlns:xm="http://schemas.microsoft.com/office/excel/2006/main">
          <x14:cfRule type="iconSet" priority="32" id="{4B559BA2-2D85-4E96-8431-9355D336862B}">
            <x14:iconSet iconSet="3Triangles">
              <x14:cfvo type="percent">
                <xm:f>0</xm:f>
              </x14:cfvo>
              <x14:cfvo type="num">
                <xm:f>-10</xm:f>
              </x14:cfvo>
              <x14:cfvo type="num">
                <xm:f>10</xm:f>
              </x14:cfvo>
            </x14:iconSet>
          </x14:cfRule>
          <xm:sqref>P103</xm:sqref>
        </x14:conditionalFormatting>
        <x14:conditionalFormatting xmlns:xm="http://schemas.microsoft.com/office/excel/2006/main">
          <x14:cfRule type="iconSet" priority="31" id="{141CBDB0-345B-464C-AC81-A6C6336F05D6}">
            <x14:iconSet iconSet="3Triangles">
              <x14:cfvo type="percent">
                <xm:f>0</xm:f>
              </x14:cfvo>
              <x14:cfvo type="num">
                <xm:f>-10</xm:f>
              </x14:cfvo>
              <x14:cfvo type="num">
                <xm:f>10</xm:f>
              </x14:cfvo>
            </x14:iconSet>
          </x14:cfRule>
          <xm:sqref>T103</xm:sqref>
        </x14:conditionalFormatting>
        <x14:conditionalFormatting xmlns:xm="http://schemas.microsoft.com/office/excel/2006/main">
          <x14:cfRule type="iconSet" priority="63" id="{BE1FBF1D-542C-4459-95F1-6CBAEAE0C5B5}">
            <x14:iconSet iconSet="3Triangles">
              <x14:cfvo type="percent">
                <xm:f>0</xm:f>
              </x14:cfvo>
              <x14:cfvo type="num">
                <xm:f>-10</xm:f>
              </x14:cfvo>
              <x14:cfvo type="num">
                <xm:f>10</xm:f>
              </x14:cfvo>
            </x14:iconSet>
          </x14:cfRule>
          <xm:sqref>T104:T109</xm:sqref>
        </x14:conditionalFormatting>
        <x14:conditionalFormatting xmlns:xm="http://schemas.microsoft.com/office/excel/2006/main">
          <x14:cfRule type="iconSet" priority="64" id="{AEB44F96-CD5E-4120-BA28-649373FF3CBF}">
            <x14:iconSet iconSet="3Triangles">
              <x14:cfvo type="percent">
                <xm:f>0</xm:f>
              </x14:cfvo>
              <x14:cfvo type="num">
                <xm:f>-10</xm:f>
              </x14:cfvo>
              <x14:cfvo type="num">
                <xm:f>10</xm:f>
              </x14:cfvo>
            </x14:iconSet>
          </x14:cfRule>
          <xm:sqref>P104:Q109</xm:sqref>
        </x14:conditionalFormatting>
        <x14:conditionalFormatting xmlns:xm="http://schemas.microsoft.com/office/excel/2006/main">
          <x14:cfRule type="iconSet" priority="30" id="{830ECD30-E31C-49C0-838A-842D080E5FBE}">
            <x14:iconSet iconSet="3Triangles">
              <x14:cfvo type="percent">
                <xm:f>0</xm:f>
              </x14:cfvo>
              <x14:cfvo type="num">
                <xm:f>-10</xm:f>
              </x14:cfvo>
              <x14:cfvo type="num">
                <xm:f>10</xm:f>
              </x14:cfvo>
            </x14:iconSet>
          </x14:cfRule>
          <xm:sqref>Q110</xm:sqref>
        </x14:conditionalFormatting>
        <x14:conditionalFormatting xmlns:xm="http://schemas.microsoft.com/office/excel/2006/main">
          <x14:cfRule type="iconSet" priority="29" id="{333AFA2E-B5E3-40A7-B6CD-4EBF6E4DA05F}">
            <x14:iconSet iconSet="3Triangles">
              <x14:cfvo type="percent">
                <xm:f>0</xm:f>
              </x14:cfvo>
              <x14:cfvo type="num">
                <xm:f>-10</xm:f>
              </x14:cfvo>
              <x14:cfvo type="num">
                <xm:f>10</xm:f>
              </x14:cfvo>
            </x14:iconSet>
          </x14:cfRule>
          <xm:sqref>P110</xm:sqref>
        </x14:conditionalFormatting>
        <x14:conditionalFormatting xmlns:xm="http://schemas.microsoft.com/office/excel/2006/main">
          <x14:cfRule type="iconSet" priority="28" id="{95AA7FF1-EF30-41C3-B635-826605DD6681}">
            <x14:iconSet iconSet="3Triangles">
              <x14:cfvo type="percent">
                <xm:f>0</xm:f>
              </x14:cfvo>
              <x14:cfvo type="num">
                <xm:f>-10</xm:f>
              </x14:cfvo>
              <x14:cfvo type="num">
                <xm:f>10</xm:f>
              </x14:cfvo>
            </x14:iconSet>
          </x14:cfRule>
          <xm:sqref>T110</xm:sqref>
        </x14:conditionalFormatting>
        <x14:conditionalFormatting xmlns:xm="http://schemas.microsoft.com/office/excel/2006/main">
          <x14:cfRule type="iconSet" priority="65" id="{E3EC55E7-21D4-4AFE-9913-B71237247DDB}">
            <x14:iconSet iconSet="3Triangles">
              <x14:cfvo type="percent">
                <xm:f>0</xm:f>
              </x14:cfvo>
              <x14:cfvo type="num">
                <xm:f>-10</xm:f>
              </x14:cfvo>
              <x14:cfvo type="num">
                <xm:f>10</xm:f>
              </x14:cfvo>
            </x14:iconSet>
          </x14:cfRule>
          <xm:sqref>P115:Q115 T115</xm:sqref>
        </x14:conditionalFormatting>
        <x14:conditionalFormatting xmlns:xm="http://schemas.microsoft.com/office/excel/2006/main">
          <x14:cfRule type="iconSet" priority="66" id="{9625F180-7439-49B7-8C24-33894F8CD9D0}">
            <x14:iconSet iconSet="3Triangles">
              <x14:cfvo type="percent">
                <xm:f>0</xm:f>
              </x14:cfvo>
              <x14:cfvo type="num">
                <xm:f>-10</xm:f>
              </x14:cfvo>
              <x14:cfvo type="num">
                <xm:f>10</xm:f>
              </x14:cfvo>
            </x14:iconSet>
          </x14:cfRule>
          <xm:sqref>P117:Q118</xm:sqref>
        </x14:conditionalFormatting>
        <x14:conditionalFormatting xmlns:xm="http://schemas.microsoft.com/office/excel/2006/main">
          <x14:cfRule type="iconSet" priority="67" id="{EEAB97FD-EFA6-45FC-A232-DC95CEE59E23}">
            <x14:iconSet iconSet="3Triangles">
              <x14:cfvo type="percent">
                <xm:f>0</xm:f>
              </x14:cfvo>
              <x14:cfvo type="num">
                <xm:f>-10</xm:f>
              </x14:cfvo>
              <x14:cfvo type="num">
                <xm:f>10</xm:f>
              </x14:cfvo>
            </x14:iconSet>
          </x14:cfRule>
          <xm:sqref>T117:T118</xm:sqref>
        </x14:conditionalFormatting>
        <x14:conditionalFormatting xmlns:xm="http://schemas.microsoft.com/office/excel/2006/main">
          <x14:cfRule type="iconSet" priority="68" id="{441BC1E2-F17B-4683-BBEC-C145C407F2F5}">
            <x14:iconSet iconSet="3Triangles">
              <x14:cfvo type="percent">
                <xm:f>0</xm:f>
              </x14:cfvo>
              <x14:cfvo type="num">
                <xm:f>-10</xm:f>
              </x14:cfvo>
              <x14:cfvo type="num">
                <xm:f>10</xm:f>
              </x14:cfvo>
            </x14:iconSet>
          </x14:cfRule>
          <xm:sqref>P119:Q120</xm:sqref>
        </x14:conditionalFormatting>
        <x14:conditionalFormatting xmlns:xm="http://schemas.microsoft.com/office/excel/2006/main">
          <x14:cfRule type="iconSet" priority="69" id="{79C56AD6-07EE-4141-9878-1CF44FAC77A2}">
            <x14:iconSet iconSet="3Triangles">
              <x14:cfvo type="percent">
                <xm:f>0</xm:f>
              </x14:cfvo>
              <x14:cfvo type="num">
                <xm:f>-10</xm:f>
              </x14:cfvo>
              <x14:cfvo type="num">
                <xm:f>10</xm:f>
              </x14:cfvo>
            </x14:iconSet>
          </x14:cfRule>
          <xm:sqref>T119:T120</xm:sqref>
        </x14:conditionalFormatting>
        <x14:conditionalFormatting xmlns:xm="http://schemas.microsoft.com/office/excel/2006/main">
          <x14:cfRule type="iconSet" priority="70" id="{973E70A2-99D9-4E13-A7DA-AC756E952C5F}">
            <x14:iconSet iconSet="3Triangles">
              <x14:cfvo type="percent">
                <xm:f>0</xm:f>
              </x14:cfvo>
              <x14:cfvo type="num">
                <xm:f>-10</xm:f>
              </x14:cfvo>
              <x14:cfvo type="num">
                <xm:f>10</xm:f>
              </x14:cfvo>
            </x14:iconSet>
          </x14:cfRule>
          <xm:sqref>P117:Q122 P127:Q128 P115:Q115 T122 T128 P132:Q132 T132 T115</xm:sqref>
        </x14:conditionalFormatting>
        <x14:conditionalFormatting xmlns:xm="http://schemas.microsoft.com/office/excel/2006/main">
          <x14:cfRule type="iconSet" priority="71" id="{602B7D9B-E7D0-4B61-86E6-36D85E037802}">
            <x14:iconSet iconSet="3Triangles">
              <x14:cfvo type="percent">
                <xm:f>0</xm:f>
              </x14:cfvo>
              <x14:cfvo type="num">
                <xm:f>-10</xm:f>
              </x14:cfvo>
              <x14:cfvo type="num">
                <xm:f>10</xm:f>
              </x14:cfvo>
            </x14:iconSet>
          </x14:cfRule>
          <xm:sqref>T117:T121 T127</xm:sqref>
        </x14:conditionalFormatting>
        <x14:conditionalFormatting xmlns:xm="http://schemas.microsoft.com/office/excel/2006/main">
          <x14:cfRule type="iconSet" priority="72" id="{D287E33F-EE08-44B3-BAB9-21EC14A0D95B}">
            <x14:iconSet iconSet="3Triangles">
              <x14:cfvo type="percent">
                <xm:f>0</xm:f>
              </x14:cfvo>
              <x14:cfvo type="num">
                <xm:f>-10</xm:f>
              </x14:cfvo>
              <x14:cfvo type="num">
                <xm:f>10</xm:f>
              </x14:cfvo>
            </x14:iconSet>
          </x14:cfRule>
          <xm:sqref>P147 P144:Q144 P149:Q149 T149 T144</xm:sqref>
        </x14:conditionalFormatting>
        <x14:conditionalFormatting xmlns:xm="http://schemas.microsoft.com/office/excel/2006/main">
          <x14:cfRule type="iconSet" priority="73" id="{5499FACE-4552-4243-8D66-6644DAA7AD92}">
            <x14:iconSet iconSet="3Triangles">
              <x14:cfvo type="percent">
                <xm:f>0</xm:f>
              </x14:cfvo>
              <x14:cfvo type="num">
                <xm:f>-10</xm:f>
              </x14:cfvo>
              <x14:cfvo type="num">
                <xm:f>10</xm:f>
              </x14:cfvo>
            </x14:iconSet>
          </x14:cfRule>
          <xm:sqref>P151:Q151 T151</xm:sqref>
        </x14:conditionalFormatting>
        <x14:conditionalFormatting xmlns:xm="http://schemas.microsoft.com/office/excel/2006/main">
          <x14:cfRule type="iconSet" priority="74" id="{584B8812-A9C0-44BF-924C-2B2C39F9E717}">
            <x14:iconSet iconSet="3Triangles">
              <x14:cfvo type="percent">
                <xm:f>0</xm:f>
              </x14:cfvo>
              <x14:cfvo type="num">
                <xm:f>-10</xm:f>
              </x14:cfvo>
              <x14:cfvo type="num">
                <xm:f>10</xm:f>
              </x14:cfvo>
            </x14:iconSet>
          </x14:cfRule>
          <xm:sqref>P138:Q138</xm:sqref>
        </x14:conditionalFormatting>
        <x14:conditionalFormatting xmlns:xm="http://schemas.microsoft.com/office/excel/2006/main">
          <x14:cfRule type="iconSet" priority="75" id="{0A145CB0-6D7D-4C25-87CE-3FAA31DEF42C}">
            <x14:iconSet iconSet="3Triangles">
              <x14:cfvo type="percent">
                <xm:f>0</xm:f>
              </x14:cfvo>
              <x14:cfvo type="num">
                <xm:f>-10</xm:f>
              </x14:cfvo>
              <x14:cfvo type="num">
                <xm:f>10</xm:f>
              </x14:cfvo>
            </x14:iconSet>
          </x14:cfRule>
          <xm:sqref>T138</xm:sqref>
        </x14:conditionalFormatting>
        <x14:conditionalFormatting xmlns:xm="http://schemas.microsoft.com/office/excel/2006/main">
          <x14:cfRule type="iconSet" priority="76" id="{A1DFCF8A-2C89-4E7D-B020-6DEEA6531378}">
            <x14:iconSet iconSet="3Triangles">
              <x14:cfvo type="percent">
                <xm:f>0</xm:f>
              </x14:cfvo>
              <x14:cfvo type="num">
                <xm:f>-10</xm:f>
              </x14:cfvo>
              <x14:cfvo type="num">
                <xm:f>10</xm:f>
              </x14:cfvo>
            </x14:iconSet>
          </x14:cfRule>
          <xm:sqref>P143:Q143</xm:sqref>
        </x14:conditionalFormatting>
        <x14:conditionalFormatting xmlns:xm="http://schemas.microsoft.com/office/excel/2006/main">
          <x14:cfRule type="iconSet" priority="77" id="{9A5DF62C-EFDD-4FE3-A208-02B26947658A}">
            <x14:iconSet iconSet="3Triangles">
              <x14:cfvo type="percent">
                <xm:f>0</xm:f>
              </x14:cfvo>
              <x14:cfvo type="num">
                <xm:f>-10</xm:f>
              </x14:cfvo>
              <x14:cfvo type="num">
                <xm:f>10</xm:f>
              </x14:cfvo>
            </x14:iconSet>
          </x14:cfRule>
          <xm:sqref>T143</xm:sqref>
        </x14:conditionalFormatting>
        <x14:conditionalFormatting xmlns:xm="http://schemas.microsoft.com/office/excel/2006/main">
          <x14:cfRule type="iconSet" priority="78" id="{7E7A3417-2870-475C-802C-995D6D41900B}">
            <x14:iconSet iconSet="3Triangles">
              <x14:cfvo type="percent">
                <xm:f>0</xm:f>
              </x14:cfvo>
              <x14:cfvo type="num">
                <xm:f>-10</xm:f>
              </x14:cfvo>
              <x14:cfvo type="num">
                <xm:f>10</xm:f>
              </x14:cfvo>
            </x14:iconSet>
          </x14:cfRule>
          <xm:sqref>P138:Q140 P143:Q144 P147 T144 P149:Q149 P151:Q151 T140 T151 T149</xm:sqref>
        </x14:conditionalFormatting>
        <x14:conditionalFormatting xmlns:xm="http://schemas.microsoft.com/office/excel/2006/main">
          <x14:cfRule type="iconSet" priority="79" id="{2FBE1A5E-4F16-41A8-99CB-53F1FE678887}">
            <x14:iconSet iconSet="3Triangles">
              <x14:cfvo type="percent">
                <xm:f>0</xm:f>
              </x14:cfvo>
              <x14:cfvo type="num">
                <xm:f>-10</xm:f>
              </x14:cfvo>
              <x14:cfvo type="num">
                <xm:f>10</xm:f>
              </x14:cfvo>
            </x14:iconSet>
          </x14:cfRule>
          <xm:sqref>T138:T139 T143</xm:sqref>
        </x14:conditionalFormatting>
        <x14:conditionalFormatting xmlns:xm="http://schemas.microsoft.com/office/excel/2006/main">
          <x14:cfRule type="iconSet" priority="25" id="{88056E29-F91E-4126-828B-D8813DF0F867}">
            <x14:iconSet iconSet="3Triangles">
              <x14:cfvo type="percent">
                <xm:f>0</xm:f>
              </x14:cfvo>
              <x14:cfvo type="num">
                <xm:f>-10</xm:f>
              </x14:cfvo>
              <x14:cfvo type="num">
                <xm:f>10</xm:f>
              </x14:cfvo>
            </x14:iconSet>
          </x14:cfRule>
          <xm:sqref>P160:Q169</xm:sqref>
        </x14:conditionalFormatting>
        <x14:conditionalFormatting xmlns:xm="http://schemas.microsoft.com/office/excel/2006/main">
          <x14:cfRule type="iconSet" priority="27" id="{5B44D7B4-4EB2-46C2-B6E0-DD5C6D8B0D3E}">
            <x14:iconSet iconSet="3Triangles">
              <x14:cfvo type="percent">
                <xm:f>0</xm:f>
              </x14:cfvo>
              <x14:cfvo type="num">
                <xm:f>-10</xm:f>
              </x14:cfvo>
              <x14:cfvo type="num">
                <xm:f>10</xm:f>
              </x14:cfvo>
            </x14:iconSet>
          </x14:cfRule>
          <xm:sqref>T160:T169</xm:sqref>
        </x14:conditionalFormatting>
        <x14:conditionalFormatting xmlns:xm="http://schemas.microsoft.com/office/excel/2006/main">
          <x14:cfRule type="iconSet" priority="26" id="{0B622D39-79AA-4BE2-B2FC-F437805143A6}">
            <x14:iconSet iconSet="3Triangles">
              <x14:cfvo type="percent">
                <xm:f>0</xm:f>
              </x14:cfvo>
              <x14:cfvo type="num">
                <xm:f>-10</xm:f>
              </x14:cfvo>
              <x14:cfvo type="num">
                <xm:f>10</xm:f>
              </x14:cfvo>
            </x14:iconSet>
          </x14:cfRule>
          <xm:sqref>T174:T184 T188</xm:sqref>
        </x14:conditionalFormatting>
        <x14:conditionalFormatting xmlns:xm="http://schemas.microsoft.com/office/excel/2006/main">
          <x14:cfRule type="iconSet" priority="80" id="{D8D7E781-F89A-4C5E-875E-44921E1293EB}">
            <x14:iconSet iconSet="3Triangles">
              <x14:cfvo type="percent">
                <xm:f>0</xm:f>
              </x14:cfvo>
              <x14:cfvo type="num">
                <xm:f>-10</xm:f>
              </x14:cfvo>
              <x14:cfvo type="num">
                <xm:f>10</xm:f>
              </x14:cfvo>
            </x14:iconSet>
          </x14:cfRule>
          <xm:sqref>Q195:Q197 Q205:Q206 Q211 Q199:Q202</xm:sqref>
        </x14:conditionalFormatting>
        <x14:conditionalFormatting xmlns:xm="http://schemas.microsoft.com/office/excel/2006/main">
          <x14:cfRule type="iconSet" priority="81" id="{771E6F56-A47B-4C7C-A475-71311EC4046C}">
            <x14:iconSet iconSet="3Triangles">
              <x14:cfvo type="percent">
                <xm:f>0</xm:f>
              </x14:cfvo>
              <x14:cfvo type="num">
                <xm:f>-10</xm:f>
              </x14:cfvo>
              <x14:cfvo type="num">
                <xm:f>10</xm:f>
              </x14:cfvo>
            </x14:iconSet>
          </x14:cfRule>
          <xm:sqref>T199:T202 T195:T197 T205:T206 T211</xm:sqref>
        </x14:conditionalFormatting>
        <x14:conditionalFormatting xmlns:xm="http://schemas.microsoft.com/office/excel/2006/main">
          <x14:cfRule type="iconSet" priority="23" id="{13CA9491-05A5-42B6-B492-3634CE8777B6}">
            <x14:iconSet iconSet="3Triangles">
              <x14:cfvo type="percent">
                <xm:f>0</xm:f>
              </x14:cfvo>
              <x14:cfvo type="num">
                <xm:f>-10</xm:f>
              </x14:cfvo>
              <x14:cfvo type="num">
                <xm:f>10</xm:f>
              </x14:cfvo>
            </x14:iconSet>
          </x14:cfRule>
          <xm:sqref>P195:P200</xm:sqref>
        </x14:conditionalFormatting>
        <x14:conditionalFormatting xmlns:xm="http://schemas.microsoft.com/office/excel/2006/main">
          <x14:cfRule type="iconSet" priority="24" id="{29367DC5-EC6F-4DB8-8C95-DEEE619226E4}">
            <x14:iconSet iconSet="3Triangles">
              <x14:cfvo type="percent">
                <xm:f>0</xm:f>
              </x14:cfvo>
              <x14:cfvo type="num">
                <xm:f>-10</xm:f>
              </x14:cfvo>
              <x14:cfvo type="num">
                <xm:f>10</xm:f>
              </x14:cfvo>
            </x14:iconSet>
          </x14:cfRule>
          <xm:sqref>P202:P213</xm:sqref>
        </x14:conditionalFormatting>
        <x14:conditionalFormatting xmlns:xm="http://schemas.microsoft.com/office/excel/2006/main">
          <x14:cfRule type="iconSet" priority="22" id="{286E6190-396C-49E8-B8A7-C67A10D6974E}">
            <x14:iconSet iconSet="3Triangles">
              <x14:cfvo type="percent">
                <xm:f>0</xm:f>
              </x14:cfvo>
              <x14:cfvo type="num">
                <xm:f>-10</xm:f>
              </x14:cfvo>
              <x14:cfvo type="num">
                <xm:f>10</xm:f>
              </x14:cfvo>
            </x14:iconSet>
          </x14:cfRule>
          <xm:sqref>P174:Q189</xm:sqref>
        </x14:conditionalFormatting>
        <x14:conditionalFormatting xmlns:xm="http://schemas.microsoft.com/office/excel/2006/main">
          <x14:cfRule type="iconSet" priority="82" id="{A607C378-478A-45C9-B1A8-2E670DE45E1E}">
            <x14:iconSet iconSet="3Triangles">
              <x14:cfvo type="percent">
                <xm:f>0</xm:f>
              </x14:cfvo>
              <x14:cfvo type="num">
                <xm:f>-10</xm:f>
              </x14:cfvo>
              <x14:cfvo type="num">
                <xm:f>10</xm:f>
              </x14:cfvo>
            </x14:iconSet>
          </x14:cfRule>
          <xm:sqref>P218:Q234 T218:T234</xm:sqref>
        </x14:conditionalFormatting>
        <x14:conditionalFormatting xmlns:xm="http://schemas.microsoft.com/office/excel/2006/main">
          <x14:cfRule type="iconSet" priority="21" id="{77C602CF-B823-4CB7-B1F7-5E7DFC62AF1D}">
            <x14:iconSet iconSet="3Triangles">
              <x14:cfvo type="percent">
                <xm:f>0</xm:f>
              </x14:cfvo>
              <x14:cfvo type="num">
                <xm:f>-10</xm:f>
              </x14:cfvo>
              <x14:cfvo type="num">
                <xm:f>10</xm:f>
              </x14:cfvo>
            </x14:iconSet>
          </x14:cfRule>
          <xm:sqref>T239</xm:sqref>
        </x14:conditionalFormatting>
        <x14:conditionalFormatting xmlns:xm="http://schemas.microsoft.com/office/excel/2006/main">
          <x14:cfRule type="iconSet" priority="20" id="{D7EB7F36-9798-4689-85A9-E8B88D5AC769}">
            <x14:iconSet iconSet="3Triangles">
              <x14:cfvo type="percent">
                <xm:f>0</xm:f>
              </x14:cfvo>
              <x14:cfvo type="num">
                <xm:f>-10</xm:f>
              </x14:cfvo>
              <x14:cfvo type="num">
                <xm:f>10</xm:f>
              </x14:cfvo>
            </x14:iconSet>
          </x14:cfRule>
          <xm:sqref>P239:Q249</xm:sqref>
        </x14:conditionalFormatting>
        <x14:conditionalFormatting xmlns:xm="http://schemas.microsoft.com/office/excel/2006/main">
          <x14:cfRule type="iconSet" priority="83" id="{78DF625D-04C5-46F5-A151-C2DBB4ACBFCA}">
            <x14:iconSet iconSet="3Triangles">
              <x14:cfvo type="percent">
                <xm:f>0</xm:f>
              </x14:cfvo>
              <x14:cfvo type="num">
                <xm:f>-10</xm:f>
              </x14:cfvo>
              <x14:cfvo type="num">
                <xm:f>10</xm:f>
              </x14:cfvo>
            </x14:iconSet>
          </x14:cfRule>
          <xm:sqref>Q240:Q242 Q247:Q248</xm:sqref>
        </x14:conditionalFormatting>
        <x14:conditionalFormatting xmlns:xm="http://schemas.microsoft.com/office/excel/2006/main">
          <x14:cfRule type="iconSet" priority="84" id="{288F77ED-B19E-451F-BAD3-834233CF79C7}">
            <x14:iconSet iconSet="3Triangles">
              <x14:cfvo type="percent">
                <xm:f>0</xm:f>
              </x14:cfvo>
              <x14:cfvo type="num">
                <xm:f>-10</xm:f>
              </x14:cfvo>
              <x14:cfvo type="num">
                <xm:f>10</xm:f>
              </x14:cfvo>
            </x14:iconSet>
          </x14:cfRule>
          <xm:sqref>T240:T242 T247:T248</xm:sqref>
        </x14:conditionalFormatting>
        <x14:conditionalFormatting xmlns:xm="http://schemas.microsoft.com/office/excel/2006/main">
          <x14:cfRule type="iconSet" priority="85" id="{4DADBB9F-EE4D-48D6-95BF-158D82FAB249}">
            <x14:iconSet iconSet="3Triangles">
              <x14:cfvo type="percent">
                <xm:f>0</xm:f>
              </x14:cfvo>
              <x14:cfvo type="num">
                <xm:f>-10</xm:f>
              </x14:cfvo>
              <x14:cfvo type="num">
                <xm:f>10</xm:f>
              </x14:cfvo>
            </x14:iconSet>
          </x14:cfRule>
          <xm:sqref>T253:T262 P254:Q262 P264:Q271 T264:T271</xm:sqref>
        </x14:conditionalFormatting>
        <x14:conditionalFormatting xmlns:xm="http://schemas.microsoft.com/office/excel/2006/main">
          <x14:cfRule type="iconSet" priority="86" id="{557488B8-8158-44DB-8FCD-525F84CA6D31}">
            <x14:iconSet iconSet="3Triangles">
              <x14:cfvo type="percent">
                <xm:f>0</xm:f>
              </x14:cfvo>
              <x14:cfvo type="num">
                <xm:f>-10</xm:f>
              </x14:cfvo>
              <x14:cfvo type="num">
                <xm:f>10</xm:f>
              </x14:cfvo>
            </x14:iconSet>
          </x14:cfRule>
          <xm:sqref>P276:Q287</xm:sqref>
        </x14:conditionalFormatting>
        <x14:conditionalFormatting xmlns:xm="http://schemas.microsoft.com/office/excel/2006/main">
          <x14:cfRule type="iconSet" priority="19" id="{92DD0EF2-0E54-4AFD-AB3D-A0CC037F82A5}">
            <x14:iconSet iconSet="3Triangles">
              <x14:cfvo type="percent">
                <xm:f>0</xm:f>
              </x14:cfvo>
              <x14:cfvo type="num">
                <xm:f>-10</xm:f>
              </x14:cfvo>
              <x14:cfvo type="num">
                <xm:f>10</xm:f>
              </x14:cfvo>
            </x14:iconSet>
          </x14:cfRule>
          <xm:sqref>T276:T287</xm:sqref>
        </x14:conditionalFormatting>
        <x14:conditionalFormatting xmlns:xm="http://schemas.microsoft.com/office/excel/2006/main">
          <x14:cfRule type="iconSet" priority="87" id="{F3A9F13C-F35C-4909-B8FD-A5EB446980D4}">
            <x14:iconSet iconSet="3Triangles">
              <x14:cfvo type="percent">
                <xm:f>0</xm:f>
              </x14:cfvo>
              <x14:cfvo type="num">
                <xm:f>-10</xm:f>
              </x14:cfvo>
              <x14:cfvo type="num">
                <xm:f>10</xm:f>
              </x14:cfvo>
            </x14:iconSet>
          </x14:cfRule>
          <xm:sqref>P315:Q317 P321:Q321 P319:Q319</xm:sqref>
        </x14:conditionalFormatting>
        <x14:conditionalFormatting xmlns:xm="http://schemas.microsoft.com/office/excel/2006/main">
          <x14:cfRule type="iconSet" priority="88" id="{75BAC9E6-B959-4D04-9530-6F37254F5A42}">
            <x14:iconSet iconSet="3Triangles">
              <x14:cfvo type="percent">
                <xm:f>0</xm:f>
              </x14:cfvo>
              <x14:cfvo type="num">
                <xm:f>-10</xm:f>
              </x14:cfvo>
              <x14:cfvo type="num">
                <xm:f>10</xm:f>
              </x14:cfvo>
            </x14:iconSet>
          </x14:cfRule>
          <xm:sqref>T315:T317 T321 T319</xm:sqref>
        </x14:conditionalFormatting>
        <x14:conditionalFormatting xmlns:xm="http://schemas.microsoft.com/office/excel/2006/main">
          <x14:cfRule type="iconSet" priority="89" id="{C008AD35-044C-434B-A803-DF3B043F584D}">
            <x14:iconSet iconSet="3Triangles">
              <x14:cfvo type="percent">
                <xm:f>0</xm:f>
              </x14:cfvo>
              <x14:cfvo type="num">
                <xm:f>-10</xm:f>
              </x14:cfvo>
              <x14:cfvo type="num">
                <xm:f>10</xm:f>
              </x14:cfvo>
            </x14:iconSet>
          </x14:cfRule>
          <xm:sqref>P328:Q328 P332:Q333 P335:Q335 P340:Q340</xm:sqref>
        </x14:conditionalFormatting>
        <x14:conditionalFormatting xmlns:xm="http://schemas.microsoft.com/office/excel/2006/main">
          <x14:cfRule type="iconSet" priority="90" id="{3134AC99-CAA0-45E7-9727-CA6FD79B22A7}">
            <x14:iconSet iconSet="3Triangles">
              <x14:cfvo type="percent">
                <xm:f>0</xm:f>
              </x14:cfvo>
              <x14:cfvo type="num">
                <xm:f>-10</xm:f>
              </x14:cfvo>
              <x14:cfvo type="num">
                <xm:f>10</xm:f>
              </x14:cfvo>
            </x14:iconSet>
          </x14:cfRule>
          <xm:sqref>T328 T332:T333 T335 T340</xm:sqref>
        </x14:conditionalFormatting>
        <x14:conditionalFormatting xmlns:xm="http://schemas.microsoft.com/office/excel/2006/main">
          <x14:cfRule type="iconSet" priority="18" id="{A9001040-55AE-4775-8634-A1AE1FDC8984}">
            <x14:iconSet iconSet="3Triangles">
              <x14:cfvo type="percent">
                <xm:f>0</xm:f>
              </x14:cfvo>
              <x14:cfvo type="num">
                <xm:f>-10</xm:f>
              </x14:cfvo>
              <x14:cfvo type="num">
                <xm:f>10</xm:f>
              </x14:cfvo>
            </x14:iconSet>
          </x14:cfRule>
          <xm:sqref>P320:Q320</xm:sqref>
        </x14:conditionalFormatting>
        <x14:conditionalFormatting xmlns:xm="http://schemas.microsoft.com/office/excel/2006/main">
          <x14:cfRule type="iconSet" priority="17" id="{B85E4CB9-18A1-4494-913A-F503089C8E99}">
            <x14:iconSet iconSet="3Triangles">
              <x14:cfvo type="percent">
                <xm:f>0</xm:f>
              </x14:cfvo>
              <x14:cfvo type="num">
                <xm:f>-10</xm:f>
              </x14:cfvo>
              <x14:cfvo type="num">
                <xm:f>10</xm:f>
              </x14:cfvo>
            </x14:iconSet>
          </x14:cfRule>
          <xm:sqref>T320</xm:sqref>
        </x14:conditionalFormatting>
        <x14:conditionalFormatting xmlns:xm="http://schemas.microsoft.com/office/excel/2006/main">
          <x14:cfRule type="iconSet" priority="16" id="{044C5C5A-16F0-4110-9B8E-14846099C38B}">
            <x14:iconSet iconSet="3Triangles">
              <x14:cfvo type="percent">
                <xm:f>0</xm:f>
              </x14:cfvo>
              <x14:cfvo type="num">
                <xm:f>-10</xm:f>
              </x14:cfvo>
              <x14:cfvo type="num">
                <xm:f>10</xm:f>
              </x14:cfvo>
            </x14:iconSet>
          </x14:cfRule>
          <xm:sqref>P322:Q322</xm:sqref>
        </x14:conditionalFormatting>
        <x14:conditionalFormatting xmlns:xm="http://schemas.microsoft.com/office/excel/2006/main">
          <x14:cfRule type="iconSet" priority="15" id="{48D6D5E8-4E0D-421F-808E-E801ABDF3485}">
            <x14:iconSet iconSet="3Triangles">
              <x14:cfvo type="percent">
                <xm:f>0</xm:f>
              </x14:cfvo>
              <x14:cfvo type="num">
                <xm:f>-10</xm:f>
              </x14:cfvo>
              <x14:cfvo type="num">
                <xm:f>10</xm:f>
              </x14:cfvo>
            </x14:iconSet>
          </x14:cfRule>
          <xm:sqref>T322</xm:sqref>
        </x14:conditionalFormatting>
        <x14:conditionalFormatting xmlns:xm="http://schemas.microsoft.com/office/excel/2006/main">
          <x14:cfRule type="iconSet" priority="14" id="{64653CA0-CC6E-4583-81FC-1EB239EC0F88}">
            <x14:iconSet iconSet="3Triangles">
              <x14:cfvo type="percent">
                <xm:f>0</xm:f>
              </x14:cfvo>
              <x14:cfvo type="num">
                <xm:f>-10</xm:f>
              </x14:cfvo>
              <x14:cfvo type="num">
                <xm:f>10</xm:f>
              </x14:cfvo>
            </x14:iconSet>
          </x14:cfRule>
          <xm:sqref>P327:Q327</xm:sqref>
        </x14:conditionalFormatting>
        <x14:conditionalFormatting xmlns:xm="http://schemas.microsoft.com/office/excel/2006/main">
          <x14:cfRule type="iconSet" priority="13" id="{96F84B9C-A57D-4F01-9DAC-35DF4B72166D}">
            <x14:iconSet iconSet="3Triangles">
              <x14:cfvo type="percent">
                <xm:f>0</xm:f>
              </x14:cfvo>
              <x14:cfvo type="num">
                <xm:f>-10</xm:f>
              </x14:cfvo>
              <x14:cfvo type="num">
                <xm:f>10</xm:f>
              </x14:cfvo>
            </x14:iconSet>
          </x14:cfRule>
          <xm:sqref>T327</xm:sqref>
        </x14:conditionalFormatting>
        <x14:conditionalFormatting xmlns:xm="http://schemas.microsoft.com/office/excel/2006/main">
          <x14:cfRule type="iconSet" priority="12" id="{7393E42F-43B1-4F89-A290-6BBB0FF13E0D}">
            <x14:iconSet iconSet="3Triangles">
              <x14:cfvo type="percent">
                <xm:f>0</xm:f>
              </x14:cfvo>
              <x14:cfvo type="num">
                <xm:f>-10</xm:f>
              </x14:cfvo>
              <x14:cfvo type="num">
                <xm:f>10</xm:f>
              </x14:cfvo>
            </x14:iconSet>
          </x14:cfRule>
          <xm:sqref>P292:Q292</xm:sqref>
        </x14:conditionalFormatting>
        <x14:conditionalFormatting xmlns:xm="http://schemas.microsoft.com/office/excel/2006/main">
          <x14:cfRule type="iconSet" priority="11" id="{81D2DD67-0DBE-43EB-8B09-6698DFB16EEE}">
            <x14:iconSet iconSet="3Triangles">
              <x14:cfvo type="percent">
                <xm:f>0</xm:f>
              </x14:cfvo>
              <x14:cfvo type="num">
                <xm:f>-10</xm:f>
              </x14:cfvo>
              <x14:cfvo type="num">
                <xm:f>10</xm:f>
              </x14:cfvo>
            </x14:iconSet>
          </x14:cfRule>
          <xm:sqref>T292</xm:sqref>
        </x14:conditionalFormatting>
        <x14:conditionalFormatting xmlns:xm="http://schemas.microsoft.com/office/excel/2006/main">
          <x14:cfRule type="iconSet" priority="91" id="{38D7DC84-4301-42EE-B258-84AC1A617201}">
            <x14:iconSet iconSet="3Triangles">
              <x14:cfvo type="percent">
                <xm:f>0</xm:f>
              </x14:cfvo>
              <x14:cfvo type="num">
                <xm:f>-10</xm:f>
              </x14:cfvo>
              <x14:cfvo type="num">
                <xm:f>10</xm:f>
              </x14:cfvo>
            </x14:iconSet>
          </x14:cfRule>
          <xm:sqref>P296:Q297 P293:Q294 P299:Q299 P303:Q304 P309:Q309</xm:sqref>
        </x14:conditionalFormatting>
        <x14:conditionalFormatting xmlns:xm="http://schemas.microsoft.com/office/excel/2006/main">
          <x14:cfRule type="iconSet" priority="92" id="{679D1C7B-E915-412D-AEBE-9A2D9389BB1E}">
            <x14:iconSet iconSet="3Triangles">
              <x14:cfvo type="percent">
                <xm:f>0</xm:f>
              </x14:cfvo>
              <x14:cfvo type="num">
                <xm:f>-10</xm:f>
              </x14:cfvo>
              <x14:cfvo type="num">
                <xm:f>10</xm:f>
              </x14:cfvo>
            </x14:iconSet>
          </x14:cfRule>
          <xm:sqref>T296:T297 T293:T294 T299 T303:T304 T309</xm:sqref>
        </x14:conditionalFormatting>
        <x14:conditionalFormatting xmlns:xm="http://schemas.microsoft.com/office/excel/2006/main">
          <x14:cfRule type="iconSet" priority="9" id="{26B58BBA-FDA5-4855-BEBC-54D672B3F04D}">
            <x14:iconSet iconSet="3Triangles">
              <x14:cfvo type="percent">
                <xm:f>0</xm:f>
              </x14:cfvo>
              <x14:cfvo type="num">
                <xm:f>-10</xm:f>
              </x14:cfvo>
              <x14:cfvo type="num">
                <xm:f>10</xm:f>
              </x14:cfvo>
            </x14:iconSet>
          </x14:cfRule>
          <xm:sqref>P393:Q394 P378:Q384 P362:Q376 P386:Q386 P399:Q400</xm:sqref>
        </x14:conditionalFormatting>
        <x14:conditionalFormatting xmlns:xm="http://schemas.microsoft.com/office/excel/2006/main">
          <x14:cfRule type="iconSet" priority="10" id="{5965D610-506C-4EC5-840F-DB17C21D2BEA}">
            <x14:iconSet iconSet="3Triangles">
              <x14:cfvo type="percent">
                <xm:f>0</xm:f>
              </x14:cfvo>
              <x14:cfvo type="num">
                <xm:f>-10</xm:f>
              </x14:cfvo>
              <x14:cfvo type="num">
                <xm:f>10</xm:f>
              </x14:cfvo>
            </x14:iconSet>
          </x14:cfRule>
          <xm:sqref>T393:T394 T378:T384 T362:T376 T386 T399:T400</xm:sqref>
        </x14:conditionalFormatting>
        <x14:conditionalFormatting xmlns:xm="http://schemas.microsoft.com/office/excel/2006/main">
          <x14:cfRule type="iconSet" priority="93" id="{BBC11161-C1C0-4769-A1D5-3761F738FC04}">
            <x14:iconSet iconSet="3Triangles">
              <x14:cfvo type="percent">
                <xm:f>0</xm:f>
              </x14:cfvo>
              <x14:cfvo type="num">
                <xm:f>-10</xm:f>
              </x14:cfvo>
              <x14:cfvo type="num">
                <xm:f>10</xm:f>
              </x14:cfvo>
            </x14:iconSet>
          </x14:cfRule>
          <xm:sqref>P355:Q355 P350:Q350 P352:Q353</xm:sqref>
        </x14:conditionalFormatting>
        <x14:conditionalFormatting xmlns:xm="http://schemas.microsoft.com/office/excel/2006/main">
          <x14:cfRule type="iconSet" priority="94" id="{B21A6DAB-372E-4750-A9A0-FE32539A56E1}">
            <x14:iconSet iconSet="3Triangles">
              <x14:cfvo type="percent">
                <xm:f>0</xm:f>
              </x14:cfvo>
              <x14:cfvo type="num">
                <xm:f>-10</xm:f>
              </x14:cfvo>
              <x14:cfvo type="num">
                <xm:f>10</xm:f>
              </x14:cfvo>
            </x14:iconSet>
          </x14:cfRule>
          <xm:sqref>T355 T350 T352:T353</xm:sqref>
        </x14:conditionalFormatting>
        <x14:conditionalFormatting xmlns:xm="http://schemas.microsoft.com/office/excel/2006/main">
          <x14:cfRule type="iconSet" priority="8" id="{0B39B9D9-3559-4F2C-8FBB-8839461BBE72}">
            <x14:iconSet iconSet="3Triangles">
              <x14:cfvo type="percent">
                <xm:f>0</xm:f>
              </x14:cfvo>
              <x14:cfvo type="num">
                <xm:f>-10</xm:f>
              </x14:cfvo>
              <x14:cfvo type="num">
                <xm:f>10</xm:f>
              </x14:cfvo>
            </x14:iconSet>
          </x14:cfRule>
          <xm:sqref>P349:Q349</xm:sqref>
        </x14:conditionalFormatting>
        <x14:conditionalFormatting xmlns:xm="http://schemas.microsoft.com/office/excel/2006/main">
          <x14:cfRule type="iconSet" priority="7" id="{5266A7BE-5EFD-4C80-BCA0-BDA130C6B085}">
            <x14:iconSet iconSet="3Triangles">
              <x14:cfvo type="percent">
                <xm:f>0</xm:f>
              </x14:cfvo>
              <x14:cfvo type="num">
                <xm:f>-10</xm:f>
              </x14:cfvo>
              <x14:cfvo type="num">
                <xm:f>10</xm:f>
              </x14:cfvo>
            </x14:iconSet>
          </x14:cfRule>
          <xm:sqref>T349</xm:sqref>
        </x14:conditionalFormatting>
        <x14:conditionalFormatting xmlns:xm="http://schemas.microsoft.com/office/excel/2006/main">
          <x14:cfRule type="iconSet" priority="6" id="{FF14B29B-18C8-4F62-B6C4-84CA2A443F23}">
            <x14:iconSet iconSet="3Triangles">
              <x14:cfvo type="percent">
                <xm:f>0</xm:f>
              </x14:cfvo>
              <x14:cfvo type="num">
                <xm:f>-10</xm:f>
              </x14:cfvo>
              <x14:cfvo type="num">
                <xm:f>10</xm:f>
              </x14:cfvo>
            </x14:iconSet>
          </x14:cfRule>
          <xm:sqref>P344:Q344</xm:sqref>
        </x14:conditionalFormatting>
        <x14:conditionalFormatting xmlns:xm="http://schemas.microsoft.com/office/excel/2006/main">
          <x14:cfRule type="iconSet" priority="5" id="{3250905C-85A7-46AA-AAB1-39AFC759CE21}">
            <x14:iconSet iconSet="3Triangles">
              <x14:cfvo type="percent">
                <xm:f>0</xm:f>
              </x14:cfvo>
              <x14:cfvo type="num">
                <xm:f>-10</xm:f>
              </x14:cfvo>
              <x14:cfvo type="num">
                <xm:f>10</xm:f>
              </x14:cfvo>
            </x14:iconSet>
          </x14:cfRule>
          <xm:sqref>T344</xm:sqref>
        </x14:conditionalFormatting>
        <x14:conditionalFormatting xmlns:xm="http://schemas.microsoft.com/office/excel/2006/main">
          <x14:cfRule type="iconSet" priority="3" id="{2F97140C-E169-4B32-B398-92A211031887}">
            <x14:iconSet iconSet="3Triangles">
              <x14:cfvo type="percent">
                <xm:f>0</xm:f>
              </x14:cfvo>
              <x14:cfvo type="num">
                <xm:f>-10</xm:f>
              </x14:cfvo>
              <x14:cfvo type="num">
                <xm:f>10</xm:f>
              </x14:cfvo>
            </x14:iconSet>
          </x14:cfRule>
          <xm:sqref>P437:Q438 P422:Q428 P406:Q420 P430:Q430 P443:Q444</xm:sqref>
        </x14:conditionalFormatting>
        <x14:conditionalFormatting xmlns:xm="http://schemas.microsoft.com/office/excel/2006/main">
          <x14:cfRule type="iconSet" priority="4" id="{CC7453D4-E29F-4C1A-AF57-881C101AB947}">
            <x14:iconSet iconSet="3Triangles">
              <x14:cfvo type="percent">
                <xm:f>0</xm:f>
              </x14:cfvo>
              <x14:cfvo type="num">
                <xm:f>-10</xm:f>
              </x14:cfvo>
              <x14:cfvo type="num">
                <xm:f>10</xm:f>
              </x14:cfvo>
            </x14:iconSet>
          </x14:cfRule>
          <xm:sqref>T437:T438 T422:T428 T406:T420 T430 T443:T444</xm:sqref>
        </x14:conditionalFormatting>
        <x14:conditionalFormatting xmlns:xm="http://schemas.microsoft.com/office/excel/2006/main">
          <x14:cfRule type="iconSet" priority="1" id="{8D7EB8C1-729A-4A45-B687-DD0E6FCDA1DB}">
            <x14:iconSet iconSet="3Triangles">
              <x14:cfvo type="percent">
                <xm:f>0</xm:f>
              </x14:cfvo>
              <x14:cfvo type="num">
                <xm:f>-10</xm:f>
              </x14:cfvo>
              <x14:cfvo type="num">
                <xm:f>10</xm:f>
              </x14:cfvo>
            </x14:iconSet>
          </x14:cfRule>
          <xm:sqref>P481:Q482 P466:Q472 P450:Q464 P474:Q474 P487:Q488</xm:sqref>
        </x14:conditionalFormatting>
        <x14:conditionalFormatting xmlns:xm="http://schemas.microsoft.com/office/excel/2006/main">
          <x14:cfRule type="iconSet" priority="2" id="{A4A436FD-E217-487D-A85E-8F3438CA1693}">
            <x14:iconSet iconSet="3Triangles">
              <x14:cfvo type="percent">
                <xm:f>0</xm:f>
              </x14:cfvo>
              <x14:cfvo type="num">
                <xm:f>-10</xm:f>
              </x14:cfvo>
              <x14:cfvo type="num">
                <xm:f>10</xm:f>
              </x14:cfvo>
            </x14:iconSet>
          </x14:cfRule>
          <xm:sqref>T481:T482 T466:T472 T450:T464 T474 T487:T488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Event Counter</vt:lpstr>
      <vt:lpstr>Event 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2022-09-04T03:53:20Z</dcterms:created>
  <dcterms:modified xsi:type="dcterms:W3CDTF">2022-09-04T04:00:37Z</dcterms:modified>
</cp:coreProperties>
</file>