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4\Workbooks\"/>
    </mc:Choice>
  </mc:AlternateContent>
  <bookViews>
    <workbookView xWindow="0" yWindow="0" windowWidth="9127" windowHeight="2833" activeTab="2" xr2:uid="{DE77736C-07C2-4249-BABB-099FA3201731}"/>
  </bookViews>
  <sheets>
    <sheet name="Sales Summary" sheetId="3" r:id="rId1"/>
    <sheet name="Product List" sheetId="5" r:id="rId2"/>
    <sheet name="Current Rates" sheetId="1" r:id="rId3"/>
    <sheet name="Conversion Table" sheetId="2" r:id="rId4"/>
    <sheet name="Old Price List" sheetId="6" r:id="rId5"/>
  </sheets>
  <definedNames>
    <definedName name="_?from_USD_amount_1_1" localSheetId="2">'Current Rates'!$A$3:$C$13</definedName>
    <definedName name="AUD_Price">'Product List'!$D$4:$D$36</definedName>
    <definedName name="CodeLookup">'Current Rates'!$AA$2:$AB$12</definedName>
    <definedName name="Old_USD_Price">'Old Price List'!$C$4:$C$36</definedName>
    <definedName name="Price_LIst">'Product List'!$A$4:$C$36</definedName>
    <definedName name="Product_Name">'Product List'!$B$4:$B$36</definedName>
    <definedName name="rateCodes">'Current Rates'!$D$4:$D$13</definedName>
    <definedName name="USD_Price">'Product List'!$C$4:$C$36</definedName>
    <definedName name="Year">'Sales Summary'!$A$4:$A$44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A14" i="2" s="1"/>
  <c r="D4" i="1"/>
  <c r="A5" i="2" s="1"/>
  <c r="D6" i="1"/>
  <c r="A7" i="2" s="1"/>
  <c r="D9" i="1"/>
  <c r="A10" i="2" s="1"/>
  <c r="D7" i="1"/>
  <c r="A8" i="2" s="1"/>
  <c r="D8" i="1"/>
  <c r="A9" i="2" s="1"/>
  <c r="D10" i="1"/>
  <c r="A11" i="2" s="1"/>
  <c r="D11" i="1"/>
  <c r="A12" i="2" s="1"/>
  <c r="D12" i="1"/>
  <c r="A13" i="2" s="1"/>
  <c r="D5" i="1"/>
  <c r="A6" i="2" s="1"/>
  <c r="D3" i="1"/>
  <c r="I44" i="3"/>
  <c r="R18" i="3"/>
  <c r="N16" i="3"/>
  <c r="O16" i="3"/>
  <c r="P16" i="3"/>
  <c r="Q16" i="3"/>
  <c r="R16" i="3"/>
  <c r="N17" i="3"/>
  <c r="O17" i="3"/>
  <c r="P17" i="3"/>
  <c r="Q17" i="3"/>
  <c r="R17" i="3"/>
  <c r="N18" i="3"/>
  <c r="O18" i="3"/>
  <c r="P18" i="3"/>
  <c r="Q18" i="3"/>
  <c r="M16" i="3"/>
  <c r="M17" i="3"/>
  <c r="M18" i="3"/>
  <c r="R12" i="3"/>
  <c r="O10" i="3"/>
  <c r="Q10" i="3"/>
  <c r="O12" i="3"/>
  <c r="Q12" i="3"/>
  <c r="M10" i="3"/>
  <c r="M12" i="3"/>
  <c r="N7" i="3"/>
  <c r="O7" i="3"/>
  <c r="P7" i="3"/>
  <c r="Q7" i="3"/>
  <c r="R7" i="3"/>
  <c r="M7" i="3"/>
  <c r="L9" i="3"/>
  <c r="O9" i="3" s="1"/>
  <c r="L10" i="3"/>
  <c r="N10" i="3" s="1"/>
  <c r="L11" i="3"/>
  <c r="O11" i="3" s="1"/>
  <c r="L12" i="3"/>
  <c r="N12" i="3" s="1"/>
  <c r="L8" i="3"/>
  <c r="N8" i="3" s="1"/>
  <c r="M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M4" i="3"/>
  <c r="R11" i="3" l="1"/>
  <c r="P11" i="3"/>
  <c r="N11" i="3"/>
  <c r="R9" i="3"/>
  <c r="P9" i="3"/>
  <c r="N9" i="3"/>
  <c r="Q8" i="3"/>
  <c r="O8" i="3"/>
  <c r="M8" i="3"/>
  <c r="M11" i="3"/>
  <c r="M9" i="3"/>
  <c r="P12" i="3"/>
  <c r="Q11" i="3"/>
  <c r="R10" i="3"/>
  <c r="P10" i="3"/>
  <c r="Q9" i="3"/>
  <c r="R8" i="3"/>
  <c r="P8" i="3"/>
  <c r="B6" i="2" l="1"/>
  <c r="B7" i="2"/>
  <c r="B8" i="2"/>
  <c r="B9" i="2"/>
  <c r="B10" i="2"/>
  <c r="B11" i="2"/>
  <c r="B12" i="2"/>
  <c r="B13" i="2"/>
  <c r="B14" i="2"/>
  <c r="B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726A83-295C-472E-AA05-CD44163B3676}" name="Connection" type="4" refreshedVersion="6" background="1" saveData="1">
    <webPr sourceData="1" parsePre="1" consecutive="1" xl2000="1" url="http://www.x-rates.com/table/?from=USD&amp;amount=1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<sst xmlns="http://schemas.openxmlformats.org/spreadsheetml/2006/main" count="256" uniqueCount="128">
  <si>
    <t>US Dollar</t>
  </si>
  <si>
    <t>1.00 USD</t>
  </si>
  <si>
    <t>inv. 1.00 USD</t>
  </si>
  <si>
    <t>Euro</t>
  </si>
  <si>
    <t>British Pound</t>
  </si>
  <si>
    <t>Indian Rupee</t>
  </si>
  <si>
    <t>Australian Dollar</t>
  </si>
  <si>
    <t>Canadian Dollar</t>
  </si>
  <si>
    <t>Singapore Dollar</t>
  </si>
  <si>
    <t>Swiss Franc</t>
  </si>
  <si>
    <t>Malaysian Ringgit</t>
  </si>
  <si>
    <t>Japanese Yen</t>
  </si>
  <si>
    <t>Chinese Yuan Renminbi</t>
  </si>
  <si>
    <t>USD</t>
  </si>
  <si>
    <t>EUR</t>
  </si>
  <si>
    <t>GBP</t>
  </si>
  <si>
    <t>AUD</t>
  </si>
  <si>
    <t>CAD</t>
  </si>
  <si>
    <t>Year</t>
  </si>
  <si>
    <t>Quarter</t>
  </si>
  <si>
    <t>Total</t>
  </si>
  <si>
    <t>Total Sales</t>
  </si>
  <si>
    <t>Quarter 1</t>
  </si>
  <si>
    <t>Total Quarters</t>
  </si>
  <si>
    <t>Quarter 2</t>
  </si>
  <si>
    <t>Quarter 3</t>
  </si>
  <si>
    <t>Quarter 4</t>
  </si>
  <si>
    <t>Last 5 Years</t>
  </si>
  <si>
    <t>US</t>
  </si>
  <si>
    <t>UK</t>
  </si>
  <si>
    <t>France</t>
  </si>
  <si>
    <t>Singapore</t>
  </si>
  <si>
    <t>INR</t>
  </si>
  <si>
    <t>SGD</t>
  </si>
  <si>
    <t>CHF</t>
  </si>
  <si>
    <t>MYR</t>
  </si>
  <si>
    <t>JPY</t>
  </si>
  <si>
    <t>CNY</t>
  </si>
  <si>
    <t>Currency</t>
  </si>
  <si>
    <t>CURRENCY CONVERSION TABLE</t>
  </si>
  <si>
    <t>CURRENT RATES</t>
  </si>
  <si>
    <t xml:space="preserve"> </t>
  </si>
  <si>
    <t>China</t>
  </si>
  <si>
    <t>Apron - Adult sizes</t>
  </si>
  <si>
    <t>Apron Child sizes</t>
  </si>
  <si>
    <t>Big Shopper</t>
  </si>
  <si>
    <t>Christmas Cards A6</t>
  </si>
  <si>
    <t>Coaster (square)</t>
  </si>
  <si>
    <t>Coaster 4 pack (round)</t>
  </si>
  <si>
    <t>Coaster Card (square)</t>
  </si>
  <si>
    <t>Coaster Card (round)</t>
  </si>
  <si>
    <t>Coaster Cards (square) 4 pack</t>
  </si>
  <si>
    <t>Coaster Cards (round) 4 pack</t>
  </si>
  <si>
    <t>Dry Wipe Board</t>
  </si>
  <si>
    <t>Fridge Magnet (square)</t>
  </si>
  <si>
    <t>Fridge Magnet (round)</t>
  </si>
  <si>
    <t>Gym Bag - small</t>
  </si>
  <si>
    <t>Gym Bag - Large</t>
  </si>
  <si>
    <t>Handy Bag</t>
  </si>
  <si>
    <t>Hanging Decoration (square)</t>
  </si>
  <si>
    <t>Hanging Decoration (round)</t>
  </si>
  <si>
    <t>Mug</t>
  </si>
  <si>
    <t>Pencil Case</t>
  </si>
  <si>
    <t>Peg Bag</t>
  </si>
  <si>
    <t>Placemat MDF (rectangular)</t>
  </si>
  <si>
    <t>Placemat MDF (round)</t>
  </si>
  <si>
    <t>Plate polymer</t>
  </si>
  <si>
    <t>Shopping List</t>
  </si>
  <si>
    <t>Sports Bag - White</t>
  </si>
  <si>
    <t>Sticky Notes</t>
  </si>
  <si>
    <t>Tea Towels</t>
  </si>
  <si>
    <t>Tee shirt - Adult sizes</t>
  </si>
  <si>
    <t>Tee shirt - Child sizes</t>
  </si>
  <si>
    <t>Wall Clock</t>
  </si>
  <si>
    <t>Wash Bag</t>
  </si>
  <si>
    <t xml:space="preserve">USD Price </t>
  </si>
  <si>
    <t>Product</t>
  </si>
  <si>
    <t>PHOTO GIFTS - INTERNET SALES SUMMARY</t>
  </si>
  <si>
    <t>PHOTO GIFTS - PRODUCT LIST</t>
  </si>
  <si>
    <t>Best Quarters</t>
  </si>
  <si>
    <t>http://www.x-rates.com/table/?from=USD&amp;amount=1</t>
  </si>
  <si>
    <t>Australia</t>
  </si>
  <si>
    <t>Code</t>
  </si>
  <si>
    <t>P13300</t>
  </si>
  <si>
    <t>P12742</t>
  </si>
  <si>
    <t>P12161</t>
  </si>
  <si>
    <t>P13071</t>
  </si>
  <si>
    <t>P12190</t>
  </si>
  <si>
    <t>P13426</t>
  </si>
  <si>
    <t>P13037</t>
  </si>
  <si>
    <t>P12620</t>
  </si>
  <si>
    <t>P13011</t>
  </si>
  <si>
    <t>P12081</t>
  </si>
  <si>
    <t>P13768</t>
  </si>
  <si>
    <t>P13332</t>
  </si>
  <si>
    <t>P13193</t>
  </si>
  <si>
    <t>P12200</t>
  </si>
  <si>
    <t>P13844</t>
  </si>
  <si>
    <t>P13379</t>
  </si>
  <si>
    <t>P13853</t>
  </si>
  <si>
    <t>P12637</t>
  </si>
  <si>
    <t>P12753</t>
  </si>
  <si>
    <t>P12941</t>
  </si>
  <si>
    <t>P12459</t>
  </si>
  <si>
    <t>P13593</t>
  </si>
  <si>
    <t>P13969</t>
  </si>
  <si>
    <t>P13198</t>
  </si>
  <si>
    <t>P13554</t>
  </si>
  <si>
    <t>P13383</t>
  </si>
  <si>
    <t>P12574</t>
  </si>
  <si>
    <t>P12551</t>
  </si>
  <si>
    <t>P12945</t>
  </si>
  <si>
    <t>P13035</t>
  </si>
  <si>
    <t>P12099</t>
  </si>
  <si>
    <t>P14000</t>
  </si>
  <si>
    <t>P13084</t>
  </si>
  <si>
    <t>Product Name</t>
  </si>
  <si>
    <t>QUICK QUOTE</t>
  </si>
  <si>
    <t xml:space="preserve">AUD Price </t>
  </si>
  <si>
    <t>Quantity</t>
  </si>
  <si>
    <t>AUD Price</t>
  </si>
  <si>
    <t xml:space="preserve">Coaster 4 pack (square) </t>
  </si>
  <si>
    <t>3 Highest AUD Prices</t>
  </si>
  <si>
    <t>Price Changes</t>
  </si>
  <si>
    <t>PHOTO GIFTS - 2016 PRICE LIST</t>
  </si>
  <si>
    <t xml:space="preserve">Old USD Price </t>
  </si>
  <si>
    <t>Increased</t>
  </si>
  <si>
    <t>Decreased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</si>
</sst>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000"/>
    <numFmt numFmtId="166" formatCode="#,##0.00;\-#,##0.00;"/>
  </numFmts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b/>
      <sz val="1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1" fillId="4" borderId="4" xfId="0" applyFont="1" applyFill="1" applyBorder="1" applyAlignment="1">
      <alignment horizontal="left"/>
    </xf>
    <xf numFmtId="164" fontId="0" fillId="0" borderId="4" xfId="0" applyNumberFormat="1" applyFont="1" applyBorder="1"/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0" fillId="0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4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65" fontId="0" fillId="0" borderId="0" xfId="0" applyNumberFormat="1"/>
    <xf numFmtId="0" fontId="3" fillId="2" borderId="0" xfId="1"/>
    <xf numFmtId="0" fontId="3" fillId="2" borderId="0" xfId="1" applyAlignment="1"/>
    <xf numFmtId="0" fontId="0" fillId="0" borderId="4" xfId="0" applyNumberFormat="1" applyFont="1" applyBorder="1"/>
    <xf numFmtId="0" fontId="6" fillId="0" borderId="0" xfId="2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3" borderId="2" xfId="0" applyNumberFormat="1" applyFont="1" applyFill="1" applyBorder="1" applyAlignment="1">
      <alignment horizontal="center" vertical="center"/>
    </xf>
    <xf numFmtId="2" fontId="3" fillId="2" borderId="0" xfId="1" applyNumberForma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3" fillId="2" borderId="0" xfId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3" fillId="2" borderId="11" xfId="1" applyBorder="1" applyAlignment="1"/>
    <xf numFmtId="2" fontId="0" fillId="0" borderId="16" xfId="0" applyNumberFormat="1" applyBorder="1" applyAlignment="1">
      <alignment horizontal="center"/>
    </xf>
    <xf numFmtId="0" fontId="3" fillId="2" borderId="17" xfId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2" borderId="20" xfId="1" applyBorder="1" applyAlignment="1"/>
    <xf numFmtId="2" fontId="3" fillId="2" borderId="20" xfId="1" applyNumberFormat="1" applyBorder="1" applyAlignment="1">
      <alignment horizontal="center"/>
    </xf>
    <xf numFmtId="2" fontId="3" fillId="2" borderId="12" xfId="1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21" xfId="0" applyBorder="1"/>
    <xf numFmtId="2" fontId="0" fillId="0" borderId="21" xfId="0" applyNumberForma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0" fillId="0" borderId="7" xfId="0" applyNumberFormat="1" applyFont="1" applyBorder="1"/>
    <xf numFmtId="0" fontId="4" fillId="0" borderId="0" xfId="0" applyFont="1"/>
    <xf numFmtId="0" fontId="0" fillId="0" borderId="4" xfId="0" applyFont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/>
    <xf numFmtId="164" fontId="0" fillId="0" borderId="22" xfId="0" applyNumberFormat="1" applyFont="1" applyBorder="1"/>
    <xf numFmtId="0" fontId="0" fillId="3" borderId="0" xfId="0" applyFill="1" applyAlignment="1">
      <alignment horizontal="center"/>
    </xf>
    <xf numFmtId="0" fontId="4" fillId="6" borderId="0" xfId="1" applyFont="1" applyFill="1"/>
    <xf numFmtId="0" fontId="4" fillId="6" borderId="0" xfId="1" applyFont="1" applyFill="1" applyAlignment="1">
      <alignment horizontal="right"/>
    </xf>
    <xf numFmtId="0" fontId="7" fillId="6" borderId="0" xfId="1" applyFont="1" applyFill="1"/>
    <xf numFmtId="0" fontId="7" fillId="6" borderId="0" xfId="1" applyFont="1" applyFill="1" applyAlignment="1">
      <alignment horizontal="right"/>
    </xf>
    <xf numFmtId="0" fontId="2" fillId="0" borderId="0" xfId="0" applyFont="1"/>
    <xf numFmtId="0" fontId="7" fillId="6" borderId="0" xfId="1" applyFont="1" applyFill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2" borderId="0" xfId="1" applyAlignment="1">
      <alignment horizontal="center"/>
    </xf>
    <xf numFmtId="0" fontId="3" fillId="2" borderId="9" xfId="1" applyBorder="1" applyAlignment="1">
      <alignment horizontal="left"/>
    </xf>
  </cellXfs>
  <cellStyles count="3">
    <cellStyle name="Accent1" xfId="1" builtinId="29"/>
    <cellStyle name="Hyperlink" xfId="2" builtinId="8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?from=USD&amp;amount=1_1" connectionId="1" xr16:uid="{DDF2CBEE-AFEA-4C52-9C41-E29F9651AD3F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DEE731-31ED-4450-AC71-7B2FCF304E67}" name="TopQtr" displayName="TopQtr" ref="L15:R18" totalsRowShown="0" headerRowDxfId="22" dataDxfId="20" headerRowBorderDxfId="21" tableBorderDxfId="19" totalsRowBorderDxfId="18">
  <tableColumns count="7">
    <tableColumn id="1" xr3:uid="{1476B072-DF44-4AD3-973B-2F29721EBC05}" name="Best Quarters" dataDxfId="17"/>
    <tableColumn id="2" xr3:uid="{8C2C6EF2-3527-47CE-86F1-64C0C22FEC7F}" name="Australia" dataDxfId="16">
      <calculatedColumnFormula>LARGE(Sales[Australia],TopQtr[[#This Row],[Best Quarters]:[Best Quarters]])</calculatedColumnFormula>
    </tableColumn>
    <tableColumn id="3" xr3:uid="{C29181CF-DC9B-4232-9058-2DF967388A5D}" name="UK" dataDxfId="15">
      <calculatedColumnFormula>LARGE(Sales[UK],TopQtr[[#This Row],[Best Quarters]:[Best Quarters]])</calculatedColumnFormula>
    </tableColumn>
    <tableColumn id="4" xr3:uid="{8520AB71-F572-4C1E-A0C5-CFF2AC3CCFE1}" name="US" dataDxfId="14">
      <calculatedColumnFormula>LARGE(Sales[US],TopQtr[[#This Row],[Best Quarters]:[Best Quarters]])</calculatedColumnFormula>
    </tableColumn>
    <tableColumn id="5" xr3:uid="{F87D9A48-4230-4FBF-BEC0-8396559BE488}" name="Singapore" dataDxfId="13">
      <calculatedColumnFormula>LARGE(Sales[Singapore],TopQtr[[#This Row],[Best Quarters]:[Best Quarters]])</calculatedColumnFormula>
    </tableColumn>
    <tableColumn id="6" xr3:uid="{A3E5B451-BE55-4E5A-AD4A-1CF6248B98D8}" name="France" dataDxfId="12">
      <calculatedColumnFormula>LARGE(Sales[France],TopQtr[[#This Row],[Best Quarters]:[Best Quarters]])</calculatedColumnFormula>
    </tableColumn>
    <tableColumn id="7" xr3:uid="{AFB5C749-A1CB-4B84-8B37-E985DCB71893}" name="China" dataDxfId="11">
      <calculatedColumnFormula>LARGE(Sales[China],TopQtr[[#This Row],[Best Quarters]:[Best Quarters]])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C0CCF5-2085-478A-A166-7543EB624ECC}" name="Sales" displayName="Sales" ref="A3:I44" totalsRowShown="0" headerRowDxfId="10" dataDxfId="9">
  <tableColumns count="9">
    <tableColumn id="1" xr3:uid="{CA3FD1E0-27BC-487A-B19F-454B7D8B9218}" name="Year" dataDxfId="8"/>
    <tableColumn id="2" xr3:uid="{6DCC485F-C9FC-4EBC-8D00-059A0109C791}" name="Quarter" dataDxfId="7"/>
    <tableColumn id="3" xr3:uid="{E1379BF1-01F0-4377-8404-377D358D140D}" name="Australia" dataDxfId="6"/>
    <tableColumn id="4" xr3:uid="{77CE6982-0ACE-490F-8099-0C8B8D86E76C}" name="UK" dataDxfId="5"/>
    <tableColumn id="5" xr3:uid="{2C886225-A254-478F-A899-4E30540FCA11}" name="US" dataDxfId="4"/>
    <tableColumn id="6" xr3:uid="{FFEC3779-EB5F-4AB0-840D-A8CD66BFE34D}" name="Singapore" dataDxfId="3"/>
    <tableColumn id="7" xr3:uid="{BE3D39CE-4181-4AD3-96F3-C54B6EBD124F}" name="France" dataDxfId="2"/>
    <tableColumn id="8" xr3:uid="{2CB4C4B2-1A39-412A-B579-E351F0F9D006}" name="China" dataDxfId="1"/>
    <tableColumn id="9" xr3:uid="{14453E8D-746D-4A80-B4C4-D2BA84CDC504}" name="Total" dataDxfId="0">
      <calculatedColumnFormula>SUM(Sales[[#This Row],[Australia]:[China]])</calculatedColumnFormula>
    </tableColumn>
  </tableColumns>
  <tableStyleInfo name="TableStyleLight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x-rates.com/table/?from=USD&amp;amoun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2151-61AA-44CA-80B6-DB9998919C0A}">
  <dimension ref="A1:R44"/>
  <sheetViews>
    <sheetView workbookViewId="0">
      <selection activeCell="A43" sqref="A43:H44"/>
    </sheetView>
  </sheetViews>
  <sheetFormatPr defaultColWidth="9.0546875" defaultRowHeight="14" x14ac:dyDescent="0.4"/>
  <cols>
    <col min="1" max="1" width="6.5" style="11" customWidth="1"/>
    <col min="2" max="2" width="9.38671875" style="12" customWidth="1"/>
    <col min="3" max="3" width="11.0546875" style="6" customWidth="1"/>
    <col min="4" max="5" width="10.0546875" style="6" customWidth="1"/>
    <col min="6" max="6" width="11.5" style="6" customWidth="1"/>
    <col min="7" max="7" width="10.0546875" style="6" customWidth="1"/>
    <col min="8" max="8" width="11.0546875" style="6" customWidth="1"/>
    <col min="9" max="9" width="10.77734375" customWidth="1"/>
    <col min="10" max="10" width="3.77734375" customWidth="1"/>
    <col min="11" max="11" width="3.609375" style="11" customWidth="1"/>
    <col min="12" max="12" width="13.109375" style="6" bestFit="1" customWidth="1"/>
    <col min="13" max="18" width="11.0546875" style="6" customWidth="1"/>
    <col min="19" max="251" width="9.6640625" style="6" customWidth="1"/>
    <col min="252" max="16384" width="9.0546875" style="6"/>
  </cols>
  <sheetData>
    <row r="1" spans="1:18" ht="34.35" customHeight="1" x14ac:dyDescent="0.4">
      <c r="A1" s="19" t="s">
        <v>77</v>
      </c>
      <c r="B1" s="13"/>
      <c r="C1" s="14"/>
      <c r="D1" s="14"/>
      <c r="E1" s="14"/>
      <c r="F1" s="14"/>
      <c r="G1" s="14"/>
      <c r="H1" s="15"/>
      <c r="I1" s="15"/>
      <c r="J1" s="17"/>
      <c r="K1" s="17"/>
      <c r="L1" s="18"/>
      <c r="M1" s="17"/>
      <c r="N1" s="17"/>
      <c r="O1" s="17"/>
      <c r="P1" s="17"/>
      <c r="Q1" s="17"/>
      <c r="R1" s="17"/>
    </row>
    <row r="2" spans="1:18" s="9" customFormat="1" x14ac:dyDescent="0.4">
      <c r="A2" s="7"/>
      <c r="B2" s="8"/>
      <c r="I2"/>
      <c r="J2"/>
      <c r="L2" s="7"/>
    </row>
    <row r="3" spans="1:18" x14ac:dyDescent="0.4">
      <c r="A3" s="58" t="s">
        <v>18</v>
      </c>
      <c r="B3" s="59" t="s">
        <v>19</v>
      </c>
      <c r="C3" s="59" t="s">
        <v>81</v>
      </c>
      <c r="D3" s="59" t="s">
        <v>29</v>
      </c>
      <c r="E3" s="59" t="s">
        <v>28</v>
      </c>
      <c r="F3" s="59" t="s">
        <v>31</v>
      </c>
      <c r="G3" s="59" t="s">
        <v>30</v>
      </c>
      <c r="H3" s="59" t="s">
        <v>42</v>
      </c>
      <c r="I3" s="60" t="s">
        <v>20</v>
      </c>
      <c r="K3" s="6"/>
      <c r="L3" s="1" t="s">
        <v>21</v>
      </c>
      <c r="M3" s="2">
        <f>SUM(Sales[[Australia]:[China]])</f>
        <v>44486400</v>
      </c>
    </row>
    <row r="4" spans="1:18" x14ac:dyDescent="0.4">
      <c r="A4" s="63">
        <v>2008</v>
      </c>
      <c r="B4" s="64" t="s">
        <v>22</v>
      </c>
      <c r="C4" s="2">
        <v>208800</v>
      </c>
      <c r="D4" s="2">
        <v>151700</v>
      </c>
      <c r="E4" s="2">
        <v>163800</v>
      </c>
      <c r="F4" s="65"/>
      <c r="G4" s="65"/>
      <c r="H4" s="65"/>
      <c r="I4" s="66">
        <f>SUM(Sales[[#This Row],[Australia]:[China]])</f>
        <v>524300</v>
      </c>
      <c r="K4" s="6"/>
      <c r="L4" s="1" t="s">
        <v>23</v>
      </c>
      <c r="M4" s="23">
        <f>ROWS(Sales[])</f>
        <v>41</v>
      </c>
    </row>
    <row r="5" spans="1:18" x14ac:dyDescent="0.4">
      <c r="A5" s="63">
        <v>2008</v>
      </c>
      <c r="B5" s="64" t="s">
        <v>24</v>
      </c>
      <c r="C5" s="2">
        <v>206400</v>
      </c>
      <c r="D5" s="2">
        <v>150100</v>
      </c>
      <c r="E5" s="2">
        <v>161200</v>
      </c>
      <c r="F5" s="65"/>
      <c r="G5" s="65"/>
      <c r="H5" s="65"/>
      <c r="I5" s="2">
        <f>SUM(Sales[[#This Row],[Australia]:[China]])</f>
        <v>517700</v>
      </c>
      <c r="K5" s="6"/>
      <c r="L5" s="11"/>
    </row>
    <row r="6" spans="1:18" x14ac:dyDescent="0.4">
      <c r="A6" s="63">
        <v>2008</v>
      </c>
      <c r="B6" s="64" t="s">
        <v>25</v>
      </c>
      <c r="C6" s="2">
        <v>209900</v>
      </c>
      <c r="D6" s="2">
        <v>149400</v>
      </c>
      <c r="E6" s="2">
        <v>160700</v>
      </c>
      <c r="F6" s="65"/>
      <c r="G6" s="65"/>
      <c r="H6" s="65"/>
      <c r="I6" s="2">
        <f>SUM(Sales[[#This Row],[Australia]:[China]])</f>
        <v>520000</v>
      </c>
      <c r="L6" s="11"/>
    </row>
    <row r="7" spans="1:18" x14ac:dyDescent="0.4">
      <c r="A7" s="63">
        <v>2008</v>
      </c>
      <c r="B7" s="64" t="s">
        <v>26</v>
      </c>
      <c r="C7" s="2">
        <v>209600</v>
      </c>
      <c r="D7" s="2">
        <v>151400</v>
      </c>
      <c r="E7" s="2">
        <v>164900</v>
      </c>
      <c r="F7" s="65"/>
      <c r="G7" s="65"/>
      <c r="H7" s="65"/>
      <c r="I7" s="2">
        <f>SUM(Sales[[#This Row],[Australia]:[China]])</f>
        <v>525900</v>
      </c>
      <c r="L7" s="61" t="s">
        <v>27</v>
      </c>
      <c r="M7" s="62" t="str">
        <f>Sales[[#Headers],[Australia]]</f>
        <v>Australia</v>
      </c>
      <c r="N7" s="62" t="str">
        <f>Sales[[#Headers],[UK]]</f>
        <v>UK</v>
      </c>
      <c r="O7" s="62" t="str">
        <f>Sales[[#Headers],[US]]</f>
        <v>US</v>
      </c>
      <c r="P7" s="62" t="str">
        <f>Sales[[#Headers],[Singapore]]</f>
        <v>Singapore</v>
      </c>
      <c r="Q7" s="62" t="str">
        <f>Sales[[#Headers],[France]]</f>
        <v>France</v>
      </c>
      <c r="R7" s="62" t="str">
        <f>Sales[[#Headers],[China]]</f>
        <v>China</v>
      </c>
    </row>
    <row r="8" spans="1:18" x14ac:dyDescent="0.4">
      <c r="A8" s="63">
        <v>2009</v>
      </c>
      <c r="B8" s="64" t="s">
        <v>22</v>
      </c>
      <c r="C8" s="2">
        <v>208400</v>
      </c>
      <c r="D8" s="2">
        <v>149300</v>
      </c>
      <c r="E8" s="2">
        <v>163100</v>
      </c>
      <c r="F8" s="65"/>
      <c r="G8" s="65"/>
      <c r="H8" s="65"/>
      <c r="I8" s="2">
        <f>SUM(Sales[[#This Row],[Australia]:[China]])</f>
        <v>520800</v>
      </c>
      <c r="K8" s="3">
        <v>0</v>
      </c>
      <c r="L8" s="57">
        <f>MAX(Sales[Year])-K8</f>
        <v>2018</v>
      </c>
      <c r="M8" s="2">
        <f>SUMIFS(Sales[Australia],Year,$L8)</f>
        <v>250800</v>
      </c>
      <c r="N8" s="2">
        <f>SUMIFS(Sales[UK],Year,$L8)</f>
        <v>149600</v>
      </c>
      <c r="O8" s="2">
        <f>SUMIFS(Sales[US],Year,$L8)</f>
        <v>161700</v>
      </c>
      <c r="P8" s="2">
        <f>SUMIFS(Sales[Singapore],Year,$L8)</f>
        <v>240800</v>
      </c>
      <c r="Q8" s="2">
        <f>SUMIFS(Sales[France],Year,$L8)</f>
        <v>140500</v>
      </c>
      <c r="R8" s="2">
        <f>SUMIFS(Sales[China],Year,$L8)</f>
        <v>273600</v>
      </c>
    </row>
    <row r="9" spans="1:18" x14ac:dyDescent="0.4">
      <c r="A9" s="63">
        <v>2009</v>
      </c>
      <c r="B9" s="64" t="s">
        <v>24</v>
      </c>
      <c r="C9" s="2">
        <v>202900</v>
      </c>
      <c r="D9" s="2">
        <v>148300</v>
      </c>
      <c r="E9" s="2">
        <v>159400</v>
      </c>
      <c r="F9" s="65"/>
      <c r="G9" s="65"/>
      <c r="H9" s="65"/>
      <c r="I9" s="2">
        <f>SUM(Sales[[#This Row],[Australia]:[China]])</f>
        <v>510600</v>
      </c>
      <c r="K9" s="3">
        <v>1</v>
      </c>
      <c r="L9" s="57">
        <f>MAX(Sales[Year])-K9</f>
        <v>2017</v>
      </c>
      <c r="M9" s="2">
        <f>SUMIFS(Sales[Australia],Year,$L9)</f>
        <v>1018300</v>
      </c>
      <c r="N9" s="2">
        <f>SUMIFS(Sales[UK],Year,$L9)</f>
        <v>600800</v>
      </c>
      <c r="O9" s="2">
        <f>SUMIFS(Sales[US],Year,$L9)</f>
        <v>643500</v>
      </c>
      <c r="P9" s="2">
        <f>SUMIFS(Sales[Singapore],Year,$L9)</f>
        <v>1024500</v>
      </c>
      <c r="Q9" s="2">
        <f>SUMIFS(Sales[France],Year,$L9)</f>
        <v>574900</v>
      </c>
      <c r="R9" s="2">
        <f>SUMIFS(Sales[China],Year,$L9)</f>
        <v>1090800</v>
      </c>
    </row>
    <row r="10" spans="1:18" x14ac:dyDescent="0.4">
      <c r="A10" s="63">
        <v>2009</v>
      </c>
      <c r="B10" s="64" t="s">
        <v>25</v>
      </c>
      <c r="C10" s="2">
        <v>203500</v>
      </c>
      <c r="D10" s="2">
        <v>148100</v>
      </c>
      <c r="E10" s="2">
        <v>163800</v>
      </c>
      <c r="F10" s="2">
        <v>237300</v>
      </c>
      <c r="G10" s="65"/>
      <c r="H10" s="65"/>
      <c r="I10" s="2">
        <f>SUM(Sales[[#This Row],[Australia]:[China]])</f>
        <v>752700</v>
      </c>
      <c r="K10" s="3">
        <v>2</v>
      </c>
      <c r="L10" s="57">
        <f>MAX(Sales[Year])-K10</f>
        <v>2016</v>
      </c>
      <c r="M10" s="2">
        <f>SUMIFS(Sales[Australia],Year,$L10)</f>
        <v>1077700</v>
      </c>
      <c r="N10" s="2">
        <f>SUMIFS(Sales[UK],Year,$L10)</f>
        <v>607600</v>
      </c>
      <c r="O10" s="2">
        <f>SUMIFS(Sales[US],Year,$L10)</f>
        <v>642500</v>
      </c>
      <c r="P10" s="2">
        <f>SUMIFS(Sales[Singapore],Year,$L10)</f>
        <v>1136300</v>
      </c>
      <c r="Q10" s="2">
        <f>SUMIFS(Sales[France],Year,$L10)</f>
        <v>586700</v>
      </c>
      <c r="R10" s="2">
        <f>SUMIFS(Sales[China],Year,$L10)</f>
        <v>1091600</v>
      </c>
    </row>
    <row r="11" spans="1:18" x14ac:dyDescent="0.4">
      <c r="A11" s="63">
        <v>2009</v>
      </c>
      <c r="B11" s="64" t="s">
        <v>26</v>
      </c>
      <c r="C11" s="2">
        <v>213300</v>
      </c>
      <c r="D11" s="2">
        <v>150400</v>
      </c>
      <c r="E11" s="2">
        <v>163300</v>
      </c>
      <c r="F11" s="2">
        <v>236000</v>
      </c>
      <c r="G11" s="65"/>
      <c r="H11" s="65"/>
      <c r="I11" s="2">
        <f>SUM(Sales[[#This Row],[Australia]:[China]])</f>
        <v>763000</v>
      </c>
      <c r="K11" s="4">
        <v>3</v>
      </c>
      <c r="L11" s="57">
        <f>MAX(Sales[Year])-K11</f>
        <v>2015</v>
      </c>
      <c r="M11" s="2">
        <f>SUMIFS(Sales[Australia],Year,$L11)</f>
        <v>1102400</v>
      </c>
      <c r="N11" s="2">
        <f>SUMIFS(Sales[UK],Year,$L11)</f>
        <v>593500</v>
      </c>
      <c r="O11" s="2">
        <f>SUMIFS(Sales[US],Year,$L11)</f>
        <v>641400</v>
      </c>
      <c r="P11" s="2">
        <f>SUMIFS(Sales[Singapore],Year,$L11)</f>
        <v>1090700</v>
      </c>
      <c r="Q11" s="2">
        <f>SUMIFS(Sales[France],Year,$L11)</f>
        <v>583000</v>
      </c>
      <c r="R11" s="2">
        <f>SUMIFS(Sales[China],Year,$L11)</f>
        <v>1049600</v>
      </c>
    </row>
    <row r="12" spans="1:18" x14ac:dyDescent="0.4">
      <c r="A12" s="63">
        <v>2010</v>
      </c>
      <c r="B12" s="64" t="s">
        <v>22</v>
      </c>
      <c r="C12" s="2">
        <v>222000</v>
      </c>
      <c r="D12" s="2">
        <v>149900</v>
      </c>
      <c r="E12" s="2">
        <v>160500</v>
      </c>
      <c r="F12" s="2">
        <v>238100</v>
      </c>
      <c r="G12" s="65"/>
      <c r="H12" s="65"/>
      <c r="I12" s="2">
        <f>SUM(Sales[[#This Row],[Australia]:[China]])</f>
        <v>770500</v>
      </c>
      <c r="K12" s="4">
        <v>4</v>
      </c>
      <c r="L12" s="57">
        <f>MAX(Sales[Year])-K12</f>
        <v>2014</v>
      </c>
      <c r="M12" s="2">
        <f>SUMIFS(Sales[Australia],Year,$L12)</f>
        <v>1013300</v>
      </c>
      <c r="N12" s="2">
        <f>SUMIFS(Sales[UK],Year,$L12)</f>
        <v>592700</v>
      </c>
      <c r="O12" s="2">
        <f>SUMIFS(Sales[US],Year,$L12)</f>
        <v>645500</v>
      </c>
      <c r="P12" s="2">
        <f>SUMIFS(Sales[Singapore],Year,$L12)</f>
        <v>1061100</v>
      </c>
      <c r="Q12" s="2">
        <f>SUMIFS(Sales[France],Year,$L12)</f>
        <v>588600</v>
      </c>
      <c r="R12" s="2">
        <f>SUMIFS(Sales[China],Year,$L12)</f>
        <v>1115900</v>
      </c>
    </row>
    <row r="13" spans="1:18" x14ac:dyDescent="0.4">
      <c r="A13" s="63">
        <v>2010</v>
      </c>
      <c r="B13" s="64" t="s">
        <v>24</v>
      </c>
      <c r="C13" s="2">
        <v>213900</v>
      </c>
      <c r="D13" s="2">
        <v>147500</v>
      </c>
      <c r="E13" s="2">
        <v>158800</v>
      </c>
      <c r="F13" s="2">
        <v>231300</v>
      </c>
      <c r="G13" s="2">
        <v>139900</v>
      </c>
      <c r="H13" s="65"/>
      <c r="I13" s="2">
        <f>SUM(Sales[[#This Row],[Australia]:[China]])</f>
        <v>891400</v>
      </c>
      <c r="K13" s="6"/>
      <c r="L13" s="11"/>
    </row>
    <row r="14" spans="1:18" x14ac:dyDescent="0.4">
      <c r="A14" s="63">
        <v>2010</v>
      </c>
      <c r="B14" s="64" t="s">
        <v>25</v>
      </c>
      <c r="C14" s="2">
        <v>216000</v>
      </c>
      <c r="D14" s="2">
        <v>147500</v>
      </c>
      <c r="E14" s="2">
        <v>162300</v>
      </c>
      <c r="F14" s="2">
        <v>232600</v>
      </c>
      <c r="G14" s="2">
        <v>140000</v>
      </c>
      <c r="H14" s="65"/>
      <c r="I14" s="2">
        <f>SUM(Sales[[#This Row],[Australia]:[China]])</f>
        <v>898400</v>
      </c>
      <c r="K14" s="6"/>
      <c r="L14" s="11"/>
    </row>
    <row r="15" spans="1:18" x14ac:dyDescent="0.4">
      <c r="A15" s="63">
        <v>2010</v>
      </c>
      <c r="B15" s="64" t="s">
        <v>26</v>
      </c>
      <c r="C15" s="2">
        <v>218400</v>
      </c>
      <c r="D15" s="2">
        <v>150000</v>
      </c>
      <c r="E15" s="2">
        <v>162000</v>
      </c>
      <c r="F15" s="2">
        <v>234800</v>
      </c>
      <c r="G15" s="2">
        <v>140900</v>
      </c>
      <c r="H15" s="2">
        <v>262200</v>
      </c>
      <c r="I15" s="2">
        <f>SUM(Sales[[#This Row],[Australia]:[China]])</f>
        <v>1168300</v>
      </c>
      <c r="K15" s="6"/>
      <c r="L15" s="5" t="s">
        <v>79</v>
      </c>
      <c r="M15" s="53" t="s">
        <v>81</v>
      </c>
      <c r="N15" s="53" t="s">
        <v>29</v>
      </c>
      <c r="O15" s="53" t="s">
        <v>28</v>
      </c>
      <c r="P15" s="53" t="s">
        <v>31</v>
      </c>
      <c r="Q15" s="53" t="s">
        <v>30</v>
      </c>
      <c r="R15" s="54" t="s">
        <v>42</v>
      </c>
    </row>
    <row r="16" spans="1:18" x14ac:dyDescent="0.4">
      <c r="A16" s="63">
        <v>2011</v>
      </c>
      <c r="B16" s="64" t="s">
        <v>22</v>
      </c>
      <c r="C16" s="2">
        <v>228400</v>
      </c>
      <c r="D16" s="2">
        <v>145500</v>
      </c>
      <c r="E16" s="2">
        <v>160700</v>
      </c>
      <c r="F16" s="2">
        <v>253400</v>
      </c>
      <c r="G16" s="2">
        <v>140900</v>
      </c>
      <c r="H16" s="2">
        <v>264300</v>
      </c>
      <c r="I16" s="2">
        <f>SUM(Sales[[#This Row],[Australia]:[China]])</f>
        <v>1193200</v>
      </c>
      <c r="K16" s="6"/>
      <c r="L16" s="57">
        <v>1</v>
      </c>
      <c r="M16" s="10">
        <f>LARGE(Sales[Australia],TopQtr[[#This Row],[Best Quarters]:[Best Quarters]])</f>
        <v>292500</v>
      </c>
      <c r="N16" s="10">
        <f>LARGE(Sales[UK],TopQtr[[#This Row],[Best Quarters]:[Best Quarters]])</f>
        <v>153800</v>
      </c>
      <c r="O16" s="10">
        <f>LARGE(Sales[US],TopQtr[[#This Row],[Best Quarters]:[Best Quarters]])</f>
        <v>165000</v>
      </c>
      <c r="P16" s="10">
        <f>LARGE(Sales[Singapore],TopQtr[[#This Row],[Best Quarters]:[Best Quarters]])</f>
        <v>295500</v>
      </c>
      <c r="Q16" s="10">
        <f>LARGE(Sales[France],TopQtr[[#This Row],[Best Quarters]:[Best Quarters]])</f>
        <v>149700</v>
      </c>
      <c r="R16" s="10">
        <f>LARGE(Sales[China],TopQtr[[#This Row],[Best Quarters]:[Best Quarters]])</f>
        <v>302400</v>
      </c>
    </row>
    <row r="17" spans="1:18" x14ac:dyDescent="0.4">
      <c r="A17" s="63">
        <v>2011</v>
      </c>
      <c r="B17" s="64" t="s">
        <v>24</v>
      </c>
      <c r="C17" s="2">
        <v>224400</v>
      </c>
      <c r="D17" s="2">
        <v>145500</v>
      </c>
      <c r="E17" s="2">
        <v>159000</v>
      </c>
      <c r="F17" s="2">
        <v>248800</v>
      </c>
      <c r="G17" s="2">
        <v>140800</v>
      </c>
      <c r="H17" s="2">
        <v>272400</v>
      </c>
      <c r="I17" s="2">
        <f>SUM(Sales[[#This Row],[Australia]:[China]])</f>
        <v>1190900</v>
      </c>
      <c r="K17" s="6"/>
      <c r="L17" s="57">
        <v>2</v>
      </c>
      <c r="M17" s="10">
        <f>LARGE(Sales[Australia],TopQtr[[#This Row],[Best Quarters]:[Best Quarters]])</f>
        <v>279200</v>
      </c>
      <c r="N17" s="10">
        <f>LARGE(Sales[UK],TopQtr[[#This Row],[Best Quarters]:[Best Quarters]])</f>
        <v>152200</v>
      </c>
      <c r="O17" s="10">
        <f>LARGE(Sales[US],TopQtr[[#This Row],[Best Quarters]:[Best Quarters]])</f>
        <v>164900</v>
      </c>
      <c r="P17" s="10">
        <f>LARGE(Sales[Singapore],TopQtr[[#This Row],[Best Quarters]:[Best Quarters]])</f>
        <v>290200</v>
      </c>
      <c r="Q17" s="10">
        <f>LARGE(Sales[France],TopQtr[[#This Row],[Best Quarters]:[Best Quarters]])</f>
        <v>149200</v>
      </c>
      <c r="R17" s="10">
        <f>LARGE(Sales[China],TopQtr[[#This Row],[Best Quarters]:[Best Quarters]])</f>
        <v>289400</v>
      </c>
    </row>
    <row r="18" spans="1:18" x14ac:dyDescent="0.4">
      <c r="A18" s="63">
        <v>2011</v>
      </c>
      <c r="B18" s="64" t="s">
        <v>25</v>
      </c>
      <c r="C18" s="2">
        <v>230500</v>
      </c>
      <c r="D18" s="2">
        <v>147400</v>
      </c>
      <c r="E18" s="2">
        <v>163000</v>
      </c>
      <c r="F18" s="2">
        <v>255600</v>
      </c>
      <c r="G18" s="2">
        <v>141800</v>
      </c>
      <c r="H18" s="2">
        <v>276300</v>
      </c>
      <c r="I18" s="2">
        <f>SUM(Sales[[#This Row],[Australia]:[China]])</f>
        <v>1214600</v>
      </c>
      <c r="K18" s="6"/>
      <c r="L18" s="57">
        <v>3</v>
      </c>
      <c r="M18" s="10">
        <f>LARGE(Sales[Australia],TopQtr[[#This Row],[Best Quarters]:[Best Quarters]])</f>
        <v>276600</v>
      </c>
      <c r="N18" s="10">
        <f>LARGE(Sales[UK],TopQtr[[#This Row],[Best Quarters]:[Best Quarters]])</f>
        <v>151900</v>
      </c>
      <c r="O18" s="10">
        <f>LARGE(Sales[US],TopQtr[[#This Row],[Best Quarters]:[Best Quarters]])</f>
        <v>164800</v>
      </c>
      <c r="P18" s="10">
        <f>LARGE(Sales[Singapore],TopQtr[[#This Row],[Best Quarters]:[Best Quarters]])</f>
        <v>285500</v>
      </c>
      <c r="Q18" s="10">
        <f>LARGE(Sales[France],TopQtr[[#This Row],[Best Quarters]:[Best Quarters]])</f>
        <v>148400</v>
      </c>
      <c r="R18" s="10">
        <f>LARGE(Sales[China],TopQtr[[#This Row],[Best Quarters]:[Best Quarters]])</f>
        <v>288700</v>
      </c>
    </row>
    <row r="19" spans="1:18" x14ac:dyDescent="0.4">
      <c r="A19" s="63">
        <v>2011</v>
      </c>
      <c r="B19" s="64" t="s">
        <v>26</v>
      </c>
      <c r="C19" s="2">
        <v>230500</v>
      </c>
      <c r="D19" s="2">
        <v>150400</v>
      </c>
      <c r="E19" s="2">
        <v>162300</v>
      </c>
      <c r="F19" s="2">
        <v>259000</v>
      </c>
      <c r="G19" s="2">
        <v>142200</v>
      </c>
      <c r="H19" s="2">
        <v>262300</v>
      </c>
      <c r="I19" s="2">
        <f>SUM(Sales[[#This Row],[Australia]:[China]])</f>
        <v>1206700</v>
      </c>
      <c r="K19" s="6"/>
      <c r="L19" s="11"/>
    </row>
    <row r="20" spans="1:18" x14ac:dyDescent="0.4">
      <c r="A20" s="63">
        <v>2012</v>
      </c>
      <c r="B20" s="64" t="s">
        <v>22</v>
      </c>
      <c r="C20" s="2">
        <v>235800</v>
      </c>
      <c r="D20" s="2">
        <v>149300</v>
      </c>
      <c r="E20" s="2">
        <v>161200</v>
      </c>
      <c r="F20" s="2">
        <v>266700</v>
      </c>
      <c r="G20" s="2">
        <v>142800</v>
      </c>
      <c r="H20" s="2">
        <v>276700</v>
      </c>
      <c r="I20" s="2">
        <f>SUM(Sales[[#This Row],[Australia]:[China]])</f>
        <v>1232500</v>
      </c>
      <c r="K20" s="6"/>
      <c r="L20" s="11"/>
    </row>
    <row r="21" spans="1:18" x14ac:dyDescent="0.4">
      <c r="A21" s="63">
        <v>2012</v>
      </c>
      <c r="B21" s="64" t="s">
        <v>24</v>
      </c>
      <c r="C21" s="2">
        <v>232100</v>
      </c>
      <c r="D21" s="2">
        <v>148100</v>
      </c>
      <c r="E21" s="2">
        <v>160200</v>
      </c>
      <c r="F21" s="2">
        <v>260300</v>
      </c>
      <c r="G21" s="2">
        <v>142400</v>
      </c>
      <c r="H21" s="2">
        <v>271200</v>
      </c>
      <c r="I21" s="2">
        <f>SUM(Sales[[#This Row],[Australia]:[China]])</f>
        <v>1214300</v>
      </c>
      <c r="K21" s="6"/>
      <c r="L21" s="11" t="s">
        <v>41</v>
      </c>
    </row>
    <row r="22" spans="1:18" x14ac:dyDescent="0.4">
      <c r="A22" s="63">
        <v>2012</v>
      </c>
      <c r="B22" s="64" t="s">
        <v>25</v>
      </c>
      <c r="C22" s="2">
        <v>231900</v>
      </c>
      <c r="D22" s="2">
        <v>149700</v>
      </c>
      <c r="E22" s="2">
        <v>164100</v>
      </c>
      <c r="F22" s="2">
        <v>264400</v>
      </c>
      <c r="G22" s="2">
        <v>145700</v>
      </c>
      <c r="H22" s="2">
        <v>278800</v>
      </c>
      <c r="I22" s="2">
        <f>SUM(Sales[[#This Row],[Australia]:[China]])</f>
        <v>1234600</v>
      </c>
      <c r="K22" s="6"/>
      <c r="L22" s="11"/>
    </row>
    <row r="23" spans="1:18" x14ac:dyDescent="0.4">
      <c r="A23" s="63">
        <v>2012</v>
      </c>
      <c r="B23" s="64" t="s">
        <v>26</v>
      </c>
      <c r="C23" s="2">
        <v>233700</v>
      </c>
      <c r="D23" s="2">
        <v>150200</v>
      </c>
      <c r="E23" s="2">
        <v>163900</v>
      </c>
      <c r="F23" s="2">
        <v>266400</v>
      </c>
      <c r="G23" s="2">
        <v>146700</v>
      </c>
      <c r="H23" s="2">
        <v>271200</v>
      </c>
      <c r="I23" s="2">
        <f>SUM(Sales[[#This Row],[Australia]:[China]])</f>
        <v>1232100</v>
      </c>
      <c r="K23" s="6"/>
      <c r="L23" s="11"/>
    </row>
    <row r="24" spans="1:18" x14ac:dyDescent="0.4">
      <c r="A24" s="63">
        <v>2013</v>
      </c>
      <c r="B24" s="64" t="s">
        <v>22</v>
      </c>
      <c r="C24" s="2">
        <v>243000</v>
      </c>
      <c r="D24" s="2">
        <v>149700</v>
      </c>
      <c r="E24" s="2">
        <v>162700</v>
      </c>
      <c r="F24" s="2">
        <v>273800</v>
      </c>
      <c r="G24" s="2">
        <v>147700</v>
      </c>
      <c r="H24" s="2">
        <v>282300</v>
      </c>
      <c r="I24" s="2">
        <f>SUM(Sales[[#This Row],[Australia]:[China]])</f>
        <v>1259200</v>
      </c>
      <c r="K24" s="6"/>
      <c r="L24" s="11"/>
    </row>
    <row r="25" spans="1:18" x14ac:dyDescent="0.4">
      <c r="A25" s="63">
        <v>2013</v>
      </c>
      <c r="B25" s="64" t="s">
        <v>24</v>
      </c>
      <c r="C25" s="2">
        <v>240100</v>
      </c>
      <c r="D25" s="2">
        <v>148500</v>
      </c>
      <c r="E25" s="2">
        <v>160600</v>
      </c>
      <c r="F25" s="2">
        <v>266700</v>
      </c>
      <c r="G25" s="2">
        <v>148300</v>
      </c>
      <c r="H25" s="2">
        <v>279900</v>
      </c>
      <c r="I25" s="2">
        <f>SUM(Sales[[#This Row],[Australia]:[China]])</f>
        <v>1244100</v>
      </c>
      <c r="K25" s="6"/>
      <c r="L25" s="11"/>
    </row>
    <row r="26" spans="1:18" x14ac:dyDescent="0.4">
      <c r="A26" s="63">
        <v>2013</v>
      </c>
      <c r="B26" s="64" t="s">
        <v>25</v>
      </c>
      <c r="C26" s="2">
        <v>242000</v>
      </c>
      <c r="D26" s="2">
        <v>146700</v>
      </c>
      <c r="E26" s="2">
        <v>165000</v>
      </c>
      <c r="F26" s="2">
        <v>269600</v>
      </c>
      <c r="G26" s="2">
        <v>149200</v>
      </c>
      <c r="H26" s="2">
        <v>288700</v>
      </c>
      <c r="I26" s="2">
        <f>SUM(Sales[[#This Row],[Australia]:[China]])</f>
        <v>1261200</v>
      </c>
      <c r="K26" s="6"/>
      <c r="L26" s="11"/>
    </row>
    <row r="27" spans="1:18" x14ac:dyDescent="0.4">
      <c r="A27" s="63">
        <v>2013</v>
      </c>
      <c r="B27" s="64" t="s">
        <v>26</v>
      </c>
      <c r="C27" s="2">
        <v>244900</v>
      </c>
      <c r="D27" s="2">
        <v>149300</v>
      </c>
      <c r="E27" s="2">
        <v>164000</v>
      </c>
      <c r="F27" s="2">
        <v>273000</v>
      </c>
      <c r="G27" s="2">
        <v>148400</v>
      </c>
      <c r="H27" s="2">
        <v>269900</v>
      </c>
      <c r="I27" s="2">
        <f>SUM(Sales[[#This Row],[Australia]:[China]])</f>
        <v>1249500</v>
      </c>
      <c r="K27" s="6"/>
      <c r="L27" s="11"/>
    </row>
    <row r="28" spans="1:18" x14ac:dyDescent="0.4">
      <c r="A28" s="63">
        <v>2014</v>
      </c>
      <c r="B28" s="64" t="s">
        <v>22</v>
      </c>
      <c r="C28" s="2">
        <v>250000</v>
      </c>
      <c r="D28" s="2">
        <v>149700</v>
      </c>
      <c r="E28" s="2">
        <v>163800</v>
      </c>
      <c r="F28" s="2">
        <v>265800</v>
      </c>
      <c r="G28" s="2">
        <v>147100</v>
      </c>
      <c r="H28" s="2">
        <v>279900</v>
      </c>
      <c r="I28" s="2">
        <f>SUM(Sales[[#This Row],[Australia]:[China]])</f>
        <v>1256300</v>
      </c>
      <c r="K28" s="6"/>
      <c r="L28" s="11"/>
    </row>
    <row r="29" spans="1:18" x14ac:dyDescent="0.4">
      <c r="A29" s="63">
        <v>2014</v>
      </c>
      <c r="B29" s="64" t="s">
        <v>24</v>
      </c>
      <c r="C29" s="2">
        <v>243400</v>
      </c>
      <c r="D29" s="2">
        <v>146900</v>
      </c>
      <c r="E29" s="2">
        <v>162000</v>
      </c>
      <c r="F29" s="2">
        <v>261500</v>
      </c>
      <c r="G29" s="2">
        <v>146700</v>
      </c>
      <c r="H29" s="2">
        <v>278100</v>
      </c>
      <c r="I29" s="2">
        <f>SUM(Sales[[#This Row],[Australia]:[China]])</f>
        <v>1238600</v>
      </c>
      <c r="K29" s="6"/>
      <c r="L29" s="11"/>
    </row>
    <row r="30" spans="1:18" x14ac:dyDescent="0.4">
      <c r="A30" s="63">
        <v>2014</v>
      </c>
      <c r="B30" s="64" t="s">
        <v>25</v>
      </c>
      <c r="C30" s="2">
        <v>258700</v>
      </c>
      <c r="D30" s="2">
        <v>146700</v>
      </c>
      <c r="E30" s="2">
        <v>159900</v>
      </c>
      <c r="F30" s="2">
        <v>263500</v>
      </c>
      <c r="G30" s="2">
        <v>147300</v>
      </c>
      <c r="H30" s="2">
        <v>279300</v>
      </c>
      <c r="I30" s="2">
        <f>SUM(Sales[[#This Row],[Australia]:[China]])</f>
        <v>1255400</v>
      </c>
      <c r="K30" s="6"/>
      <c r="L30" s="11"/>
    </row>
    <row r="31" spans="1:18" x14ac:dyDescent="0.4">
      <c r="A31" s="63">
        <v>2014</v>
      </c>
      <c r="B31" s="64" t="s">
        <v>26</v>
      </c>
      <c r="C31" s="2">
        <v>261200</v>
      </c>
      <c r="D31" s="2">
        <v>149400</v>
      </c>
      <c r="E31" s="2">
        <v>159800</v>
      </c>
      <c r="F31" s="2">
        <v>270300</v>
      </c>
      <c r="G31" s="2">
        <v>147500</v>
      </c>
      <c r="H31" s="2">
        <v>278600</v>
      </c>
      <c r="I31" s="2">
        <f>SUM(Sales[[#This Row],[Australia]:[China]])</f>
        <v>1266800</v>
      </c>
      <c r="K31" s="6"/>
      <c r="L31" s="11"/>
    </row>
    <row r="32" spans="1:18" x14ac:dyDescent="0.4">
      <c r="A32" s="63">
        <v>2015</v>
      </c>
      <c r="B32" s="64" t="s">
        <v>22</v>
      </c>
      <c r="C32" s="2">
        <v>271900</v>
      </c>
      <c r="D32" s="2">
        <v>149300</v>
      </c>
      <c r="E32" s="2">
        <v>159000</v>
      </c>
      <c r="F32" s="2">
        <v>277600</v>
      </c>
      <c r="G32" s="2">
        <v>145600</v>
      </c>
      <c r="H32" s="2">
        <v>275900</v>
      </c>
      <c r="I32" s="2">
        <f>SUM(Sales[[#This Row],[Australia]:[China]])</f>
        <v>1279300</v>
      </c>
      <c r="K32" s="6"/>
      <c r="L32" s="11"/>
    </row>
    <row r="33" spans="1:12" x14ac:dyDescent="0.4">
      <c r="A33" s="63">
        <v>2015</v>
      </c>
      <c r="B33" s="64" t="s">
        <v>24</v>
      </c>
      <c r="C33" s="2">
        <v>274700</v>
      </c>
      <c r="D33" s="2">
        <v>147400</v>
      </c>
      <c r="E33" s="2">
        <v>157700</v>
      </c>
      <c r="F33" s="2">
        <v>266100</v>
      </c>
      <c r="G33" s="2">
        <v>144900</v>
      </c>
      <c r="H33" s="2">
        <v>267600</v>
      </c>
      <c r="I33" s="2">
        <f>SUM(Sales[[#This Row],[Australia]:[China]])</f>
        <v>1258400</v>
      </c>
      <c r="K33" s="6"/>
      <c r="L33" s="11"/>
    </row>
    <row r="34" spans="1:12" x14ac:dyDescent="0.4">
      <c r="A34" s="63">
        <v>2015</v>
      </c>
      <c r="B34" s="64" t="s">
        <v>25</v>
      </c>
      <c r="C34" s="2">
        <v>276600</v>
      </c>
      <c r="D34" s="2">
        <v>147500</v>
      </c>
      <c r="E34" s="2">
        <v>162100</v>
      </c>
      <c r="F34" s="2">
        <v>271800</v>
      </c>
      <c r="G34" s="2">
        <v>145700</v>
      </c>
      <c r="H34" s="2">
        <v>259300</v>
      </c>
      <c r="I34" s="2">
        <f>SUM(Sales[[#This Row],[Australia]:[China]])</f>
        <v>1263000</v>
      </c>
      <c r="K34" s="6"/>
      <c r="L34" s="11"/>
    </row>
    <row r="35" spans="1:12" x14ac:dyDescent="0.4">
      <c r="A35" s="63">
        <v>2015</v>
      </c>
      <c r="B35" s="64" t="s">
        <v>26</v>
      </c>
      <c r="C35" s="2">
        <v>279200</v>
      </c>
      <c r="D35" s="2">
        <v>149300</v>
      </c>
      <c r="E35" s="2">
        <v>162600</v>
      </c>
      <c r="F35" s="2">
        <v>275200</v>
      </c>
      <c r="G35" s="2">
        <v>146800</v>
      </c>
      <c r="H35" s="2">
        <v>246800</v>
      </c>
      <c r="I35" s="2">
        <f>SUM(Sales[[#This Row],[Australia]:[China]])</f>
        <v>1259900</v>
      </c>
      <c r="K35" s="6"/>
      <c r="L35" s="11"/>
    </row>
    <row r="36" spans="1:12" x14ac:dyDescent="0.4">
      <c r="A36" s="63">
        <v>2016</v>
      </c>
      <c r="B36" s="64" t="s">
        <v>22</v>
      </c>
      <c r="C36" s="2">
        <v>252300</v>
      </c>
      <c r="D36" s="2">
        <v>152200</v>
      </c>
      <c r="E36" s="2">
        <v>161100</v>
      </c>
      <c r="F36" s="2">
        <v>281300</v>
      </c>
      <c r="G36" s="2">
        <v>147400</v>
      </c>
      <c r="H36" s="2">
        <v>279400</v>
      </c>
      <c r="I36" s="2">
        <f>SUM(Sales[[#This Row],[Australia]:[China]])</f>
        <v>1273700</v>
      </c>
      <c r="K36" s="6"/>
      <c r="L36" s="11"/>
    </row>
    <row r="37" spans="1:12" x14ac:dyDescent="0.4">
      <c r="A37" s="63">
        <v>2016</v>
      </c>
      <c r="B37" s="64" t="s">
        <v>24</v>
      </c>
      <c r="C37" s="2">
        <v>292500</v>
      </c>
      <c r="D37" s="2">
        <v>150500</v>
      </c>
      <c r="E37" s="2">
        <v>159500</v>
      </c>
      <c r="F37" s="2">
        <v>290200</v>
      </c>
      <c r="G37" s="2">
        <v>148300</v>
      </c>
      <c r="H37" s="2">
        <v>270200</v>
      </c>
      <c r="I37" s="2">
        <f>SUM(Sales[[#This Row],[Australia]:[China]])</f>
        <v>1311200</v>
      </c>
      <c r="K37" s="6"/>
      <c r="L37" s="11"/>
    </row>
    <row r="38" spans="1:12" x14ac:dyDescent="0.4">
      <c r="A38" s="63">
        <v>2016</v>
      </c>
      <c r="B38" s="64" t="s">
        <v>25</v>
      </c>
      <c r="C38" s="2">
        <v>263400</v>
      </c>
      <c r="D38" s="2">
        <v>151100</v>
      </c>
      <c r="E38" s="2">
        <v>157100</v>
      </c>
      <c r="F38" s="2">
        <v>269300</v>
      </c>
      <c r="G38" s="2">
        <v>146600</v>
      </c>
      <c r="H38" s="2">
        <v>289400</v>
      </c>
      <c r="I38" s="2">
        <f>SUM(Sales[[#This Row],[Australia]:[China]])</f>
        <v>1276900</v>
      </c>
      <c r="K38" s="6"/>
      <c r="L38" s="11"/>
    </row>
    <row r="39" spans="1:12" x14ac:dyDescent="0.4">
      <c r="A39" s="63">
        <v>2016</v>
      </c>
      <c r="B39" s="64" t="s">
        <v>26</v>
      </c>
      <c r="C39" s="2">
        <v>269500</v>
      </c>
      <c r="D39" s="2">
        <v>153800</v>
      </c>
      <c r="E39" s="2">
        <v>164800</v>
      </c>
      <c r="F39" s="2">
        <v>295500</v>
      </c>
      <c r="G39" s="2">
        <v>144400</v>
      </c>
      <c r="H39" s="2">
        <v>252600</v>
      </c>
      <c r="I39" s="2">
        <f>SUM(Sales[[#This Row],[Australia]:[China]])</f>
        <v>1280600</v>
      </c>
      <c r="K39" s="6"/>
      <c r="L39" s="11"/>
    </row>
    <row r="40" spans="1:12" x14ac:dyDescent="0.4">
      <c r="A40" s="63">
        <v>2017</v>
      </c>
      <c r="B40" s="64" t="s">
        <v>22</v>
      </c>
      <c r="C40" s="2">
        <v>253400</v>
      </c>
      <c r="D40" s="2">
        <v>150700</v>
      </c>
      <c r="E40" s="2">
        <v>158400</v>
      </c>
      <c r="F40" s="2">
        <v>253600</v>
      </c>
      <c r="G40" s="2">
        <v>149700</v>
      </c>
      <c r="H40" s="2">
        <v>274200</v>
      </c>
      <c r="I40" s="2">
        <f>SUM(Sales[[#This Row],[Australia]:[China]])</f>
        <v>1240000</v>
      </c>
      <c r="K40" s="6"/>
      <c r="L40" s="11"/>
    </row>
    <row r="41" spans="1:12" x14ac:dyDescent="0.4">
      <c r="A41" s="63">
        <v>2017</v>
      </c>
      <c r="B41" s="64" t="s">
        <v>24</v>
      </c>
      <c r="C41" s="2">
        <v>240400</v>
      </c>
      <c r="D41" s="2">
        <v>148600</v>
      </c>
      <c r="E41" s="2">
        <v>160600</v>
      </c>
      <c r="F41" s="2">
        <v>244600</v>
      </c>
      <c r="G41" s="2">
        <v>143500</v>
      </c>
      <c r="H41" s="2">
        <v>240600</v>
      </c>
      <c r="I41" s="2">
        <f>SUM(Sales[[#This Row],[Australia]:[China]])</f>
        <v>1178300</v>
      </c>
      <c r="K41" s="6"/>
      <c r="L41" s="11"/>
    </row>
    <row r="42" spans="1:12" x14ac:dyDescent="0.4">
      <c r="A42" s="63">
        <v>2017</v>
      </c>
      <c r="B42" s="64" t="s">
        <v>25</v>
      </c>
      <c r="C42" s="2">
        <v>273700</v>
      </c>
      <c r="D42" s="2">
        <v>151900</v>
      </c>
      <c r="E42" s="2">
        <v>162800</v>
      </c>
      <c r="F42" s="2">
        <v>285500</v>
      </c>
      <c r="G42" s="2">
        <v>141200</v>
      </c>
      <c r="H42" s="2">
        <v>302400</v>
      </c>
      <c r="I42" s="2">
        <f>SUM(Sales[[#This Row],[Australia]:[China]])</f>
        <v>1317500</v>
      </c>
    </row>
    <row r="43" spans="1:12" x14ac:dyDescent="0.4">
      <c r="A43" s="63">
        <v>2017</v>
      </c>
      <c r="B43" s="64" t="s">
        <v>26</v>
      </c>
      <c r="C43" s="2">
        <v>250800</v>
      </c>
      <c r="D43" s="2">
        <v>149600</v>
      </c>
      <c r="E43" s="2">
        <v>161700</v>
      </c>
      <c r="F43" s="2">
        <v>240800</v>
      </c>
      <c r="G43" s="2">
        <v>140500</v>
      </c>
      <c r="H43" s="2">
        <v>273600</v>
      </c>
      <c r="I43" s="55">
        <f>SUM(Sales[[#This Row],[Australia]:[China]])</f>
        <v>1217000</v>
      </c>
    </row>
    <row r="44" spans="1:12" x14ac:dyDescent="0.4">
      <c r="A44" s="63">
        <v>2018</v>
      </c>
      <c r="B44" s="64" t="s">
        <v>22</v>
      </c>
      <c r="C44" s="2">
        <v>250800</v>
      </c>
      <c r="D44" s="2">
        <v>149600</v>
      </c>
      <c r="E44" s="2">
        <v>161700</v>
      </c>
      <c r="F44" s="2">
        <v>240800</v>
      </c>
      <c r="G44" s="2">
        <v>140500</v>
      </c>
      <c r="H44" s="2">
        <v>273600</v>
      </c>
      <c r="I44" s="2">
        <f>SUM(Sales[[#This Row],[Australia]:[China]])</f>
        <v>1217000</v>
      </c>
    </row>
  </sheetData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1076-29FB-4D79-8B55-D04CD6B17A59}">
  <dimension ref="A1:R36"/>
  <sheetViews>
    <sheetView zoomScaleNormal="100" workbookViewId="0">
      <selection activeCell="D4" sqref="D4"/>
    </sheetView>
  </sheetViews>
  <sheetFormatPr defaultRowHeight="14" x14ac:dyDescent="0.4"/>
  <cols>
    <col min="1" max="1" width="10" customWidth="1"/>
    <col min="2" max="2" width="35.109375" customWidth="1"/>
    <col min="3" max="3" width="12" style="26" customWidth="1"/>
    <col min="4" max="4" width="12" style="25" customWidth="1"/>
    <col min="5" max="5" width="5.109375" customWidth="1"/>
    <col min="6" max="6" width="25.77734375" customWidth="1"/>
    <col min="7" max="7" width="1.77734375" customWidth="1"/>
    <col min="8" max="9" width="12.21875" style="25" customWidth="1"/>
  </cols>
  <sheetData>
    <row r="1" spans="1:18" s="6" customFormat="1" ht="34.450000000000003" customHeight="1" x14ac:dyDescent="0.4">
      <c r="A1" s="19" t="s">
        <v>78</v>
      </c>
      <c r="B1" s="19"/>
      <c r="C1" s="27"/>
      <c r="D1" s="27"/>
      <c r="E1"/>
      <c r="F1" s="19" t="s">
        <v>117</v>
      </c>
      <c r="G1" s="19"/>
      <c r="H1" s="29"/>
      <c r="I1" s="29"/>
      <c r="J1"/>
      <c r="K1"/>
      <c r="L1"/>
      <c r="M1"/>
      <c r="N1"/>
      <c r="O1"/>
      <c r="P1"/>
      <c r="Q1"/>
      <c r="R1"/>
    </row>
    <row r="2" spans="1:18" ht="14.35" thickBot="1" x14ac:dyDescent="0.45">
      <c r="D2" s="26"/>
    </row>
    <row r="3" spans="1:18" x14ac:dyDescent="0.4">
      <c r="A3" s="35" t="s">
        <v>82</v>
      </c>
      <c r="B3" s="46" t="s">
        <v>116</v>
      </c>
      <c r="C3" s="47" t="s">
        <v>75</v>
      </c>
      <c r="D3" s="48" t="s">
        <v>118</v>
      </c>
      <c r="F3" s="22" t="s">
        <v>20</v>
      </c>
      <c r="G3" s="22"/>
      <c r="H3" s="30"/>
      <c r="I3" s="30"/>
    </row>
    <row r="4" spans="1:18" x14ac:dyDescent="0.4">
      <c r="A4" s="42" t="s">
        <v>83</v>
      </c>
      <c r="B4" s="49" t="s">
        <v>43</v>
      </c>
      <c r="C4" s="50">
        <v>16.559999999999999</v>
      </c>
      <c r="D4" s="34"/>
      <c r="F4" s="75" t="s">
        <v>16</v>
      </c>
      <c r="G4" s="75"/>
      <c r="H4" s="75"/>
      <c r="I4" s="33"/>
    </row>
    <row r="5" spans="1:18" x14ac:dyDescent="0.4">
      <c r="A5" s="42" t="s">
        <v>84</v>
      </c>
      <c r="B5" s="49" t="s">
        <v>44</v>
      </c>
      <c r="C5" s="50">
        <v>11.5</v>
      </c>
      <c r="D5" s="34"/>
    </row>
    <row r="6" spans="1:18" x14ac:dyDescent="0.4">
      <c r="A6" s="42" t="s">
        <v>85</v>
      </c>
      <c r="B6" s="49" t="s">
        <v>45</v>
      </c>
      <c r="C6" s="50">
        <v>12.42</v>
      </c>
      <c r="D6" s="34"/>
      <c r="F6" s="79" t="s">
        <v>76</v>
      </c>
      <c r="G6" s="79"/>
      <c r="H6" s="30" t="s">
        <v>119</v>
      </c>
      <c r="I6" s="30" t="s">
        <v>120</v>
      </c>
    </row>
    <row r="7" spans="1:18" x14ac:dyDescent="0.4">
      <c r="A7" s="42" t="s">
        <v>86</v>
      </c>
      <c r="B7" s="49" t="s">
        <v>46</v>
      </c>
      <c r="C7" s="50">
        <v>10.35</v>
      </c>
      <c r="D7" s="34"/>
      <c r="F7" s="76" t="s">
        <v>58</v>
      </c>
      <c r="G7" s="77"/>
      <c r="H7" s="31">
        <v>2</v>
      </c>
      <c r="I7" s="32"/>
    </row>
    <row r="8" spans="1:18" x14ac:dyDescent="0.4">
      <c r="A8" s="42" t="s">
        <v>87</v>
      </c>
      <c r="B8" s="49" t="s">
        <v>47</v>
      </c>
      <c r="C8" s="50">
        <v>4.9000000000000004</v>
      </c>
      <c r="D8" s="34"/>
      <c r="F8" s="76" t="s">
        <v>47</v>
      </c>
      <c r="G8" s="77"/>
      <c r="H8" s="31">
        <v>3</v>
      </c>
      <c r="I8" s="32"/>
    </row>
    <row r="9" spans="1:18" x14ac:dyDescent="0.4">
      <c r="A9" s="42" t="s">
        <v>88</v>
      </c>
      <c r="B9" s="49" t="s">
        <v>121</v>
      </c>
      <c r="C9" s="50">
        <v>17.940000000000001</v>
      </c>
      <c r="D9" s="34"/>
      <c r="F9" s="76" t="s">
        <v>61</v>
      </c>
      <c r="G9" s="77"/>
      <c r="H9" s="31">
        <v>8</v>
      </c>
      <c r="I9" s="32"/>
    </row>
    <row r="10" spans="1:18" x14ac:dyDescent="0.4">
      <c r="A10" s="42" t="s">
        <v>89</v>
      </c>
      <c r="B10" s="49" t="s">
        <v>48</v>
      </c>
      <c r="C10" s="50">
        <v>21.99</v>
      </c>
      <c r="D10" s="34"/>
      <c r="F10" s="76"/>
      <c r="G10" s="77"/>
      <c r="H10" s="31"/>
      <c r="I10" s="32"/>
    </row>
    <row r="11" spans="1:18" x14ac:dyDescent="0.4">
      <c r="A11" s="42" t="s">
        <v>90</v>
      </c>
      <c r="B11" s="49" t="s">
        <v>49</v>
      </c>
      <c r="C11" s="50">
        <v>7.9</v>
      </c>
      <c r="D11" s="34"/>
      <c r="F11" s="76"/>
      <c r="G11" s="77"/>
      <c r="H11" s="31"/>
      <c r="I11" s="32"/>
    </row>
    <row r="12" spans="1:18" x14ac:dyDescent="0.4">
      <c r="A12" s="42" t="s">
        <v>91</v>
      </c>
      <c r="B12" s="49" t="s">
        <v>50</v>
      </c>
      <c r="C12" s="50">
        <v>7.45</v>
      </c>
      <c r="D12" s="34"/>
      <c r="F12" s="76"/>
      <c r="G12" s="77"/>
      <c r="H12" s="31"/>
      <c r="I12" s="32"/>
    </row>
    <row r="13" spans="1:18" x14ac:dyDescent="0.4">
      <c r="A13" s="42" t="s">
        <v>92</v>
      </c>
      <c r="B13" s="49" t="s">
        <v>51</v>
      </c>
      <c r="C13" s="50">
        <v>22.08</v>
      </c>
      <c r="D13" s="34"/>
      <c r="F13" s="76"/>
      <c r="G13" s="77"/>
      <c r="H13" s="31"/>
      <c r="I13" s="32"/>
    </row>
    <row r="14" spans="1:18" x14ac:dyDescent="0.4">
      <c r="A14" s="42" t="s">
        <v>93</v>
      </c>
      <c r="B14" s="49" t="s">
        <v>52</v>
      </c>
      <c r="C14" s="50">
        <v>24.29</v>
      </c>
      <c r="D14" s="34"/>
      <c r="F14" s="76"/>
      <c r="G14" s="77"/>
      <c r="H14" s="31"/>
      <c r="I14" s="32"/>
    </row>
    <row r="15" spans="1:18" x14ac:dyDescent="0.4">
      <c r="A15" s="42" t="s">
        <v>94</v>
      </c>
      <c r="B15" s="49" t="s">
        <v>53</v>
      </c>
      <c r="C15" s="50">
        <v>13.11</v>
      </c>
      <c r="D15" s="34"/>
      <c r="F15" s="76"/>
      <c r="G15" s="77"/>
      <c r="H15" s="31"/>
      <c r="I15" s="32"/>
    </row>
    <row r="16" spans="1:18" x14ac:dyDescent="0.4">
      <c r="A16" s="42" t="s">
        <v>95</v>
      </c>
      <c r="B16" s="49" t="s">
        <v>54</v>
      </c>
      <c r="C16" s="50">
        <v>6.9</v>
      </c>
      <c r="D16" s="34"/>
      <c r="F16" s="76"/>
      <c r="G16" s="77"/>
      <c r="H16" s="31"/>
      <c r="I16" s="32"/>
    </row>
    <row r="17" spans="1:9" x14ac:dyDescent="0.4">
      <c r="A17" s="42" t="s">
        <v>96</v>
      </c>
      <c r="B17" s="49" t="s">
        <v>55</v>
      </c>
      <c r="C17" s="50">
        <v>6.9</v>
      </c>
      <c r="D17" s="34"/>
      <c r="F17" s="76"/>
      <c r="G17" s="77"/>
      <c r="H17" s="31"/>
      <c r="I17" s="32"/>
    </row>
    <row r="18" spans="1:9" ht="14.35" thickBot="1" x14ac:dyDescent="0.45">
      <c r="A18" s="42" t="s">
        <v>97</v>
      </c>
      <c r="B18" s="49" t="s">
        <v>56</v>
      </c>
      <c r="C18" s="50">
        <v>9.66</v>
      </c>
      <c r="D18" s="34"/>
    </row>
    <row r="19" spans="1:9" ht="14.35" thickBot="1" x14ac:dyDescent="0.45">
      <c r="A19" s="42" t="s">
        <v>98</v>
      </c>
      <c r="B19" s="49" t="s">
        <v>57</v>
      </c>
      <c r="C19" s="50">
        <v>13.8</v>
      </c>
      <c r="D19" s="34"/>
      <c r="F19" s="37" t="s">
        <v>122</v>
      </c>
      <c r="H19" s="78" t="s">
        <v>123</v>
      </c>
      <c r="I19" s="78"/>
    </row>
    <row r="20" spans="1:9" x14ac:dyDescent="0.4">
      <c r="A20" s="42" t="s">
        <v>99</v>
      </c>
      <c r="B20" s="49" t="s">
        <v>58</v>
      </c>
      <c r="C20" s="50">
        <v>9.66</v>
      </c>
      <c r="D20" s="34"/>
      <c r="F20" s="38"/>
      <c r="H20" s="40" t="s">
        <v>126</v>
      </c>
      <c r="I20" s="41"/>
    </row>
    <row r="21" spans="1:9" x14ac:dyDescent="0.4">
      <c r="A21" s="42" t="s">
        <v>100</v>
      </c>
      <c r="B21" s="49" t="s">
        <v>59</v>
      </c>
      <c r="C21" s="50">
        <v>6.9</v>
      </c>
      <c r="D21" s="34"/>
      <c r="F21" s="38"/>
      <c r="H21" s="42" t="s">
        <v>127</v>
      </c>
      <c r="I21" s="43"/>
    </row>
    <row r="22" spans="1:9" ht="14.35" thickBot="1" x14ac:dyDescent="0.45">
      <c r="A22" s="42" t="s">
        <v>101</v>
      </c>
      <c r="B22" s="49" t="s">
        <v>60</v>
      </c>
      <c r="C22" s="50">
        <v>6.9</v>
      </c>
      <c r="D22" s="34"/>
      <c r="F22" s="39"/>
      <c r="H22" s="44"/>
      <c r="I22" s="45"/>
    </row>
    <row r="23" spans="1:9" x14ac:dyDescent="0.4">
      <c r="A23" s="42" t="s">
        <v>102</v>
      </c>
      <c r="B23" s="49" t="s">
        <v>61</v>
      </c>
      <c r="C23" s="50">
        <v>8.5</v>
      </c>
      <c r="D23" s="34"/>
    </row>
    <row r="24" spans="1:9" x14ac:dyDescent="0.4">
      <c r="A24" s="42" t="s">
        <v>103</v>
      </c>
      <c r="B24" s="49" t="s">
        <v>62</v>
      </c>
      <c r="C24" s="50">
        <v>4.25</v>
      </c>
      <c r="D24" s="34"/>
    </row>
    <row r="25" spans="1:9" x14ac:dyDescent="0.4">
      <c r="A25" s="42" t="s">
        <v>104</v>
      </c>
      <c r="B25" s="49" t="s">
        <v>63</v>
      </c>
      <c r="C25" s="50">
        <v>12.42</v>
      </c>
      <c r="D25" s="34"/>
    </row>
    <row r="26" spans="1:9" x14ac:dyDescent="0.4">
      <c r="A26" s="42" t="s">
        <v>105</v>
      </c>
      <c r="B26" s="49" t="s">
        <v>64</v>
      </c>
      <c r="C26" s="50">
        <v>14.49</v>
      </c>
      <c r="D26" s="34"/>
    </row>
    <row r="27" spans="1:9" x14ac:dyDescent="0.4">
      <c r="A27" s="42" t="s">
        <v>106</v>
      </c>
      <c r="B27" s="49" t="s">
        <v>65</v>
      </c>
      <c r="C27" s="50">
        <v>14.49</v>
      </c>
      <c r="D27" s="34"/>
    </row>
    <row r="28" spans="1:9" x14ac:dyDescent="0.4">
      <c r="A28" s="42" t="s">
        <v>107</v>
      </c>
      <c r="B28" s="49" t="s">
        <v>66</v>
      </c>
      <c r="C28" s="50">
        <v>11.45</v>
      </c>
      <c r="D28" s="34"/>
    </row>
    <row r="29" spans="1:9" x14ac:dyDescent="0.4">
      <c r="A29" s="42" t="s">
        <v>108</v>
      </c>
      <c r="B29" s="49" t="s">
        <v>67</v>
      </c>
      <c r="C29" s="50">
        <v>13.11</v>
      </c>
      <c r="D29" s="34"/>
    </row>
    <row r="30" spans="1:9" x14ac:dyDescent="0.4">
      <c r="A30" s="42" t="s">
        <v>109</v>
      </c>
      <c r="B30" s="49" t="s">
        <v>68</v>
      </c>
      <c r="C30" s="50">
        <v>12.42</v>
      </c>
      <c r="D30" s="34"/>
    </row>
    <row r="31" spans="1:9" x14ac:dyDescent="0.4">
      <c r="A31" s="42" t="s">
        <v>110</v>
      </c>
      <c r="B31" s="49" t="s">
        <v>69</v>
      </c>
      <c r="C31" s="50">
        <v>13.11</v>
      </c>
      <c r="D31" s="34"/>
    </row>
    <row r="32" spans="1:9" x14ac:dyDescent="0.4">
      <c r="A32" s="42" t="s">
        <v>111</v>
      </c>
      <c r="B32" s="49" t="s">
        <v>70</v>
      </c>
      <c r="C32" s="50">
        <v>10.35</v>
      </c>
      <c r="D32" s="34"/>
    </row>
    <row r="33" spans="1:4" x14ac:dyDescent="0.4">
      <c r="A33" s="42" t="s">
        <v>112</v>
      </c>
      <c r="B33" s="49" t="s">
        <v>71</v>
      </c>
      <c r="C33" s="50">
        <v>13.8</v>
      </c>
      <c r="D33" s="34"/>
    </row>
    <row r="34" spans="1:4" x14ac:dyDescent="0.4">
      <c r="A34" s="42" t="s">
        <v>113</v>
      </c>
      <c r="B34" s="49" t="s">
        <v>72</v>
      </c>
      <c r="C34" s="50">
        <v>12.88</v>
      </c>
      <c r="D34" s="34"/>
    </row>
    <row r="35" spans="1:4" x14ac:dyDescent="0.4">
      <c r="A35" s="42" t="s">
        <v>114</v>
      </c>
      <c r="B35" s="49" t="s">
        <v>73</v>
      </c>
      <c r="C35" s="50">
        <v>16.559999999999999</v>
      </c>
      <c r="D35" s="34"/>
    </row>
    <row r="36" spans="1:4" ht="14.35" thickBot="1" x14ac:dyDescent="0.45">
      <c r="A36" s="44" t="s">
        <v>115</v>
      </c>
      <c r="B36" s="51" t="s">
        <v>74</v>
      </c>
      <c r="C36" s="52">
        <v>11.04</v>
      </c>
      <c r="D36" s="36"/>
    </row>
  </sheetData>
  <mergeCells count="14">
    <mergeCell ref="H19:I19"/>
    <mergeCell ref="F6:G6"/>
    <mergeCell ref="F17:G17"/>
    <mergeCell ref="F11:G11"/>
    <mergeCell ref="F12:G12"/>
    <mergeCell ref="F13:G13"/>
    <mergeCell ref="F14:G14"/>
    <mergeCell ref="F15:G15"/>
    <mergeCell ref="F16:G16"/>
    <mergeCell ref="F4:H4"/>
    <mergeCell ref="F7:G7"/>
    <mergeCell ref="F8:G8"/>
    <mergeCell ref="F9:G9"/>
    <mergeCell ref="F10:G10"/>
  </mergeCells>
  <dataValidations count="1">
    <dataValidation type="list" allowBlank="1" showInputMessage="1" showErrorMessage="1" sqref="F7:F17 G8:G17" xr:uid="{4F37B4C5-9D5F-4F93-A56C-1269EB7B9EF7}">
      <formula1>Product_Name</formula1>
    </dataValidation>
  </dataValidations>
  <pageMargins left="0.7" right="0.7" top="0.75" bottom="0.75" header="0.3" footer="0.3"/>
  <pageSetup paperSize="9" orientation="landscape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F091-2BE8-4E6F-8B06-25A71F1A8121}">
  <sheetPr codeName="Sheet1"/>
  <dimension ref="A1:AB21"/>
  <sheetViews>
    <sheetView tabSelected="1" workbookViewId="0">
      <selection activeCell="D3" sqref="D3"/>
    </sheetView>
  </sheetViews>
  <sheetFormatPr defaultRowHeight="14" x14ac:dyDescent="0.4"/>
  <cols>
    <col min="1" max="1" width="21.88671875" bestFit="1" customWidth="1"/>
    <col min="2" max="2" width="10.71875" customWidth="1"/>
    <col min="3" max="3" width="11.6640625" bestFit="1" customWidth="1"/>
    <col min="4" max="4" width="8.88671875" style="25"/>
    <col min="27" max="27" width="21.88671875" bestFit="1" customWidth="1"/>
  </cols>
  <sheetData>
    <row r="1" spans="1:28" s="6" customFormat="1" ht="34.450000000000003" customHeight="1" x14ac:dyDescent="0.4">
      <c r="A1" s="19" t="s">
        <v>40</v>
      </c>
      <c r="B1" s="13"/>
      <c r="C1" s="14"/>
      <c r="D1" s="67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8" x14ac:dyDescent="0.4">
      <c r="AA2" t="s">
        <v>0</v>
      </c>
      <c r="AB2" s="21" t="s">
        <v>13</v>
      </c>
    </row>
    <row r="3" spans="1:28" x14ac:dyDescent="0.4">
      <c r="A3" s="72" t="s">
        <v>0</v>
      </c>
      <c r="B3" s="72" t="s">
        <v>1</v>
      </c>
      <c r="C3" s="72" t="s">
        <v>2</v>
      </c>
      <c r="D3" s="73" t="str">
        <f t="shared" ref="D3:D13" si="0">_xlfn.IFNA(VLOOKUP(A3,CodeLookup,2,0),"")</f>
        <v>USD</v>
      </c>
      <c r="AA3" t="s">
        <v>6</v>
      </c>
      <c r="AB3" s="21" t="s">
        <v>16</v>
      </c>
    </row>
    <row r="4" spans="1:28" x14ac:dyDescent="0.4">
      <c r="A4" t="s">
        <v>6</v>
      </c>
      <c r="B4">
        <v>1.3079890000000001</v>
      </c>
      <c r="C4">
        <v>0.76453199999999999</v>
      </c>
      <c r="D4" s="74" t="str">
        <f>_xlfn.IFNA(VLOOKUP(A4,CodeLookup,2,0),"")</f>
        <v>AUD</v>
      </c>
      <c r="AA4" t="s">
        <v>7</v>
      </c>
      <c r="AB4" s="21" t="s">
        <v>17</v>
      </c>
    </row>
    <row r="5" spans="1:28" x14ac:dyDescent="0.4">
      <c r="A5" t="s">
        <v>7</v>
      </c>
      <c r="B5">
        <v>1.28583</v>
      </c>
      <c r="C5">
        <v>0.77770799999999995</v>
      </c>
      <c r="D5" s="74" t="str">
        <f>_xlfn.IFNA(VLOOKUP(A5,CodeLookup,2,0),"")</f>
        <v>CAD</v>
      </c>
      <c r="AA5" t="s">
        <v>9</v>
      </c>
      <c r="AB5" s="21" t="s">
        <v>34</v>
      </c>
    </row>
    <row r="6" spans="1:28" x14ac:dyDescent="0.4">
      <c r="A6" t="s">
        <v>9</v>
      </c>
      <c r="B6">
        <v>0.99856500000000004</v>
      </c>
      <c r="C6">
        <v>1.0014369999999999</v>
      </c>
      <c r="D6" s="74" t="str">
        <f>_xlfn.IFNA(VLOOKUP(A6,CodeLookup,2,0),"")</f>
        <v>CHF</v>
      </c>
      <c r="AA6" t="s">
        <v>12</v>
      </c>
      <c r="AB6" s="21" t="s">
        <v>37</v>
      </c>
    </row>
    <row r="7" spans="1:28" x14ac:dyDescent="0.4">
      <c r="A7" t="s">
        <v>12</v>
      </c>
      <c r="B7">
        <v>6.6390260000000003</v>
      </c>
      <c r="C7">
        <v>0.15062500000000001</v>
      </c>
      <c r="D7" s="74" t="str">
        <f>_xlfn.IFNA(VLOOKUP(A7,CodeLookup,2,0),"")</f>
        <v>CNY</v>
      </c>
      <c r="AA7" t="s">
        <v>3</v>
      </c>
      <c r="AB7" s="21" t="s">
        <v>14</v>
      </c>
    </row>
    <row r="8" spans="1:28" x14ac:dyDescent="0.4">
      <c r="A8" t="s">
        <v>3</v>
      </c>
      <c r="B8">
        <v>0.859819</v>
      </c>
      <c r="C8">
        <v>1.163035</v>
      </c>
      <c r="D8" s="74" t="str">
        <f>_xlfn.IFNA(VLOOKUP(A8,CodeLookup,2,0),"")</f>
        <v>EUR</v>
      </c>
      <c r="AA8" t="s">
        <v>4</v>
      </c>
      <c r="AB8" s="21" t="s">
        <v>15</v>
      </c>
    </row>
    <row r="9" spans="1:28" x14ac:dyDescent="0.4">
      <c r="A9" t="s">
        <v>4</v>
      </c>
      <c r="B9">
        <v>0.76180400000000004</v>
      </c>
      <c r="C9">
        <v>1.3126739999999999</v>
      </c>
      <c r="D9" s="74" t="str">
        <f>_xlfn.IFNA(VLOOKUP(A9,CodeLookup,2,0),"")</f>
        <v>GBP</v>
      </c>
      <c r="AA9" t="s">
        <v>5</v>
      </c>
      <c r="AB9" s="21" t="s">
        <v>32</v>
      </c>
    </row>
    <row r="10" spans="1:28" x14ac:dyDescent="0.4">
      <c r="A10" t="s">
        <v>5</v>
      </c>
      <c r="B10">
        <v>64.839534</v>
      </c>
      <c r="C10">
        <v>1.5422999999999999E-2</v>
      </c>
      <c r="D10" s="74" t="str">
        <f>_xlfn.IFNA(VLOOKUP(A10,CodeLookup,2,0),"")</f>
        <v>INR</v>
      </c>
      <c r="AA10" t="s">
        <v>11</v>
      </c>
      <c r="AB10" s="21" t="s">
        <v>36</v>
      </c>
    </row>
    <row r="11" spans="1:28" x14ac:dyDescent="0.4">
      <c r="A11" t="s">
        <v>11</v>
      </c>
      <c r="B11">
        <v>114.17151200000001</v>
      </c>
      <c r="C11">
        <v>8.7589999999999994E-3</v>
      </c>
      <c r="D11" s="74" t="str">
        <f>_xlfn.IFNA(VLOOKUP(A11,CodeLookup,2,0),"")</f>
        <v>JPY</v>
      </c>
      <c r="AA11" t="s">
        <v>10</v>
      </c>
      <c r="AB11" s="21" t="s">
        <v>35</v>
      </c>
    </row>
    <row r="12" spans="1:28" x14ac:dyDescent="0.4">
      <c r="A12" t="s">
        <v>10</v>
      </c>
      <c r="B12">
        <v>4.2434190000000003</v>
      </c>
      <c r="C12">
        <v>0.23565900000000001</v>
      </c>
      <c r="D12" s="74" t="str">
        <f>_xlfn.IFNA(VLOOKUP(A12,CodeLookup,2,0),"")</f>
        <v>MYR</v>
      </c>
      <c r="AA12" t="s">
        <v>8</v>
      </c>
      <c r="AB12" s="21" t="s">
        <v>33</v>
      </c>
    </row>
    <row r="13" spans="1:28" x14ac:dyDescent="0.4">
      <c r="A13" t="s">
        <v>8</v>
      </c>
      <c r="B13">
        <v>1.3689990000000001</v>
      </c>
      <c r="C13">
        <v>0.73046100000000003</v>
      </c>
      <c r="D13" s="74" t="str">
        <f>_xlfn.IFNA(VLOOKUP(A13,CodeLookup,2,0),"")</f>
        <v>SGD</v>
      </c>
    </row>
    <row r="21" spans="1:1" x14ac:dyDescent="0.4">
      <c r="A21" s="24" t="s">
        <v>80</v>
      </c>
    </row>
  </sheetData>
  <sortState ref="A4:D13">
    <sortCondition ref="D4:D13"/>
  </sortState>
  <hyperlinks>
    <hyperlink ref="A21" r:id="rId1" xr:uid="{45BA77D3-9EAF-472C-8BDE-EBA48EE15FA6}"/>
  </hyperlinks>
  <pageMargins left="0.7" right="0.7" top="0.75" bottom="0.75" header="0.3" footer="0.3"/>
  <pageSetup paperSize="9" orientation="portrait" horizontalDpi="75" verticalDpi="75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92A2-CACD-4AA9-8053-A5D2D4E5954B}">
  <sheetPr codeName="Sheet2"/>
  <dimension ref="A1:AF14"/>
  <sheetViews>
    <sheetView workbookViewId="0">
      <selection activeCell="N5" sqref="N5"/>
    </sheetView>
  </sheetViews>
  <sheetFormatPr defaultRowHeight="14" x14ac:dyDescent="0.4"/>
  <cols>
    <col min="1" max="12" width="11.38671875" customWidth="1"/>
    <col min="13" max="13" width="5.5546875" customWidth="1"/>
    <col min="14" max="14" width="6.44140625" style="56" customWidth="1"/>
  </cols>
  <sheetData>
    <row r="1" spans="1:32" s="6" customFormat="1" ht="34.450000000000003" customHeight="1" x14ac:dyDescent="0.4">
      <c r="A1" s="19" t="s">
        <v>39</v>
      </c>
      <c r="B1" s="13"/>
      <c r="C1" s="14"/>
      <c r="D1" s="14"/>
      <c r="E1" s="14"/>
      <c r="F1" s="14"/>
      <c r="G1" s="14"/>
      <c r="H1" s="15"/>
      <c r="I1" s="16"/>
      <c r="J1" s="17"/>
      <c r="K1" s="17"/>
      <c r="L1" s="18"/>
      <c r="M1"/>
      <c r="N1" s="56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3" spans="1:32" x14ac:dyDescent="0.4">
      <c r="A3" s="70" t="s">
        <v>38</v>
      </c>
      <c r="B3" s="71"/>
      <c r="C3" s="69"/>
      <c r="D3" s="69"/>
      <c r="E3" s="69"/>
      <c r="F3" s="69"/>
      <c r="G3" s="69"/>
      <c r="H3" s="69"/>
      <c r="I3" s="69"/>
      <c r="J3" s="69"/>
      <c r="K3" s="69"/>
      <c r="L3" s="69"/>
    </row>
    <row r="4" spans="1:32" x14ac:dyDescent="0.4">
      <c r="A4" s="70" t="s">
        <v>13</v>
      </c>
      <c r="B4" s="20">
        <v>1</v>
      </c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32" x14ac:dyDescent="0.4">
      <c r="A5" s="68" t="str">
        <f>'Current Rates'!D4</f>
        <v>AUD</v>
      </c>
      <c r="B5" s="20">
        <f>INDEX('Current Rates'!$C$4:$C$13,MATCH('Conversion Table'!A5,rateCodes,0))</f>
        <v>0.76453199999999999</v>
      </c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32" x14ac:dyDescent="0.4">
      <c r="A6" s="68" t="str">
        <f>'Current Rates'!D5</f>
        <v>CAD</v>
      </c>
      <c r="B6" s="20">
        <f>INDEX('Current Rates'!$C$4:$C$13,MATCH('Conversion Table'!A6,rateCodes,0))</f>
        <v>0.77770799999999995</v>
      </c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32" x14ac:dyDescent="0.4">
      <c r="A7" s="68" t="str">
        <f>'Current Rates'!D6</f>
        <v>CHF</v>
      </c>
      <c r="B7" s="20">
        <f>INDEX('Current Rates'!$C$4:$C$13,MATCH('Conversion Table'!A7,rateCodes,0))</f>
        <v>1.0014369999999999</v>
      </c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32" x14ac:dyDescent="0.4">
      <c r="A8" s="68" t="str">
        <f>'Current Rates'!D7</f>
        <v>CNY</v>
      </c>
      <c r="B8" s="20">
        <f>INDEX('Current Rates'!$C$4:$C$13,MATCH('Conversion Table'!A8,rateCodes,0))</f>
        <v>0.15062500000000001</v>
      </c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32" x14ac:dyDescent="0.4">
      <c r="A9" s="68" t="str">
        <f>'Current Rates'!D8</f>
        <v>EUR</v>
      </c>
      <c r="B9" s="20">
        <f>INDEX('Current Rates'!$C$4:$C$13,MATCH('Conversion Table'!A9,rateCodes,0))</f>
        <v>1.163035</v>
      </c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32" x14ac:dyDescent="0.4">
      <c r="A10" s="68" t="str">
        <f>'Current Rates'!D9</f>
        <v>GBP</v>
      </c>
      <c r="B10" s="20">
        <f>INDEX('Current Rates'!$C$4:$C$13,MATCH('Conversion Table'!A10,rateCodes,0))</f>
        <v>1.3126739999999999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32" x14ac:dyDescent="0.4">
      <c r="A11" s="68" t="str">
        <f>'Current Rates'!D10</f>
        <v>INR</v>
      </c>
      <c r="B11" s="20">
        <f>INDEX('Current Rates'!$C$4:$C$13,MATCH('Conversion Table'!A11,rateCodes,0))</f>
        <v>1.5422999999999999E-2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32" x14ac:dyDescent="0.4">
      <c r="A12" s="68" t="str">
        <f>'Current Rates'!D11</f>
        <v>JPY</v>
      </c>
      <c r="B12" s="20">
        <f>INDEX('Current Rates'!$C$4:$C$13,MATCH('Conversion Table'!A12,rateCodes,0))</f>
        <v>8.7589999999999994E-3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32" x14ac:dyDescent="0.4">
      <c r="A13" s="68" t="str">
        <f>'Current Rates'!D12</f>
        <v>MYR</v>
      </c>
      <c r="B13" s="20">
        <f>INDEX('Current Rates'!$C$4:$C$13,MATCH('Conversion Table'!A13,rateCodes,0))</f>
        <v>0.23565900000000001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32" x14ac:dyDescent="0.4">
      <c r="A14" s="68" t="str">
        <f>'Current Rates'!D13</f>
        <v>SGD</v>
      </c>
      <c r="B14" s="20">
        <f>INDEX('Current Rates'!$C$4:$C$13,MATCH('Conversion Table'!A14,rateCodes,0))</f>
        <v>0.73046100000000003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9A17-DD9C-4227-B104-82E643F1CBA5}">
  <dimension ref="A1:M36"/>
  <sheetViews>
    <sheetView workbookViewId="0">
      <selection activeCell="C3" sqref="C3"/>
    </sheetView>
  </sheetViews>
  <sheetFormatPr defaultRowHeight="14" x14ac:dyDescent="0.4"/>
  <cols>
    <col min="1" max="1" width="10" customWidth="1"/>
    <col min="2" max="2" width="35.109375" customWidth="1"/>
    <col min="3" max="3" width="15.6640625" style="26" customWidth="1"/>
    <col min="4" max="4" width="5.109375" customWidth="1"/>
  </cols>
  <sheetData>
    <row r="1" spans="1:13" s="6" customFormat="1" ht="34.450000000000003" customHeight="1" x14ac:dyDescent="0.4">
      <c r="A1" s="19" t="s">
        <v>124</v>
      </c>
      <c r="B1" s="19"/>
      <c r="C1" s="27"/>
      <c r="D1"/>
      <c r="E1"/>
      <c r="F1"/>
      <c r="G1"/>
      <c r="H1"/>
      <c r="I1"/>
      <c r="J1"/>
      <c r="K1"/>
      <c r="L1"/>
      <c r="M1"/>
    </row>
    <row r="3" spans="1:13" x14ac:dyDescent="0.4">
      <c r="A3" s="22" t="s">
        <v>82</v>
      </c>
      <c r="B3" s="22" t="s">
        <v>116</v>
      </c>
      <c r="C3" s="28" t="s">
        <v>125</v>
      </c>
    </row>
    <row r="4" spans="1:13" x14ac:dyDescent="0.4">
      <c r="A4" t="s">
        <v>83</v>
      </c>
      <c r="B4" t="s">
        <v>43</v>
      </c>
      <c r="C4" s="26">
        <v>15.56</v>
      </c>
    </row>
    <row r="5" spans="1:13" x14ac:dyDescent="0.4">
      <c r="A5" t="s">
        <v>84</v>
      </c>
      <c r="B5" t="s">
        <v>44</v>
      </c>
      <c r="C5" s="26">
        <v>11.5</v>
      </c>
    </row>
    <row r="6" spans="1:13" x14ac:dyDescent="0.4">
      <c r="A6" t="s">
        <v>85</v>
      </c>
      <c r="B6" t="s">
        <v>45</v>
      </c>
      <c r="C6" s="26">
        <v>12.42</v>
      </c>
    </row>
    <row r="7" spans="1:13" x14ac:dyDescent="0.4">
      <c r="A7" t="s">
        <v>86</v>
      </c>
      <c r="B7" t="s">
        <v>46</v>
      </c>
      <c r="C7" s="26">
        <v>10.35</v>
      </c>
    </row>
    <row r="8" spans="1:13" x14ac:dyDescent="0.4">
      <c r="A8" t="s">
        <v>87</v>
      </c>
      <c r="B8" t="s">
        <v>47</v>
      </c>
      <c r="C8" s="26">
        <v>4.8</v>
      </c>
    </row>
    <row r="9" spans="1:13" x14ac:dyDescent="0.4">
      <c r="A9" t="s">
        <v>88</v>
      </c>
      <c r="B9" t="s">
        <v>121</v>
      </c>
      <c r="C9" s="26">
        <v>17.940000000000001</v>
      </c>
    </row>
    <row r="10" spans="1:13" x14ac:dyDescent="0.4">
      <c r="A10" t="s">
        <v>89</v>
      </c>
      <c r="B10" t="s">
        <v>48</v>
      </c>
      <c r="C10" s="26">
        <v>21.99</v>
      </c>
    </row>
    <row r="11" spans="1:13" x14ac:dyDescent="0.4">
      <c r="A11" t="s">
        <v>90</v>
      </c>
      <c r="B11" t="s">
        <v>49</v>
      </c>
      <c r="C11" s="26">
        <v>7.9</v>
      </c>
    </row>
    <row r="12" spans="1:13" x14ac:dyDescent="0.4">
      <c r="A12" t="s">
        <v>91</v>
      </c>
      <c r="B12" t="s">
        <v>50</v>
      </c>
      <c r="C12" s="26">
        <v>7.45</v>
      </c>
    </row>
    <row r="13" spans="1:13" x14ac:dyDescent="0.4">
      <c r="A13" t="s">
        <v>92</v>
      </c>
      <c r="B13" t="s">
        <v>51</v>
      </c>
      <c r="C13" s="26">
        <v>22.08</v>
      </c>
    </row>
    <row r="14" spans="1:13" x14ac:dyDescent="0.4">
      <c r="A14" t="s">
        <v>93</v>
      </c>
      <c r="B14" t="s">
        <v>52</v>
      </c>
      <c r="C14" s="26">
        <v>24.29</v>
      </c>
    </row>
    <row r="15" spans="1:13" x14ac:dyDescent="0.4">
      <c r="A15" t="s">
        <v>94</v>
      </c>
      <c r="B15" t="s">
        <v>53</v>
      </c>
      <c r="C15" s="26">
        <v>13.11</v>
      </c>
    </row>
    <row r="16" spans="1:13" x14ac:dyDescent="0.4">
      <c r="A16" t="s">
        <v>95</v>
      </c>
      <c r="B16" t="s">
        <v>54</v>
      </c>
      <c r="C16" s="26">
        <v>6.9</v>
      </c>
    </row>
    <row r="17" spans="1:3" x14ac:dyDescent="0.4">
      <c r="A17" t="s">
        <v>96</v>
      </c>
      <c r="B17" t="s">
        <v>55</v>
      </c>
      <c r="C17" s="26">
        <v>6.9</v>
      </c>
    </row>
    <row r="18" spans="1:3" x14ac:dyDescent="0.4">
      <c r="A18" t="s">
        <v>97</v>
      </c>
      <c r="B18" t="s">
        <v>56</v>
      </c>
      <c r="C18" s="26">
        <v>9.66</v>
      </c>
    </row>
    <row r="19" spans="1:3" x14ac:dyDescent="0.4">
      <c r="A19" t="s">
        <v>98</v>
      </c>
      <c r="B19" t="s">
        <v>57</v>
      </c>
      <c r="C19" s="26">
        <v>14</v>
      </c>
    </row>
    <row r="20" spans="1:3" x14ac:dyDescent="0.4">
      <c r="A20" t="s">
        <v>99</v>
      </c>
      <c r="B20" t="s">
        <v>58</v>
      </c>
      <c r="C20" s="26">
        <v>10.6</v>
      </c>
    </row>
    <row r="21" spans="1:3" x14ac:dyDescent="0.4">
      <c r="A21" t="s">
        <v>100</v>
      </c>
      <c r="B21" t="s">
        <v>59</v>
      </c>
      <c r="C21" s="26">
        <v>6.9</v>
      </c>
    </row>
    <row r="22" spans="1:3" x14ac:dyDescent="0.4">
      <c r="A22" t="s">
        <v>101</v>
      </c>
      <c r="B22" t="s">
        <v>60</v>
      </c>
      <c r="C22" s="26">
        <v>6.9</v>
      </c>
    </row>
    <row r="23" spans="1:3" x14ac:dyDescent="0.4">
      <c r="A23" t="s">
        <v>102</v>
      </c>
      <c r="B23" t="s">
        <v>61</v>
      </c>
      <c r="C23" s="26">
        <v>8.5</v>
      </c>
    </row>
    <row r="24" spans="1:3" x14ac:dyDescent="0.4">
      <c r="A24" t="s">
        <v>103</v>
      </c>
      <c r="B24" t="s">
        <v>62</v>
      </c>
      <c r="C24" s="26">
        <v>4.05</v>
      </c>
    </row>
    <row r="25" spans="1:3" x14ac:dyDescent="0.4">
      <c r="A25" t="s">
        <v>104</v>
      </c>
      <c r="B25" t="s">
        <v>63</v>
      </c>
      <c r="C25" s="26">
        <v>12.42</v>
      </c>
    </row>
    <row r="26" spans="1:3" x14ac:dyDescent="0.4">
      <c r="A26" t="s">
        <v>105</v>
      </c>
      <c r="B26" t="s">
        <v>64</v>
      </c>
      <c r="C26" s="26">
        <v>14.49</v>
      </c>
    </row>
    <row r="27" spans="1:3" x14ac:dyDescent="0.4">
      <c r="A27" t="s">
        <v>106</v>
      </c>
      <c r="B27" t="s">
        <v>65</v>
      </c>
      <c r="C27" s="26">
        <v>14.49</v>
      </c>
    </row>
    <row r="28" spans="1:3" x14ac:dyDescent="0.4">
      <c r="A28" t="s">
        <v>107</v>
      </c>
      <c r="B28" t="s">
        <v>66</v>
      </c>
      <c r="C28" s="26">
        <v>11.45</v>
      </c>
    </row>
    <row r="29" spans="1:3" x14ac:dyDescent="0.4">
      <c r="A29" t="s">
        <v>108</v>
      </c>
      <c r="B29" t="s">
        <v>67</v>
      </c>
      <c r="C29" s="26">
        <v>13.11</v>
      </c>
    </row>
    <row r="30" spans="1:3" x14ac:dyDescent="0.4">
      <c r="A30" t="s">
        <v>109</v>
      </c>
      <c r="B30" t="s">
        <v>68</v>
      </c>
      <c r="C30" s="26">
        <v>12.42</v>
      </c>
    </row>
    <row r="31" spans="1:3" x14ac:dyDescent="0.4">
      <c r="A31" t="s">
        <v>110</v>
      </c>
      <c r="B31" t="s">
        <v>69</v>
      </c>
      <c r="C31" s="26">
        <v>13.11</v>
      </c>
    </row>
    <row r="32" spans="1:3" x14ac:dyDescent="0.4">
      <c r="A32" t="s">
        <v>111</v>
      </c>
      <c r="B32" t="s">
        <v>70</v>
      </c>
      <c r="C32" s="26">
        <v>10.35</v>
      </c>
    </row>
    <row r="33" spans="1:3" x14ac:dyDescent="0.4">
      <c r="A33" t="s">
        <v>112</v>
      </c>
      <c r="B33" t="s">
        <v>71</v>
      </c>
      <c r="C33" s="26">
        <v>13.8</v>
      </c>
    </row>
    <row r="34" spans="1:3" x14ac:dyDescent="0.4">
      <c r="A34" t="s">
        <v>113</v>
      </c>
      <c r="B34" t="s">
        <v>72</v>
      </c>
      <c r="C34" s="26">
        <v>12.88</v>
      </c>
    </row>
    <row r="35" spans="1:3" x14ac:dyDescent="0.4">
      <c r="A35" t="s">
        <v>114</v>
      </c>
      <c r="B35" t="s">
        <v>73</v>
      </c>
      <c r="C35" s="26">
        <v>16.559999999999999</v>
      </c>
    </row>
    <row r="36" spans="1:3" x14ac:dyDescent="0.4">
      <c r="A36" t="s">
        <v>115</v>
      </c>
      <c r="B36" t="s">
        <v>74</v>
      </c>
      <c r="C36" s="26">
        <v>11.04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Sales Summary</vt:lpstr>
      <vt:lpstr>Product List</vt:lpstr>
      <vt:lpstr>Current Rates</vt:lpstr>
      <vt:lpstr>Conversion Table</vt:lpstr>
      <vt:lpstr>Old Price List</vt:lpstr>
      <vt:lpstr>'Current Rates'!_?from_USD_amount_1_1</vt:lpstr>
      <vt:lpstr>AUD_Price</vt:lpstr>
      <vt:lpstr>CodeLookup</vt:lpstr>
      <vt:lpstr>Old_USD_Price</vt:lpstr>
      <vt:lpstr>Price_LIst</vt:lpstr>
      <vt:lpstr>Product_Name</vt:lpstr>
      <vt:lpstr>rateCodes</vt:lpstr>
      <vt:lpstr>USD_Price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cp:lastPrinted>2017-10-26T21:08:15Z</cp:lastPrinted>
  <dcterms:created xsi:type="dcterms:W3CDTF">2017-10-20T10:06:56Z</dcterms:created>
  <dcterms:modified xsi:type="dcterms:W3CDTF">2017-10-27T01:22:24Z</dcterms:modified>
</cp:coreProperties>
</file>