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do/Desktop/Prepočty/"/>
    </mc:Choice>
  </mc:AlternateContent>
  <xr:revisionPtr revIDLastSave="0" documentId="8_{E2E9DDE9-3B21-E24C-BA36-B5F40E6B3659}" xr6:coauthVersionLast="47" xr6:coauthVersionMax="47" xr10:uidLastSave="{00000000-0000-0000-0000-000000000000}"/>
  <bookViews>
    <workbookView xWindow="-38400" yWindow="500" windowWidth="38400" windowHeight="21100" xr2:uid="{49EB9EC7-2865-3343-92F5-4B7A3907BC98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J21" i="1"/>
  <c r="H21" i="1"/>
  <c r="K19" i="1"/>
  <c r="K23" i="1" s="1"/>
  <c r="J19" i="1"/>
  <c r="J23" i="1" s="1"/>
  <c r="I19" i="1"/>
  <c r="I21" i="1" s="1"/>
  <c r="H19" i="1"/>
  <c r="H17" i="1"/>
  <c r="I17" i="1"/>
  <c r="J17" i="1"/>
  <c r="K17" i="1"/>
  <c r="G17" i="1"/>
  <c r="G19" i="1" s="1"/>
  <c r="K10" i="1"/>
  <c r="J10" i="1"/>
  <c r="I10" i="1"/>
  <c r="H10" i="1"/>
  <c r="G10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C21" i="1"/>
  <c r="D21" i="1"/>
  <c r="E21" i="1"/>
  <c r="F21" i="1"/>
  <c r="B21" i="1"/>
  <c r="C23" i="1"/>
  <c r="D23" i="1"/>
  <c r="E23" i="1"/>
  <c r="F23" i="1"/>
  <c r="B23" i="1"/>
  <c r="C17" i="1"/>
  <c r="D17" i="1"/>
  <c r="E17" i="1"/>
  <c r="F17" i="1"/>
  <c r="B17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D8" i="1"/>
  <c r="C8" i="1"/>
  <c r="B8" i="1"/>
  <c r="F8" i="1"/>
  <c r="E8" i="1"/>
  <c r="B9" i="1"/>
  <c r="C9" i="1"/>
  <c r="D9" i="1"/>
  <c r="E9" i="1"/>
  <c r="F9" i="1"/>
  <c r="C12" i="1"/>
  <c r="D12" i="1"/>
  <c r="E12" i="1"/>
  <c r="F12" i="1"/>
  <c r="B12" i="1"/>
  <c r="B11" i="1"/>
  <c r="C11" i="1"/>
  <c r="D11" i="1"/>
  <c r="E11" i="1"/>
  <c r="F11" i="1"/>
  <c r="C14" i="1"/>
  <c r="D14" i="1"/>
  <c r="E14" i="1"/>
  <c r="F14" i="1"/>
  <c r="B14" i="1"/>
  <c r="B15" i="1"/>
  <c r="C15" i="1"/>
  <c r="D15" i="1"/>
  <c r="F15" i="1"/>
  <c r="E15" i="1"/>
  <c r="F38" i="1"/>
  <c r="F37" i="1"/>
  <c r="F34" i="1"/>
  <c r="K21" i="1" l="1"/>
  <c r="I23" i="1"/>
  <c r="G23" i="1"/>
  <c r="G21" i="1"/>
</calcChain>
</file>

<file path=xl/sharedStrings.xml><?xml version="1.0" encoding="utf-8"?>
<sst xmlns="http://schemas.openxmlformats.org/spreadsheetml/2006/main" count="80" uniqueCount="64">
  <si>
    <t xml:space="preserve">Materiál </t>
  </si>
  <si>
    <t>Produkt</t>
  </si>
  <si>
    <t xml:space="preserve">KP / do 20cm </t>
  </si>
  <si>
    <t xml:space="preserve">KP / do 30cm </t>
  </si>
  <si>
    <t xml:space="preserve">KP / do 40cm </t>
  </si>
  <si>
    <t xml:space="preserve">KP / do 50cm </t>
  </si>
  <si>
    <t xml:space="preserve">KP / do 60cm </t>
  </si>
  <si>
    <t xml:space="preserve">KP / do 70cm </t>
  </si>
  <si>
    <t xml:space="preserve">KP / do 80cm </t>
  </si>
  <si>
    <t xml:space="preserve">KP / do 90cm </t>
  </si>
  <si>
    <t xml:space="preserve">KP / do 150cm </t>
  </si>
  <si>
    <t xml:space="preserve">KP / do 100cm </t>
  </si>
  <si>
    <t xml:space="preserve">FK / 1m2 </t>
  </si>
  <si>
    <t>TB / 1m2</t>
  </si>
  <si>
    <t>Páska</t>
  </si>
  <si>
    <t>10mm PVC</t>
  </si>
  <si>
    <t>5mm PLEXI</t>
  </si>
  <si>
    <t>Led modul</t>
  </si>
  <si>
    <t>LED zdroj</t>
  </si>
  <si>
    <t>Lepidlo / plexi</t>
  </si>
  <si>
    <t>Skladanie</t>
  </si>
  <si>
    <t>CNC</t>
  </si>
  <si>
    <t>CNC vrták</t>
  </si>
  <si>
    <t>50m</t>
  </si>
  <si>
    <t xml:space="preserve">Komatex 10mm </t>
  </si>
  <si>
    <t>2x3m</t>
  </si>
  <si>
    <t>Plexi 5mm opál</t>
  </si>
  <si>
    <t>bm/m2/ks</t>
  </si>
  <si>
    <t>1ks</t>
  </si>
  <si>
    <t>LED zdroj 100w</t>
  </si>
  <si>
    <t>LED modul 0,72W</t>
  </si>
  <si>
    <t>Bočnica hliník</t>
  </si>
  <si>
    <t>Bočnica hliník 60mm</t>
  </si>
  <si>
    <t>1bm</t>
  </si>
  <si>
    <t>Bočnica PVC 3mm / 10cm</t>
  </si>
  <si>
    <t>3m</t>
  </si>
  <si>
    <t xml:space="preserve">CNC </t>
  </si>
  <si>
    <t>1 hod</t>
  </si>
  <si>
    <t>Bočnica PVC</t>
  </si>
  <si>
    <t>Špongia</t>
  </si>
  <si>
    <t>Špongia 3mm</t>
  </si>
  <si>
    <t>60m</t>
  </si>
  <si>
    <t xml:space="preserve">Lepidlo (bočnica+plexi) </t>
  </si>
  <si>
    <t>Aktivačný sprej</t>
  </si>
  <si>
    <t>Čelná fréza 1B Plast / Plexi 3x3.175x17mm</t>
  </si>
  <si>
    <t>Snímatelná kobercová páska modrá 50mm</t>
  </si>
  <si>
    <t>cena</t>
  </si>
  <si>
    <t>merná jednotka</t>
  </si>
  <si>
    <t xml:space="preserve">prepočet na m2 </t>
  </si>
  <si>
    <t>1/6 ks</t>
  </si>
  <si>
    <t xml:space="preserve">Náklad </t>
  </si>
  <si>
    <t>Predaj</t>
  </si>
  <si>
    <t>Marža</t>
  </si>
  <si>
    <t>Prirážka</t>
  </si>
  <si>
    <t>Dodávatel</t>
  </si>
  <si>
    <t>https://www.lepiky.cz/lepici-pasky-1k/oboustranne-lepici-pasky-132k/snimaci-pasky--194k/snimatelna-kobercova-paska-modra-544p</t>
  </si>
  <si>
    <t>Eseltrade s.r.o.</t>
  </si>
  <si>
    <t xml:space="preserve">Kaisen </t>
  </si>
  <si>
    <t>https://letterbender.net/en/home.html</t>
  </si>
  <si>
    <t>Pracovník</t>
  </si>
  <si>
    <t>https://www.caucau.sk/karbidova-celna-freza-jednobrita-1brita-plast-plexi-3-17mm/?utm_source=intelimail&amp;utm_medium=intelimail_popup&amp;utm_campaign=intelimail_popup_retargeting</t>
  </si>
  <si>
    <t>POZOR ! CENY PRE KAZETOVÉ 3D PÍSMENA. PÍSMENA NIEJE MOŽNÉ VÝROBIŤ MENŠIE AKO 20cm na výšku týmto spôsobom</t>
  </si>
  <si>
    <t xml:space="preserve">KAZETOVÉ PÍSMO </t>
  </si>
  <si>
    <t>VYŠŠIA MARŽA KVÔLI LAKOVANIU A FÓLIOVANIU PÍSMEN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</si>
</sst>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_);[Red]\(#,##0\ &quot;€&quot;\)"/>
    <numFmt numFmtId="44" formatCode="_ * #,##0.00_)\ &quot;€&quot;_ ;_ * \(#,##0.00\)\ &quot;€&quot;_ ;_ * &quot;-&quot;??_)\ &quot;€&quot;_ ;_ @_ "/>
    <numFmt numFmtId="166" formatCode="_ * #,##0.000_)\ &quot;€&quot;_ ;_ * \(#,##0.000\)\ &quot;€&quot;_ ;_ * &quot;-&quot;??_)\ &quot;€&quot;_ ;_ @_ "/>
    <numFmt numFmtId="167" formatCode="_ * #,##0.000_)\ &quot;€&quot;_ ;_ * \(#,##0.000\)\ &quot;€&quot;_ ;_ * &quot;-&quot;???_)\ &quot;€&quot;_ ;_ @_ "/>
  </numFmts>
  <fonts count="13" x14ac:knownFonts="1">
    <font>
      <sz val="12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u/>
      <sz val="12"/>
      <color theme="10"/>
      <name val="Aptos Narrow"/>
      <family val="2"/>
      <charset val="238"/>
      <scheme val="minor"/>
    </font>
    <font>
      <b/>
      <sz val="14"/>
      <color rgb="FF000000"/>
      <name val="Aptos Narrow"/>
      <scheme val="minor"/>
    </font>
    <font>
      <b/>
      <i/>
      <sz val="14"/>
      <color theme="1"/>
      <name val="Aptos Narrow"/>
      <scheme val="minor"/>
    </font>
    <font>
      <b/>
      <i/>
      <sz val="12"/>
      <color theme="1"/>
      <name val="Calibri"/>
      <family val="2"/>
    </font>
    <font>
      <b/>
      <sz val="16"/>
      <color theme="1"/>
      <name val="Aptos Narrow"/>
      <scheme val="minor"/>
    </font>
    <font>
      <b/>
      <sz val="14"/>
      <color theme="0"/>
      <name val="Aptos Narrow"/>
      <scheme val="minor"/>
    </font>
    <font>
      <b/>
      <sz val="12"/>
      <color theme="0"/>
      <name val="Aptos Narrow"/>
      <scheme val="minor"/>
    </font>
    <font>
      <b/>
      <sz val="22"/>
      <color theme="1"/>
      <name val="Aptos Narrow"/>
      <scheme val="minor"/>
    </font>
    <font>
      <b/>
      <sz val="16"/>
      <color theme="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6" fillId="3" borderId="0" xfId="0" applyFont="1" applyFill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right"/>
    </xf>
    <xf numFmtId="0" fontId="7" fillId="2" borderId="0" xfId="0" applyFont="1" applyFill="1" applyAlignment="1">
      <alignment horizontal="center" vertical="center"/>
    </xf>
    <xf numFmtId="44" fontId="0" fillId="3" borderId="0" xfId="1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1" xfId="1" applyNumberFormat="1" applyFont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right"/>
    </xf>
    <xf numFmtId="44" fontId="0" fillId="0" borderId="8" xfId="1" applyFont="1" applyBorder="1"/>
    <xf numFmtId="44" fontId="0" fillId="0" borderId="8" xfId="1" applyFont="1" applyBorder="1" applyAlignment="1">
      <alignment horizontal="right"/>
    </xf>
    <xf numFmtId="6" fontId="0" fillId="0" borderId="8" xfId="1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/>
    </xf>
    <xf numFmtId="44" fontId="0" fillId="0" borderId="11" xfId="1" applyFont="1" applyBorder="1"/>
    <xf numFmtId="166" fontId="0" fillId="0" borderId="11" xfId="0" applyNumberFormat="1" applyBorder="1"/>
    <xf numFmtId="167" fontId="0" fillId="0" borderId="11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4" fillId="0" borderId="11" xfId="3" applyBorder="1" applyAlignment="1">
      <alignment horizontal="center"/>
    </xf>
    <xf numFmtId="0" fontId="4" fillId="0" borderId="1" xfId="3" applyBorder="1" applyAlignment="1">
      <alignment horizontal="center"/>
    </xf>
    <xf numFmtId="0" fontId="4" fillId="0" borderId="8" xfId="3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9" fontId="0" fillId="0" borderId="1" xfId="2" applyFont="1" applyBorder="1" applyAlignment="1">
      <alignment horizontal="right"/>
    </xf>
    <xf numFmtId="44" fontId="2" fillId="0" borderId="3" xfId="0" applyNumberFormat="1" applyFont="1" applyBorder="1" applyAlignment="1">
      <alignment horizontal="center"/>
    </xf>
    <xf numFmtId="9" fontId="0" fillId="0" borderId="6" xfId="2" applyFont="1" applyBorder="1" applyAlignment="1">
      <alignment horizontal="right"/>
    </xf>
    <xf numFmtId="9" fontId="0" fillId="0" borderId="8" xfId="2" applyFont="1" applyBorder="1" applyAlignment="1">
      <alignment horizontal="right"/>
    </xf>
    <xf numFmtId="9" fontId="0" fillId="0" borderId="9" xfId="2" applyFont="1" applyBorder="1" applyAlignment="1">
      <alignment horizontal="right"/>
    </xf>
    <xf numFmtId="44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9" fontId="0" fillId="0" borderId="23" xfId="2" applyFont="1" applyBorder="1" applyAlignment="1">
      <alignment horizontal="right"/>
    </xf>
    <xf numFmtId="9" fontId="0" fillId="0" borderId="24" xfId="2" applyFont="1" applyBorder="1" applyAlignment="1">
      <alignment horizontal="right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9" fontId="0" fillId="8" borderId="23" xfId="0" applyNumberFormat="1" applyFill="1" applyBorder="1" applyAlignment="1">
      <alignment horizontal="right" vertical="center"/>
    </xf>
    <xf numFmtId="9" fontId="0" fillId="8" borderId="1" xfId="0" applyNumberFormat="1" applyFill="1" applyBorder="1" applyAlignment="1">
      <alignment horizontal="right" vertical="center"/>
    </xf>
    <xf numFmtId="9" fontId="0" fillId="8" borderId="6" xfId="0" applyNumberFormat="1" applyFill="1" applyBorder="1" applyAlignment="1">
      <alignment horizontal="right" vertical="center"/>
    </xf>
    <xf numFmtId="44" fontId="3" fillId="5" borderId="23" xfId="0" applyNumberFormat="1" applyFont="1" applyFill="1" applyBorder="1" applyAlignment="1">
      <alignment horizontal="center" vertical="center"/>
    </xf>
    <xf numFmtId="44" fontId="3" fillId="5" borderId="1" xfId="0" applyNumberFormat="1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44" fontId="2" fillId="0" borderId="28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44" fontId="3" fillId="5" borderId="29" xfId="0" applyNumberFormat="1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9" fontId="0" fillId="8" borderId="29" xfId="0" applyNumberFormat="1" applyFill="1" applyBorder="1" applyAlignment="1">
      <alignment horizontal="right" vertical="center"/>
    </xf>
    <xf numFmtId="9" fontId="0" fillId="0" borderId="29" xfId="2" applyFont="1" applyBorder="1" applyAlignment="1">
      <alignment horizontal="right"/>
    </xf>
    <xf numFmtId="9" fontId="0" fillId="0" borderId="30" xfId="2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9" fontId="0" fillId="8" borderId="5" xfId="0" applyNumberFormat="1" applyFill="1" applyBorder="1" applyAlignment="1">
      <alignment horizontal="right" vertical="center"/>
    </xf>
    <xf numFmtId="9" fontId="0" fillId="0" borderId="5" xfId="2" applyFont="1" applyBorder="1" applyAlignment="1">
      <alignment horizontal="right"/>
    </xf>
    <xf numFmtId="9" fontId="0" fillId="0" borderId="7" xfId="2" applyFont="1" applyBorder="1" applyAlignment="1">
      <alignment horizontal="right"/>
    </xf>
    <xf numFmtId="0" fontId="12" fillId="7" borderId="16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44" fontId="3" fillId="9" borderId="5" xfId="0" applyNumberFormat="1" applyFont="1" applyFill="1" applyBorder="1" applyAlignment="1">
      <alignment horizontal="center" vertical="center"/>
    </xf>
    <xf numFmtId="44" fontId="3" fillId="9" borderId="1" xfId="0" applyNumberFormat="1" applyFont="1" applyFill="1" applyBorder="1" applyAlignment="1">
      <alignment horizontal="center" vertical="center"/>
    </xf>
    <xf numFmtId="44" fontId="3" fillId="9" borderId="6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</cellXfs>
  <cellStyles count="4">
    <cellStyle name="Hypertextové prepojenie" xfId="3" builtinId="8"/>
    <cellStyle name="Mena" xfId="1" builtinId="4"/>
    <cellStyle name="Normálna" xfId="0" builtinId="0"/>
    <cellStyle name="Percentá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tterbender.net/en/home.html" TargetMode="External"/><Relationship Id="rId2" Type="http://schemas.openxmlformats.org/officeDocument/2006/relationships/hyperlink" Target="https://letterbender.net/en/home.html" TargetMode="External"/><Relationship Id="rId1" Type="http://schemas.openxmlformats.org/officeDocument/2006/relationships/hyperlink" Target="https://www.lepiky.cz/lepici-pasky-1k/oboustranne-lepici-pasky-132k/snimaci-pasky--194k/snimatelna-kobercova-paska-modra-544p" TargetMode="External"/><Relationship Id="rId6" Type="http://schemas.openxmlformats.org/officeDocument/2006/relationships/hyperlink" Target="https://www.caucau.sk/karbidova-celna-freza-jednobrita-1brita-plast-plexi-3-17mm/?utm_source=intelimail&amp;utm_medium=intelimail_popup&amp;utm_campaign=intelimail_popup_retargeting" TargetMode="External"/><Relationship Id="rId5" Type="http://schemas.openxmlformats.org/officeDocument/2006/relationships/hyperlink" Target="https://letterbender.net/en/home.html" TargetMode="External"/><Relationship Id="rId4" Type="http://schemas.openxmlformats.org/officeDocument/2006/relationships/hyperlink" Target="https://letterbender.net/en/ho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407F-6AE8-154A-BC0E-1D3239D5F327}">
  <dimension ref="A1:M46"/>
  <sheetViews>
    <sheetView tabSelected="1" zoomScale="85" workbookViewId="0">
      <selection activeCell="A25" sqref="A25:F26"/>
    </sheetView>
  </sheetViews>
  <sheetFormatPr baseColWidth="10" defaultRowHeight="16" x14ac:dyDescent="0.2"/>
  <cols>
    <col min="1" max="1" width="17.6640625" style="2" customWidth="1"/>
    <col min="2" max="13" width="18.83203125" customWidth="1"/>
  </cols>
  <sheetData>
    <row r="1" spans="1:13" ht="32" customHeight="1" x14ac:dyDescent="0.2">
      <c r="A1" s="7" t="s">
        <v>1</v>
      </c>
      <c r="B1" s="4" t="s">
        <v>2</v>
      </c>
      <c r="C1" s="4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11</v>
      </c>
      <c r="K1" s="5" t="s">
        <v>10</v>
      </c>
      <c r="L1" s="4" t="s">
        <v>12</v>
      </c>
      <c r="M1" s="5" t="s">
        <v>13</v>
      </c>
    </row>
    <row r="2" spans="1:13" ht="19" x14ac:dyDescent="0.2">
      <c r="A2" s="7" t="s">
        <v>0</v>
      </c>
      <c r="B2" s="10">
        <v>0.04</v>
      </c>
      <c r="C2" s="10">
        <v>0.09</v>
      </c>
      <c r="D2" s="10">
        <v>0.16</v>
      </c>
      <c r="E2" s="10">
        <v>0.25</v>
      </c>
      <c r="F2" s="10">
        <v>0.33</v>
      </c>
      <c r="G2" s="10">
        <v>0.7</v>
      </c>
      <c r="H2" s="10">
        <v>0.8</v>
      </c>
      <c r="I2" s="10">
        <v>0.9</v>
      </c>
      <c r="J2" s="10">
        <v>1</v>
      </c>
      <c r="K2" s="10">
        <v>1.9</v>
      </c>
      <c r="L2" s="6"/>
      <c r="M2" s="6"/>
    </row>
    <row r="3" spans="1:13" x14ac:dyDescent="0.2">
      <c r="A3" s="3" t="s">
        <v>14</v>
      </c>
      <c r="B3" s="8">
        <f>SUM(B2*F34)</f>
        <v>6.336E-2</v>
      </c>
      <c r="C3" s="8">
        <f>SUM(C2*F34)</f>
        <v>0.14255999999999999</v>
      </c>
      <c r="D3" s="8">
        <f>SUM(D2*F34)</f>
        <v>0.25344</v>
      </c>
      <c r="E3" s="8">
        <f>SUM(E2*F34)</f>
        <v>0.39600000000000002</v>
      </c>
      <c r="F3" s="8">
        <f>SUM(F2*F34)</f>
        <v>0.52272000000000007</v>
      </c>
      <c r="G3" s="8">
        <f>SUM(G2*F34)</f>
        <v>1.1088</v>
      </c>
      <c r="H3" s="8">
        <f>SUM(H2*F34)</f>
        <v>1.2672000000000001</v>
      </c>
      <c r="I3" s="8">
        <f>SUM(I2*F34)</f>
        <v>1.4256000000000002</v>
      </c>
      <c r="J3" s="8">
        <f>SUM(J2*F34)</f>
        <v>1.5840000000000001</v>
      </c>
      <c r="K3" s="8">
        <f>SUM(K2*F34)</f>
        <v>3.0095999999999998</v>
      </c>
      <c r="L3" s="8"/>
      <c r="M3" s="8"/>
    </row>
    <row r="4" spans="1:13" x14ac:dyDescent="0.2">
      <c r="A4" s="3" t="s">
        <v>15</v>
      </c>
      <c r="B4" s="8">
        <f>SUM(B2*F35)</f>
        <v>0.70000000000000007</v>
      </c>
      <c r="C4" s="8">
        <f>SUM(C2*F35)</f>
        <v>1.575</v>
      </c>
      <c r="D4" s="8">
        <f>SUM(D2*F35)</f>
        <v>2.8000000000000003</v>
      </c>
      <c r="E4" s="8">
        <f>SUM(E2*F35)</f>
        <v>4.375</v>
      </c>
      <c r="F4" s="8">
        <f>SUM(F2*F35)</f>
        <v>5.7750000000000004</v>
      </c>
      <c r="G4" s="8">
        <f>SUM(G2*F35)</f>
        <v>12.25</v>
      </c>
      <c r="H4" s="8">
        <f>SUM(H2*F35)</f>
        <v>14</v>
      </c>
      <c r="I4" s="8">
        <f>SUM(I2*F35)</f>
        <v>15.75</v>
      </c>
      <c r="J4" s="8">
        <f>SUM(J2*F35)</f>
        <v>17.5</v>
      </c>
      <c r="K4" s="8">
        <f>SUM(K2*F35)</f>
        <v>33.25</v>
      </c>
      <c r="L4" s="8"/>
      <c r="M4" s="8"/>
    </row>
    <row r="5" spans="1:13" x14ac:dyDescent="0.2">
      <c r="A5" s="3" t="s">
        <v>16</v>
      </c>
      <c r="B5" s="8">
        <f>SUM(B2*F36)</f>
        <v>1</v>
      </c>
      <c r="C5" s="8">
        <f>SUM(C2*F36)</f>
        <v>2.25</v>
      </c>
      <c r="D5" s="8">
        <f>SUM(D2*F36)</f>
        <v>4</v>
      </c>
      <c r="E5" s="8">
        <f>SUM(E2*F36)</f>
        <v>6.25</v>
      </c>
      <c r="F5" s="8">
        <f>SUM(F2*F36)</f>
        <v>8.25</v>
      </c>
      <c r="G5" s="8">
        <f>SUM(G2*F36)</f>
        <v>17.5</v>
      </c>
      <c r="H5" s="8">
        <f>SUM(H2*F36)</f>
        <v>20</v>
      </c>
      <c r="I5" s="8">
        <f>SUM(I2*F36)</f>
        <v>22.5</v>
      </c>
      <c r="J5" s="8">
        <f>SUM(J2*F36)</f>
        <v>25</v>
      </c>
      <c r="K5" s="8">
        <f>SUM(K2*F36)</f>
        <v>47.5</v>
      </c>
      <c r="L5" s="8"/>
      <c r="M5" s="8"/>
    </row>
    <row r="6" spans="1:13" x14ac:dyDescent="0.2">
      <c r="A6" s="3" t="s">
        <v>17</v>
      </c>
      <c r="B6" s="8">
        <f>SUM(B2*F37)</f>
        <v>0.63</v>
      </c>
      <c r="C6" s="8">
        <f>SUM(C2*F37)</f>
        <v>1.4175</v>
      </c>
      <c r="D6" s="8">
        <f>SUM(D2*F37)</f>
        <v>2.52</v>
      </c>
      <c r="E6" s="8">
        <f>SUM(E2*F37)</f>
        <v>3.9375</v>
      </c>
      <c r="F6" s="8">
        <f>SUM(F2*F37)</f>
        <v>5.1975000000000007</v>
      </c>
      <c r="G6" s="8">
        <f>SUM(G2*F37)</f>
        <v>11.024999999999999</v>
      </c>
      <c r="H6" s="8">
        <f>SUM(H2*F37)</f>
        <v>12.600000000000001</v>
      </c>
      <c r="I6" s="8">
        <f>SUM(I2*F37)</f>
        <v>14.175000000000001</v>
      </c>
      <c r="J6" s="8">
        <f>SUM(J2*F37)</f>
        <v>15.75</v>
      </c>
      <c r="K6" s="8">
        <f>SUM(K2*F37)</f>
        <v>29.924999999999997</v>
      </c>
      <c r="L6" s="8"/>
      <c r="M6" s="8"/>
    </row>
    <row r="7" spans="1:13" x14ac:dyDescent="0.2">
      <c r="A7" s="3" t="s">
        <v>18</v>
      </c>
      <c r="B7" s="8">
        <f>SUM(B2*F38)</f>
        <v>0.28000000000000003</v>
      </c>
      <c r="C7" s="8">
        <f>SUM(C2*F38)</f>
        <v>0.63</v>
      </c>
      <c r="D7" s="8">
        <f>SUM(D2*F38)</f>
        <v>1.1200000000000001</v>
      </c>
      <c r="E7" s="8">
        <f>SUM(E2*F38)</f>
        <v>1.75</v>
      </c>
      <c r="F7" s="8">
        <f>SUM(F2*F38)</f>
        <v>2.31</v>
      </c>
      <c r="G7" s="8">
        <f>SUM(G2*F38)</f>
        <v>4.8999999999999995</v>
      </c>
      <c r="H7" s="8">
        <f>SUM(H2*F38)</f>
        <v>5.6000000000000005</v>
      </c>
      <c r="I7" s="8">
        <f>SUM(I2*F38)</f>
        <v>6.3</v>
      </c>
      <c r="J7" s="8">
        <f>SUM(J2*F38)</f>
        <v>7</v>
      </c>
      <c r="K7" s="8">
        <f>SUM(K2*F38)</f>
        <v>13.299999999999999</v>
      </c>
      <c r="L7" s="8"/>
      <c r="M7" s="8"/>
    </row>
    <row r="8" spans="1:13" x14ac:dyDescent="0.2">
      <c r="A8" s="3" t="s">
        <v>31</v>
      </c>
      <c r="B8" s="8">
        <f>SUM(1*E39)</f>
        <v>1.3</v>
      </c>
      <c r="C8" s="8">
        <f>SUM(2*E39)</f>
        <v>2.6</v>
      </c>
      <c r="D8" s="8">
        <f>SUM(3*E39)</f>
        <v>3.9000000000000004</v>
      </c>
      <c r="E8" s="8">
        <f>SUM(4*E39)</f>
        <v>5.2</v>
      </c>
      <c r="F8" s="8">
        <f>SUM(5*E39)</f>
        <v>6.5</v>
      </c>
      <c r="G8" s="11"/>
      <c r="H8" s="11"/>
      <c r="I8" s="11"/>
      <c r="J8" s="11"/>
      <c r="K8" s="11"/>
      <c r="L8" s="8"/>
      <c r="M8" s="8"/>
    </row>
    <row r="9" spans="1:13" x14ac:dyDescent="0.2">
      <c r="A9" s="3" t="s">
        <v>39</v>
      </c>
      <c r="B9" s="8">
        <f>SUM(1*E40)</f>
        <v>0.4</v>
      </c>
      <c r="C9" s="8">
        <f>SUM(2*E40)</f>
        <v>0.8</v>
      </c>
      <c r="D9" s="8">
        <f>SUM(3*E40)</f>
        <v>1.2000000000000002</v>
      </c>
      <c r="E9" s="8">
        <f>SUM(4*E40)</f>
        <v>1.6</v>
      </c>
      <c r="F9" s="8">
        <f>SUM(5*E40)</f>
        <v>2</v>
      </c>
      <c r="G9" s="11"/>
      <c r="H9" s="11"/>
      <c r="I9" s="11"/>
      <c r="J9" s="11"/>
      <c r="K9" s="11"/>
      <c r="L9" s="8"/>
      <c r="M9" s="8"/>
    </row>
    <row r="10" spans="1:13" x14ac:dyDescent="0.2">
      <c r="A10" s="3" t="s">
        <v>38</v>
      </c>
      <c r="B10" s="11"/>
      <c r="C10" s="11"/>
      <c r="D10" s="11"/>
      <c r="E10" s="11"/>
      <c r="F10" s="11"/>
      <c r="G10" s="8">
        <f>SUM(6*E41)</f>
        <v>3</v>
      </c>
      <c r="H10" s="8">
        <f>SUM(7*E41)</f>
        <v>3.5</v>
      </c>
      <c r="I10" s="8">
        <f>SUM(8*E41)</f>
        <v>4</v>
      </c>
      <c r="J10" s="8">
        <f>SUM(9*E41)</f>
        <v>4.5</v>
      </c>
      <c r="K10" s="8">
        <f>SUM(10*E41)</f>
        <v>5</v>
      </c>
      <c r="L10" s="8"/>
      <c r="M10" s="8"/>
    </row>
    <row r="11" spans="1:13" x14ac:dyDescent="0.2">
      <c r="A11" s="3" t="s">
        <v>19</v>
      </c>
      <c r="B11" s="8">
        <f t="shared" ref="B11:E12" si="0">SUM(8.4*B2)</f>
        <v>0.33600000000000002</v>
      </c>
      <c r="C11" s="8">
        <f t="shared" si="0"/>
        <v>0.75600000000000001</v>
      </c>
      <c r="D11" s="8">
        <f t="shared" si="0"/>
        <v>1.3440000000000001</v>
      </c>
      <c r="E11" s="8">
        <f t="shared" si="0"/>
        <v>2.1</v>
      </c>
      <c r="F11" s="8">
        <f>SUM(8.4*F2)</f>
        <v>2.7720000000000002</v>
      </c>
      <c r="G11" s="8">
        <v>3</v>
      </c>
      <c r="H11" s="8">
        <v>3</v>
      </c>
      <c r="I11" s="8">
        <v>4</v>
      </c>
      <c r="J11" s="8">
        <v>4</v>
      </c>
      <c r="K11" s="8">
        <v>5</v>
      </c>
      <c r="L11" s="8"/>
      <c r="M11" s="8"/>
    </row>
    <row r="12" spans="1:13" x14ac:dyDescent="0.2">
      <c r="A12" s="3" t="s">
        <v>43</v>
      </c>
      <c r="B12" s="8">
        <f>SUM(8.4*B2)</f>
        <v>0.33600000000000002</v>
      </c>
      <c r="C12" s="8">
        <f t="shared" ref="C12:F12" si="1">SUM(8.4*C2)</f>
        <v>0.75600000000000001</v>
      </c>
      <c r="D12" s="8">
        <f t="shared" si="1"/>
        <v>1.3440000000000001</v>
      </c>
      <c r="E12" s="8">
        <f t="shared" si="1"/>
        <v>2.1</v>
      </c>
      <c r="F12" s="8">
        <f t="shared" si="1"/>
        <v>2.7720000000000002</v>
      </c>
      <c r="G12" s="8">
        <v>3</v>
      </c>
      <c r="H12" s="8">
        <v>3</v>
      </c>
      <c r="I12" s="8">
        <v>4</v>
      </c>
      <c r="J12" s="8">
        <v>4</v>
      </c>
      <c r="K12" s="8">
        <v>5</v>
      </c>
      <c r="L12" s="8"/>
      <c r="M12" s="8"/>
    </row>
    <row r="13" spans="1:13" x14ac:dyDescent="0.2">
      <c r="A13" s="3" t="s">
        <v>20</v>
      </c>
      <c r="B13" s="8">
        <v>13</v>
      </c>
      <c r="C13" s="8">
        <v>13</v>
      </c>
      <c r="D13" s="8">
        <v>13</v>
      </c>
      <c r="E13" s="8">
        <v>13</v>
      </c>
      <c r="F13" s="8">
        <v>13</v>
      </c>
      <c r="G13" s="8">
        <v>26</v>
      </c>
      <c r="H13" s="8">
        <v>26</v>
      </c>
      <c r="I13" s="8">
        <v>39</v>
      </c>
      <c r="J13" s="8">
        <v>39</v>
      </c>
      <c r="K13" s="8">
        <v>39</v>
      </c>
      <c r="L13" s="8"/>
      <c r="M13" s="8"/>
    </row>
    <row r="14" spans="1:13" x14ac:dyDescent="0.2">
      <c r="A14" s="3" t="s">
        <v>21</v>
      </c>
      <c r="B14" s="8">
        <f>SUM(13*B2)</f>
        <v>0.52</v>
      </c>
      <c r="C14" s="8">
        <f>SUM(13*C2)</f>
        <v>1.17</v>
      </c>
      <c r="D14" s="8">
        <f>SUM(13*D2)</f>
        <v>2.08</v>
      </c>
      <c r="E14" s="8">
        <f>SUM(13*E2)</f>
        <v>3.25</v>
      </c>
      <c r="F14" s="8">
        <f>SUM(13*F2)</f>
        <v>4.29</v>
      </c>
      <c r="G14" s="8">
        <v>6</v>
      </c>
      <c r="H14" s="8">
        <v>6</v>
      </c>
      <c r="I14" s="8">
        <v>8</v>
      </c>
      <c r="J14" s="8">
        <v>8</v>
      </c>
      <c r="K14" s="8">
        <v>10</v>
      </c>
      <c r="L14" s="8"/>
      <c r="M14" s="8"/>
    </row>
    <row r="15" spans="1:13" x14ac:dyDescent="0.2">
      <c r="A15" s="3" t="s">
        <v>22</v>
      </c>
      <c r="B15" s="8">
        <f>SUM(B2*F46)</f>
        <v>0.04</v>
      </c>
      <c r="C15" s="8">
        <f>SUM(C2*F46)</f>
        <v>0.09</v>
      </c>
      <c r="D15" s="8">
        <f>SUM(D2*F46)</f>
        <v>0.16</v>
      </c>
      <c r="E15" s="8">
        <f>SUM(E2*F46)</f>
        <v>0.25</v>
      </c>
      <c r="F15" s="8">
        <f>SUM(F2*F46)</f>
        <v>0.33</v>
      </c>
      <c r="G15" s="8">
        <v>2</v>
      </c>
      <c r="H15" s="8">
        <v>2</v>
      </c>
      <c r="I15" s="8">
        <v>3</v>
      </c>
      <c r="J15" s="8">
        <v>3</v>
      </c>
      <c r="K15" s="8">
        <v>4</v>
      </c>
    </row>
    <row r="16" spans="1:13" ht="17" thickBot="1" x14ac:dyDescent="0.25"/>
    <row r="17" spans="1:11" x14ac:dyDescent="0.2">
      <c r="A17" s="58" t="s">
        <v>50</v>
      </c>
      <c r="B17" s="54">
        <f>SUM(B3:B15)</f>
        <v>18.605360000000001</v>
      </c>
      <c r="C17" s="50">
        <f t="shared" ref="C17:F17" si="2">SUM(C3:C15)</f>
        <v>25.187059999999999</v>
      </c>
      <c r="D17" s="50">
        <f t="shared" si="2"/>
        <v>33.721440000000001</v>
      </c>
      <c r="E17" s="50">
        <f t="shared" si="2"/>
        <v>44.208500000000001</v>
      </c>
      <c r="F17" s="77">
        <f t="shared" si="2"/>
        <v>53.719219999999993</v>
      </c>
      <c r="G17" s="87">
        <f>SUM(G3:G15)</f>
        <v>89.783799999999999</v>
      </c>
      <c r="H17" s="88">
        <f t="shared" ref="H17:K17" si="3">SUM(H3:H15)</f>
        <v>96.967200000000005</v>
      </c>
      <c r="I17" s="88">
        <f t="shared" si="3"/>
        <v>122.1506</v>
      </c>
      <c r="J17" s="88">
        <f t="shared" si="3"/>
        <v>129.334</v>
      </c>
      <c r="K17" s="89">
        <f t="shared" si="3"/>
        <v>194.9846</v>
      </c>
    </row>
    <row r="18" spans="1:11" x14ac:dyDescent="0.2">
      <c r="A18" s="59"/>
      <c r="B18" s="55"/>
      <c r="C18" s="15"/>
      <c r="D18" s="15"/>
      <c r="E18" s="15"/>
      <c r="F18" s="78"/>
      <c r="G18" s="85"/>
      <c r="H18" s="84"/>
      <c r="I18" s="84"/>
      <c r="J18" s="84"/>
      <c r="K18" s="86"/>
    </row>
    <row r="19" spans="1:11" ht="20" customHeight="1" x14ac:dyDescent="0.2">
      <c r="A19" s="60" t="s">
        <v>51</v>
      </c>
      <c r="B19" s="67">
        <v>55</v>
      </c>
      <c r="C19" s="68">
        <v>75</v>
      </c>
      <c r="D19" s="68">
        <v>100</v>
      </c>
      <c r="E19" s="68">
        <v>130</v>
      </c>
      <c r="F19" s="79">
        <v>160</v>
      </c>
      <c r="G19" s="99">
        <f>SUM(G17*4)</f>
        <v>359.1352</v>
      </c>
      <c r="H19" s="100">
        <f>SUM(H17*4)</f>
        <v>387.86880000000002</v>
      </c>
      <c r="I19" s="100">
        <f>SUM(I17*4)</f>
        <v>488.60239999999999</v>
      </c>
      <c r="J19" s="100">
        <f>SUM(J17*4)</f>
        <v>517.33600000000001</v>
      </c>
      <c r="K19" s="101">
        <f>SUM(K17*4)</f>
        <v>779.9384</v>
      </c>
    </row>
    <row r="20" spans="1:11" x14ac:dyDescent="0.2">
      <c r="A20" s="60"/>
      <c r="B20" s="69"/>
      <c r="C20" s="70"/>
      <c r="D20" s="70"/>
      <c r="E20" s="70"/>
      <c r="F20" s="80"/>
      <c r="G20" s="102"/>
      <c r="H20" s="103"/>
      <c r="I20" s="103"/>
      <c r="J20" s="103"/>
      <c r="K20" s="104"/>
    </row>
    <row r="21" spans="1:11" x14ac:dyDescent="0.2">
      <c r="A21" s="61" t="s">
        <v>52</v>
      </c>
      <c r="B21" s="64">
        <f>SUM(((B19-B17)/B19))</f>
        <v>0.66172072727272724</v>
      </c>
      <c r="C21" s="65">
        <f t="shared" ref="C21:F21" si="4">SUM(((C19-C17)/C19))</f>
        <v>0.66417253333333326</v>
      </c>
      <c r="D21" s="65">
        <f t="shared" si="4"/>
        <v>0.66278559999999997</v>
      </c>
      <c r="E21" s="65">
        <f t="shared" si="4"/>
        <v>0.6599346153846154</v>
      </c>
      <c r="F21" s="81">
        <f t="shared" si="4"/>
        <v>0.66425487500000002</v>
      </c>
      <c r="G21" s="90">
        <f t="shared" ref="G21:K21" si="5">SUM(((G19-G17)/G19))</f>
        <v>0.75</v>
      </c>
      <c r="H21" s="65">
        <f t="shared" si="5"/>
        <v>0.75</v>
      </c>
      <c r="I21" s="65">
        <f t="shared" si="5"/>
        <v>0.75</v>
      </c>
      <c r="J21" s="65">
        <f t="shared" si="5"/>
        <v>0.75</v>
      </c>
      <c r="K21" s="66">
        <f t="shared" si="5"/>
        <v>0.75</v>
      </c>
    </row>
    <row r="22" spans="1:11" x14ac:dyDescent="0.2">
      <c r="A22" s="61"/>
      <c r="B22" s="64"/>
      <c r="C22" s="65"/>
      <c r="D22" s="65"/>
      <c r="E22" s="65"/>
      <c r="F22" s="81"/>
      <c r="G22" s="90"/>
      <c r="H22" s="65"/>
      <c r="I22" s="65"/>
      <c r="J22" s="65"/>
      <c r="K22" s="66"/>
    </row>
    <row r="23" spans="1:11" x14ac:dyDescent="0.2">
      <c r="A23" s="62" t="s">
        <v>53</v>
      </c>
      <c r="B23" s="56">
        <f>SUM((B19-B17)/B17)</f>
        <v>1.9561373711661583</v>
      </c>
      <c r="C23" s="49">
        <f t="shared" ref="C23:F23" si="6">SUM((C19-C17)/C17)</f>
        <v>1.9777195115269508</v>
      </c>
      <c r="D23" s="49">
        <f t="shared" si="6"/>
        <v>1.9654724116170601</v>
      </c>
      <c r="E23" s="49">
        <f t="shared" si="6"/>
        <v>1.9406109684789123</v>
      </c>
      <c r="F23" s="82">
        <f t="shared" si="6"/>
        <v>1.9784497987871013</v>
      </c>
      <c r="G23" s="91">
        <f t="shared" ref="G23:K23" si="7">SUM((G19-G17)/G17)</f>
        <v>3</v>
      </c>
      <c r="H23" s="49">
        <f t="shared" si="7"/>
        <v>3</v>
      </c>
      <c r="I23" s="49">
        <f t="shared" si="7"/>
        <v>3</v>
      </c>
      <c r="J23" s="49">
        <f t="shared" si="7"/>
        <v>3</v>
      </c>
      <c r="K23" s="51">
        <f t="shared" si="7"/>
        <v>3</v>
      </c>
    </row>
    <row r="24" spans="1:11" ht="17" thickBot="1" x14ac:dyDescent="0.25">
      <c r="A24" s="63"/>
      <c r="B24" s="57"/>
      <c r="C24" s="52"/>
      <c r="D24" s="52"/>
      <c r="E24" s="52"/>
      <c r="F24" s="83"/>
      <c r="G24" s="92"/>
      <c r="H24" s="52"/>
      <c r="I24" s="52"/>
      <c r="J24" s="52"/>
      <c r="K24" s="53"/>
    </row>
    <row r="25" spans="1:11" x14ac:dyDescent="0.2">
      <c r="A25" s="43" t="s">
        <v>61</v>
      </c>
      <c r="B25" s="44"/>
      <c r="C25" s="44"/>
      <c r="D25" s="44"/>
      <c r="E25" s="44"/>
      <c r="F25" s="47"/>
      <c r="G25" s="93" t="s">
        <v>63</v>
      </c>
      <c r="H25" s="94"/>
      <c r="I25" s="94"/>
      <c r="J25" s="94"/>
      <c r="K25" s="95"/>
    </row>
    <row r="26" spans="1:11" ht="17" thickBot="1" x14ac:dyDescent="0.25">
      <c r="A26" s="45"/>
      <c r="B26" s="46"/>
      <c r="C26" s="46"/>
      <c r="D26" s="46"/>
      <c r="E26" s="46"/>
      <c r="F26" s="48"/>
      <c r="G26" s="96"/>
      <c r="H26" s="97"/>
      <c r="I26" s="97"/>
      <c r="J26" s="97"/>
      <c r="K26" s="98"/>
    </row>
    <row r="29" spans="1:11" ht="16" customHeight="1" x14ac:dyDescent="0.2">
      <c r="G29" s="42"/>
      <c r="H29" s="1"/>
      <c r="I29" s="9"/>
      <c r="J29" s="8"/>
    </row>
    <row r="30" spans="1:11" ht="17" customHeight="1" thickBot="1" x14ac:dyDescent="0.25">
      <c r="G30" s="42"/>
      <c r="H30" s="1"/>
      <c r="I30" s="9"/>
      <c r="J30" s="8"/>
    </row>
    <row r="31" spans="1:11" x14ac:dyDescent="0.2">
      <c r="A31" s="71" t="s">
        <v>62</v>
      </c>
      <c r="B31" s="72"/>
      <c r="C31" s="72"/>
      <c r="D31" s="72"/>
      <c r="E31" s="72"/>
      <c r="F31" s="72"/>
      <c r="G31" s="72"/>
      <c r="H31" s="72"/>
      <c r="I31" s="73"/>
    </row>
    <row r="32" spans="1:11" ht="17" thickBot="1" x14ac:dyDescent="0.25">
      <c r="A32" s="74"/>
      <c r="B32" s="75"/>
      <c r="C32" s="75"/>
      <c r="D32" s="75"/>
      <c r="E32" s="75"/>
      <c r="F32" s="75"/>
      <c r="G32" s="75"/>
      <c r="H32" s="75"/>
      <c r="I32" s="76"/>
    </row>
    <row r="33" spans="1:9" ht="26" customHeight="1" thickBot="1" x14ac:dyDescent="0.25">
      <c r="A33" s="35" t="s">
        <v>1</v>
      </c>
      <c r="B33" s="36"/>
      <c r="C33" s="37" t="s">
        <v>47</v>
      </c>
      <c r="D33" s="37" t="s">
        <v>46</v>
      </c>
      <c r="E33" s="37" t="s">
        <v>27</v>
      </c>
      <c r="F33" s="37" t="s">
        <v>48</v>
      </c>
      <c r="G33" s="36" t="s">
        <v>54</v>
      </c>
      <c r="H33" s="36"/>
      <c r="I33" s="38"/>
    </row>
    <row r="34" spans="1:9" x14ac:dyDescent="0.2">
      <c r="A34" s="27" t="s">
        <v>45</v>
      </c>
      <c r="B34" s="28"/>
      <c r="C34" s="29" t="s">
        <v>23</v>
      </c>
      <c r="D34" s="30">
        <v>9.9</v>
      </c>
      <c r="E34" s="31">
        <v>0.19800000000000001</v>
      </c>
      <c r="F34" s="32">
        <f>SUM(E34*8)</f>
        <v>1.5840000000000001</v>
      </c>
      <c r="G34" s="39" t="s">
        <v>55</v>
      </c>
      <c r="H34" s="33"/>
      <c r="I34" s="34"/>
    </row>
    <row r="35" spans="1:9" x14ac:dyDescent="0.2">
      <c r="A35" s="17" t="s">
        <v>24</v>
      </c>
      <c r="B35" s="12"/>
      <c r="C35" s="13" t="s">
        <v>25</v>
      </c>
      <c r="D35" s="14">
        <v>105</v>
      </c>
      <c r="E35" s="14">
        <v>17.5</v>
      </c>
      <c r="F35" s="14">
        <v>17.5</v>
      </c>
      <c r="G35" s="15" t="s">
        <v>56</v>
      </c>
      <c r="H35" s="15"/>
      <c r="I35" s="18"/>
    </row>
    <row r="36" spans="1:9" x14ac:dyDescent="0.2">
      <c r="A36" s="17" t="s">
        <v>26</v>
      </c>
      <c r="B36" s="12"/>
      <c r="C36" s="13" t="s">
        <v>25</v>
      </c>
      <c r="D36" s="14">
        <v>150</v>
      </c>
      <c r="E36" s="14">
        <v>25</v>
      </c>
      <c r="F36" s="14">
        <v>25</v>
      </c>
      <c r="G36" s="15" t="s">
        <v>56</v>
      </c>
      <c r="H36" s="15"/>
      <c r="I36" s="18"/>
    </row>
    <row r="37" spans="1:9" x14ac:dyDescent="0.2">
      <c r="A37" s="17" t="s">
        <v>30</v>
      </c>
      <c r="B37" s="12"/>
      <c r="C37" s="13" t="s">
        <v>28</v>
      </c>
      <c r="D37" s="14">
        <v>0.25</v>
      </c>
      <c r="E37" s="16">
        <v>63</v>
      </c>
      <c r="F37" s="14">
        <f>SUM(D37*63)</f>
        <v>15.75</v>
      </c>
      <c r="G37" s="15" t="s">
        <v>57</v>
      </c>
      <c r="H37" s="15"/>
      <c r="I37" s="18"/>
    </row>
    <row r="38" spans="1:9" x14ac:dyDescent="0.2">
      <c r="A38" s="17" t="s">
        <v>29</v>
      </c>
      <c r="B38" s="12"/>
      <c r="C38" s="13" t="s">
        <v>28</v>
      </c>
      <c r="D38" s="14">
        <v>14</v>
      </c>
      <c r="E38" s="16">
        <v>0.5</v>
      </c>
      <c r="F38" s="14">
        <f>SUM(D38*0.5)</f>
        <v>7</v>
      </c>
      <c r="G38" s="15" t="s">
        <v>57</v>
      </c>
      <c r="H38" s="15"/>
      <c r="I38" s="18"/>
    </row>
    <row r="39" spans="1:9" x14ac:dyDescent="0.2">
      <c r="A39" s="17" t="s">
        <v>32</v>
      </c>
      <c r="B39" s="12"/>
      <c r="C39" s="13" t="s">
        <v>33</v>
      </c>
      <c r="D39" s="14">
        <v>1.3</v>
      </c>
      <c r="E39" s="14">
        <v>1.3</v>
      </c>
      <c r="F39" s="14"/>
      <c r="G39" s="40" t="s">
        <v>58</v>
      </c>
      <c r="H39" s="15"/>
      <c r="I39" s="18"/>
    </row>
    <row r="40" spans="1:9" x14ac:dyDescent="0.2">
      <c r="A40" s="17" t="s">
        <v>40</v>
      </c>
      <c r="B40" s="12"/>
      <c r="C40" s="13" t="s">
        <v>41</v>
      </c>
      <c r="D40" s="14">
        <v>24</v>
      </c>
      <c r="E40" s="14">
        <v>0.4</v>
      </c>
      <c r="F40" s="14"/>
      <c r="G40" s="40" t="s">
        <v>58</v>
      </c>
      <c r="H40" s="15"/>
      <c r="I40" s="18"/>
    </row>
    <row r="41" spans="1:9" x14ac:dyDescent="0.2">
      <c r="A41" s="17" t="s">
        <v>34</v>
      </c>
      <c r="B41" s="12"/>
      <c r="C41" s="13" t="s">
        <v>35</v>
      </c>
      <c r="D41" s="14">
        <v>1.5</v>
      </c>
      <c r="E41" s="14">
        <v>0.5</v>
      </c>
      <c r="F41" s="14"/>
      <c r="G41" s="15" t="s">
        <v>56</v>
      </c>
      <c r="H41" s="15"/>
      <c r="I41" s="18"/>
    </row>
    <row r="42" spans="1:9" x14ac:dyDescent="0.2">
      <c r="A42" s="17" t="s">
        <v>42</v>
      </c>
      <c r="B42" s="12"/>
      <c r="C42" s="13" t="s">
        <v>28</v>
      </c>
      <c r="D42" s="14">
        <v>8.4</v>
      </c>
      <c r="E42" s="14"/>
      <c r="F42" s="14"/>
      <c r="G42" s="40" t="s">
        <v>58</v>
      </c>
      <c r="H42" s="15"/>
      <c r="I42" s="18"/>
    </row>
    <row r="43" spans="1:9" x14ac:dyDescent="0.2">
      <c r="A43" s="17" t="s">
        <v>43</v>
      </c>
      <c r="B43" s="12"/>
      <c r="C43" s="13" t="s">
        <v>28</v>
      </c>
      <c r="D43" s="14">
        <v>8.4</v>
      </c>
      <c r="E43" s="14"/>
      <c r="F43" s="14"/>
      <c r="G43" s="40" t="s">
        <v>58</v>
      </c>
      <c r="H43" s="15"/>
      <c r="I43" s="18"/>
    </row>
    <row r="44" spans="1:9" x14ac:dyDescent="0.2">
      <c r="A44" s="17" t="s">
        <v>20</v>
      </c>
      <c r="B44" s="12"/>
      <c r="C44" s="13" t="s">
        <v>37</v>
      </c>
      <c r="D44" s="14">
        <v>13</v>
      </c>
      <c r="E44" s="14"/>
      <c r="F44" s="14"/>
      <c r="G44" s="15" t="s">
        <v>59</v>
      </c>
      <c r="H44" s="15"/>
      <c r="I44" s="18"/>
    </row>
    <row r="45" spans="1:9" x14ac:dyDescent="0.2">
      <c r="A45" s="17" t="s">
        <v>36</v>
      </c>
      <c r="B45" s="12"/>
      <c r="C45" s="13" t="s">
        <v>37</v>
      </c>
      <c r="D45" s="14">
        <v>13</v>
      </c>
      <c r="E45" s="14"/>
      <c r="F45" s="14"/>
      <c r="G45" s="15" t="s">
        <v>59</v>
      </c>
      <c r="H45" s="15"/>
      <c r="I45" s="18"/>
    </row>
    <row r="46" spans="1:9" ht="17" thickBot="1" x14ac:dyDescent="0.25">
      <c r="A46" s="19" t="s">
        <v>44</v>
      </c>
      <c r="B46" s="20"/>
      <c r="C46" s="21" t="s">
        <v>28</v>
      </c>
      <c r="D46" s="22">
        <v>6.04</v>
      </c>
      <c r="E46" s="23" t="s">
        <v>49</v>
      </c>
      <c r="F46" s="24">
        <v>1</v>
      </c>
      <c r="G46" s="41" t="s">
        <v>60</v>
      </c>
      <c r="H46" s="25"/>
      <c r="I46" s="26"/>
    </row>
  </sheetData>
  <mergeCells count="75">
    <mergeCell ref="J21:J22"/>
    <mergeCell ref="K21:K22"/>
    <mergeCell ref="H23:H24"/>
    <mergeCell ref="I23:I24"/>
    <mergeCell ref="J23:J24"/>
    <mergeCell ref="K23:K24"/>
    <mergeCell ref="J17:J18"/>
    <mergeCell ref="K17:K18"/>
    <mergeCell ref="G19:G20"/>
    <mergeCell ref="G21:G22"/>
    <mergeCell ref="G23:G24"/>
    <mergeCell ref="H19:H20"/>
    <mergeCell ref="I19:I20"/>
    <mergeCell ref="J19:J20"/>
    <mergeCell ref="K19:K20"/>
    <mergeCell ref="H21:H22"/>
    <mergeCell ref="G45:I45"/>
    <mergeCell ref="G46:I46"/>
    <mergeCell ref="A25:F26"/>
    <mergeCell ref="A31:I32"/>
    <mergeCell ref="G17:G18"/>
    <mergeCell ref="H17:H18"/>
    <mergeCell ref="I17:I18"/>
    <mergeCell ref="I21:I22"/>
    <mergeCell ref="G25:K26"/>
    <mergeCell ref="G39:I39"/>
    <mergeCell ref="G40:I40"/>
    <mergeCell ref="G41:I41"/>
    <mergeCell ref="G42:I42"/>
    <mergeCell ref="G43:I43"/>
    <mergeCell ref="G44:I44"/>
    <mergeCell ref="G33:I33"/>
    <mergeCell ref="G34:I34"/>
    <mergeCell ref="G35:I35"/>
    <mergeCell ref="G36:I36"/>
    <mergeCell ref="G37:I37"/>
    <mergeCell ref="G38:I38"/>
    <mergeCell ref="C21:C22"/>
    <mergeCell ref="D21:D22"/>
    <mergeCell ref="E21:E22"/>
    <mergeCell ref="F21:F22"/>
    <mergeCell ref="A23:A24"/>
    <mergeCell ref="B23:B24"/>
    <mergeCell ref="C23:C24"/>
    <mergeCell ref="D23:D24"/>
    <mergeCell ref="E23:E24"/>
    <mergeCell ref="F23:F24"/>
    <mergeCell ref="C17:C18"/>
    <mergeCell ref="D17:D18"/>
    <mergeCell ref="E17:E18"/>
    <mergeCell ref="F17:F18"/>
    <mergeCell ref="A19:A20"/>
    <mergeCell ref="B19:B20"/>
    <mergeCell ref="C19:C20"/>
    <mergeCell ref="D19:D20"/>
    <mergeCell ref="E19:E20"/>
    <mergeCell ref="F19:F20"/>
    <mergeCell ref="A40:B40"/>
    <mergeCell ref="A45:B45"/>
    <mergeCell ref="A46:B46"/>
    <mergeCell ref="A43:B43"/>
    <mergeCell ref="A33:B33"/>
    <mergeCell ref="A17:A18"/>
    <mergeCell ref="B17:B18"/>
    <mergeCell ref="A21:A22"/>
    <mergeCell ref="B21:B22"/>
    <mergeCell ref="A41:B41"/>
    <mergeCell ref="A42:B42"/>
    <mergeCell ref="A44:B44"/>
    <mergeCell ref="A34:B34"/>
    <mergeCell ref="A35:B35"/>
    <mergeCell ref="A36:B36"/>
    <mergeCell ref="A37:B37"/>
    <mergeCell ref="A38:B38"/>
    <mergeCell ref="A39:B39"/>
  </mergeCells>
  <hyperlinks>
    <hyperlink ref="G34" r:id="rId1" xr:uid="{534DFDAF-439C-4F45-9880-D47BA6B74705}"/>
    <hyperlink ref="G39" r:id="rId2" xr:uid="{DBF7DF13-1633-974C-8B9C-6E48AC22B5A2}"/>
    <hyperlink ref="G40" r:id="rId3" xr:uid="{897827EE-1858-7B46-8581-A8DEA7793AE6}"/>
    <hyperlink ref="G42" r:id="rId4" xr:uid="{0739C90F-7285-F54B-B38B-E4C17DD2CB22}"/>
    <hyperlink ref="G43" r:id="rId5" xr:uid="{BCAEBD6B-6149-424C-852E-4CF6DEE6C39D}"/>
    <hyperlink ref="G46" r:id="rId6" xr:uid="{FEAC9FDD-65C7-FC43-AB53-ED85F30C1F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 Tomášek</dc:creator>
  <cp:lastModifiedBy>Jozef Tomášek</cp:lastModifiedBy>
  <dcterms:created xsi:type="dcterms:W3CDTF">2025-01-23T11:43:29Z</dcterms:created>
  <dcterms:modified xsi:type="dcterms:W3CDTF">2025-01-24T14:54:40Z</dcterms:modified>
</cp:coreProperties>
</file>