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hill/Dropbox/Professional/Harvard/I-Lab/"/>
    </mc:Choice>
  </mc:AlternateContent>
  <bookViews>
    <workbookView xWindow="7040" yWindow="720" windowWidth="20480" windowHeight="14580" tabRatio="500"/>
  </bookViews>
  <sheets>
    <sheet name="Summary" sheetId="2" r:id="rId1"/>
    <sheet name="Midtown West and Chelsea Data" sheetId="1" r:id="rId2"/>
  </sheets>
  <definedNames>
    <definedName name="_xlnm._FilterDatabase" localSheetId="1" hidden="1">'Midtown West and Chelsea Data'!$A$13:$W$13</definedName>
    <definedName name="BRs">'Midtown West and Chelsea Data'!$I:$I</definedName>
    <definedName name="DOM">'Midtown West and Chelsea Data'!$G:$G</definedName>
    <definedName name="New_Dev">'Midtown West and Chelsea Data'!$V:$V</definedName>
    <definedName name="Price">'Midtown West and Chelsea Data'!$R:$R</definedName>
    <definedName name="SF">'Midtown West and Chelsea Data'!$K:$K</definedName>
    <definedName name="Sold">'Midtown West and Chelsea Data'!$W:$W</definedName>
    <definedName name="solver_adj" localSheetId="0" hidden="1">Summary!$T$36:$T$40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Summary!$T$36</definedName>
    <definedName name="solver_lhs2" localSheetId="0" hidden="1">Summary!$T$37</definedName>
    <definedName name="solver_lhs3" localSheetId="0" hidden="1">Summary!$T$38</definedName>
    <definedName name="solver_lhs4" localSheetId="0" hidden="1">Summary!$T$39</definedName>
    <definedName name="solver_lhs5" localSheetId="0" hidden="1">Summary!$T$40</definedName>
    <definedName name="solver_lhs6" localSheetId="0" hidden="1">Summary!$Z$41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Summary!$AA$41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4</definedName>
    <definedName name="solver_rel3" localSheetId="0" hidden="1">4</definedName>
    <definedName name="solver_rel4" localSheetId="0" hidden="1">4</definedName>
    <definedName name="solver_rel5" localSheetId="0" hidden="1">4</definedName>
    <definedName name="solver_rel6" localSheetId="0" hidden="1">1</definedName>
    <definedName name="solver_rhs1" localSheetId="0" hidden="1">integer</definedName>
    <definedName name="solver_rhs2" localSheetId="0" hidden="1">integer</definedName>
    <definedName name="solver_rhs3" localSheetId="0" hidden="1">integer</definedName>
    <definedName name="solver_rhs4" localSheetId="0" hidden="1">integer</definedName>
    <definedName name="solver_rhs5" localSheetId="0" hidden="1">integer</definedName>
    <definedName name="solver_rhs6" localSheetId="0" hidden="1">Summary!$Z$32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Status">'Midtown West and Chelsea Data'!$Q:$Q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7" i="2" l="1"/>
  <c r="W43" i="2"/>
  <c r="W36" i="2"/>
  <c r="V36" i="2"/>
  <c r="Z37" i="2"/>
  <c r="Z36" i="2"/>
  <c r="AA38" i="2"/>
  <c r="Y40" i="2"/>
  <c r="O36" i="2"/>
  <c r="K36" i="2"/>
  <c r="Z32" i="2"/>
  <c r="Z30" i="2"/>
  <c r="AA36" i="2"/>
  <c r="V37" i="2"/>
  <c r="AA37" i="2"/>
  <c r="Z38" i="2"/>
  <c r="N38" i="2"/>
  <c r="V38" i="2"/>
  <c r="W38" i="2"/>
  <c r="Z39" i="2"/>
  <c r="N39" i="2"/>
  <c r="V39" i="2"/>
  <c r="W39" i="2"/>
  <c r="AA39" i="2"/>
  <c r="Z40" i="2"/>
  <c r="N40" i="2"/>
  <c r="V40" i="2"/>
  <c r="W40" i="2"/>
  <c r="AA40" i="2"/>
  <c r="AA41" i="2"/>
  <c r="Z41" i="2"/>
  <c r="Y37" i="2"/>
  <c r="Y38" i="2"/>
  <c r="Y39" i="2"/>
  <c r="Y36" i="2"/>
  <c r="N37" i="2"/>
  <c r="N36" i="2"/>
  <c r="O37" i="2"/>
  <c r="O38" i="2"/>
  <c r="O39" i="2"/>
  <c r="O40" i="2"/>
  <c r="E8" i="2"/>
  <c r="L37" i="2"/>
  <c r="E37" i="2"/>
  <c r="K37" i="2"/>
  <c r="F37" i="2"/>
  <c r="G37" i="2"/>
  <c r="H37" i="2"/>
  <c r="E9" i="2"/>
  <c r="L38" i="2"/>
  <c r="E38" i="2"/>
  <c r="K38" i="2"/>
  <c r="F38" i="2"/>
  <c r="G38" i="2"/>
  <c r="H38" i="2"/>
  <c r="E10" i="2"/>
  <c r="L39" i="2"/>
  <c r="E39" i="2"/>
  <c r="K39" i="2"/>
  <c r="F39" i="2"/>
  <c r="G39" i="2"/>
  <c r="H39" i="2"/>
  <c r="E11" i="2"/>
  <c r="L40" i="2"/>
  <c r="E40" i="2"/>
  <c r="K40" i="2"/>
  <c r="F40" i="2"/>
  <c r="G40" i="2"/>
  <c r="H40" i="2"/>
  <c r="E7" i="2"/>
  <c r="L36" i="2"/>
  <c r="E36" i="2"/>
  <c r="F36" i="2"/>
  <c r="G36" i="2"/>
  <c r="H36" i="2"/>
  <c r="Q37" i="2"/>
  <c r="Q38" i="2"/>
  <c r="Q39" i="2"/>
  <c r="Q40" i="2"/>
  <c r="Q36" i="2"/>
  <c r="E41" i="2"/>
  <c r="E25" i="2"/>
  <c r="E26" i="2"/>
  <c r="E27" i="2"/>
  <c r="E28" i="2"/>
  <c r="E29" i="2"/>
  <c r="E30" i="2"/>
  <c r="E16" i="2"/>
  <c r="E17" i="2"/>
  <c r="E18" i="2"/>
  <c r="E19" i="2"/>
  <c r="E20" i="2"/>
  <c r="E21" i="2"/>
  <c r="F29" i="2"/>
  <c r="G29" i="2"/>
  <c r="H29" i="2"/>
  <c r="F28" i="2"/>
  <c r="G28" i="2"/>
  <c r="H28" i="2"/>
  <c r="F27" i="2"/>
  <c r="G27" i="2"/>
  <c r="H27" i="2"/>
  <c r="F26" i="2"/>
  <c r="G26" i="2"/>
  <c r="H26" i="2"/>
  <c r="F25" i="2"/>
  <c r="G25" i="2"/>
  <c r="H25" i="2"/>
  <c r="F20" i="2"/>
  <c r="G20" i="2"/>
  <c r="H20" i="2"/>
  <c r="F19" i="2"/>
  <c r="G19" i="2"/>
  <c r="H19" i="2"/>
  <c r="F18" i="2"/>
  <c r="G18" i="2"/>
  <c r="H18" i="2"/>
  <c r="F17" i="2"/>
  <c r="G17" i="2"/>
  <c r="H17" i="2"/>
  <c r="F16" i="2"/>
  <c r="G16" i="2"/>
  <c r="H16" i="2"/>
  <c r="F8" i="2"/>
  <c r="G8" i="2"/>
  <c r="F9" i="2"/>
  <c r="G9" i="2"/>
  <c r="F10" i="2"/>
  <c r="G10" i="2"/>
  <c r="F11" i="2"/>
  <c r="G11" i="2"/>
  <c r="G7" i="2"/>
  <c r="F7" i="2"/>
  <c r="H9" i="2"/>
  <c r="H10" i="2"/>
  <c r="H11" i="2"/>
  <c r="H8" i="2"/>
  <c r="H7" i="2"/>
  <c r="E12" i="2"/>
  <c r="R1088" i="1"/>
  <c r="L1088" i="1"/>
  <c r="E1088" i="1"/>
  <c r="R1087" i="1"/>
  <c r="L1087" i="1"/>
  <c r="E1087" i="1"/>
  <c r="R1086" i="1"/>
  <c r="L1086" i="1"/>
  <c r="E1086" i="1"/>
  <c r="R1085" i="1"/>
  <c r="L1085" i="1"/>
  <c r="E1085" i="1"/>
  <c r="R1084" i="1"/>
  <c r="L1084" i="1"/>
  <c r="E1084" i="1"/>
  <c r="R1083" i="1"/>
  <c r="L1083" i="1"/>
  <c r="E1083" i="1"/>
  <c r="R1082" i="1"/>
  <c r="L1082" i="1"/>
  <c r="E1082" i="1"/>
  <c r="F6" i="1"/>
  <c r="D1082" i="1"/>
  <c r="R1081" i="1"/>
  <c r="L1081" i="1"/>
  <c r="E1081" i="1"/>
  <c r="F4" i="1"/>
  <c r="D1081" i="1"/>
  <c r="R1080" i="1"/>
  <c r="L1080" i="1"/>
  <c r="E1080" i="1"/>
  <c r="D1080" i="1"/>
  <c r="R1079" i="1"/>
  <c r="L1079" i="1"/>
  <c r="E1079" i="1"/>
  <c r="D1079" i="1"/>
  <c r="R1078" i="1"/>
  <c r="L1078" i="1"/>
  <c r="E1078" i="1"/>
  <c r="D1078" i="1"/>
  <c r="R1077" i="1"/>
  <c r="L1077" i="1"/>
  <c r="E1077" i="1"/>
  <c r="D1077" i="1"/>
  <c r="R1076" i="1"/>
  <c r="L1076" i="1"/>
  <c r="E1076" i="1"/>
  <c r="D1076" i="1"/>
  <c r="R1075" i="1"/>
  <c r="L1075" i="1"/>
  <c r="E1075" i="1"/>
  <c r="F5" i="1"/>
  <c r="D1075" i="1"/>
  <c r="R1074" i="1"/>
  <c r="L1074" i="1"/>
  <c r="E1074" i="1"/>
  <c r="D1074" i="1"/>
  <c r="R1073" i="1"/>
  <c r="L1073" i="1"/>
  <c r="E1073" i="1"/>
  <c r="D1073" i="1"/>
  <c r="R1072" i="1"/>
  <c r="L1072" i="1"/>
  <c r="E1072" i="1"/>
  <c r="F8" i="1"/>
  <c r="D1072" i="1"/>
  <c r="R1071" i="1"/>
  <c r="L1071" i="1"/>
  <c r="E1071" i="1"/>
  <c r="D1071" i="1"/>
  <c r="R1070" i="1"/>
  <c r="L1070" i="1"/>
  <c r="E1070" i="1"/>
  <c r="F7" i="1"/>
  <c r="D1070" i="1"/>
  <c r="R1069" i="1"/>
  <c r="L1069" i="1"/>
  <c r="E1069" i="1"/>
  <c r="D1069" i="1"/>
  <c r="R1068" i="1"/>
  <c r="L1068" i="1"/>
  <c r="E1068" i="1"/>
  <c r="D1068" i="1"/>
  <c r="R1067" i="1"/>
  <c r="L1067" i="1"/>
  <c r="E1067" i="1"/>
  <c r="D1067" i="1"/>
  <c r="R1066" i="1"/>
  <c r="L1066" i="1"/>
  <c r="E1066" i="1"/>
  <c r="D1066" i="1"/>
  <c r="R1065" i="1"/>
  <c r="L1065" i="1"/>
  <c r="E1065" i="1"/>
  <c r="D1065" i="1"/>
  <c r="R1064" i="1"/>
  <c r="L1064" i="1"/>
  <c r="E1064" i="1"/>
  <c r="D1064" i="1"/>
  <c r="R1063" i="1"/>
  <c r="L1063" i="1"/>
  <c r="E1063" i="1"/>
  <c r="D1063" i="1"/>
  <c r="R1062" i="1"/>
  <c r="L1062" i="1"/>
  <c r="E1062" i="1"/>
  <c r="D1062" i="1"/>
  <c r="R1061" i="1"/>
  <c r="L1061" i="1"/>
  <c r="E1061" i="1"/>
  <c r="D1061" i="1"/>
  <c r="R1060" i="1"/>
  <c r="L1060" i="1"/>
  <c r="E1060" i="1"/>
  <c r="D1060" i="1"/>
  <c r="R1059" i="1"/>
  <c r="L1059" i="1"/>
  <c r="E1059" i="1"/>
  <c r="F10" i="1"/>
  <c r="D1059" i="1"/>
  <c r="R1058" i="1"/>
  <c r="L1058" i="1"/>
  <c r="E1058" i="1"/>
  <c r="D1058" i="1"/>
  <c r="R1057" i="1"/>
  <c r="L1057" i="1"/>
  <c r="E1057" i="1"/>
  <c r="D1057" i="1"/>
  <c r="R1056" i="1"/>
  <c r="L1056" i="1"/>
  <c r="E1056" i="1"/>
  <c r="D1056" i="1"/>
  <c r="R1055" i="1"/>
  <c r="L1055" i="1"/>
  <c r="E1055" i="1"/>
  <c r="D1055" i="1"/>
  <c r="R1054" i="1"/>
  <c r="L1054" i="1"/>
  <c r="E1054" i="1"/>
  <c r="D1054" i="1"/>
  <c r="R1053" i="1"/>
  <c r="L1053" i="1"/>
  <c r="E1053" i="1"/>
  <c r="R1052" i="1"/>
  <c r="L1052" i="1"/>
  <c r="E1052" i="1"/>
  <c r="R1051" i="1"/>
  <c r="L1051" i="1"/>
  <c r="E1051" i="1"/>
  <c r="R1050" i="1"/>
  <c r="L1050" i="1"/>
  <c r="E1050" i="1"/>
  <c r="R1049" i="1"/>
  <c r="L1049" i="1"/>
  <c r="E1049" i="1"/>
  <c r="R1048" i="1"/>
  <c r="L1048" i="1"/>
  <c r="E1048" i="1"/>
  <c r="R1047" i="1"/>
  <c r="L1047" i="1"/>
  <c r="E1047" i="1"/>
  <c r="D1047" i="1"/>
  <c r="R1046" i="1"/>
  <c r="L1046" i="1"/>
  <c r="E1046" i="1"/>
  <c r="D1046" i="1"/>
  <c r="R1045" i="1"/>
  <c r="L1045" i="1"/>
  <c r="E1045" i="1"/>
  <c r="D1045" i="1"/>
  <c r="L1044" i="1"/>
  <c r="E1044" i="1"/>
  <c r="D1044" i="1"/>
  <c r="L1043" i="1"/>
  <c r="E1043" i="1"/>
  <c r="D1043" i="1"/>
  <c r="L1042" i="1"/>
  <c r="E1042" i="1"/>
  <c r="D1042" i="1"/>
  <c r="R1041" i="1"/>
  <c r="L1041" i="1"/>
  <c r="E1041" i="1"/>
  <c r="D1041" i="1"/>
  <c r="R1040" i="1"/>
  <c r="L1040" i="1"/>
  <c r="E1040" i="1"/>
  <c r="D1040" i="1"/>
  <c r="R1039" i="1"/>
  <c r="L1039" i="1"/>
  <c r="E1039" i="1"/>
  <c r="D1039" i="1"/>
  <c r="R1038" i="1"/>
  <c r="L1038" i="1"/>
  <c r="E1038" i="1"/>
  <c r="D1038" i="1"/>
  <c r="R1037" i="1"/>
  <c r="L1037" i="1"/>
  <c r="E1037" i="1"/>
  <c r="D1037" i="1"/>
  <c r="R1036" i="1"/>
  <c r="L1036" i="1"/>
  <c r="E1036" i="1"/>
  <c r="D1036" i="1"/>
  <c r="R1035" i="1"/>
  <c r="L1035" i="1"/>
  <c r="E1035" i="1"/>
  <c r="D1035" i="1"/>
  <c r="R1034" i="1"/>
  <c r="L1034" i="1"/>
  <c r="E1034" i="1"/>
  <c r="D1034" i="1"/>
  <c r="R1033" i="1"/>
  <c r="L1033" i="1"/>
  <c r="E1033" i="1"/>
  <c r="D1033" i="1"/>
  <c r="R1032" i="1"/>
  <c r="L1032" i="1"/>
  <c r="E1032" i="1"/>
  <c r="D1032" i="1"/>
  <c r="R1031" i="1"/>
  <c r="L1031" i="1"/>
  <c r="E1031" i="1"/>
  <c r="D1031" i="1"/>
  <c r="R1030" i="1"/>
  <c r="L1030" i="1"/>
  <c r="E1030" i="1"/>
  <c r="D1030" i="1"/>
  <c r="R1029" i="1"/>
  <c r="L1029" i="1"/>
  <c r="E1029" i="1"/>
  <c r="D1029" i="1"/>
  <c r="R1028" i="1"/>
  <c r="L1028" i="1"/>
  <c r="E1028" i="1"/>
  <c r="D1028" i="1"/>
  <c r="R1027" i="1"/>
  <c r="L1027" i="1"/>
  <c r="E1027" i="1"/>
  <c r="D1027" i="1"/>
  <c r="R1026" i="1"/>
  <c r="L1026" i="1"/>
  <c r="E1026" i="1"/>
  <c r="D1026" i="1"/>
  <c r="R1025" i="1"/>
  <c r="L1025" i="1"/>
  <c r="E1025" i="1"/>
  <c r="D1025" i="1"/>
  <c r="R1024" i="1"/>
  <c r="L1024" i="1"/>
  <c r="E1024" i="1"/>
  <c r="D1024" i="1"/>
  <c r="R1023" i="1"/>
  <c r="L1023" i="1"/>
  <c r="E1023" i="1"/>
  <c r="D1023" i="1"/>
  <c r="R1022" i="1"/>
  <c r="L1022" i="1"/>
  <c r="E1022" i="1"/>
  <c r="D1022" i="1"/>
  <c r="R1021" i="1"/>
  <c r="L1021" i="1"/>
  <c r="E1021" i="1"/>
  <c r="D1021" i="1"/>
  <c r="R1020" i="1"/>
  <c r="L1020" i="1"/>
  <c r="E1020" i="1"/>
  <c r="D1020" i="1"/>
  <c r="R1019" i="1"/>
  <c r="L1019" i="1"/>
  <c r="E1019" i="1"/>
  <c r="D1019" i="1"/>
  <c r="R1018" i="1"/>
  <c r="L1018" i="1"/>
  <c r="E1018" i="1"/>
  <c r="D1018" i="1"/>
  <c r="R1017" i="1"/>
  <c r="L1017" i="1"/>
  <c r="E1017" i="1"/>
  <c r="D1017" i="1"/>
  <c r="R1016" i="1"/>
  <c r="L1016" i="1"/>
  <c r="E1016" i="1"/>
  <c r="D1016" i="1"/>
  <c r="R1015" i="1"/>
  <c r="L1015" i="1"/>
  <c r="E1015" i="1"/>
  <c r="D1015" i="1"/>
  <c r="R1014" i="1"/>
  <c r="L1014" i="1"/>
  <c r="E1014" i="1"/>
  <c r="D1014" i="1"/>
  <c r="R1013" i="1"/>
  <c r="L1013" i="1"/>
  <c r="E1013" i="1"/>
  <c r="D1013" i="1"/>
  <c r="R1012" i="1"/>
  <c r="L1012" i="1"/>
  <c r="E1012" i="1"/>
  <c r="D1012" i="1"/>
  <c r="R1011" i="1"/>
  <c r="L1011" i="1"/>
  <c r="E1011" i="1"/>
  <c r="D1011" i="1"/>
  <c r="R1010" i="1"/>
  <c r="L1010" i="1"/>
  <c r="E1010" i="1"/>
  <c r="D1010" i="1"/>
  <c r="R1009" i="1"/>
  <c r="L1009" i="1"/>
  <c r="E1009" i="1"/>
  <c r="D1009" i="1"/>
  <c r="R1008" i="1"/>
  <c r="L1008" i="1"/>
  <c r="E1008" i="1"/>
  <c r="D1008" i="1"/>
  <c r="R1007" i="1"/>
  <c r="L1007" i="1"/>
  <c r="E1007" i="1"/>
  <c r="D1007" i="1"/>
  <c r="R1006" i="1"/>
  <c r="L1006" i="1"/>
  <c r="E1006" i="1"/>
  <c r="D1006" i="1"/>
  <c r="R1005" i="1"/>
  <c r="L1005" i="1"/>
  <c r="E1005" i="1"/>
  <c r="D1005" i="1"/>
  <c r="R1004" i="1"/>
  <c r="L1004" i="1"/>
  <c r="E1004" i="1"/>
  <c r="D1004" i="1"/>
  <c r="R1003" i="1"/>
  <c r="L1003" i="1"/>
  <c r="E1003" i="1"/>
  <c r="D1003" i="1"/>
  <c r="R1002" i="1"/>
  <c r="L1002" i="1"/>
  <c r="E1002" i="1"/>
  <c r="D1002" i="1"/>
  <c r="R1001" i="1"/>
  <c r="L1001" i="1"/>
  <c r="E1001" i="1"/>
  <c r="D1001" i="1"/>
  <c r="R1000" i="1"/>
  <c r="L1000" i="1"/>
  <c r="E1000" i="1"/>
  <c r="D1000" i="1"/>
  <c r="R999" i="1"/>
  <c r="L999" i="1"/>
  <c r="E999" i="1"/>
  <c r="D999" i="1"/>
  <c r="R998" i="1"/>
  <c r="L998" i="1"/>
  <c r="E998" i="1"/>
  <c r="D998" i="1"/>
  <c r="R997" i="1"/>
  <c r="L997" i="1"/>
  <c r="E997" i="1"/>
  <c r="D997" i="1"/>
  <c r="R996" i="1"/>
  <c r="L996" i="1"/>
  <c r="E996" i="1"/>
  <c r="D996" i="1"/>
  <c r="R995" i="1"/>
  <c r="L995" i="1"/>
  <c r="E995" i="1"/>
  <c r="D995" i="1"/>
  <c r="R994" i="1"/>
  <c r="L994" i="1"/>
  <c r="E994" i="1"/>
  <c r="D994" i="1"/>
  <c r="R993" i="1"/>
  <c r="L993" i="1"/>
  <c r="E993" i="1"/>
  <c r="D993" i="1"/>
  <c r="R992" i="1"/>
  <c r="L992" i="1"/>
  <c r="E992" i="1"/>
  <c r="D992" i="1"/>
  <c r="R991" i="1"/>
  <c r="L991" i="1"/>
  <c r="E991" i="1"/>
  <c r="D991" i="1"/>
  <c r="R990" i="1"/>
  <c r="L990" i="1"/>
  <c r="E990" i="1"/>
  <c r="D990" i="1"/>
  <c r="R989" i="1"/>
  <c r="L989" i="1"/>
  <c r="E989" i="1"/>
  <c r="D989" i="1"/>
  <c r="R988" i="1"/>
  <c r="L988" i="1"/>
  <c r="E988" i="1"/>
  <c r="D988" i="1"/>
  <c r="R987" i="1"/>
  <c r="L987" i="1"/>
  <c r="E987" i="1"/>
  <c r="D987" i="1"/>
  <c r="R986" i="1"/>
  <c r="L986" i="1"/>
  <c r="E986" i="1"/>
  <c r="D986" i="1"/>
  <c r="R985" i="1"/>
  <c r="L985" i="1"/>
  <c r="E985" i="1"/>
  <c r="D985" i="1"/>
  <c r="R984" i="1"/>
  <c r="L984" i="1"/>
  <c r="E984" i="1"/>
  <c r="D984" i="1"/>
  <c r="R983" i="1"/>
  <c r="L983" i="1"/>
  <c r="E983" i="1"/>
  <c r="D983" i="1"/>
  <c r="R982" i="1"/>
  <c r="L982" i="1"/>
  <c r="E982" i="1"/>
  <c r="D982" i="1"/>
  <c r="R981" i="1"/>
  <c r="L981" i="1"/>
  <c r="E981" i="1"/>
  <c r="D981" i="1"/>
  <c r="R980" i="1"/>
  <c r="L980" i="1"/>
  <c r="E980" i="1"/>
  <c r="D980" i="1"/>
  <c r="R979" i="1"/>
  <c r="L979" i="1"/>
  <c r="E979" i="1"/>
  <c r="D979" i="1"/>
  <c r="R978" i="1"/>
  <c r="L978" i="1"/>
  <c r="E978" i="1"/>
  <c r="D978" i="1"/>
  <c r="R977" i="1"/>
  <c r="L977" i="1"/>
  <c r="E977" i="1"/>
  <c r="D977" i="1"/>
  <c r="R976" i="1"/>
  <c r="L976" i="1"/>
  <c r="E976" i="1"/>
  <c r="D976" i="1"/>
  <c r="R975" i="1"/>
  <c r="L975" i="1"/>
  <c r="E975" i="1"/>
  <c r="D975" i="1"/>
  <c r="R974" i="1"/>
  <c r="L974" i="1"/>
  <c r="E974" i="1"/>
  <c r="D974" i="1"/>
  <c r="R973" i="1"/>
  <c r="L973" i="1"/>
  <c r="E973" i="1"/>
  <c r="D973" i="1"/>
  <c r="R972" i="1"/>
  <c r="L972" i="1"/>
  <c r="E972" i="1"/>
  <c r="D972" i="1"/>
  <c r="R971" i="1"/>
  <c r="L971" i="1"/>
  <c r="E971" i="1"/>
  <c r="D971" i="1"/>
  <c r="R970" i="1"/>
  <c r="L970" i="1"/>
  <c r="E970" i="1"/>
  <c r="D970" i="1"/>
  <c r="R969" i="1"/>
  <c r="L969" i="1"/>
  <c r="E969" i="1"/>
  <c r="D969" i="1"/>
  <c r="R968" i="1"/>
  <c r="L968" i="1"/>
  <c r="E968" i="1"/>
  <c r="D968" i="1"/>
  <c r="R967" i="1"/>
  <c r="L967" i="1"/>
  <c r="E967" i="1"/>
  <c r="D967" i="1"/>
  <c r="R966" i="1"/>
  <c r="L966" i="1"/>
  <c r="E966" i="1"/>
  <c r="D966" i="1"/>
  <c r="R965" i="1"/>
  <c r="L965" i="1"/>
  <c r="E965" i="1"/>
  <c r="D965" i="1"/>
  <c r="R964" i="1"/>
  <c r="L964" i="1"/>
  <c r="E964" i="1"/>
  <c r="D964" i="1"/>
  <c r="R963" i="1"/>
  <c r="L963" i="1"/>
  <c r="E963" i="1"/>
  <c r="D963" i="1"/>
  <c r="R962" i="1"/>
  <c r="L962" i="1"/>
  <c r="E962" i="1"/>
  <c r="D962" i="1"/>
  <c r="R961" i="1"/>
  <c r="L961" i="1"/>
  <c r="E961" i="1"/>
  <c r="D961" i="1"/>
  <c r="R960" i="1"/>
  <c r="L960" i="1"/>
  <c r="E960" i="1"/>
  <c r="D960" i="1"/>
  <c r="R959" i="1"/>
  <c r="L959" i="1"/>
  <c r="E959" i="1"/>
  <c r="D959" i="1"/>
  <c r="R958" i="1"/>
  <c r="L958" i="1"/>
  <c r="E958" i="1"/>
  <c r="D958" i="1"/>
  <c r="R957" i="1"/>
  <c r="L957" i="1"/>
  <c r="E957" i="1"/>
  <c r="D957" i="1"/>
  <c r="R956" i="1"/>
  <c r="L956" i="1"/>
  <c r="E956" i="1"/>
  <c r="D956" i="1"/>
  <c r="R955" i="1"/>
  <c r="L955" i="1"/>
  <c r="E955" i="1"/>
  <c r="R954" i="1"/>
  <c r="L954" i="1"/>
  <c r="E954" i="1"/>
  <c r="R953" i="1"/>
  <c r="L953" i="1"/>
  <c r="E953" i="1"/>
  <c r="R952" i="1"/>
  <c r="L952" i="1"/>
  <c r="E952" i="1"/>
  <c r="R951" i="1"/>
  <c r="L951" i="1"/>
  <c r="E951" i="1"/>
  <c r="R950" i="1"/>
  <c r="L950" i="1"/>
  <c r="E950" i="1"/>
  <c r="R949" i="1"/>
  <c r="L949" i="1"/>
  <c r="E949" i="1"/>
  <c r="R948" i="1"/>
  <c r="L948" i="1"/>
  <c r="E948" i="1"/>
  <c r="R947" i="1"/>
  <c r="L947" i="1"/>
  <c r="E947" i="1"/>
  <c r="R946" i="1"/>
  <c r="L946" i="1"/>
  <c r="E946" i="1"/>
  <c r="R945" i="1"/>
  <c r="L945" i="1"/>
  <c r="E945" i="1"/>
  <c r="R944" i="1"/>
  <c r="L944" i="1"/>
  <c r="E944" i="1"/>
  <c r="R943" i="1"/>
  <c r="L943" i="1"/>
  <c r="E943" i="1"/>
  <c r="R942" i="1"/>
  <c r="L942" i="1"/>
  <c r="E942" i="1"/>
  <c r="R941" i="1"/>
  <c r="L941" i="1"/>
  <c r="E941" i="1"/>
  <c r="R940" i="1"/>
  <c r="L940" i="1"/>
  <c r="E940" i="1"/>
  <c r="R939" i="1"/>
  <c r="L939" i="1"/>
  <c r="E939" i="1"/>
  <c r="R938" i="1"/>
  <c r="L938" i="1"/>
  <c r="E938" i="1"/>
  <c r="R937" i="1"/>
  <c r="L937" i="1"/>
  <c r="E937" i="1"/>
  <c r="R936" i="1"/>
  <c r="L936" i="1"/>
  <c r="E936" i="1"/>
  <c r="R935" i="1"/>
  <c r="L935" i="1"/>
  <c r="E935" i="1"/>
  <c r="R934" i="1"/>
  <c r="L934" i="1"/>
  <c r="E934" i="1"/>
  <c r="R933" i="1"/>
  <c r="L933" i="1"/>
  <c r="E933" i="1"/>
  <c r="R932" i="1"/>
  <c r="L932" i="1"/>
  <c r="E932" i="1"/>
  <c r="R931" i="1"/>
  <c r="L931" i="1"/>
  <c r="E931" i="1"/>
  <c r="R930" i="1"/>
  <c r="L930" i="1"/>
  <c r="E930" i="1"/>
  <c r="R929" i="1"/>
  <c r="L929" i="1"/>
  <c r="E929" i="1"/>
  <c r="R928" i="1"/>
  <c r="L928" i="1"/>
  <c r="E928" i="1"/>
  <c r="R927" i="1"/>
  <c r="L927" i="1"/>
  <c r="E927" i="1"/>
  <c r="D927" i="1"/>
  <c r="R926" i="1"/>
  <c r="L926" i="1"/>
  <c r="E926" i="1"/>
  <c r="D926" i="1"/>
  <c r="R925" i="1"/>
  <c r="L925" i="1"/>
  <c r="E925" i="1"/>
  <c r="D925" i="1"/>
  <c r="R924" i="1"/>
  <c r="L924" i="1"/>
  <c r="E924" i="1"/>
  <c r="D924" i="1"/>
  <c r="R923" i="1"/>
  <c r="L923" i="1"/>
  <c r="E923" i="1"/>
  <c r="D923" i="1"/>
  <c r="R922" i="1"/>
  <c r="L922" i="1"/>
  <c r="E922" i="1"/>
  <c r="D922" i="1"/>
  <c r="R921" i="1"/>
  <c r="L921" i="1"/>
  <c r="E921" i="1"/>
  <c r="D921" i="1"/>
  <c r="R920" i="1"/>
  <c r="L920" i="1"/>
  <c r="E920" i="1"/>
  <c r="D920" i="1"/>
  <c r="R919" i="1"/>
  <c r="L919" i="1"/>
  <c r="E919" i="1"/>
  <c r="D919" i="1"/>
  <c r="R918" i="1"/>
  <c r="L918" i="1"/>
  <c r="E918" i="1"/>
  <c r="D918" i="1"/>
  <c r="R917" i="1"/>
  <c r="L917" i="1"/>
  <c r="E917" i="1"/>
  <c r="D917" i="1"/>
  <c r="R916" i="1"/>
  <c r="L916" i="1"/>
  <c r="E916" i="1"/>
  <c r="D916" i="1"/>
  <c r="R915" i="1"/>
  <c r="L915" i="1"/>
  <c r="E915" i="1"/>
  <c r="D915" i="1"/>
  <c r="R914" i="1"/>
  <c r="L914" i="1"/>
  <c r="E914" i="1"/>
  <c r="D914" i="1"/>
  <c r="R913" i="1"/>
  <c r="L913" i="1"/>
  <c r="E913" i="1"/>
  <c r="D913" i="1"/>
  <c r="R912" i="1"/>
  <c r="L912" i="1"/>
  <c r="E912" i="1"/>
  <c r="D912" i="1"/>
  <c r="R911" i="1"/>
  <c r="L911" i="1"/>
  <c r="E911" i="1"/>
  <c r="D911" i="1"/>
  <c r="R910" i="1"/>
  <c r="L910" i="1"/>
  <c r="E910" i="1"/>
  <c r="D910" i="1"/>
  <c r="R909" i="1"/>
  <c r="L909" i="1"/>
  <c r="E909" i="1"/>
  <c r="D909" i="1"/>
  <c r="R908" i="1"/>
  <c r="L908" i="1"/>
  <c r="E908" i="1"/>
  <c r="D908" i="1"/>
  <c r="R907" i="1"/>
  <c r="L907" i="1"/>
  <c r="E907" i="1"/>
  <c r="D907" i="1"/>
  <c r="R906" i="1"/>
  <c r="L906" i="1"/>
  <c r="E906" i="1"/>
  <c r="D906" i="1"/>
  <c r="R905" i="1"/>
  <c r="L905" i="1"/>
  <c r="E905" i="1"/>
  <c r="D905" i="1"/>
  <c r="R904" i="1"/>
  <c r="L904" i="1"/>
  <c r="E904" i="1"/>
  <c r="D904" i="1"/>
  <c r="R903" i="1"/>
  <c r="L903" i="1"/>
  <c r="E903" i="1"/>
  <c r="D903" i="1"/>
  <c r="R902" i="1"/>
  <c r="L902" i="1"/>
  <c r="E902" i="1"/>
  <c r="D902" i="1"/>
  <c r="R901" i="1"/>
  <c r="L901" i="1"/>
  <c r="E901" i="1"/>
  <c r="D901" i="1"/>
  <c r="R900" i="1"/>
  <c r="L900" i="1"/>
  <c r="E900" i="1"/>
  <c r="D900" i="1"/>
  <c r="R899" i="1"/>
  <c r="L899" i="1"/>
  <c r="E899" i="1"/>
  <c r="D899" i="1"/>
  <c r="R898" i="1"/>
  <c r="L898" i="1"/>
  <c r="E898" i="1"/>
  <c r="D898" i="1"/>
  <c r="R897" i="1"/>
  <c r="L897" i="1"/>
  <c r="E897" i="1"/>
  <c r="D897" i="1"/>
  <c r="R896" i="1"/>
  <c r="L896" i="1"/>
  <c r="E896" i="1"/>
  <c r="D896" i="1"/>
  <c r="R895" i="1"/>
  <c r="L895" i="1"/>
  <c r="E895" i="1"/>
  <c r="D895" i="1"/>
  <c r="R894" i="1"/>
  <c r="L894" i="1"/>
  <c r="E894" i="1"/>
  <c r="D894" i="1"/>
  <c r="R893" i="1"/>
  <c r="L893" i="1"/>
  <c r="E893" i="1"/>
  <c r="D893" i="1"/>
  <c r="R892" i="1"/>
  <c r="L892" i="1"/>
  <c r="E892" i="1"/>
  <c r="D892" i="1"/>
  <c r="R891" i="1"/>
  <c r="L891" i="1"/>
  <c r="E891" i="1"/>
  <c r="D891" i="1"/>
  <c r="R890" i="1"/>
  <c r="L890" i="1"/>
  <c r="E890" i="1"/>
  <c r="D890" i="1"/>
  <c r="R889" i="1"/>
  <c r="L889" i="1"/>
  <c r="E889" i="1"/>
  <c r="D889" i="1"/>
  <c r="R888" i="1"/>
  <c r="L888" i="1"/>
  <c r="E888" i="1"/>
  <c r="D888" i="1"/>
  <c r="R887" i="1"/>
  <c r="L887" i="1"/>
  <c r="E887" i="1"/>
  <c r="D887" i="1"/>
  <c r="R886" i="1"/>
  <c r="L886" i="1"/>
  <c r="E886" i="1"/>
  <c r="D886" i="1"/>
  <c r="R885" i="1"/>
  <c r="L885" i="1"/>
  <c r="E885" i="1"/>
  <c r="D885" i="1"/>
  <c r="R884" i="1"/>
  <c r="L884" i="1"/>
  <c r="E884" i="1"/>
  <c r="D884" i="1"/>
  <c r="R883" i="1"/>
  <c r="L883" i="1"/>
  <c r="E883" i="1"/>
  <c r="D883" i="1"/>
  <c r="R882" i="1"/>
  <c r="L882" i="1"/>
  <c r="E882" i="1"/>
  <c r="D882" i="1"/>
  <c r="R881" i="1"/>
  <c r="L881" i="1"/>
  <c r="E881" i="1"/>
  <c r="D881" i="1"/>
  <c r="R880" i="1"/>
  <c r="L880" i="1"/>
  <c r="E880" i="1"/>
  <c r="D880" i="1"/>
  <c r="R879" i="1"/>
  <c r="L879" i="1"/>
  <c r="E879" i="1"/>
  <c r="D879" i="1"/>
  <c r="R878" i="1"/>
  <c r="L878" i="1"/>
  <c r="E878" i="1"/>
  <c r="D878" i="1"/>
  <c r="R877" i="1"/>
  <c r="L877" i="1"/>
  <c r="E877" i="1"/>
  <c r="D877" i="1"/>
  <c r="R876" i="1"/>
  <c r="L876" i="1"/>
  <c r="E876" i="1"/>
  <c r="D876" i="1"/>
  <c r="R875" i="1"/>
  <c r="L875" i="1"/>
  <c r="E875" i="1"/>
  <c r="D875" i="1"/>
  <c r="R874" i="1"/>
  <c r="L874" i="1"/>
  <c r="E874" i="1"/>
  <c r="D874" i="1"/>
  <c r="R873" i="1"/>
  <c r="L873" i="1"/>
  <c r="E873" i="1"/>
  <c r="D873" i="1"/>
  <c r="R872" i="1"/>
  <c r="L872" i="1"/>
  <c r="E872" i="1"/>
  <c r="D872" i="1"/>
  <c r="R871" i="1"/>
  <c r="L871" i="1"/>
  <c r="E871" i="1"/>
  <c r="D871" i="1"/>
  <c r="R870" i="1"/>
  <c r="L870" i="1"/>
  <c r="E870" i="1"/>
  <c r="D870" i="1"/>
  <c r="R869" i="1"/>
  <c r="L869" i="1"/>
  <c r="E869" i="1"/>
  <c r="D869" i="1"/>
  <c r="R868" i="1"/>
  <c r="L868" i="1"/>
  <c r="E868" i="1"/>
  <c r="D868" i="1"/>
  <c r="R867" i="1"/>
  <c r="L867" i="1"/>
  <c r="E867" i="1"/>
  <c r="D867" i="1"/>
  <c r="R866" i="1"/>
  <c r="L866" i="1"/>
  <c r="E866" i="1"/>
  <c r="D866" i="1"/>
  <c r="R865" i="1"/>
  <c r="L865" i="1"/>
  <c r="E865" i="1"/>
  <c r="D865" i="1"/>
  <c r="R864" i="1"/>
  <c r="L864" i="1"/>
  <c r="E864" i="1"/>
  <c r="D864" i="1"/>
  <c r="R863" i="1"/>
  <c r="L863" i="1"/>
  <c r="E863" i="1"/>
  <c r="D863" i="1"/>
  <c r="R862" i="1"/>
  <c r="L862" i="1"/>
  <c r="E862" i="1"/>
  <c r="D862" i="1"/>
  <c r="R861" i="1"/>
  <c r="L861" i="1"/>
  <c r="E861" i="1"/>
  <c r="D861" i="1"/>
  <c r="R860" i="1"/>
  <c r="L860" i="1"/>
  <c r="E860" i="1"/>
  <c r="D860" i="1"/>
  <c r="R859" i="1"/>
  <c r="L859" i="1"/>
  <c r="E859" i="1"/>
  <c r="D859" i="1"/>
  <c r="R858" i="1"/>
  <c r="L858" i="1"/>
  <c r="E858" i="1"/>
  <c r="D858" i="1"/>
  <c r="R857" i="1"/>
  <c r="L857" i="1"/>
  <c r="E857" i="1"/>
  <c r="D857" i="1"/>
  <c r="R856" i="1"/>
  <c r="L856" i="1"/>
  <c r="E856" i="1"/>
  <c r="D856" i="1"/>
  <c r="R855" i="1"/>
  <c r="L855" i="1"/>
  <c r="E855" i="1"/>
  <c r="D855" i="1"/>
  <c r="R854" i="1"/>
  <c r="L854" i="1"/>
  <c r="E854" i="1"/>
  <c r="D854" i="1"/>
  <c r="R853" i="1"/>
  <c r="L853" i="1"/>
  <c r="E853" i="1"/>
  <c r="D853" i="1"/>
  <c r="R852" i="1"/>
  <c r="L852" i="1"/>
  <c r="E852" i="1"/>
  <c r="D852" i="1"/>
  <c r="R851" i="1"/>
  <c r="L851" i="1"/>
  <c r="E851" i="1"/>
  <c r="D851" i="1"/>
  <c r="R850" i="1"/>
  <c r="L850" i="1"/>
  <c r="E850" i="1"/>
  <c r="D850" i="1"/>
  <c r="R849" i="1"/>
  <c r="L849" i="1"/>
  <c r="E849" i="1"/>
  <c r="F9" i="1"/>
  <c r="D849" i="1"/>
  <c r="R848" i="1"/>
  <c r="L848" i="1"/>
  <c r="E848" i="1"/>
  <c r="D848" i="1"/>
  <c r="R847" i="1"/>
  <c r="L847" i="1"/>
  <c r="E847" i="1"/>
  <c r="D847" i="1"/>
  <c r="R846" i="1"/>
  <c r="L846" i="1"/>
  <c r="E846" i="1"/>
  <c r="D846" i="1"/>
  <c r="R845" i="1"/>
  <c r="L845" i="1"/>
  <c r="E845" i="1"/>
  <c r="D845" i="1"/>
  <c r="R844" i="1"/>
  <c r="L844" i="1"/>
  <c r="E844" i="1"/>
  <c r="D844" i="1"/>
  <c r="R843" i="1"/>
  <c r="L843" i="1"/>
  <c r="E843" i="1"/>
  <c r="D843" i="1"/>
  <c r="R842" i="1"/>
  <c r="L842" i="1"/>
  <c r="E842" i="1"/>
  <c r="D842" i="1"/>
  <c r="R841" i="1"/>
  <c r="L841" i="1"/>
  <c r="E841" i="1"/>
  <c r="D841" i="1"/>
  <c r="R840" i="1"/>
  <c r="L840" i="1"/>
  <c r="E840" i="1"/>
  <c r="D840" i="1"/>
  <c r="R839" i="1"/>
  <c r="L839" i="1"/>
  <c r="E839" i="1"/>
  <c r="D839" i="1"/>
  <c r="R838" i="1"/>
  <c r="L838" i="1"/>
  <c r="E838" i="1"/>
  <c r="D838" i="1"/>
  <c r="R837" i="1"/>
  <c r="L837" i="1"/>
  <c r="E837" i="1"/>
  <c r="D837" i="1"/>
  <c r="R836" i="1"/>
  <c r="L836" i="1"/>
  <c r="E836" i="1"/>
  <c r="D836" i="1"/>
  <c r="R835" i="1"/>
  <c r="L835" i="1"/>
  <c r="E835" i="1"/>
  <c r="D835" i="1"/>
  <c r="R834" i="1"/>
  <c r="L834" i="1"/>
  <c r="E834" i="1"/>
  <c r="D834" i="1"/>
  <c r="R833" i="1"/>
  <c r="L833" i="1"/>
  <c r="E833" i="1"/>
  <c r="D833" i="1"/>
  <c r="R832" i="1"/>
  <c r="L832" i="1"/>
  <c r="E832" i="1"/>
  <c r="D832" i="1"/>
  <c r="R831" i="1"/>
  <c r="L831" i="1"/>
  <c r="E831" i="1"/>
  <c r="D831" i="1"/>
  <c r="R830" i="1"/>
  <c r="L830" i="1"/>
  <c r="E830" i="1"/>
  <c r="D830" i="1"/>
  <c r="R829" i="1"/>
  <c r="L829" i="1"/>
  <c r="E829" i="1"/>
  <c r="D829" i="1"/>
  <c r="R828" i="1"/>
  <c r="L828" i="1"/>
  <c r="E828" i="1"/>
  <c r="D828" i="1"/>
  <c r="R827" i="1"/>
  <c r="L827" i="1"/>
  <c r="E827" i="1"/>
  <c r="D827" i="1"/>
  <c r="R826" i="1"/>
  <c r="L826" i="1"/>
  <c r="E826" i="1"/>
  <c r="D826" i="1"/>
  <c r="R825" i="1"/>
  <c r="L825" i="1"/>
  <c r="E825" i="1"/>
  <c r="D825" i="1"/>
  <c r="R824" i="1"/>
  <c r="L824" i="1"/>
  <c r="E824" i="1"/>
  <c r="D824" i="1"/>
  <c r="R823" i="1"/>
  <c r="L823" i="1"/>
  <c r="E823" i="1"/>
  <c r="D823" i="1"/>
  <c r="R822" i="1"/>
  <c r="L822" i="1"/>
  <c r="E822" i="1"/>
  <c r="D822" i="1"/>
  <c r="R821" i="1"/>
  <c r="L821" i="1"/>
  <c r="E821" i="1"/>
  <c r="D821" i="1"/>
  <c r="R820" i="1"/>
  <c r="L820" i="1"/>
  <c r="E820" i="1"/>
  <c r="D820" i="1"/>
  <c r="R819" i="1"/>
  <c r="L819" i="1"/>
  <c r="E819" i="1"/>
  <c r="D819" i="1"/>
  <c r="R818" i="1"/>
  <c r="L818" i="1"/>
  <c r="E818" i="1"/>
  <c r="D818" i="1"/>
  <c r="R817" i="1"/>
  <c r="L817" i="1"/>
  <c r="E817" i="1"/>
  <c r="D817" i="1"/>
  <c r="R816" i="1"/>
  <c r="L816" i="1"/>
  <c r="E816" i="1"/>
  <c r="D816" i="1"/>
  <c r="R815" i="1"/>
  <c r="L815" i="1"/>
  <c r="E815" i="1"/>
  <c r="D815" i="1"/>
  <c r="R814" i="1"/>
  <c r="L814" i="1"/>
  <c r="E814" i="1"/>
  <c r="D814" i="1"/>
  <c r="R813" i="1"/>
  <c r="L813" i="1"/>
  <c r="E813" i="1"/>
  <c r="D813" i="1"/>
  <c r="R812" i="1"/>
  <c r="L812" i="1"/>
  <c r="E812" i="1"/>
  <c r="D812" i="1"/>
  <c r="R811" i="1"/>
  <c r="L811" i="1"/>
  <c r="E811" i="1"/>
  <c r="D811" i="1"/>
  <c r="R810" i="1"/>
  <c r="L810" i="1"/>
  <c r="E810" i="1"/>
  <c r="D810" i="1"/>
  <c r="R809" i="1"/>
  <c r="L809" i="1"/>
  <c r="E809" i="1"/>
  <c r="D809" i="1"/>
  <c r="R808" i="1"/>
  <c r="L808" i="1"/>
  <c r="E808" i="1"/>
  <c r="D808" i="1"/>
  <c r="R807" i="1"/>
  <c r="L807" i="1"/>
  <c r="E807" i="1"/>
  <c r="D807" i="1"/>
  <c r="R806" i="1"/>
  <c r="L806" i="1"/>
  <c r="E806" i="1"/>
  <c r="D806" i="1"/>
  <c r="R805" i="1"/>
  <c r="L805" i="1"/>
  <c r="E805" i="1"/>
  <c r="D805" i="1"/>
  <c r="R804" i="1"/>
  <c r="L804" i="1"/>
  <c r="E804" i="1"/>
  <c r="D804" i="1"/>
  <c r="R803" i="1"/>
  <c r="L803" i="1"/>
  <c r="E803" i="1"/>
  <c r="D803" i="1"/>
  <c r="R802" i="1"/>
  <c r="L802" i="1"/>
  <c r="E802" i="1"/>
  <c r="D802" i="1"/>
  <c r="R801" i="1"/>
  <c r="L801" i="1"/>
  <c r="E801" i="1"/>
  <c r="D801" i="1"/>
  <c r="R800" i="1"/>
  <c r="L800" i="1"/>
  <c r="E800" i="1"/>
  <c r="D800" i="1"/>
  <c r="R799" i="1"/>
  <c r="L799" i="1"/>
  <c r="E799" i="1"/>
  <c r="D799" i="1"/>
  <c r="R798" i="1"/>
  <c r="L798" i="1"/>
  <c r="E798" i="1"/>
  <c r="D798" i="1"/>
  <c r="R797" i="1"/>
  <c r="L797" i="1"/>
  <c r="E797" i="1"/>
  <c r="D797" i="1"/>
  <c r="R796" i="1"/>
  <c r="L796" i="1"/>
  <c r="E796" i="1"/>
  <c r="D796" i="1"/>
  <c r="R795" i="1"/>
  <c r="L795" i="1"/>
  <c r="E795" i="1"/>
  <c r="D795" i="1"/>
  <c r="R794" i="1"/>
  <c r="L794" i="1"/>
  <c r="E794" i="1"/>
  <c r="D794" i="1"/>
  <c r="R793" i="1"/>
  <c r="L793" i="1"/>
  <c r="E793" i="1"/>
  <c r="D793" i="1"/>
  <c r="R792" i="1"/>
  <c r="L792" i="1"/>
  <c r="E792" i="1"/>
  <c r="D792" i="1"/>
  <c r="R791" i="1"/>
  <c r="L791" i="1"/>
  <c r="E791" i="1"/>
  <c r="D791" i="1"/>
  <c r="R790" i="1"/>
  <c r="L790" i="1"/>
  <c r="E790" i="1"/>
  <c r="D790" i="1"/>
  <c r="R789" i="1"/>
  <c r="L789" i="1"/>
  <c r="E789" i="1"/>
  <c r="D789" i="1"/>
  <c r="R788" i="1"/>
  <c r="L788" i="1"/>
  <c r="E788" i="1"/>
  <c r="D788" i="1"/>
  <c r="R787" i="1"/>
  <c r="L787" i="1"/>
  <c r="E787" i="1"/>
  <c r="D787" i="1"/>
  <c r="R786" i="1"/>
  <c r="L786" i="1"/>
  <c r="E786" i="1"/>
  <c r="D786" i="1"/>
  <c r="R785" i="1"/>
  <c r="L785" i="1"/>
  <c r="E785" i="1"/>
  <c r="D785" i="1"/>
  <c r="R784" i="1"/>
  <c r="L784" i="1"/>
  <c r="E784" i="1"/>
  <c r="D784" i="1"/>
  <c r="R783" i="1"/>
  <c r="L783" i="1"/>
  <c r="E783" i="1"/>
  <c r="D783" i="1"/>
  <c r="R782" i="1"/>
  <c r="L782" i="1"/>
  <c r="E782" i="1"/>
  <c r="D782" i="1"/>
  <c r="R781" i="1"/>
  <c r="L781" i="1"/>
  <c r="E781" i="1"/>
  <c r="D781" i="1"/>
  <c r="R780" i="1"/>
  <c r="L780" i="1"/>
  <c r="E780" i="1"/>
  <c r="D780" i="1"/>
  <c r="R779" i="1"/>
  <c r="L779" i="1"/>
  <c r="E779" i="1"/>
  <c r="D779" i="1"/>
  <c r="R778" i="1"/>
  <c r="L778" i="1"/>
  <c r="E778" i="1"/>
  <c r="D778" i="1"/>
  <c r="R777" i="1"/>
  <c r="L777" i="1"/>
  <c r="E777" i="1"/>
  <c r="D777" i="1"/>
  <c r="R776" i="1"/>
  <c r="L776" i="1"/>
  <c r="E776" i="1"/>
  <c r="D776" i="1"/>
  <c r="R775" i="1"/>
  <c r="L775" i="1"/>
  <c r="E775" i="1"/>
  <c r="D775" i="1"/>
  <c r="R774" i="1"/>
  <c r="L774" i="1"/>
  <c r="E774" i="1"/>
  <c r="D774" i="1"/>
  <c r="R773" i="1"/>
  <c r="L773" i="1"/>
  <c r="E773" i="1"/>
  <c r="D773" i="1"/>
  <c r="R772" i="1"/>
  <c r="L772" i="1"/>
  <c r="E772" i="1"/>
  <c r="D772" i="1"/>
  <c r="R771" i="1"/>
  <c r="L771" i="1"/>
  <c r="E771" i="1"/>
  <c r="D771" i="1"/>
  <c r="R770" i="1"/>
  <c r="L770" i="1"/>
  <c r="E770" i="1"/>
  <c r="D770" i="1"/>
  <c r="R769" i="1"/>
  <c r="L769" i="1"/>
  <c r="E769" i="1"/>
  <c r="D769" i="1"/>
  <c r="R768" i="1"/>
  <c r="L768" i="1"/>
  <c r="E768" i="1"/>
  <c r="D768" i="1"/>
  <c r="R767" i="1"/>
  <c r="L767" i="1"/>
  <c r="E767" i="1"/>
  <c r="D767" i="1"/>
  <c r="R766" i="1"/>
  <c r="L766" i="1"/>
  <c r="E766" i="1"/>
  <c r="D766" i="1"/>
  <c r="R765" i="1"/>
  <c r="L765" i="1"/>
  <c r="E765" i="1"/>
  <c r="D765" i="1"/>
  <c r="R764" i="1"/>
  <c r="L764" i="1"/>
  <c r="E764" i="1"/>
  <c r="R763" i="1"/>
  <c r="L763" i="1"/>
  <c r="E763" i="1"/>
  <c r="R762" i="1"/>
  <c r="L762" i="1"/>
  <c r="E762" i="1"/>
  <c r="R761" i="1"/>
  <c r="L761" i="1"/>
  <c r="E761" i="1"/>
  <c r="R760" i="1"/>
  <c r="L760" i="1"/>
  <c r="E760" i="1"/>
  <c r="R759" i="1"/>
  <c r="L759" i="1"/>
  <c r="E759" i="1"/>
  <c r="R758" i="1"/>
  <c r="L758" i="1"/>
  <c r="E758" i="1"/>
  <c r="R757" i="1"/>
  <c r="L757" i="1"/>
  <c r="E757" i="1"/>
  <c r="R756" i="1"/>
  <c r="L756" i="1"/>
  <c r="E756" i="1"/>
  <c r="R755" i="1"/>
  <c r="L755" i="1"/>
  <c r="E755" i="1"/>
  <c r="R754" i="1"/>
  <c r="L754" i="1"/>
  <c r="E754" i="1"/>
  <c r="R753" i="1"/>
  <c r="L753" i="1"/>
  <c r="E753" i="1"/>
  <c r="R752" i="1"/>
  <c r="L752" i="1"/>
  <c r="E752" i="1"/>
  <c r="R751" i="1"/>
  <c r="L751" i="1"/>
  <c r="E751" i="1"/>
  <c r="R750" i="1"/>
  <c r="L750" i="1"/>
  <c r="E750" i="1"/>
  <c r="R749" i="1"/>
  <c r="L749" i="1"/>
  <c r="E749" i="1"/>
  <c r="R748" i="1"/>
  <c r="L748" i="1"/>
  <c r="E748" i="1"/>
  <c r="R747" i="1"/>
  <c r="L747" i="1"/>
  <c r="E747" i="1"/>
  <c r="R746" i="1"/>
  <c r="L746" i="1"/>
  <c r="E746" i="1"/>
  <c r="R745" i="1"/>
  <c r="L745" i="1"/>
  <c r="E745" i="1"/>
  <c r="R744" i="1"/>
  <c r="L744" i="1"/>
  <c r="E744" i="1"/>
  <c r="R743" i="1"/>
  <c r="L743" i="1"/>
  <c r="E743" i="1"/>
  <c r="R742" i="1"/>
  <c r="L742" i="1"/>
  <c r="E742" i="1"/>
  <c r="R741" i="1"/>
  <c r="L741" i="1"/>
  <c r="E741" i="1"/>
  <c r="R740" i="1"/>
  <c r="L740" i="1"/>
  <c r="E740" i="1"/>
  <c r="R739" i="1"/>
  <c r="L739" i="1"/>
  <c r="E739" i="1"/>
  <c r="R738" i="1"/>
  <c r="L738" i="1"/>
  <c r="E738" i="1"/>
  <c r="R737" i="1"/>
  <c r="L737" i="1"/>
  <c r="E737" i="1"/>
  <c r="R736" i="1"/>
  <c r="L736" i="1"/>
  <c r="E736" i="1"/>
  <c r="R735" i="1"/>
  <c r="L735" i="1"/>
  <c r="E735" i="1"/>
  <c r="D735" i="1"/>
  <c r="R734" i="1"/>
  <c r="L734" i="1"/>
  <c r="E734" i="1"/>
  <c r="D734" i="1"/>
  <c r="R733" i="1"/>
  <c r="L733" i="1"/>
  <c r="E733" i="1"/>
  <c r="D733" i="1"/>
  <c r="R732" i="1"/>
  <c r="L732" i="1"/>
  <c r="E732" i="1"/>
  <c r="D732" i="1"/>
  <c r="R731" i="1"/>
  <c r="L731" i="1"/>
  <c r="E731" i="1"/>
  <c r="D731" i="1"/>
  <c r="R730" i="1"/>
  <c r="L730" i="1"/>
  <c r="E730" i="1"/>
  <c r="D730" i="1"/>
  <c r="R729" i="1"/>
  <c r="L729" i="1"/>
  <c r="E729" i="1"/>
  <c r="D729" i="1"/>
  <c r="R728" i="1"/>
  <c r="L728" i="1"/>
  <c r="E728" i="1"/>
  <c r="D728" i="1"/>
  <c r="R727" i="1"/>
  <c r="L727" i="1"/>
  <c r="E727" i="1"/>
  <c r="D727" i="1"/>
  <c r="R726" i="1"/>
  <c r="L726" i="1"/>
  <c r="E726" i="1"/>
  <c r="D726" i="1"/>
  <c r="R725" i="1"/>
  <c r="L725" i="1"/>
  <c r="E725" i="1"/>
  <c r="D725" i="1"/>
  <c r="R724" i="1"/>
  <c r="L724" i="1"/>
  <c r="E724" i="1"/>
  <c r="D724" i="1"/>
  <c r="R723" i="1"/>
  <c r="L723" i="1"/>
  <c r="E723" i="1"/>
  <c r="D723" i="1"/>
  <c r="R722" i="1"/>
  <c r="L722" i="1"/>
  <c r="E722" i="1"/>
  <c r="D722" i="1"/>
  <c r="R721" i="1"/>
  <c r="L721" i="1"/>
  <c r="E721" i="1"/>
  <c r="D721" i="1"/>
  <c r="R720" i="1"/>
  <c r="L720" i="1"/>
  <c r="E720" i="1"/>
  <c r="D720" i="1"/>
  <c r="R719" i="1"/>
  <c r="L719" i="1"/>
  <c r="E719" i="1"/>
  <c r="D719" i="1"/>
  <c r="R718" i="1"/>
  <c r="L718" i="1"/>
  <c r="E718" i="1"/>
  <c r="D718" i="1"/>
  <c r="R717" i="1"/>
  <c r="L717" i="1"/>
  <c r="E717" i="1"/>
  <c r="D717" i="1"/>
  <c r="R716" i="1"/>
  <c r="L716" i="1"/>
  <c r="E716" i="1"/>
  <c r="D716" i="1"/>
  <c r="R715" i="1"/>
  <c r="L715" i="1"/>
  <c r="E715" i="1"/>
  <c r="D715" i="1"/>
  <c r="R714" i="1"/>
  <c r="L714" i="1"/>
  <c r="E714" i="1"/>
  <c r="D714" i="1"/>
  <c r="R713" i="1"/>
  <c r="L713" i="1"/>
  <c r="E713" i="1"/>
  <c r="D713" i="1"/>
  <c r="R712" i="1"/>
  <c r="L712" i="1"/>
  <c r="E712" i="1"/>
  <c r="D712" i="1"/>
  <c r="R711" i="1"/>
  <c r="L711" i="1"/>
  <c r="E711" i="1"/>
  <c r="D711" i="1"/>
  <c r="R710" i="1"/>
  <c r="L710" i="1"/>
  <c r="E710" i="1"/>
  <c r="D710" i="1"/>
  <c r="R709" i="1"/>
  <c r="L709" i="1"/>
  <c r="E709" i="1"/>
  <c r="D709" i="1"/>
  <c r="R708" i="1"/>
  <c r="L708" i="1"/>
  <c r="E708" i="1"/>
  <c r="D708" i="1"/>
  <c r="R707" i="1"/>
  <c r="L707" i="1"/>
  <c r="E707" i="1"/>
  <c r="D707" i="1"/>
  <c r="R706" i="1"/>
  <c r="L706" i="1"/>
  <c r="E706" i="1"/>
  <c r="D706" i="1"/>
  <c r="R705" i="1"/>
  <c r="L705" i="1"/>
  <c r="E705" i="1"/>
  <c r="D705" i="1"/>
  <c r="R704" i="1"/>
  <c r="L704" i="1"/>
  <c r="E704" i="1"/>
  <c r="D704" i="1"/>
  <c r="R703" i="1"/>
  <c r="L703" i="1"/>
  <c r="E703" i="1"/>
  <c r="D703" i="1"/>
  <c r="R702" i="1"/>
  <c r="L702" i="1"/>
  <c r="E702" i="1"/>
  <c r="D702" i="1"/>
  <c r="R701" i="1"/>
  <c r="L701" i="1"/>
  <c r="E701" i="1"/>
  <c r="D701" i="1"/>
  <c r="R700" i="1"/>
  <c r="L700" i="1"/>
  <c r="E700" i="1"/>
  <c r="D700" i="1"/>
  <c r="R699" i="1"/>
  <c r="L699" i="1"/>
  <c r="E699" i="1"/>
  <c r="D699" i="1"/>
  <c r="R698" i="1"/>
  <c r="L698" i="1"/>
  <c r="E698" i="1"/>
  <c r="D698" i="1"/>
  <c r="R697" i="1"/>
  <c r="L697" i="1"/>
  <c r="E697" i="1"/>
  <c r="D697" i="1"/>
  <c r="R696" i="1"/>
  <c r="L696" i="1"/>
  <c r="E696" i="1"/>
  <c r="D696" i="1"/>
  <c r="R695" i="1"/>
  <c r="L695" i="1"/>
  <c r="E695" i="1"/>
  <c r="D695" i="1"/>
  <c r="R694" i="1"/>
  <c r="L694" i="1"/>
  <c r="E694" i="1"/>
  <c r="D694" i="1"/>
  <c r="R693" i="1"/>
  <c r="L693" i="1"/>
  <c r="E693" i="1"/>
  <c r="D693" i="1"/>
  <c r="R692" i="1"/>
  <c r="L692" i="1"/>
  <c r="E692" i="1"/>
  <c r="D692" i="1"/>
  <c r="R691" i="1"/>
  <c r="L691" i="1"/>
  <c r="E691" i="1"/>
  <c r="D691" i="1"/>
  <c r="R690" i="1"/>
  <c r="L690" i="1"/>
  <c r="E690" i="1"/>
  <c r="D690" i="1"/>
  <c r="R689" i="1"/>
  <c r="L689" i="1"/>
  <c r="E689" i="1"/>
  <c r="D689" i="1"/>
  <c r="R688" i="1"/>
  <c r="L688" i="1"/>
  <c r="E688" i="1"/>
  <c r="D688" i="1"/>
  <c r="R687" i="1"/>
  <c r="L687" i="1"/>
  <c r="E687" i="1"/>
  <c r="D687" i="1"/>
  <c r="R686" i="1"/>
  <c r="L686" i="1"/>
  <c r="E686" i="1"/>
  <c r="D686" i="1"/>
  <c r="R685" i="1"/>
  <c r="L685" i="1"/>
  <c r="E685" i="1"/>
  <c r="D685" i="1"/>
  <c r="R684" i="1"/>
  <c r="L684" i="1"/>
  <c r="E684" i="1"/>
  <c r="D684" i="1"/>
  <c r="R683" i="1"/>
  <c r="L683" i="1"/>
  <c r="E683" i="1"/>
  <c r="D683" i="1"/>
  <c r="R682" i="1"/>
  <c r="L682" i="1"/>
  <c r="E682" i="1"/>
  <c r="D682" i="1"/>
  <c r="R681" i="1"/>
  <c r="L681" i="1"/>
  <c r="E681" i="1"/>
  <c r="D681" i="1"/>
  <c r="R680" i="1"/>
  <c r="L680" i="1"/>
  <c r="E680" i="1"/>
  <c r="D680" i="1"/>
  <c r="R679" i="1"/>
  <c r="L679" i="1"/>
  <c r="E679" i="1"/>
  <c r="D679" i="1"/>
  <c r="R678" i="1"/>
  <c r="L678" i="1"/>
  <c r="E678" i="1"/>
  <c r="D678" i="1"/>
  <c r="R677" i="1"/>
  <c r="L677" i="1"/>
  <c r="E677" i="1"/>
  <c r="D677" i="1"/>
  <c r="R676" i="1"/>
  <c r="L676" i="1"/>
  <c r="E676" i="1"/>
  <c r="D676" i="1"/>
  <c r="R675" i="1"/>
  <c r="L675" i="1"/>
  <c r="E675" i="1"/>
  <c r="D675" i="1"/>
  <c r="R674" i="1"/>
  <c r="L674" i="1"/>
  <c r="E674" i="1"/>
  <c r="D674" i="1"/>
  <c r="R673" i="1"/>
  <c r="L673" i="1"/>
  <c r="E673" i="1"/>
  <c r="D673" i="1"/>
  <c r="R672" i="1"/>
  <c r="L672" i="1"/>
  <c r="E672" i="1"/>
  <c r="D672" i="1"/>
  <c r="R671" i="1"/>
  <c r="L671" i="1"/>
  <c r="E671" i="1"/>
  <c r="D671" i="1"/>
  <c r="R670" i="1"/>
  <c r="L670" i="1"/>
  <c r="E670" i="1"/>
  <c r="D670" i="1"/>
  <c r="R669" i="1"/>
  <c r="L669" i="1"/>
  <c r="E669" i="1"/>
  <c r="D669" i="1"/>
  <c r="R668" i="1"/>
  <c r="L668" i="1"/>
  <c r="E668" i="1"/>
  <c r="D668" i="1"/>
  <c r="R667" i="1"/>
  <c r="L667" i="1"/>
  <c r="E667" i="1"/>
  <c r="D667" i="1"/>
  <c r="R666" i="1"/>
  <c r="L666" i="1"/>
  <c r="E666" i="1"/>
  <c r="D666" i="1"/>
  <c r="R665" i="1"/>
  <c r="L665" i="1"/>
  <c r="E665" i="1"/>
  <c r="D665" i="1"/>
  <c r="R664" i="1"/>
  <c r="L664" i="1"/>
  <c r="E664" i="1"/>
  <c r="D664" i="1"/>
  <c r="R663" i="1"/>
  <c r="L663" i="1"/>
  <c r="E663" i="1"/>
  <c r="D663" i="1"/>
  <c r="R662" i="1"/>
  <c r="L662" i="1"/>
  <c r="E662" i="1"/>
  <c r="D662" i="1"/>
  <c r="R661" i="1"/>
  <c r="L661" i="1"/>
  <c r="E661" i="1"/>
  <c r="D661" i="1"/>
  <c r="R660" i="1"/>
  <c r="L660" i="1"/>
  <c r="E660" i="1"/>
  <c r="D660" i="1"/>
  <c r="R659" i="1"/>
  <c r="L659" i="1"/>
  <c r="E659" i="1"/>
  <c r="D659" i="1"/>
  <c r="R658" i="1"/>
  <c r="L658" i="1"/>
  <c r="E658" i="1"/>
  <c r="D658" i="1"/>
  <c r="R657" i="1"/>
  <c r="L657" i="1"/>
  <c r="E657" i="1"/>
  <c r="D657" i="1"/>
  <c r="R656" i="1"/>
  <c r="L656" i="1"/>
  <c r="E656" i="1"/>
  <c r="D656" i="1"/>
  <c r="R655" i="1"/>
  <c r="L655" i="1"/>
  <c r="E655" i="1"/>
  <c r="D655" i="1"/>
  <c r="R654" i="1"/>
  <c r="L654" i="1"/>
  <c r="E654" i="1"/>
  <c r="D654" i="1"/>
  <c r="R653" i="1"/>
  <c r="L653" i="1"/>
  <c r="E653" i="1"/>
  <c r="D653" i="1"/>
  <c r="R652" i="1"/>
  <c r="L652" i="1"/>
  <c r="E652" i="1"/>
  <c r="D652" i="1"/>
  <c r="R651" i="1"/>
  <c r="L651" i="1"/>
  <c r="E651" i="1"/>
  <c r="D651" i="1"/>
  <c r="R650" i="1"/>
  <c r="L650" i="1"/>
  <c r="E650" i="1"/>
  <c r="D650" i="1"/>
  <c r="R649" i="1"/>
  <c r="L649" i="1"/>
  <c r="E649" i="1"/>
  <c r="D649" i="1"/>
  <c r="R648" i="1"/>
  <c r="L648" i="1"/>
  <c r="E648" i="1"/>
  <c r="D648" i="1"/>
  <c r="R647" i="1"/>
  <c r="L647" i="1"/>
  <c r="E647" i="1"/>
  <c r="D647" i="1"/>
  <c r="R646" i="1"/>
  <c r="L646" i="1"/>
  <c r="E646" i="1"/>
  <c r="D646" i="1"/>
  <c r="R645" i="1"/>
  <c r="L645" i="1"/>
  <c r="E645" i="1"/>
  <c r="D645" i="1"/>
  <c r="R644" i="1"/>
  <c r="L644" i="1"/>
  <c r="E644" i="1"/>
  <c r="D644" i="1"/>
  <c r="R643" i="1"/>
  <c r="L643" i="1"/>
  <c r="E643" i="1"/>
  <c r="D643" i="1"/>
  <c r="R642" i="1"/>
  <c r="L642" i="1"/>
  <c r="E642" i="1"/>
  <c r="D642" i="1"/>
  <c r="R641" i="1"/>
  <c r="L641" i="1"/>
  <c r="E641" i="1"/>
  <c r="D641" i="1"/>
  <c r="R640" i="1"/>
  <c r="L640" i="1"/>
  <c r="E640" i="1"/>
  <c r="D640" i="1"/>
  <c r="R639" i="1"/>
  <c r="L639" i="1"/>
  <c r="E639" i="1"/>
  <c r="D639" i="1"/>
  <c r="R638" i="1"/>
  <c r="L638" i="1"/>
  <c r="E638" i="1"/>
  <c r="D638" i="1"/>
  <c r="R637" i="1"/>
  <c r="L637" i="1"/>
  <c r="E637" i="1"/>
  <c r="D637" i="1"/>
  <c r="R636" i="1"/>
  <c r="L636" i="1"/>
  <c r="E636" i="1"/>
  <c r="D636" i="1"/>
  <c r="R635" i="1"/>
  <c r="L635" i="1"/>
  <c r="E635" i="1"/>
  <c r="D635" i="1"/>
  <c r="R634" i="1"/>
  <c r="L634" i="1"/>
  <c r="E634" i="1"/>
  <c r="D634" i="1"/>
  <c r="R633" i="1"/>
  <c r="L633" i="1"/>
  <c r="E633" i="1"/>
  <c r="D633" i="1"/>
  <c r="R632" i="1"/>
  <c r="L632" i="1"/>
  <c r="E632" i="1"/>
  <c r="D632" i="1"/>
  <c r="R631" i="1"/>
  <c r="L631" i="1"/>
  <c r="E631" i="1"/>
  <c r="D631" i="1"/>
  <c r="R630" i="1"/>
  <c r="L630" i="1"/>
  <c r="E630" i="1"/>
  <c r="D630" i="1"/>
  <c r="R629" i="1"/>
  <c r="L629" i="1"/>
  <c r="E629" i="1"/>
  <c r="D629" i="1"/>
  <c r="R628" i="1"/>
  <c r="L628" i="1"/>
  <c r="E628" i="1"/>
  <c r="D628" i="1"/>
  <c r="R627" i="1"/>
  <c r="L627" i="1"/>
  <c r="E627" i="1"/>
  <c r="D627" i="1"/>
  <c r="R626" i="1"/>
  <c r="L626" i="1"/>
  <c r="E626" i="1"/>
  <c r="D626" i="1"/>
  <c r="R625" i="1"/>
  <c r="L625" i="1"/>
  <c r="E625" i="1"/>
  <c r="D625" i="1"/>
  <c r="R624" i="1"/>
  <c r="L624" i="1"/>
  <c r="E624" i="1"/>
  <c r="D624" i="1"/>
  <c r="R623" i="1"/>
  <c r="L623" i="1"/>
  <c r="E623" i="1"/>
  <c r="D623" i="1"/>
  <c r="R622" i="1"/>
  <c r="L622" i="1"/>
  <c r="E622" i="1"/>
  <c r="D622" i="1"/>
  <c r="R621" i="1"/>
  <c r="L621" i="1"/>
  <c r="E621" i="1"/>
  <c r="D621" i="1"/>
  <c r="R620" i="1"/>
  <c r="L620" i="1"/>
  <c r="E620" i="1"/>
  <c r="D620" i="1"/>
  <c r="R619" i="1"/>
  <c r="L619" i="1"/>
  <c r="E619" i="1"/>
  <c r="D619" i="1"/>
  <c r="R618" i="1"/>
  <c r="L618" i="1"/>
  <c r="E618" i="1"/>
  <c r="D618" i="1"/>
  <c r="R617" i="1"/>
  <c r="L617" i="1"/>
  <c r="E617" i="1"/>
  <c r="D617" i="1"/>
  <c r="R616" i="1"/>
  <c r="L616" i="1"/>
  <c r="E616" i="1"/>
  <c r="D616" i="1"/>
  <c r="R615" i="1"/>
  <c r="L615" i="1"/>
  <c r="E615" i="1"/>
  <c r="D615" i="1"/>
  <c r="R614" i="1"/>
  <c r="L614" i="1"/>
  <c r="E614" i="1"/>
  <c r="D614" i="1"/>
  <c r="R613" i="1"/>
  <c r="L613" i="1"/>
  <c r="E613" i="1"/>
  <c r="D613" i="1"/>
  <c r="R612" i="1"/>
  <c r="L612" i="1"/>
  <c r="E612" i="1"/>
  <c r="D612" i="1"/>
  <c r="R611" i="1"/>
  <c r="L611" i="1"/>
  <c r="E611" i="1"/>
  <c r="D611" i="1"/>
  <c r="R610" i="1"/>
  <c r="L610" i="1"/>
  <c r="E610" i="1"/>
  <c r="D610" i="1"/>
  <c r="R609" i="1"/>
  <c r="L609" i="1"/>
  <c r="E609" i="1"/>
  <c r="D609" i="1"/>
  <c r="R608" i="1"/>
  <c r="L608" i="1"/>
  <c r="E608" i="1"/>
  <c r="D608" i="1"/>
  <c r="R607" i="1"/>
  <c r="L607" i="1"/>
  <c r="E607" i="1"/>
  <c r="D607" i="1"/>
  <c r="R606" i="1"/>
  <c r="L606" i="1"/>
  <c r="E606" i="1"/>
  <c r="D606" i="1"/>
  <c r="R605" i="1"/>
  <c r="L605" i="1"/>
  <c r="E605" i="1"/>
  <c r="D605" i="1"/>
  <c r="R604" i="1"/>
  <c r="L604" i="1"/>
  <c r="E604" i="1"/>
  <c r="D604" i="1"/>
  <c r="R603" i="1"/>
  <c r="L603" i="1"/>
  <c r="E603" i="1"/>
  <c r="D603" i="1"/>
  <c r="R602" i="1"/>
  <c r="L602" i="1"/>
  <c r="E602" i="1"/>
  <c r="D602" i="1"/>
  <c r="R601" i="1"/>
  <c r="L601" i="1"/>
  <c r="E601" i="1"/>
  <c r="D601" i="1"/>
  <c r="R600" i="1"/>
  <c r="L600" i="1"/>
  <c r="E600" i="1"/>
  <c r="D600" i="1"/>
  <c r="R599" i="1"/>
  <c r="L599" i="1"/>
  <c r="E599" i="1"/>
  <c r="D599" i="1"/>
  <c r="R598" i="1"/>
  <c r="L598" i="1"/>
  <c r="E598" i="1"/>
  <c r="D598" i="1"/>
  <c r="R597" i="1"/>
  <c r="L597" i="1"/>
  <c r="E597" i="1"/>
  <c r="D597" i="1"/>
  <c r="R596" i="1"/>
  <c r="L596" i="1"/>
  <c r="E596" i="1"/>
  <c r="D596" i="1"/>
  <c r="R595" i="1"/>
  <c r="L595" i="1"/>
  <c r="E595" i="1"/>
  <c r="D595" i="1"/>
  <c r="R594" i="1"/>
  <c r="L594" i="1"/>
  <c r="E594" i="1"/>
  <c r="D594" i="1"/>
  <c r="R593" i="1"/>
  <c r="L593" i="1"/>
  <c r="E593" i="1"/>
  <c r="D593" i="1"/>
  <c r="R592" i="1"/>
  <c r="L592" i="1"/>
  <c r="E592" i="1"/>
  <c r="D592" i="1"/>
  <c r="R591" i="1"/>
  <c r="L591" i="1"/>
  <c r="E591" i="1"/>
  <c r="D591" i="1"/>
  <c r="R590" i="1"/>
  <c r="L590" i="1"/>
  <c r="E590" i="1"/>
  <c r="D590" i="1"/>
  <c r="R589" i="1"/>
  <c r="L589" i="1"/>
  <c r="E589" i="1"/>
  <c r="D589" i="1"/>
  <c r="R588" i="1"/>
  <c r="L588" i="1"/>
  <c r="E588" i="1"/>
  <c r="D588" i="1"/>
  <c r="R587" i="1"/>
  <c r="L587" i="1"/>
  <c r="E587" i="1"/>
  <c r="D587" i="1"/>
  <c r="R586" i="1"/>
  <c r="L586" i="1"/>
  <c r="E586" i="1"/>
  <c r="D586" i="1"/>
  <c r="R585" i="1"/>
  <c r="L585" i="1"/>
  <c r="E585" i="1"/>
  <c r="D585" i="1"/>
  <c r="R584" i="1"/>
  <c r="L584" i="1"/>
  <c r="E584" i="1"/>
  <c r="D584" i="1"/>
  <c r="R583" i="1"/>
  <c r="L583" i="1"/>
  <c r="E583" i="1"/>
  <c r="D583" i="1"/>
  <c r="R582" i="1"/>
  <c r="L582" i="1"/>
  <c r="E582" i="1"/>
  <c r="D582" i="1"/>
  <c r="R581" i="1"/>
  <c r="L581" i="1"/>
  <c r="E581" i="1"/>
  <c r="D581" i="1"/>
  <c r="R580" i="1"/>
  <c r="L580" i="1"/>
  <c r="E580" i="1"/>
  <c r="D580" i="1"/>
  <c r="R579" i="1"/>
  <c r="L579" i="1"/>
  <c r="E579" i="1"/>
  <c r="D579" i="1"/>
  <c r="R578" i="1"/>
  <c r="L578" i="1"/>
  <c r="E578" i="1"/>
  <c r="D578" i="1"/>
  <c r="R577" i="1"/>
  <c r="L577" i="1"/>
  <c r="E577" i="1"/>
  <c r="D577" i="1"/>
  <c r="R576" i="1"/>
  <c r="L576" i="1"/>
  <c r="E576" i="1"/>
  <c r="D576" i="1"/>
  <c r="R575" i="1"/>
  <c r="L575" i="1"/>
  <c r="E575" i="1"/>
  <c r="D575" i="1"/>
  <c r="R574" i="1"/>
  <c r="L574" i="1"/>
  <c r="E574" i="1"/>
  <c r="D574" i="1"/>
  <c r="R573" i="1"/>
  <c r="L573" i="1"/>
  <c r="E573" i="1"/>
  <c r="D573" i="1"/>
  <c r="R572" i="1"/>
  <c r="L572" i="1"/>
  <c r="E572" i="1"/>
  <c r="D572" i="1"/>
  <c r="R571" i="1"/>
  <c r="L571" i="1"/>
  <c r="E571" i="1"/>
  <c r="D571" i="1"/>
  <c r="R570" i="1"/>
  <c r="L570" i="1"/>
  <c r="E570" i="1"/>
  <c r="D570" i="1"/>
  <c r="R569" i="1"/>
  <c r="L569" i="1"/>
  <c r="E569" i="1"/>
  <c r="D569" i="1"/>
  <c r="R568" i="1"/>
  <c r="L568" i="1"/>
  <c r="E568" i="1"/>
  <c r="D568" i="1"/>
  <c r="R567" i="1"/>
  <c r="L567" i="1"/>
  <c r="E567" i="1"/>
  <c r="D567" i="1"/>
  <c r="R566" i="1"/>
  <c r="L566" i="1"/>
  <c r="E566" i="1"/>
  <c r="D566" i="1"/>
  <c r="R565" i="1"/>
  <c r="L565" i="1"/>
  <c r="E565" i="1"/>
  <c r="D565" i="1"/>
  <c r="R564" i="1"/>
  <c r="L564" i="1"/>
  <c r="E564" i="1"/>
  <c r="D564" i="1"/>
  <c r="R563" i="1"/>
  <c r="L563" i="1"/>
  <c r="E563" i="1"/>
  <c r="D563" i="1"/>
  <c r="R562" i="1"/>
  <c r="L562" i="1"/>
  <c r="E562" i="1"/>
  <c r="D562" i="1"/>
  <c r="R561" i="1"/>
  <c r="L561" i="1"/>
  <c r="E561" i="1"/>
  <c r="D561" i="1"/>
  <c r="R560" i="1"/>
  <c r="L560" i="1"/>
  <c r="E560" i="1"/>
  <c r="D560" i="1"/>
  <c r="R559" i="1"/>
  <c r="L559" i="1"/>
  <c r="E559" i="1"/>
  <c r="D559" i="1"/>
  <c r="R558" i="1"/>
  <c r="L558" i="1"/>
  <c r="E558" i="1"/>
  <c r="D558" i="1"/>
  <c r="R557" i="1"/>
  <c r="L557" i="1"/>
  <c r="E557" i="1"/>
  <c r="D557" i="1"/>
  <c r="R556" i="1"/>
  <c r="L556" i="1"/>
  <c r="E556" i="1"/>
  <c r="D556" i="1"/>
  <c r="R555" i="1"/>
  <c r="L555" i="1"/>
  <c r="E555" i="1"/>
  <c r="D555" i="1"/>
  <c r="R554" i="1"/>
  <c r="L554" i="1"/>
  <c r="E554" i="1"/>
  <c r="D554" i="1"/>
  <c r="R553" i="1"/>
  <c r="L553" i="1"/>
  <c r="E553" i="1"/>
  <c r="D553" i="1"/>
  <c r="R552" i="1"/>
  <c r="L552" i="1"/>
  <c r="E552" i="1"/>
  <c r="D552" i="1"/>
  <c r="R551" i="1"/>
  <c r="L551" i="1"/>
  <c r="E551" i="1"/>
  <c r="D551" i="1"/>
  <c r="R550" i="1"/>
  <c r="L550" i="1"/>
  <c r="E550" i="1"/>
  <c r="R549" i="1"/>
  <c r="L549" i="1"/>
  <c r="E549" i="1"/>
  <c r="R548" i="1"/>
  <c r="L548" i="1"/>
  <c r="E548" i="1"/>
  <c r="R547" i="1"/>
  <c r="L547" i="1"/>
  <c r="E547" i="1"/>
  <c r="R546" i="1"/>
  <c r="L546" i="1"/>
  <c r="E546" i="1"/>
  <c r="R545" i="1"/>
  <c r="L545" i="1"/>
  <c r="E545" i="1"/>
  <c r="R544" i="1"/>
  <c r="L544" i="1"/>
  <c r="E544" i="1"/>
  <c r="R543" i="1"/>
  <c r="L543" i="1"/>
  <c r="E543" i="1"/>
  <c r="R542" i="1"/>
  <c r="L542" i="1"/>
  <c r="E542" i="1"/>
  <c r="R541" i="1"/>
  <c r="L541" i="1"/>
  <c r="E541" i="1"/>
  <c r="R540" i="1"/>
  <c r="L540" i="1"/>
  <c r="E540" i="1"/>
  <c r="R539" i="1"/>
  <c r="L539" i="1"/>
  <c r="E539" i="1"/>
  <c r="R538" i="1"/>
  <c r="L538" i="1"/>
  <c r="E538" i="1"/>
  <c r="R537" i="1"/>
  <c r="L537" i="1"/>
  <c r="E537" i="1"/>
  <c r="R536" i="1"/>
  <c r="L536" i="1"/>
  <c r="E536" i="1"/>
  <c r="R535" i="1"/>
  <c r="L535" i="1"/>
  <c r="E535" i="1"/>
  <c r="R534" i="1"/>
  <c r="L534" i="1"/>
  <c r="E534" i="1"/>
  <c r="R533" i="1"/>
  <c r="L533" i="1"/>
  <c r="E533" i="1"/>
  <c r="R532" i="1"/>
  <c r="L532" i="1"/>
  <c r="E532" i="1"/>
  <c r="R531" i="1"/>
  <c r="L531" i="1"/>
  <c r="E531" i="1"/>
  <c r="R530" i="1"/>
  <c r="L530" i="1"/>
  <c r="E530" i="1"/>
  <c r="R529" i="1"/>
  <c r="L529" i="1"/>
  <c r="E529" i="1"/>
  <c r="R528" i="1"/>
  <c r="L528" i="1"/>
  <c r="E528" i="1"/>
  <c r="R527" i="1"/>
  <c r="L527" i="1"/>
  <c r="E527" i="1"/>
  <c r="R526" i="1"/>
  <c r="L526" i="1"/>
  <c r="E526" i="1"/>
  <c r="R525" i="1"/>
  <c r="L525" i="1"/>
  <c r="E525" i="1"/>
  <c r="R524" i="1"/>
  <c r="L524" i="1"/>
  <c r="E524" i="1"/>
  <c r="R523" i="1"/>
  <c r="L523" i="1"/>
  <c r="E523" i="1"/>
  <c r="R522" i="1"/>
  <c r="L522" i="1"/>
  <c r="E522" i="1"/>
  <c r="R521" i="1"/>
  <c r="L521" i="1"/>
  <c r="E521" i="1"/>
  <c r="R520" i="1"/>
  <c r="L520" i="1"/>
  <c r="E520" i="1"/>
  <c r="R519" i="1"/>
  <c r="L519" i="1"/>
  <c r="E519" i="1"/>
  <c r="R518" i="1"/>
  <c r="L518" i="1"/>
  <c r="E518" i="1"/>
  <c r="R517" i="1"/>
  <c r="L517" i="1"/>
  <c r="E517" i="1"/>
  <c r="R516" i="1"/>
  <c r="L516" i="1"/>
  <c r="E516" i="1"/>
  <c r="R515" i="1"/>
  <c r="L515" i="1"/>
  <c r="E515" i="1"/>
  <c r="R514" i="1"/>
  <c r="L514" i="1"/>
  <c r="E514" i="1"/>
  <c r="R513" i="1"/>
  <c r="L513" i="1"/>
  <c r="E513" i="1"/>
  <c r="R512" i="1"/>
  <c r="L512" i="1"/>
  <c r="E512" i="1"/>
  <c r="R511" i="1"/>
  <c r="L511" i="1"/>
  <c r="E511" i="1"/>
  <c r="R510" i="1"/>
  <c r="L510" i="1"/>
  <c r="E510" i="1"/>
  <c r="R509" i="1"/>
  <c r="L509" i="1"/>
  <c r="E509" i="1"/>
  <c r="R508" i="1"/>
  <c r="L508" i="1"/>
  <c r="E508" i="1"/>
  <c r="R507" i="1"/>
  <c r="L507" i="1"/>
  <c r="E507" i="1"/>
  <c r="R506" i="1"/>
  <c r="L506" i="1"/>
  <c r="E506" i="1"/>
  <c r="R505" i="1"/>
  <c r="L505" i="1"/>
  <c r="E505" i="1"/>
  <c r="R504" i="1"/>
  <c r="L504" i="1"/>
  <c r="E504" i="1"/>
  <c r="R503" i="1"/>
  <c r="L503" i="1"/>
  <c r="E503" i="1"/>
  <c r="R502" i="1"/>
  <c r="L502" i="1"/>
  <c r="E502" i="1"/>
  <c r="R501" i="1"/>
  <c r="L501" i="1"/>
  <c r="E501" i="1"/>
  <c r="R500" i="1"/>
  <c r="L500" i="1"/>
  <c r="E500" i="1"/>
  <c r="R499" i="1"/>
  <c r="L499" i="1"/>
  <c r="E499" i="1"/>
  <c r="R498" i="1"/>
  <c r="L498" i="1"/>
  <c r="E498" i="1"/>
  <c r="R497" i="1"/>
  <c r="L497" i="1"/>
  <c r="E497" i="1"/>
  <c r="R496" i="1"/>
  <c r="L496" i="1"/>
  <c r="E496" i="1"/>
  <c r="R495" i="1"/>
  <c r="L495" i="1"/>
  <c r="E495" i="1"/>
  <c r="R494" i="1"/>
  <c r="L494" i="1"/>
  <c r="E494" i="1"/>
  <c r="R493" i="1"/>
  <c r="L493" i="1"/>
  <c r="E493" i="1"/>
  <c r="R492" i="1"/>
  <c r="L492" i="1"/>
  <c r="E492" i="1"/>
  <c r="R491" i="1"/>
  <c r="L491" i="1"/>
  <c r="E491" i="1"/>
  <c r="R490" i="1"/>
  <c r="L490" i="1"/>
  <c r="E490" i="1"/>
  <c r="R489" i="1"/>
  <c r="L489" i="1"/>
  <c r="E489" i="1"/>
  <c r="R488" i="1"/>
  <c r="L488" i="1"/>
  <c r="E488" i="1"/>
  <c r="R487" i="1"/>
  <c r="L487" i="1"/>
  <c r="E487" i="1"/>
  <c r="R486" i="1"/>
  <c r="L486" i="1"/>
  <c r="E486" i="1"/>
  <c r="R485" i="1"/>
  <c r="L485" i="1"/>
  <c r="E485" i="1"/>
  <c r="R484" i="1"/>
  <c r="L484" i="1"/>
  <c r="E484" i="1"/>
  <c r="R483" i="1"/>
  <c r="L483" i="1"/>
  <c r="E483" i="1"/>
  <c r="R482" i="1"/>
  <c r="L482" i="1"/>
  <c r="E482" i="1"/>
  <c r="R481" i="1"/>
  <c r="L481" i="1"/>
  <c r="E481" i="1"/>
  <c r="R480" i="1"/>
  <c r="L480" i="1"/>
  <c r="E480" i="1"/>
  <c r="R479" i="1"/>
  <c r="L479" i="1"/>
  <c r="E479" i="1"/>
  <c r="R478" i="1"/>
  <c r="L478" i="1"/>
  <c r="E478" i="1"/>
  <c r="R477" i="1"/>
  <c r="L477" i="1"/>
  <c r="E477" i="1"/>
  <c r="R476" i="1"/>
  <c r="L476" i="1"/>
  <c r="E476" i="1"/>
  <c r="R475" i="1"/>
  <c r="L475" i="1"/>
  <c r="E475" i="1"/>
  <c r="R474" i="1"/>
  <c r="L474" i="1"/>
  <c r="E474" i="1"/>
  <c r="R473" i="1"/>
  <c r="L473" i="1"/>
  <c r="E473" i="1"/>
  <c r="R472" i="1"/>
  <c r="L472" i="1"/>
  <c r="E472" i="1"/>
  <c r="R471" i="1"/>
  <c r="L471" i="1"/>
  <c r="E471" i="1"/>
  <c r="R470" i="1"/>
  <c r="L470" i="1"/>
  <c r="E470" i="1"/>
  <c r="R469" i="1"/>
  <c r="L469" i="1"/>
  <c r="E469" i="1"/>
  <c r="R468" i="1"/>
  <c r="L468" i="1"/>
  <c r="E468" i="1"/>
  <c r="R467" i="1"/>
  <c r="L467" i="1"/>
  <c r="E467" i="1"/>
  <c r="R466" i="1"/>
  <c r="L466" i="1"/>
  <c r="E466" i="1"/>
  <c r="R465" i="1"/>
  <c r="L465" i="1"/>
  <c r="E465" i="1"/>
  <c r="R464" i="1"/>
  <c r="L464" i="1"/>
  <c r="E464" i="1"/>
  <c r="R463" i="1"/>
  <c r="L463" i="1"/>
  <c r="E463" i="1"/>
  <c r="R462" i="1"/>
  <c r="L462" i="1"/>
  <c r="E462" i="1"/>
  <c r="R461" i="1"/>
  <c r="L461" i="1"/>
  <c r="E461" i="1"/>
  <c r="R460" i="1"/>
  <c r="L460" i="1"/>
  <c r="E460" i="1"/>
  <c r="R459" i="1"/>
  <c r="L459" i="1"/>
  <c r="E459" i="1"/>
  <c r="R458" i="1"/>
  <c r="L458" i="1"/>
  <c r="E458" i="1"/>
  <c r="R457" i="1"/>
  <c r="L457" i="1"/>
  <c r="E457" i="1"/>
  <c r="R456" i="1"/>
  <c r="L456" i="1"/>
  <c r="E456" i="1"/>
  <c r="R455" i="1"/>
  <c r="L455" i="1"/>
  <c r="E455" i="1"/>
  <c r="R454" i="1"/>
  <c r="L454" i="1"/>
  <c r="E454" i="1"/>
  <c r="R453" i="1"/>
  <c r="L453" i="1"/>
  <c r="E453" i="1"/>
  <c r="R452" i="1"/>
  <c r="L452" i="1"/>
  <c r="E452" i="1"/>
  <c r="R451" i="1"/>
  <c r="L451" i="1"/>
  <c r="E451" i="1"/>
  <c r="R450" i="1"/>
  <c r="L450" i="1"/>
  <c r="E450" i="1"/>
  <c r="R449" i="1"/>
  <c r="L449" i="1"/>
  <c r="E449" i="1"/>
  <c r="R448" i="1"/>
  <c r="L448" i="1"/>
  <c r="E448" i="1"/>
  <c r="R447" i="1"/>
  <c r="L447" i="1"/>
  <c r="E447" i="1"/>
  <c r="R446" i="1"/>
  <c r="L446" i="1"/>
  <c r="E446" i="1"/>
  <c r="R445" i="1"/>
  <c r="L445" i="1"/>
  <c r="E445" i="1"/>
  <c r="R444" i="1"/>
  <c r="L444" i="1"/>
  <c r="E444" i="1"/>
  <c r="R443" i="1"/>
  <c r="L443" i="1"/>
  <c r="E443" i="1"/>
  <c r="R442" i="1"/>
  <c r="L442" i="1"/>
  <c r="E442" i="1"/>
  <c r="R441" i="1"/>
  <c r="L441" i="1"/>
  <c r="E441" i="1"/>
  <c r="R440" i="1"/>
  <c r="L440" i="1"/>
  <c r="E440" i="1"/>
  <c r="R439" i="1"/>
  <c r="L439" i="1"/>
  <c r="E439" i="1"/>
  <c r="R438" i="1"/>
  <c r="L438" i="1"/>
  <c r="E438" i="1"/>
  <c r="R437" i="1"/>
  <c r="L437" i="1"/>
  <c r="E437" i="1"/>
  <c r="R436" i="1"/>
  <c r="L436" i="1"/>
  <c r="E436" i="1"/>
  <c r="R435" i="1"/>
  <c r="L435" i="1"/>
  <c r="E435" i="1"/>
  <c r="R434" i="1"/>
  <c r="L434" i="1"/>
  <c r="E434" i="1"/>
  <c r="R433" i="1"/>
  <c r="L433" i="1"/>
  <c r="E433" i="1"/>
  <c r="R432" i="1"/>
  <c r="L432" i="1"/>
  <c r="E432" i="1"/>
  <c r="R431" i="1"/>
  <c r="L431" i="1"/>
  <c r="E431" i="1"/>
  <c r="R430" i="1"/>
  <c r="L430" i="1"/>
  <c r="E430" i="1"/>
  <c r="R429" i="1"/>
  <c r="L429" i="1"/>
  <c r="E429" i="1"/>
  <c r="R428" i="1"/>
  <c r="L428" i="1"/>
  <c r="E428" i="1"/>
  <c r="R427" i="1"/>
  <c r="L427" i="1"/>
  <c r="E427" i="1"/>
  <c r="R426" i="1"/>
  <c r="L426" i="1"/>
  <c r="E426" i="1"/>
  <c r="R425" i="1"/>
  <c r="L425" i="1"/>
  <c r="E425" i="1"/>
  <c r="R424" i="1"/>
  <c r="L424" i="1"/>
  <c r="E424" i="1"/>
  <c r="R423" i="1"/>
  <c r="L423" i="1"/>
  <c r="E423" i="1"/>
  <c r="R422" i="1"/>
  <c r="L422" i="1"/>
  <c r="E422" i="1"/>
  <c r="R421" i="1"/>
  <c r="L421" i="1"/>
  <c r="E421" i="1"/>
  <c r="R420" i="1"/>
  <c r="L420" i="1"/>
  <c r="E420" i="1"/>
  <c r="R419" i="1"/>
  <c r="L419" i="1"/>
  <c r="E419" i="1"/>
  <c r="R418" i="1"/>
  <c r="L418" i="1"/>
  <c r="E418" i="1"/>
  <c r="R417" i="1"/>
  <c r="L417" i="1"/>
  <c r="E417" i="1"/>
  <c r="R416" i="1"/>
  <c r="L416" i="1"/>
  <c r="E416" i="1"/>
  <c r="R415" i="1"/>
  <c r="L415" i="1"/>
  <c r="E415" i="1"/>
  <c r="R414" i="1"/>
  <c r="L414" i="1"/>
  <c r="E414" i="1"/>
  <c r="R413" i="1"/>
  <c r="L413" i="1"/>
  <c r="E413" i="1"/>
  <c r="R412" i="1"/>
  <c r="L412" i="1"/>
  <c r="E412" i="1"/>
  <c r="R411" i="1"/>
  <c r="L411" i="1"/>
  <c r="E411" i="1"/>
  <c r="R410" i="1"/>
  <c r="L410" i="1"/>
  <c r="E410" i="1"/>
  <c r="R409" i="1"/>
  <c r="L409" i="1"/>
  <c r="E409" i="1"/>
  <c r="R408" i="1"/>
  <c r="L408" i="1"/>
  <c r="E408" i="1"/>
  <c r="R407" i="1"/>
  <c r="L407" i="1"/>
  <c r="E407" i="1"/>
  <c r="R406" i="1"/>
  <c r="L406" i="1"/>
  <c r="E406" i="1"/>
  <c r="R405" i="1"/>
  <c r="L405" i="1"/>
  <c r="E405" i="1"/>
  <c r="R404" i="1"/>
  <c r="L404" i="1"/>
  <c r="E404" i="1"/>
  <c r="R403" i="1"/>
  <c r="L403" i="1"/>
  <c r="E403" i="1"/>
  <c r="R402" i="1"/>
  <c r="L402" i="1"/>
  <c r="E402" i="1"/>
  <c r="R401" i="1"/>
  <c r="L401" i="1"/>
  <c r="E401" i="1"/>
  <c r="R400" i="1"/>
  <c r="L400" i="1"/>
  <c r="E400" i="1"/>
  <c r="R399" i="1"/>
  <c r="L399" i="1"/>
  <c r="E399" i="1"/>
  <c r="R398" i="1"/>
  <c r="L398" i="1"/>
  <c r="E398" i="1"/>
  <c r="R397" i="1"/>
  <c r="L397" i="1"/>
  <c r="E397" i="1"/>
  <c r="R396" i="1"/>
  <c r="L396" i="1"/>
  <c r="E396" i="1"/>
  <c r="R395" i="1"/>
  <c r="L395" i="1"/>
  <c r="E395" i="1"/>
  <c r="R394" i="1"/>
  <c r="L394" i="1"/>
  <c r="E394" i="1"/>
  <c r="R393" i="1"/>
  <c r="L393" i="1"/>
  <c r="E393" i="1"/>
  <c r="R392" i="1"/>
  <c r="L392" i="1"/>
  <c r="E392" i="1"/>
  <c r="R391" i="1"/>
  <c r="L391" i="1"/>
  <c r="E391" i="1"/>
  <c r="R390" i="1"/>
  <c r="L390" i="1"/>
  <c r="E390" i="1"/>
  <c r="R389" i="1"/>
  <c r="L389" i="1"/>
  <c r="E389" i="1"/>
  <c r="R388" i="1"/>
  <c r="L388" i="1"/>
  <c r="E388" i="1"/>
  <c r="R387" i="1"/>
  <c r="L387" i="1"/>
  <c r="E387" i="1"/>
  <c r="R386" i="1"/>
  <c r="L386" i="1"/>
  <c r="E386" i="1"/>
  <c r="R385" i="1"/>
  <c r="L385" i="1"/>
  <c r="E385" i="1"/>
  <c r="R384" i="1"/>
  <c r="L384" i="1"/>
  <c r="E384" i="1"/>
  <c r="R383" i="1"/>
  <c r="L383" i="1"/>
  <c r="E383" i="1"/>
  <c r="R382" i="1"/>
  <c r="L382" i="1"/>
  <c r="E382" i="1"/>
  <c r="R381" i="1"/>
  <c r="L381" i="1"/>
  <c r="E381" i="1"/>
  <c r="R380" i="1"/>
  <c r="L380" i="1"/>
  <c r="E380" i="1"/>
  <c r="R379" i="1"/>
  <c r="L379" i="1"/>
  <c r="E379" i="1"/>
  <c r="R378" i="1"/>
  <c r="L378" i="1"/>
  <c r="E378" i="1"/>
  <c r="R377" i="1"/>
  <c r="L377" i="1"/>
  <c r="E377" i="1"/>
  <c r="R376" i="1"/>
  <c r="L376" i="1"/>
  <c r="E376" i="1"/>
  <c r="R375" i="1"/>
  <c r="L375" i="1"/>
  <c r="E375" i="1"/>
  <c r="R374" i="1"/>
  <c r="L374" i="1"/>
  <c r="E374" i="1"/>
  <c r="R373" i="1"/>
  <c r="L373" i="1"/>
  <c r="E373" i="1"/>
  <c r="R372" i="1"/>
  <c r="L372" i="1"/>
  <c r="E372" i="1"/>
  <c r="R371" i="1"/>
  <c r="L371" i="1"/>
  <c r="E371" i="1"/>
  <c r="R370" i="1"/>
  <c r="L370" i="1"/>
  <c r="E370" i="1"/>
  <c r="R369" i="1"/>
  <c r="L369" i="1"/>
  <c r="E369" i="1"/>
  <c r="R368" i="1"/>
  <c r="L368" i="1"/>
  <c r="E368" i="1"/>
  <c r="R367" i="1"/>
  <c r="L367" i="1"/>
  <c r="E367" i="1"/>
  <c r="R366" i="1"/>
  <c r="L366" i="1"/>
  <c r="E366" i="1"/>
  <c r="R365" i="1"/>
  <c r="L365" i="1"/>
  <c r="E365" i="1"/>
  <c r="R364" i="1"/>
  <c r="L364" i="1"/>
  <c r="E364" i="1"/>
  <c r="R363" i="1"/>
  <c r="L363" i="1"/>
  <c r="E363" i="1"/>
  <c r="R362" i="1"/>
  <c r="L362" i="1"/>
  <c r="E362" i="1"/>
  <c r="R361" i="1"/>
  <c r="L361" i="1"/>
  <c r="E361" i="1"/>
  <c r="R360" i="1"/>
  <c r="L360" i="1"/>
  <c r="E360" i="1"/>
  <c r="R359" i="1"/>
  <c r="L359" i="1"/>
  <c r="E359" i="1"/>
  <c r="R358" i="1"/>
  <c r="L358" i="1"/>
  <c r="E358" i="1"/>
  <c r="R357" i="1"/>
  <c r="L357" i="1"/>
  <c r="E357" i="1"/>
  <c r="R356" i="1"/>
  <c r="L356" i="1"/>
  <c r="E356" i="1"/>
  <c r="R355" i="1"/>
  <c r="L355" i="1"/>
  <c r="E355" i="1"/>
  <c r="R354" i="1"/>
  <c r="L354" i="1"/>
  <c r="E354" i="1"/>
  <c r="R353" i="1"/>
  <c r="L353" i="1"/>
  <c r="E353" i="1"/>
  <c r="R352" i="1"/>
  <c r="L352" i="1"/>
  <c r="E352" i="1"/>
  <c r="R351" i="1"/>
  <c r="L351" i="1"/>
  <c r="E351" i="1"/>
  <c r="R350" i="1"/>
  <c r="L350" i="1"/>
  <c r="E350" i="1"/>
  <c r="R349" i="1"/>
  <c r="L349" i="1"/>
  <c r="E349" i="1"/>
  <c r="R348" i="1"/>
  <c r="L348" i="1"/>
  <c r="E348" i="1"/>
  <c r="R347" i="1"/>
  <c r="L347" i="1"/>
  <c r="E347" i="1"/>
  <c r="R346" i="1"/>
  <c r="L346" i="1"/>
  <c r="E346" i="1"/>
  <c r="R345" i="1"/>
  <c r="L345" i="1"/>
  <c r="E345" i="1"/>
  <c r="R344" i="1"/>
  <c r="L344" i="1"/>
  <c r="E344" i="1"/>
  <c r="R343" i="1"/>
  <c r="L343" i="1"/>
  <c r="E343" i="1"/>
  <c r="R342" i="1"/>
  <c r="L342" i="1"/>
  <c r="E342" i="1"/>
  <c r="R341" i="1"/>
  <c r="L341" i="1"/>
  <c r="E341" i="1"/>
  <c r="R340" i="1"/>
  <c r="L340" i="1"/>
  <c r="E340" i="1"/>
  <c r="R339" i="1"/>
  <c r="L339" i="1"/>
  <c r="E339" i="1"/>
  <c r="R338" i="1"/>
  <c r="L338" i="1"/>
  <c r="E338" i="1"/>
  <c r="R337" i="1"/>
  <c r="L337" i="1"/>
  <c r="E337" i="1"/>
  <c r="R336" i="1"/>
  <c r="L336" i="1"/>
  <c r="E336" i="1"/>
  <c r="R335" i="1"/>
  <c r="L335" i="1"/>
  <c r="E335" i="1"/>
  <c r="R334" i="1"/>
  <c r="L334" i="1"/>
  <c r="E334" i="1"/>
  <c r="R333" i="1"/>
  <c r="L333" i="1"/>
  <c r="E333" i="1"/>
  <c r="R332" i="1"/>
  <c r="L332" i="1"/>
  <c r="E332" i="1"/>
  <c r="R331" i="1"/>
  <c r="L331" i="1"/>
  <c r="E331" i="1"/>
  <c r="R330" i="1"/>
  <c r="L330" i="1"/>
  <c r="E330" i="1"/>
  <c r="R329" i="1"/>
  <c r="L329" i="1"/>
  <c r="E329" i="1"/>
  <c r="R328" i="1"/>
  <c r="L328" i="1"/>
  <c r="E328" i="1"/>
  <c r="R327" i="1"/>
  <c r="L327" i="1"/>
  <c r="E327" i="1"/>
  <c r="R326" i="1"/>
  <c r="L326" i="1"/>
  <c r="E326" i="1"/>
  <c r="R325" i="1"/>
  <c r="L325" i="1"/>
  <c r="E325" i="1"/>
  <c r="R324" i="1"/>
  <c r="L324" i="1"/>
  <c r="E324" i="1"/>
  <c r="R323" i="1"/>
  <c r="L323" i="1"/>
  <c r="E323" i="1"/>
  <c r="R322" i="1"/>
  <c r="L322" i="1"/>
  <c r="E322" i="1"/>
  <c r="R321" i="1"/>
  <c r="L321" i="1"/>
  <c r="E321" i="1"/>
  <c r="R320" i="1"/>
  <c r="L320" i="1"/>
  <c r="E320" i="1"/>
  <c r="R319" i="1"/>
  <c r="L319" i="1"/>
  <c r="E319" i="1"/>
  <c r="R318" i="1"/>
  <c r="L318" i="1"/>
  <c r="E318" i="1"/>
  <c r="R317" i="1"/>
  <c r="L317" i="1"/>
  <c r="E317" i="1"/>
  <c r="R316" i="1"/>
  <c r="L316" i="1"/>
  <c r="E316" i="1"/>
  <c r="R315" i="1"/>
  <c r="L315" i="1"/>
  <c r="E315" i="1"/>
  <c r="R314" i="1"/>
  <c r="L314" i="1"/>
  <c r="E314" i="1"/>
  <c r="R313" i="1"/>
  <c r="L313" i="1"/>
  <c r="E313" i="1"/>
  <c r="R312" i="1"/>
  <c r="L312" i="1"/>
  <c r="E312" i="1"/>
  <c r="R311" i="1"/>
  <c r="L311" i="1"/>
  <c r="E311" i="1"/>
  <c r="R310" i="1"/>
  <c r="L310" i="1"/>
  <c r="E310" i="1"/>
  <c r="R309" i="1"/>
  <c r="L309" i="1"/>
  <c r="E309" i="1"/>
  <c r="R308" i="1"/>
  <c r="L308" i="1"/>
  <c r="E308" i="1"/>
  <c r="R307" i="1"/>
  <c r="L307" i="1"/>
  <c r="E307" i="1"/>
  <c r="R306" i="1"/>
  <c r="L306" i="1"/>
  <c r="E306" i="1"/>
  <c r="R305" i="1"/>
  <c r="L305" i="1"/>
  <c r="E305" i="1"/>
  <c r="R304" i="1"/>
  <c r="L304" i="1"/>
  <c r="E304" i="1"/>
  <c r="R303" i="1"/>
  <c r="L303" i="1"/>
  <c r="E303" i="1"/>
  <c r="R302" i="1"/>
  <c r="L302" i="1"/>
  <c r="E302" i="1"/>
  <c r="R301" i="1"/>
  <c r="L301" i="1"/>
  <c r="E301" i="1"/>
  <c r="R300" i="1"/>
  <c r="L300" i="1"/>
  <c r="E300" i="1"/>
  <c r="R299" i="1"/>
  <c r="L299" i="1"/>
  <c r="E299" i="1"/>
  <c r="R298" i="1"/>
  <c r="L298" i="1"/>
  <c r="E298" i="1"/>
  <c r="R297" i="1"/>
  <c r="L297" i="1"/>
  <c r="E297" i="1"/>
  <c r="R296" i="1"/>
  <c r="L296" i="1"/>
  <c r="E296" i="1"/>
  <c r="R295" i="1"/>
  <c r="L295" i="1"/>
  <c r="E295" i="1"/>
  <c r="R294" i="1"/>
  <c r="L294" i="1"/>
  <c r="E294" i="1"/>
  <c r="R293" i="1"/>
  <c r="L293" i="1"/>
  <c r="E293" i="1"/>
  <c r="R292" i="1"/>
  <c r="L292" i="1"/>
  <c r="E292" i="1"/>
  <c r="R291" i="1"/>
  <c r="L291" i="1"/>
  <c r="E291" i="1"/>
  <c r="R290" i="1"/>
  <c r="L290" i="1"/>
  <c r="E290" i="1"/>
  <c r="R289" i="1"/>
  <c r="L289" i="1"/>
  <c r="E289" i="1"/>
  <c r="R288" i="1"/>
  <c r="L288" i="1"/>
  <c r="E288" i="1"/>
  <c r="R287" i="1"/>
  <c r="L287" i="1"/>
  <c r="E287" i="1"/>
  <c r="R286" i="1"/>
  <c r="L286" i="1"/>
  <c r="E286" i="1"/>
  <c r="R285" i="1"/>
  <c r="L285" i="1"/>
  <c r="E285" i="1"/>
  <c r="R284" i="1"/>
  <c r="L284" i="1"/>
  <c r="E284" i="1"/>
  <c r="R283" i="1"/>
  <c r="L283" i="1"/>
  <c r="E283" i="1"/>
  <c r="R282" i="1"/>
  <c r="L282" i="1"/>
  <c r="E282" i="1"/>
  <c r="R281" i="1"/>
  <c r="L281" i="1"/>
  <c r="E281" i="1"/>
  <c r="R280" i="1"/>
  <c r="L280" i="1"/>
  <c r="E280" i="1"/>
  <c r="R279" i="1"/>
  <c r="L279" i="1"/>
  <c r="E279" i="1"/>
  <c r="R278" i="1"/>
  <c r="L278" i="1"/>
  <c r="E278" i="1"/>
  <c r="R277" i="1"/>
  <c r="L277" i="1"/>
  <c r="E277" i="1"/>
  <c r="R276" i="1"/>
  <c r="L276" i="1"/>
  <c r="E276" i="1"/>
  <c r="R275" i="1"/>
  <c r="L275" i="1"/>
  <c r="E275" i="1"/>
  <c r="R274" i="1"/>
  <c r="L274" i="1"/>
  <c r="E274" i="1"/>
  <c r="R273" i="1"/>
  <c r="L273" i="1"/>
  <c r="E273" i="1"/>
  <c r="R272" i="1"/>
  <c r="L272" i="1"/>
  <c r="E272" i="1"/>
  <c r="R271" i="1"/>
  <c r="L271" i="1"/>
  <c r="E271" i="1"/>
  <c r="R270" i="1"/>
  <c r="L270" i="1"/>
  <c r="E270" i="1"/>
  <c r="R269" i="1"/>
  <c r="L269" i="1"/>
  <c r="E269" i="1"/>
  <c r="R268" i="1"/>
  <c r="L268" i="1"/>
  <c r="E268" i="1"/>
  <c r="R267" i="1"/>
  <c r="L267" i="1"/>
  <c r="E267" i="1"/>
  <c r="R266" i="1"/>
  <c r="L266" i="1"/>
  <c r="E266" i="1"/>
  <c r="R265" i="1"/>
  <c r="L265" i="1"/>
  <c r="E265" i="1"/>
  <c r="R264" i="1"/>
  <c r="L264" i="1"/>
  <c r="E264" i="1"/>
  <c r="R263" i="1"/>
  <c r="L263" i="1"/>
  <c r="E263" i="1"/>
  <c r="R262" i="1"/>
  <c r="L262" i="1"/>
  <c r="E262" i="1"/>
  <c r="R261" i="1"/>
  <c r="L261" i="1"/>
  <c r="E261" i="1"/>
  <c r="R260" i="1"/>
  <c r="L260" i="1"/>
  <c r="E260" i="1"/>
  <c r="R259" i="1"/>
  <c r="L259" i="1"/>
  <c r="E259" i="1"/>
  <c r="R258" i="1"/>
  <c r="L258" i="1"/>
  <c r="E258" i="1"/>
  <c r="R257" i="1"/>
  <c r="L257" i="1"/>
  <c r="E257" i="1"/>
  <c r="R256" i="1"/>
  <c r="L256" i="1"/>
  <c r="E256" i="1"/>
  <c r="R255" i="1"/>
  <c r="L255" i="1"/>
  <c r="E255" i="1"/>
  <c r="R254" i="1"/>
  <c r="L254" i="1"/>
  <c r="E254" i="1"/>
  <c r="R253" i="1"/>
  <c r="L253" i="1"/>
  <c r="E253" i="1"/>
  <c r="R252" i="1"/>
  <c r="L252" i="1"/>
  <c r="E252" i="1"/>
  <c r="R251" i="1"/>
  <c r="L251" i="1"/>
  <c r="E251" i="1"/>
  <c r="R250" i="1"/>
  <c r="L250" i="1"/>
  <c r="E250" i="1"/>
  <c r="R249" i="1"/>
  <c r="L249" i="1"/>
  <c r="E249" i="1"/>
  <c r="R248" i="1"/>
  <c r="L248" i="1"/>
  <c r="E248" i="1"/>
  <c r="R247" i="1"/>
  <c r="L247" i="1"/>
  <c r="E247" i="1"/>
  <c r="R246" i="1"/>
  <c r="L246" i="1"/>
  <c r="E246" i="1"/>
  <c r="R245" i="1"/>
  <c r="L245" i="1"/>
  <c r="E245" i="1"/>
  <c r="R244" i="1"/>
  <c r="L244" i="1"/>
  <c r="E244" i="1"/>
  <c r="R243" i="1"/>
  <c r="L243" i="1"/>
  <c r="E243" i="1"/>
  <c r="R242" i="1"/>
  <c r="L242" i="1"/>
  <c r="E242" i="1"/>
  <c r="R241" i="1"/>
  <c r="L241" i="1"/>
  <c r="E241" i="1"/>
  <c r="R240" i="1"/>
  <c r="L240" i="1"/>
  <c r="E240" i="1"/>
  <c r="R239" i="1"/>
  <c r="L239" i="1"/>
  <c r="E239" i="1"/>
  <c r="R238" i="1"/>
  <c r="L238" i="1"/>
  <c r="E238" i="1"/>
  <c r="R237" i="1"/>
  <c r="L237" i="1"/>
  <c r="E237" i="1"/>
  <c r="R236" i="1"/>
  <c r="L236" i="1"/>
  <c r="E236" i="1"/>
  <c r="R235" i="1"/>
  <c r="L235" i="1"/>
  <c r="E235" i="1"/>
  <c r="R234" i="1"/>
  <c r="L234" i="1"/>
  <c r="E234" i="1"/>
  <c r="R233" i="1"/>
  <c r="L233" i="1"/>
  <c r="E233" i="1"/>
  <c r="R232" i="1"/>
  <c r="L232" i="1"/>
  <c r="E232" i="1"/>
  <c r="R231" i="1"/>
  <c r="L231" i="1"/>
  <c r="E231" i="1"/>
  <c r="R230" i="1"/>
  <c r="L230" i="1"/>
  <c r="E230" i="1"/>
  <c r="R229" i="1"/>
  <c r="L229" i="1"/>
  <c r="E229" i="1"/>
  <c r="R228" i="1"/>
  <c r="L228" i="1"/>
  <c r="E228" i="1"/>
  <c r="R227" i="1"/>
  <c r="L227" i="1"/>
  <c r="E227" i="1"/>
  <c r="R226" i="1"/>
  <c r="L226" i="1"/>
  <c r="E226" i="1"/>
  <c r="R225" i="1"/>
  <c r="L225" i="1"/>
  <c r="E225" i="1"/>
  <c r="R224" i="1"/>
  <c r="L224" i="1"/>
  <c r="E224" i="1"/>
  <c r="R223" i="1"/>
  <c r="L223" i="1"/>
  <c r="E223" i="1"/>
  <c r="R222" i="1"/>
  <c r="L222" i="1"/>
  <c r="E222" i="1"/>
  <c r="R221" i="1"/>
  <c r="L221" i="1"/>
  <c r="E221" i="1"/>
  <c r="R220" i="1"/>
  <c r="L220" i="1"/>
  <c r="E220" i="1"/>
  <c r="R219" i="1"/>
  <c r="L219" i="1"/>
  <c r="E219" i="1"/>
  <c r="R218" i="1"/>
  <c r="L218" i="1"/>
  <c r="E218" i="1"/>
  <c r="R217" i="1"/>
  <c r="L217" i="1"/>
  <c r="E217" i="1"/>
  <c r="R216" i="1"/>
  <c r="L216" i="1"/>
  <c r="E216" i="1"/>
  <c r="R215" i="1"/>
  <c r="L215" i="1"/>
  <c r="E215" i="1"/>
  <c r="R214" i="1"/>
  <c r="L214" i="1"/>
  <c r="E214" i="1"/>
  <c r="R213" i="1"/>
  <c r="L213" i="1"/>
  <c r="E213" i="1"/>
  <c r="R212" i="1"/>
  <c r="L212" i="1"/>
  <c r="E212" i="1"/>
  <c r="R211" i="1"/>
  <c r="L211" i="1"/>
  <c r="E211" i="1"/>
  <c r="R210" i="1"/>
  <c r="L210" i="1"/>
  <c r="E210" i="1"/>
  <c r="R209" i="1"/>
  <c r="L209" i="1"/>
  <c r="E209" i="1"/>
  <c r="R208" i="1"/>
  <c r="L208" i="1"/>
  <c r="E208" i="1"/>
  <c r="R207" i="1"/>
  <c r="L207" i="1"/>
  <c r="E207" i="1"/>
  <c r="R206" i="1"/>
  <c r="L206" i="1"/>
  <c r="E206" i="1"/>
  <c r="R205" i="1"/>
  <c r="L205" i="1"/>
  <c r="E205" i="1"/>
  <c r="R204" i="1"/>
  <c r="L204" i="1"/>
  <c r="E204" i="1"/>
  <c r="R203" i="1"/>
  <c r="L203" i="1"/>
  <c r="E203" i="1"/>
  <c r="R202" i="1"/>
  <c r="L202" i="1"/>
  <c r="E202" i="1"/>
  <c r="R201" i="1"/>
  <c r="L201" i="1"/>
  <c r="E201" i="1"/>
  <c r="R200" i="1"/>
  <c r="L200" i="1"/>
  <c r="E200" i="1"/>
  <c r="R199" i="1"/>
  <c r="L199" i="1"/>
  <c r="E199" i="1"/>
  <c r="R198" i="1"/>
  <c r="L198" i="1"/>
  <c r="E198" i="1"/>
  <c r="R197" i="1"/>
  <c r="L197" i="1"/>
  <c r="E197" i="1"/>
  <c r="R196" i="1"/>
  <c r="L196" i="1"/>
  <c r="E196" i="1"/>
  <c r="R195" i="1"/>
  <c r="L195" i="1"/>
  <c r="E195" i="1"/>
  <c r="R194" i="1"/>
  <c r="L194" i="1"/>
  <c r="E194" i="1"/>
  <c r="R193" i="1"/>
  <c r="L193" i="1"/>
  <c r="E193" i="1"/>
  <c r="R192" i="1"/>
  <c r="L192" i="1"/>
  <c r="E192" i="1"/>
  <c r="R191" i="1"/>
  <c r="L191" i="1"/>
  <c r="E191" i="1"/>
  <c r="R190" i="1"/>
  <c r="L190" i="1"/>
  <c r="E190" i="1"/>
  <c r="R189" i="1"/>
  <c r="L189" i="1"/>
  <c r="E189" i="1"/>
  <c r="R188" i="1"/>
  <c r="L188" i="1"/>
  <c r="E188" i="1"/>
  <c r="R187" i="1"/>
  <c r="L187" i="1"/>
  <c r="E187" i="1"/>
  <c r="R186" i="1"/>
  <c r="L186" i="1"/>
  <c r="E186" i="1"/>
  <c r="R185" i="1"/>
  <c r="L185" i="1"/>
  <c r="E185" i="1"/>
  <c r="R184" i="1"/>
  <c r="L184" i="1"/>
  <c r="E184" i="1"/>
  <c r="R183" i="1"/>
  <c r="L183" i="1"/>
  <c r="E183" i="1"/>
  <c r="R182" i="1"/>
  <c r="L182" i="1"/>
  <c r="E182" i="1"/>
  <c r="R181" i="1"/>
  <c r="L181" i="1"/>
  <c r="E181" i="1"/>
  <c r="R180" i="1"/>
  <c r="L180" i="1"/>
  <c r="E180" i="1"/>
  <c r="R179" i="1"/>
  <c r="L179" i="1"/>
  <c r="E179" i="1"/>
  <c r="R178" i="1"/>
  <c r="L178" i="1"/>
  <c r="E178" i="1"/>
  <c r="R177" i="1"/>
  <c r="L177" i="1"/>
  <c r="E177" i="1"/>
  <c r="R176" i="1"/>
  <c r="L176" i="1"/>
  <c r="E176" i="1"/>
  <c r="R175" i="1"/>
  <c r="L175" i="1"/>
  <c r="E175" i="1"/>
  <c r="R174" i="1"/>
  <c r="L174" i="1"/>
  <c r="E174" i="1"/>
  <c r="R173" i="1"/>
  <c r="L173" i="1"/>
  <c r="E173" i="1"/>
  <c r="R172" i="1"/>
  <c r="L172" i="1"/>
  <c r="E172" i="1"/>
  <c r="R171" i="1"/>
  <c r="L171" i="1"/>
  <c r="E171" i="1"/>
  <c r="R170" i="1"/>
  <c r="L170" i="1"/>
  <c r="E170" i="1"/>
  <c r="R169" i="1"/>
  <c r="L169" i="1"/>
  <c r="E169" i="1"/>
  <c r="R168" i="1"/>
  <c r="L168" i="1"/>
  <c r="E168" i="1"/>
  <c r="R167" i="1"/>
  <c r="L167" i="1"/>
  <c r="E167" i="1"/>
  <c r="R166" i="1"/>
  <c r="L166" i="1"/>
  <c r="E166" i="1"/>
  <c r="R165" i="1"/>
  <c r="L165" i="1"/>
  <c r="E165" i="1"/>
  <c r="R164" i="1"/>
  <c r="L164" i="1"/>
  <c r="E164" i="1"/>
  <c r="R163" i="1"/>
  <c r="L163" i="1"/>
  <c r="E163" i="1"/>
  <c r="R162" i="1"/>
  <c r="L162" i="1"/>
  <c r="E162" i="1"/>
  <c r="R161" i="1"/>
  <c r="L161" i="1"/>
  <c r="E161" i="1"/>
  <c r="R160" i="1"/>
  <c r="L160" i="1"/>
  <c r="E160" i="1"/>
  <c r="R159" i="1"/>
  <c r="L159" i="1"/>
  <c r="E159" i="1"/>
  <c r="R158" i="1"/>
  <c r="L158" i="1"/>
  <c r="E158" i="1"/>
  <c r="R157" i="1"/>
  <c r="L157" i="1"/>
  <c r="E157" i="1"/>
  <c r="R156" i="1"/>
  <c r="L156" i="1"/>
  <c r="E156" i="1"/>
  <c r="R155" i="1"/>
  <c r="L155" i="1"/>
  <c r="E155" i="1"/>
  <c r="R154" i="1"/>
  <c r="L154" i="1"/>
  <c r="E154" i="1"/>
  <c r="R153" i="1"/>
  <c r="L153" i="1"/>
  <c r="E153" i="1"/>
  <c r="R152" i="1"/>
  <c r="L152" i="1"/>
  <c r="E152" i="1"/>
  <c r="R151" i="1"/>
  <c r="L151" i="1"/>
  <c r="E151" i="1"/>
  <c r="R150" i="1"/>
  <c r="L150" i="1"/>
  <c r="E150" i="1"/>
  <c r="R149" i="1"/>
  <c r="L149" i="1"/>
  <c r="E149" i="1"/>
  <c r="R148" i="1"/>
  <c r="L148" i="1"/>
  <c r="E148" i="1"/>
  <c r="R147" i="1"/>
  <c r="L147" i="1"/>
  <c r="E147" i="1"/>
  <c r="R146" i="1"/>
  <c r="L146" i="1"/>
  <c r="E146" i="1"/>
  <c r="R145" i="1"/>
  <c r="L145" i="1"/>
  <c r="E145" i="1"/>
  <c r="R144" i="1"/>
  <c r="L144" i="1"/>
  <c r="E144" i="1"/>
  <c r="R143" i="1"/>
  <c r="L143" i="1"/>
  <c r="E143" i="1"/>
  <c r="R142" i="1"/>
  <c r="L142" i="1"/>
  <c r="E142" i="1"/>
  <c r="R141" i="1"/>
  <c r="L141" i="1"/>
  <c r="E141" i="1"/>
  <c r="R140" i="1"/>
  <c r="L140" i="1"/>
  <c r="E140" i="1"/>
  <c r="R139" i="1"/>
  <c r="L139" i="1"/>
  <c r="E139" i="1"/>
  <c r="R138" i="1"/>
  <c r="L138" i="1"/>
  <c r="E138" i="1"/>
  <c r="R137" i="1"/>
  <c r="L137" i="1"/>
  <c r="E137" i="1"/>
  <c r="R136" i="1"/>
  <c r="L136" i="1"/>
  <c r="E136" i="1"/>
  <c r="R135" i="1"/>
  <c r="L135" i="1"/>
  <c r="E135" i="1"/>
  <c r="R134" i="1"/>
  <c r="L134" i="1"/>
  <c r="E134" i="1"/>
  <c r="R133" i="1"/>
  <c r="L133" i="1"/>
  <c r="E133" i="1"/>
  <c r="R132" i="1"/>
  <c r="L132" i="1"/>
  <c r="E132" i="1"/>
  <c r="R131" i="1"/>
  <c r="L131" i="1"/>
  <c r="E131" i="1"/>
  <c r="R130" i="1"/>
  <c r="L130" i="1"/>
  <c r="E130" i="1"/>
  <c r="R129" i="1"/>
  <c r="L129" i="1"/>
  <c r="E129" i="1"/>
  <c r="R128" i="1"/>
  <c r="L128" i="1"/>
  <c r="E128" i="1"/>
  <c r="R127" i="1"/>
  <c r="L127" i="1"/>
  <c r="E127" i="1"/>
  <c r="R126" i="1"/>
  <c r="L126" i="1"/>
  <c r="E126" i="1"/>
  <c r="R125" i="1"/>
  <c r="L125" i="1"/>
  <c r="E125" i="1"/>
  <c r="R124" i="1"/>
  <c r="L124" i="1"/>
  <c r="E124" i="1"/>
  <c r="R123" i="1"/>
  <c r="L123" i="1"/>
  <c r="E123" i="1"/>
  <c r="R122" i="1"/>
  <c r="L122" i="1"/>
  <c r="E122" i="1"/>
  <c r="R121" i="1"/>
  <c r="L121" i="1"/>
  <c r="E121" i="1"/>
  <c r="R120" i="1"/>
  <c r="L120" i="1"/>
  <c r="E120" i="1"/>
  <c r="R119" i="1"/>
  <c r="L119" i="1"/>
  <c r="E119" i="1"/>
  <c r="R118" i="1"/>
  <c r="L118" i="1"/>
  <c r="E118" i="1"/>
  <c r="R117" i="1"/>
  <c r="L117" i="1"/>
  <c r="E117" i="1"/>
  <c r="R116" i="1"/>
  <c r="L116" i="1"/>
  <c r="E116" i="1"/>
  <c r="R115" i="1"/>
  <c r="L115" i="1"/>
  <c r="E115" i="1"/>
  <c r="R114" i="1"/>
  <c r="L114" i="1"/>
  <c r="E114" i="1"/>
  <c r="R113" i="1"/>
  <c r="L113" i="1"/>
  <c r="E113" i="1"/>
  <c r="R112" i="1"/>
  <c r="L112" i="1"/>
  <c r="E112" i="1"/>
  <c r="R111" i="1"/>
  <c r="L111" i="1"/>
  <c r="E111" i="1"/>
  <c r="R110" i="1"/>
  <c r="L110" i="1"/>
  <c r="E110" i="1"/>
  <c r="R109" i="1"/>
  <c r="L109" i="1"/>
  <c r="E109" i="1"/>
  <c r="R108" i="1"/>
  <c r="L108" i="1"/>
  <c r="E108" i="1"/>
  <c r="R107" i="1"/>
  <c r="L107" i="1"/>
  <c r="E107" i="1"/>
  <c r="R106" i="1"/>
  <c r="L106" i="1"/>
  <c r="E106" i="1"/>
  <c r="R105" i="1"/>
  <c r="L105" i="1"/>
  <c r="E105" i="1"/>
  <c r="R104" i="1"/>
  <c r="L104" i="1"/>
  <c r="E104" i="1"/>
  <c r="R103" i="1"/>
  <c r="L103" i="1"/>
  <c r="E103" i="1"/>
  <c r="R102" i="1"/>
  <c r="L102" i="1"/>
  <c r="E102" i="1"/>
  <c r="R101" i="1"/>
  <c r="L101" i="1"/>
  <c r="E101" i="1"/>
  <c r="R100" i="1"/>
  <c r="L100" i="1"/>
  <c r="E100" i="1"/>
  <c r="R99" i="1"/>
  <c r="L99" i="1"/>
  <c r="E99" i="1"/>
  <c r="R98" i="1"/>
  <c r="L98" i="1"/>
  <c r="E98" i="1"/>
  <c r="R97" i="1"/>
  <c r="L97" i="1"/>
  <c r="E97" i="1"/>
  <c r="R96" i="1"/>
  <c r="L96" i="1"/>
  <c r="E96" i="1"/>
  <c r="R95" i="1"/>
  <c r="L95" i="1"/>
  <c r="E95" i="1"/>
  <c r="R94" i="1"/>
  <c r="L94" i="1"/>
  <c r="E94" i="1"/>
  <c r="R93" i="1"/>
  <c r="L93" i="1"/>
  <c r="E93" i="1"/>
  <c r="R92" i="1"/>
  <c r="L92" i="1"/>
  <c r="E92" i="1"/>
  <c r="R91" i="1"/>
  <c r="L91" i="1"/>
  <c r="E91" i="1"/>
  <c r="R90" i="1"/>
  <c r="L90" i="1"/>
  <c r="E90" i="1"/>
  <c r="R89" i="1"/>
  <c r="L89" i="1"/>
  <c r="E89" i="1"/>
  <c r="R88" i="1"/>
  <c r="L88" i="1"/>
  <c r="E88" i="1"/>
  <c r="R87" i="1"/>
  <c r="L87" i="1"/>
  <c r="E87" i="1"/>
  <c r="R86" i="1"/>
  <c r="L86" i="1"/>
  <c r="E86" i="1"/>
  <c r="R85" i="1"/>
  <c r="L85" i="1"/>
  <c r="E85" i="1"/>
  <c r="R84" i="1"/>
  <c r="L84" i="1"/>
  <c r="E84" i="1"/>
  <c r="R83" i="1"/>
  <c r="L83" i="1"/>
  <c r="E83" i="1"/>
  <c r="R82" i="1"/>
  <c r="L82" i="1"/>
  <c r="E82" i="1"/>
  <c r="R81" i="1"/>
  <c r="L81" i="1"/>
  <c r="E81" i="1"/>
  <c r="R80" i="1"/>
  <c r="L80" i="1"/>
  <c r="E80" i="1"/>
  <c r="R79" i="1"/>
  <c r="L79" i="1"/>
  <c r="E79" i="1"/>
  <c r="R78" i="1"/>
  <c r="L78" i="1"/>
  <c r="E78" i="1"/>
  <c r="R77" i="1"/>
  <c r="L77" i="1"/>
  <c r="E77" i="1"/>
  <c r="R76" i="1"/>
  <c r="L76" i="1"/>
  <c r="E76" i="1"/>
  <c r="R75" i="1"/>
  <c r="L75" i="1"/>
  <c r="E75" i="1"/>
  <c r="R74" i="1"/>
  <c r="L74" i="1"/>
  <c r="E74" i="1"/>
  <c r="R73" i="1"/>
  <c r="L73" i="1"/>
  <c r="E73" i="1"/>
  <c r="R72" i="1"/>
  <c r="L72" i="1"/>
  <c r="E72" i="1"/>
  <c r="R71" i="1"/>
  <c r="L71" i="1"/>
  <c r="E71" i="1"/>
  <c r="R70" i="1"/>
  <c r="L70" i="1"/>
  <c r="E70" i="1"/>
  <c r="R69" i="1"/>
  <c r="L69" i="1"/>
  <c r="E69" i="1"/>
  <c r="R68" i="1"/>
  <c r="L68" i="1"/>
  <c r="E68" i="1"/>
  <c r="R67" i="1"/>
  <c r="L67" i="1"/>
  <c r="E67" i="1"/>
  <c r="R66" i="1"/>
  <c r="L66" i="1"/>
  <c r="E66" i="1"/>
  <c r="R65" i="1"/>
  <c r="L65" i="1"/>
  <c r="E65" i="1"/>
  <c r="R64" i="1"/>
  <c r="L64" i="1"/>
  <c r="E64" i="1"/>
  <c r="R63" i="1"/>
  <c r="L63" i="1"/>
  <c r="E63" i="1"/>
  <c r="R62" i="1"/>
  <c r="L62" i="1"/>
  <c r="E62" i="1"/>
  <c r="R61" i="1"/>
  <c r="L61" i="1"/>
  <c r="E61" i="1"/>
  <c r="R60" i="1"/>
  <c r="L60" i="1"/>
  <c r="E60" i="1"/>
  <c r="R59" i="1"/>
  <c r="L59" i="1"/>
  <c r="E59" i="1"/>
  <c r="R58" i="1"/>
  <c r="L58" i="1"/>
  <c r="E58" i="1"/>
  <c r="R57" i="1"/>
  <c r="L57" i="1"/>
  <c r="E57" i="1"/>
  <c r="R56" i="1"/>
  <c r="L56" i="1"/>
  <c r="E56" i="1"/>
  <c r="R55" i="1"/>
  <c r="L55" i="1"/>
  <c r="E55" i="1"/>
  <c r="R54" i="1"/>
  <c r="L54" i="1"/>
  <c r="E54" i="1"/>
  <c r="R53" i="1"/>
  <c r="L53" i="1"/>
  <c r="E53" i="1"/>
  <c r="R52" i="1"/>
  <c r="L52" i="1"/>
  <c r="E52" i="1"/>
  <c r="R51" i="1"/>
  <c r="L51" i="1"/>
  <c r="E51" i="1"/>
  <c r="R50" i="1"/>
  <c r="L50" i="1"/>
  <c r="E50" i="1"/>
  <c r="R49" i="1"/>
  <c r="L49" i="1"/>
  <c r="E49" i="1"/>
  <c r="R48" i="1"/>
  <c r="L48" i="1"/>
  <c r="E48" i="1"/>
  <c r="R47" i="1"/>
  <c r="L47" i="1"/>
  <c r="E47" i="1"/>
  <c r="R46" i="1"/>
  <c r="L46" i="1"/>
  <c r="E46" i="1"/>
  <c r="R45" i="1"/>
  <c r="L45" i="1"/>
  <c r="E45" i="1"/>
  <c r="R44" i="1"/>
  <c r="L44" i="1"/>
  <c r="E44" i="1"/>
  <c r="R43" i="1"/>
  <c r="L43" i="1"/>
  <c r="E43" i="1"/>
  <c r="R42" i="1"/>
  <c r="L42" i="1"/>
  <c r="E42" i="1"/>
  <c r="R41" i="1"/>
  <c r="L41" i="1"/>
  <c r="E41" i="1"/>
  <c r="R40" i="1"/>
  <c r="L40" i="1"/>
  <c r="E40" i="1"/>
  <c r="R39" i="1"/>
  <c r="L39" i="1"/>
  <c r="E39" i="1"/>
  <c r="R38" i="1"/>
  <c r="L38" i="1"/>
  <c r="E38" i="1"/>
  <c r="R37" i="1"/>
  <c r="L37" i="1"/>
  <c r="E37" i="1"/>
  <c r="R36" i="1"/>
  <c r="L36" i="1"/>
  <c r="E36" i="1"/>
  <c r="R35" i="1"/>
  <c r="L35" i="1"/>
  <c r="E35" i="1"/>
  <c r="R34" i="1"/>
  <c r="L34" i="1"/>
  <c r="E34" i="1"/>
  <c r="R33" i="1"/>
  <c r="L33" i="1"/>
  <c r="E33" i="1"/>
  <c r="R32" i="1"/>
  <c r="L32" i="1"/>
  <c r="E32" i="1"/>
  <c r="R31" i="1"/>
  <c r="L31" i="1"/>
  <c r="E31" i="1"/>
  <c r="R30" i="1"/>
  <c r="L30" i="1"/>
  <c r="E30" i="1"/>
  <c r="R29" i="1"/>
  <c r="L29" i="1"/>
  <c r="E29" i="1"/>
  <c r="R28" i="1"/>
  <c r="L28" i="1"/>
  <c r="E28" i="1"/>
  <c r="R27" i="1"/>
  <c r="L27" i="1"/>
  <c r="E27" i="1"/>
  <c r="R26" i="1"/>
  <c r="L26" i="1"/>
  <c r="E26" i="1"/>
  <c r="R25" i="1"/>
  <c r="L25" i="1"/>
  <c r="E25" i="1"/>
  <c r="R24" i="1"/>
  <c r="L24" i="1"/>
  <c r="E24" i="1"/>
  <c r="R23" i="1"/>
  <c r="L23" i="1"/>
  <c r="E23" i="1"/>
  <c r="R22" i="1"/>
  <c r="L22" i="1"/>
  <c r="E22" i="1"/>
  <c r="R21" i="1"/>
  <c r="L21" i="1"/>
  <c r="E21" i="1"/>
  <c r="R20" i="1"/>
  <c r="L20" i="1"/>
  <c r="E20" i="1"/>
  <c r="R19" i="1"/>
  <c r="L19" i="1"/>
  <c r="E19" i="1"/>
  <c r="R18" i="1"/>
  <c r="L18" i="1"/>
  <c r="E18" i="1"/>
  <c r="R17" i="1"/>
  <c r="L17" i="1"/>
  <c r="E17" i="1"/>
  <c r="R16" i="1"/>
  <c r="L16" i="1"/>
  <c r="E16" i="1"/>
  <c r="R15" i="1"/>
  <c r="L15" i="1"/>
  <c r="E15" i="1"/>
  <c r="R14" i="1"/>
  <c r="L14" i="1"/>
  <c r="E14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E10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</calcChain>
</file>

<file path=xl/sharedStrings.xml><?xml version="1.0" encoding="utf-8"?>
<sst xmlns="http://schemas.openxmlformats.org/spreadsheetml/2006/main" count="6791" uniqueCount="774">
  <si>
    <t>All</t>
  </si>
  <si>
    <t>2 BRs</t>
  </si>
  <si>
    <t>New Dev Sold</t>
  </si>
  <si>
    <t>3 BRS</t>
  </si>
  <si>
    <t>Floor Categories</t>
  </si>
  <si>
    <t>Count (Active and Sold)</t>
  </si>
  <si>
    <t>Average Price</t>
  </si>
  <si>
    <t>PPSF</t>
  </si>
  <si>
    <t>Count</t>
  </si>
  <si>
    <t>Address</t>
  </si>
  <si>
    <t>Unit</t>
  </si>
  <si>
    <t>Floor</t>
  </si>
  <si>
    <t>Floor Category</t>
  </si>
  <si>
    <t>Checking</t>
  </si>
  <si>
    <t>Asking Price</t>
  </si>
  <si>
    <t>DOM</t>
  </si>
  <si>
    <t>Property Type</t>
  </si>
  <si>
    <t>BRs</t>
  </si>
  <si>
    <t>Baths</t>
  </si>
  <si>
    <t>Sq. Ft.</t>
  </si>
  <si>
    <t>Maint</t>
  </si>
  <si>
    <t>Taxes</t>
  </si>
  <si>
    <t>Monthly/SF</t>
  </si>
  <si>
    <t>Tax Abatement</t>
  </si>
  <si>
    <t>Status</t>
  </si>
  <si>
    <t>Closing or Unsold Asking Price</t>
  </si>
  <si>
    <t>Sale Date</t>
  </si>
  <si>
    <t>Closing Price</t>
  </si>
  <si>
    <t>Days on Market</t>
  </si>
  <si>
    <t>New Dev?</t>
  </si>
  <si>
    <t>Sold?</t>
  </si>
  <si>
    <t>100 11th Avenue</t>
  </si>
  <si>
    <t>3A</t>
  </si>
  <si>
    <t>Condo</t>
  </si>
  <si>
    <t>Closed</t>
  </si>
  <si>
    <t>N</t>
  </si>
  <si>
    <t>Y</t>
  </si>
  <si>
    <t>121 West 19th Street</t>
  </si>
  <si>
    <t>7C</t>
  </si>
  <si>
    <t>8C</t>
  </si>
  <si>
    <t>140 West 22nd Street</t>
  </si>
  <si>
    <t>4B</t>
  </si>
  <si>
    <t>170 West 23rd</t>
  </si>
  <si>
    <t>4Q</t>
  </si>
  <si>
    <t>Signed</t>
  </si>
  <si>
    <t>170 West 23rd Street</t>
  </si>
  <si>
    <t>2Y</t>
  </si>
  <si>
    <t>3T</t>
  </si>
  <si>
    <t>4J</t>
  </si>
  <si>
    <t>5S</t>
  </si>
  <si>
    <t>300 West 53rd Street</t>
  </si>
  <si>
    <t>4G</t>
  </si>
  <si>
    <t>Active</t>
  </si>
  <si>
    <t>301 W 57th Street</t>
  </si>
  <si>
    <t>7E</t>
  </si>
  <si>
    <t>301 West 57th Street</t>
  </si>
  <si>
    <t>9G</t>
  </si>
  <si>
    <t>NA</t>
  </si>
  <si>
    <t>17E</t>
  </si>
  <si>
    <t>305 W 52nd Street</t>
  </si>
  <si>
    <t>2G</t>
  </si>
  <si>
    <t>J51 (exp. 2016)</t>
  </si>
  <si>
    <t>312 West 23rd Street</t>
  </si>
  <si>
    <t>2J</t>
  </si>
  <si>
    <t>3O</t>
  </si>
  <si>
    <t>3R</t>
  </si>
  <si>
    <t>4T</t>
  </si>
  <si>
    <t>312-320 West 23rd Street</t>
  </si>
  <si>
    <t>2O</t>
  </si>
  <si>
    <t>315 7th Avenue</t>
  </si>
  <si>
    <t>7D</t>
  </si>
  <si>
    <t>17D</t>
  </si>
  <si>
    <t>315 Seventh Avenue</t>
  </si>
  <si>
    <t>8E</t>
  </si>
  <si>
    <t>11E</t>
  </si>
  <si>
    <t>9C</t>
  </si>
  <si>
    <t>322 W 57th Street</t>
  </si>
  <si>
    <t>322 West 57th Street</t>
  </si>
  <si>
    <t>19E</t>
  </si>
  <si>
    <t>20E</t>
  </si>
  <si>
    <t>23D1</t>
  </si>
  <si>
    <t>35V</t>
  </si>
  <si>
    <t>40K</t>
  </si>
  <si>
    <t>46F</t>
  </si>
  <si>
    <t>16V</t>
  </si>
  <si>
    <t>17Q</t>
  </si>
  <si>
    <t>23U</t>
  </si>
  <si>
    <t>25V</t>
  </si>
  <si>
    <t>31V</t>
  </si>
  <si>
    <t>32V</t>
  </si>
  <si>
    <t>34V</t>
  </si>
  <si>
    <t>38K</t>
  </si>
  <si>
    <t>38Q</t>
  </si>
  <si>
    <t>39V</t>
  </si>
  <si>
    <t>333 West 56</t>
  </si>
  <si>
    <t>4K</t>
  </si>
  <si>
    <t>333 West 56th Street</t>
  </si>
  <si>
    <t>2H</t>
  </si>
  <si>
    <t>4H</t>
  </si>
  <si>
    <t>5K</t>
  </si>
  <si>
    <t>6H</t>
  </si>
  <si>
    <t>7K</t>
  </si>
  <si>
    <t>333 West 57th Street</t>
  </si>
  <si>
    <t>3F</t>
  </si>
  <si>
    <t>Condop</t>
  </si>
  <si>
    <t>8L</t>
  </si>
  <si>
    <t>340  West 57th Street</t>
  </si>
  <si>
    <t>347 West 57th Street</t>
  </si>
  <si>
    <t>18E</t>
  </si>
  <si>
    <t>28BB</t>
  </si>
  <si>
    <t>6E</t>
  </si>
  <si>
    <t>350 W 53rd Street</t>
  </si>
  <si>
    <t>5E</t>
  </si>
  <si>
    <t>421A (exp. 2016)</t>
  </si>
  <si>
    <t>350 West 50th Street</t>
  </si>
  <si>
    <t>2GG</t>
  </si>
  <si>
    <t>6M</t>
  </si>
  <si>
    <t>21A</t>
  </si>
  <si>
    <t>24A</t>
  </si>
  <si>
    <t>25A</t>
  </si>
  <si>
    <t>26A</t>
  </si>
  <si>
    <t>3DD</t>
  </si>
  <si>
    <t>3HH</t>
  </si>
  <si>
    <t>3N</t>
  </si>
  <si>
    <t>4CC</t>
  </si>
  <si>
    <t>4KK</t>
  </si>
  <si>
    <t>6R</t>
  </si>
  <si>
    <t>350 West 53rd Street</t>
  </si>
  <si>
    <t>2F</t>
  </si>
  <si>
    <t>3B</t>
  </si>
  <si>
    <t>350 West 57th Street</t>
  </si>
  <si>
    <t>15I</t>
  </si>
  <si>
    <t>353 West 56th Street</t>
  </si>
  <si>
    <t>3G</t>
  </si>
  <si>
    <t>3K</t>
  </si>
  <si>
    <t>368 West 50th Street</t>
  </si>
  <si>
    <t>1K</t>
  </si>
  <si>
    <t>393 West 49th Street</t>
  </si>
  <si>
    <t>6O</t>
  </si>
  <si>
    <t>2N</t>
  </si>
  <si>
    <t>3CC</t>
  </si>
  <si>
    <t>4NN</t>
  </si>
  <si>
    <t>6Q</t>
  </si>
  <si>
    <t>425 West 53rd Street</t>
  </si>
  <si>
    <t>421A (exp. 2021)</t>
  </si>
  <si>
    <t>445 West 19th Street</t>
  </si>
  <si>
    <t>447 West 45th Street</t>
  </si>
  <si>
    <t>3C</t>
  </si>
  <si>
    <t>454 West 54th Street</t>
  </si>
  <si>
    <t>5N</t>
  </si>
  <si>
    <t>464 West 44th Street</t>
  </si>
  <si>
    <t>500 West 43rd Street</t>
  </si>
  <si>
    <t>12A</t>
  </si>
  <si>
    <t>20D</t>
  </si>
  <si>
    <t>6B</t>
  </si>
  <si>
    <t>505 West 47th Street</t>
  </si>
  <si>
    <t>6DS</t>
  </si>
  <si>
    <t>421A (exp. 2020)</t>
  </si>
  <si>
    <t>516 West 47th Street</t>
  </si>
  <si>
    <t>N5J</t>
  </si>
  <si>
    <t>S5K</t>
  </si>
  <si>
    <t>520 West 23rd Street</t>
  </si>
  <si>
    <t>15A</t>
  </si>
  <si>
    <t>521 West 23rd Street</t>
  </si>
  <si>
    <t>540 West 28th Street</t>
  </si>
  <si>
    <t>5A</t>
  </si>
  <si>
    <t>8G</t>
  </si>
  <si>
    <t>555 West 23rd Street</t>
  </si>
  <si>
    <t>N8C</t>
  </si>
  <si>
    <t>421A (exp. 2017)</t>
  </si>
  <si>
    <t>N10G</t>
  </si>
  <si>
    <t>N3G</t>
  </si>
  <si>
    <t>S11P</t>
  </si>
  <si>
    <t>S12Q</t>
  </si>
  <si>
    <t>S7P</t>
  </si>
  <si>
    <t>871 Eighth Avenue</t>
  </si>
  <si>
    <t>3M</t>
  </si>
  <si>
    <t>101 West 24th Street</t>
  </si>
  <si>
    <t>4A</t>
  </si>
  <si>
    <t>421A (exp. 2019)</t>
  </si>
  <si>
    <t>16H</t>
  </si>
  <si>
    <t>17H</t>
  </si>
  <si>
    <t>18C</t>
  </si>
  <si>
    <t>22H</t>
  </si>
  <si>
    <t>27C</t>
  </si>
  <si>
    <t>4D</t>
  </si>
  <si>
    <t>5F</t>
  </si>
  <si>
    <t>7F</t>
  </si>
  <si>
    <t>124 West 23rd Street</t>
  </si>
  <si>
    <t>4C</t>
  </si>
  <si>
    <t>125 West 21st Street</t>
  </si>
  <si>
    <t>11C</t>
  </si>
  <si>
    <t>125 West 22nd Street</t>
  </si>
  <si>
    <t>7A</t>
  </si>
  <si>
    <t>9A</t>
  </si>
  <si>
    <t>130 West 19th Street</t>
  </si>
  <si>
    <t>5C</t>
  </si>
  <si>
    <t>421A (exp. 2018)</t>
  </si>
  <si>
    <t>130 West 20th Street</t>
  </si>
  <si>
    <t>1B</t>
  </si>
  <si>
    <t>6C</t>
  </si>
  <si>
    <t>133 West 22nd Street</t>
  </si>
  <si>
    <t>140 7th Avenue</t>
  </si>
  <si>
    <t>7H</t>
  </si>
  <si>
    <t>140 Seventh Avenue</t>
  </si>
  <si>
    <t>6A</t>
  </si>
  <si>
    <t>2A</t>
  </si>
  <si>
    <t>151 West 21st Street</t>
  </si>
  <si>
    <t>163 West 18th Street</t>
  </si>
  <si>
    <t>6F</t>
  </si>
  <si>
    <t>5G</t>
  </si>
  <si>
    <t>177 Ninth Avenue</t>
  </si>
  <si>
    <t>4E</t>
  </si>
  <si>
    <t>210 West 19th Street</t>
  </si>
  <si>
    <t>1D</t>
  </si>
  <si>
    <t>217 West 14th Street</t>
  </si>
  <si>
    <t xml:space="preserve"> (exp. )</t>
  </si>
  <si>
    <t>219 West 14th Street</t>
  </si>
  <si>
    <t>5R</t>
  </si>
  <si>
    <t>221 West 14th Street</t>
  </si>
  <si>
    <t>236 West 24th Street</t>
  </si>
  <si>
    <t>3FL</t>
  </si>
  <si>
    <t>251 West 19th Street</t>
  </si>
  <si>
    <t>PENTHOUSEB</t>
  </si>
  <si>
    <t>261 West 25th Street</t>
  </si>
  <si>
    <t>10A</t>
  </si>
  <si>
    <t>2E</t>
  </si>
  <si>
    <t>3E</t>
  </si>
  <si>
    <t>8A</t>
  </si>
  <si>
    <t>261 West 28th Street</t>
  </si>
  <si>
    <t>263 Ninth Avenue</t>
  </si>
  <si>
    <t>3BB</t>
  </si>
  <si>
    <t>5D</t>
  </si>
  <si>
    <t>270 West 17th Street</t>
  </si>
  <si>
    <t>15F</t>
  </si>
  <si>
    <t>11F</t>
  </si>
  <si>
    <t>15G</t>
  </si>
  <si>
    <t>10F</t>
  </si>
  <si>
    <t>43E</t>
  </si>
  <si>
    <t>305 West 18th Street</t>
  </si>
  <si>
    <t>2D</t>
  </si>
  <si>
    <t>J51 (exp. 2019)</t>
  </si>
  <si>
    <t>2C</t>
  </si>
  <si>
    <t>310 W 52nd Street</t>
  </si>
  <si>
    <t>35C</t>
  </si>
  <si>
    <t>310 West 52</t>
  </si>
  <si>
    <t>10H</t>
  </si>
  <si>
    <t>310 West 52nd Street</t>
  </si>
  <si>
    <t>22C</t>
  </si>
  <si>
    <t>PHD</t>
  </si>
  <si>
    <t>19B</t>
  </si>
  <si>
    <t>PHC</t>
  </si>
  <si>
    <t>35P</t>
  </si>
  <si>
    <t>18G</t>
  </si>
  <si>
    <t>33P2</t>
  </si>
  <si>
    <t>44Q</t>
  </si>
  <si>
    <t>53K2</t>
  </si>
  <si>
    <t>24N</t>
  </si>
  <si>
    <t>32U</t>
  </si>
  <si>
    <t>40P1</t>
  </si>
  <si>
    <t>5B</t>
  </si>
  <si>
    <t>340 West 57th Street</t>
  </si>
  <si>
    <t>8I</t>
  </si>
  <si>
    <t>10B</t>
  </si>
  <si>
    <t>14B</t>
  </si>
  <si>
    <t>344 West 23rd Street</t>
  </si>
  <si>
    <t>20B</t>
  </si>
  <si>
    <t>10G</t>
  </si>
  <si>
    <t>17G</t>
  </si>
  <si>
    <t>2LL</t>
  </si>
  <si>
    <t>21I</t>
  </si>
  <si>
    <t>25I</t>
  </si>
  <si>
    <t>28H</t>
  </si>
  <si>
    <t>34I</t>
  </si>
  <si>
    <t>4ZZ</t>
  </si>
  <si>
    <t>THB</t>
  </si>
  <si>
    <t>3D</t>
  </si>
  <si>
    <t>7M</t>
  </si>
  <si>
    <t>360 West 28th Street</t>
  </si>
  <si>
    <t>421A (exp. 2015)</t>
  </si>
  <si>
    <t>6N</t>
  </si>
  <si>
    <t>4F</t>
  </si>
  <si>
    <t>5DD</t>
  </si>
  <si>
    <t>420 West 23rd Street</t>
  </si>
  <si>
    <t>420 West 25th Street</t>
  </si>
  <si>
    <t>1C</t>
  </si>
  <si>
    <t>421 West 22nd Street</t>
  </si>
  <si>
    <t>PHS</t>
  </si>
  <si>
    <t>421 West 54th Street</t>
  </si>
  <si>
    <t>422 West 20th Street</t>
  </si>
  <si>
    <t>424 West 49th Street</t>
  </si>
  <si>
    <t>426 West 52nd Street</t>
  </si>
  <si>
    <t>6G</t>
  </si>
  <si>
    <t>7G</t>
  </si>
  <si>
    <t>7B</t>
  </si>
  <si>
    <t>448 West 37</t>
  </si>
  <si>
    <t>8D</t>
  </si>
  <si>
    <t>448 West 37th Street</t>
  </si>
  <si>
    <t>8F</t>
  </si>
  <si>
    <t>2B</t>
  </si>
  <si>
    <t>4O</t>
  </si>
  <si>
    <t>456 West 19th Street</t>
  </si>
  <si>
    <t>4/5C</t>
  </si>
  <si>
    <t>462 West 58th Street</t>
  </si>
  <si>
    <t>1E</t>
  </si>
  <si>
    <t>24J</t>
  </si>
  <si>
    <t>8J</t>
  </si>
  <si>
    <t>8K</t>
  </si>
  <si>
    <t>23B</t>
  </si>
  <si>
    <t>502 9th Avenue</t>
  </si>
  <si>
    <t>502 Ninth Avenue</t>
  </si>
  <si>
    <t>3AS</t>
  </si>
  <si>
    <t>3FN</t>
  </si>
  <si>
    <t>3HS</t>
  </si>
  <si>
    <t>6DN</t>
  </si>
  <si>
    <t>S7F</t>
  </si>
  <si>
    <t>517 West 46th Street</t>
  </si>
  <si>
    <t>534 West 42nd Street</t>
  </si>
  <si>
    <t>7J</t>
  </si>
  <si>
    <t>555 W 23rd Street</t>
  </si>
  <si>
    <t>N9B</t>
  </si>
  <si>
    <t>S4H</t>
  </si>
  <si>
    <t>S11J</t>
  </si>
  <si>
    <t>N3P</t>
  </si>
  <si>
    <t>N9A</t>
  </si>
  <si>
    <t>S3N</t>
  </si>
  <si>
    <t>S6F</t>
  </si>
  <si>
    <t>S7J</t>
  </si>
  <si>
    <t>S8Q</t>
  </si>
  <si>
    <t>APT-S11C</t>
  </si>
  <si>
    <t>N10B</t>
  </si>
  <si>
    <t>N3J</t>
  </si>
  <si>
    <t>N4R</t>
  </si>
  <si>
    <t>N5H</t>
  </si>
  <si>
    <t>N5Q</t>
  </si>
  <si>
    <t>N7M</t>
  </si>
  <si>
    <t>S11A</t>
  </si>
  <si>
    <t>S9E</t>
  </si>
  <si>
    <t>655 6th Avenue</t>
  </si>
  <si>
    <t>800 10th Avenue</t>
  </si>
  <si>
    <t>5P</t>
  </si>
  <si>
    <t>100 West 18th Street</t>
  </si>
  <si>
    <t>9D</t>
  </si>
  <si>
    <t>PH1A</t>
  </si>
  <si>
    <t>15B</t>
  </si>
  <si>
    <t>16D</t>
  </si>
  <si>
    <t>24B</t>
  </si>
  <si>
    <t>24D</t>
  </si>
  <si>
    <t>25E</t>
  </si>
  <si>
    <t>27D</t>
  </si>
  <si>
    <t>9B</t>
  </si>
  <si>
    <t>112 West 18th Street</t>
  </si>
  <si>
    <t>PH6B</t>
  </si>
  <si>
    <t>114 West 17th Street</t>
  </si>
  <si>
    <t>116 West 22nd Street</t>
  </si>
  <si>
    <t>6THFLOOR</t>
  </si>
  <si>
    <t>PHB</t>
  </si>
  <si>
    <t>120 West 18th Street</t>
  </si>
  <si>
    <t>121 West 15th Street</t>
  </si>
  <si>
    <t>121 West 19th</t>
  </si>
  <si>
    <t>121 West 20th Street</t>
  </si>
  <si>
    <t>PH5D</t>
  </si>
  <si>
    <t>124 West 24th Street</t>
  </si>
  <si>
    <t>126 West 22nd Street</t>
  </si>
  <si>
    <t>11S</t>
  </si>
  <si>
    <t>12S</t>
  </si>
  <si>
    <t>THF</t>
  </si>
  <si>
    <t>11B</t>
  </si>
  <si>
    <t>PHE</t>
  </si>
  <si>
    <t>140 West 23rd Street</t>
  </si>
  <si>
    <t>150 West 26th Street</t>
  </si>
  <si>
    <t>151 West 17th Street</t>
  </si>
  <si>
    <t>421A (exp. 2014)</t>
  </si>
  <si>
    <t>165 West 18th Street</t>
  </si>
  <si>
    <t>200 West 24th Street</t>
  </si>
  <si>
    <t>8B</t>
  </si>
  <si>
    <t>217 West 19th Street</t>
  </si>
  <si>
    <t>6SOUTH</t>
  </si>
  <si>
    <t>224 West 18th Street</t>
  </si>
  <si>
    <t>421A (exp. 2013)</t>
  </si>
  <si>
    <t>227 Tenth Avenue</t>
  </si>
  <si>
    <t>2NDFL</t>
  </si>
  <si>
    <t>231 10th Avenue</t>
  </si>
  <si>
    <t>421A (exp. 2010)</t>
  </si>
  <si>
    <t>231 Tenth Avenue</t>
  </si>
  <si>
    <t>PH4</t>
  </si>
  <si>
    <t>GARDEN</t>
  </si>
  <si>
    <t>241 West 19th Street</t>
  </si>
  <si>
    <t>PH3</t>
  </si>
  <si>
    <t>246 W 17th Street</t>
  </si>
  <si>
    <t>252 West 30th Street</t>
  </si>
  <si>
    <t>257 West 17th Street</t>
  </si>
  <si>
    <t>10C</t>
  </si>
  <si>
    <t>PHA</t>
  </si>
  <si>
    <t>6K</t>
  </si>
  <si>
    <t>10D</t>
  </si>
  <si>
    <t>40C</t>
  </si>
  <si>
    <t>305 West 16th Street</t>
  </si>
  <si>
    <t>305 West 52nd Street</t>
  </si>
  <si>
    <t>305-313 West 22nd Street</t>
  </si>
  <si>
    <t>17B</t>
  </si>
  <si>
    <t>32J</t>
  </si>
  <si>
    <t>37B</t>
  </si>
  <si>
    <t>42K</t>
  </si>
  <si>
    <t>21B2</t>
  </si>
  <si>
    <t>39K1</t>
  </si>
  <si>
    <t>40B</t>
  </si>
  <si>
    <t>53K</t>
  </si>
  <si>
    <t>30T</t>
  </si>
  <si>
    <t>31D</t>
  </si>
  <si>
    <t>31U1</t>
  </si>
  <si>
    <t>39F1</t>
  </si>
  <si>
    <t>42M1</t>
  </si>
  <si>
    <t>45D2</t>
  </si>
  <si>
    <t>47F2</t>
  </si>
  <si>
    <t>333 West 14th Street</t>
  </si>
  <si>
    <t>11H</t>
  </si>
  <si>
    <t>346 West 22nd Street</t>
  </si>
  <si>
    <t>38C</t>
  </si>
  <si>
    <t>23F</t>
  </si>
  <si>
    <t>29F</t>
  </si>
  <si>
    <t>PH3A</t>
  </si>
  <si>
    <t>16B</t>
  </si>
  <si>
    <t>20F</t>
  </si>
  <si>
    <t>25B</t>
  </si>
  <si>
    <t>406 West 45th Street</t>
  </si>
  <si>
    <t>1A</t>
  </si>
  <si>
    <t>419 West 55th Street</t>
  </si>
  <si>
    <t>5AB</t>
  </si>
  <si>
    <t>1H</t>
  </si>
  <si>
    <t>438 West 37th Street</t>
  </si>
  <si>
    <t>445 West 54th Street</t>
  </si>
  <si>
    <t>6D</t>
  </si>
  <si>
    <t>446 West 47th Street</t>
  </si>
  <si>
    <t>9/10G</t>
  </si>
  <si>
    <t>455 West 20th Street</t>
  </si>
  <si>
    <t>2/3D</t>
  </si>
  <si>
    <t>PHI</t>
  </si>
  <si>
    <t>459 West 18th Street</t>
  </si>
  <si>
    <t>2FL</t>
  </si>
  <si>
    <t>GDN</t>
  </si>
  <si>
    <t>PH5N</t>
  </si>
  <si>
    <t>515 West 23rd Street</t>
  </si>
  <si>
    <t>4FL</t>
  </si>
  <si>
    <t>N6A</t>
  </si>
  <si>
    <t>520 West 19th Street</t>
  </si>
  <si>
    <t>520 West 45th Street</t>
  </si>
  <si>
    <t>525 West 22nd Street</t>
  </si>
  <si>
    <t>12D</t>
  </si>
  <si>
    <t>N12C</t>
  </si>
  <si>
    <t>S11L</t>
  </si>
  <si>
    <t>N12H</t>
  </si>
  <si>
    <t>N9F</t>
  </si>
  <si>
    <t>PHH</t>
  </si>
  <si>
    <t>S15K</t>
  </si>
  <si>
    <t>655 Sixth Avenue</t>
  </si>
  <si>
    <t>66 Ninth Avenue</t>
  </si>
  <si>
    <t>800 Tenth Avenue</t>
  </si>
  <si>
    <t>PH1C</t>
  </si>
  <si>
    <t>120 Eleventh Avenue</t>
  </si>
  <si>
    <t>PH6/7A</t>
  </si>
  <si>
    <t>PH1</t>
  </si>
  <si>
    <t>THC</t>
  </si>
  <si>
    <t>130 West 30th Street</t>
  </si>
  <si>
    <t>PENTHOUSEA</t>
  </si>
  <si>
    <t>132 West 22nd Street</t>
  </si>
  <si>
    <t>136 West 17th Street</t>
  </si>
  <si>
    <t>158 West 23rd Street</t>
  </si>
  <si>
    <t>201 West 17th Street</t>
  </si>
  <si>
    <t>PHF</t>
  </si>
  <si>
    <t>213 West 23rd Street</t>
  </si>
  <si>
    <t>4N</t>
  </si>
  <si>
    <t>PH2</t>
  </si>
  <si>
    <t>PH</t>
  </si>
  <si>
    <t>245 10th Avenue</t>
  </si>
  <si>
    <t>3W</t>
  </si>
  <si>
    <t>245 Seventh Avenue</t>
  </si>
  <si>
    <t>PHBC</t>
  </si>
  <si>
    <t>11A</t>
  </si>
  <si>
    <t>34S1</t>
  </si>
  <si>
    <t>55S1</t>
  </si>
  <si>
    <t>33U1</t>
  </si>
  <si>
    <t>16AB</t>
  </si>
  <si>
    <t>2CB</t>
  </si>
  <si>
    <t>PH8</t>
  </si>
  <si>
    <t>500 West 53rd Street</t>
  </si>
  <si>
    <t>421A (exp. 2028)</t>
  </si>
  <si>
    <t>524 West 19th Street</t>
  </si>
  <si>
    <t>11/12S</t>
  </si>
  <si>
    <t>166 West 18th Street</t>
  </si>
  <si>
    <t>PENTHOUSE</t>
  </si>
  <si>
    <t>7/8N</t>
  </si>
  <si>
    <t>291 Seventh Avenue</t>
  </si>
  <si>
    <t>TWNHSE415</t>
  </si>
  <si>
    <t>PH6F</t>
  </si>
  <si>
    <t>252 Seventh Avenue</t>
  </si>
  <si>
    <t>318 West 52nd Street</t>
  </si>
  <si>
    <t>350 W 42nd Street</t>
  </si>
  <si>
    <t>350 West 42nd Street</t>
  </si>
  <si>
    <t>18H</t>
  </si>
  <si>
    <t>11I</t>
  </si>
  <si>
    <t>5H</t>
  </si>
  <si>
    <t>416 West 52nd Street</t>
  </si>
  <si>
    <t>450 West 17th Street</t>
  </si>
  <si>
    <t>460 West 42nd Street</t>
  </si>
  <si>
    <t>54H</t>
  </si>
  <si>
    <t>57H</t>
  </si>
  <si>
    <t>55A</t>
  </si>
  <si>
    <t>56A</t>
  </si>
  <si>
    <t>58H</t>
  </si>
  <si>
    <t>PH4H</t>
  </si>
  <si>
    <t>PH4A</t>
  </si>
  <si>
    <t>PH2A</t>
  </si>
  <si>
    <t>540 West 49</t>
  </si>
  <si>
    <t>405S</t>
  </si>
  <si>
    <t>155 West 18th Street</t>
  </si>
  <si>
    <t>211 West 14th Street</t>
  </si>
  <si>
    <t>245 West 14th Street</t>
  </si>
  <si>
    <t>252 7th Avenue</t>
  </si>
  <si>
    <t>10Y</t>
  </si>
  <si>
    <t>12R</t>
  </si>
  <si>
    <t>12T</t>
  </si>
  <si>
    <t>7S</t>
  </si>
  <si>
    <t>14J</t>
  </si>
  <si>
    <t>10W</t>
  </si>
  <si>
    <t>301 West 53rd Street</t>
  </si>
  <si>
    <t>21H</t>
  </si>
  <si>
    <t>24G</t>
  </si>
  <si>
    <t>11G</t>
  </si>
  <si>
    <t>17I</t>
  </si>
  <si>
    <t>16G</t>
  </si>
  <si>
    <t>25G</t>
  </si>
  <si>
    <t>21D</t>
  </si>
  <si>
    <t>12C</t>
  </si>
  <si>
    <t>25C</t>
  </si>
  <si>
    <t>308 West 30th Street</t>
  </si>
  <si>
    <t>3P</t>
  </si>
  <si>
    <t>3Q</t>
  </si>
  <si>
    <t>3L</t>
  </si>
  <si>
    <t>3J</t>
  </si>
  <si>
    <t>345 West 14th Street</t>
  </si>
  <si>
    <t>26M</t>
  </si>
  <si>
    <t>19F</t>
  </si>
  <si>
    <t>350 W 57th Street</t>
  </si>
  <si>
    <t>55F</t>
  </si>
  <si>
    <t>60F</t>
  </si>
  <si>
    <t>53F</t>
  </si>
  <si>
    <t>55E</t>
  </si>
  <si>
    <t>19M</t>
  </si>
  <si>
    <t>26F</t>
  </si>
  <si>
    <t>38E</t>
  </si>
  <si>
    <t>42F</t>
  </si>
  <si>
    <t>48F</t>
  </si>
  <si>
    <t>25M</t>
  </si>
  <si>
    <t>15C</t>
  </si>
  <si>
    <t>14A</t>
  </si>
  <si>
    <t>19C</t>
  </si>
  <si>
    <t>28A</t>
  </si>
  <si>
    <t>17A</t>
  </si>
  <si>
    <t>26K</t>
  </si>
  <si>
    <t>39E</t>
  </si>
  <si>
    <t>36H</t>
  </si>
  <si>
    <t>40A</t>
  </si>
  <si>
    <t>425 West 50th Street</t>
  </si>
  <si>
    <t>12F</t>
  </si>
  <si>
    <t>12E</t>
  </si>
  <si>
    <t>432 W 52nd Street</t>
  </si>
  <si>
    <t>GARDEN-F</t>
  </si>
  <si>
    <t>432 West 52nd Street</t>
  </si>
  <si>
    <t>PH7H</t>
  </si>
  <si>
    <t>444 West 19th Street</t>
  </si>
  <si>
    <t>447 West 18th Street</t>
  </si>
  <si>
    <t>421A (exp. 2012)</t>
  </si>
  <si>
    <t>51L</t>
  </si>
  <si>
    <t>51F</t>
  </si>
  <si>
    <t>57L</t>
  </si>
  <si>
    <t>55G</t>
  </si>
  <si>
    <t>57G</t>
  </si>
  <si>
    <t>58G</t>
  </si>
  <si>
    <t>54M</t>
  </si>
  <si>
    <t>56M</t>
  </si>
  <si>
    <t>58N</t>
  </si>
  <si>
    <t>58F</t>
  </si>
  <si>
    <t>500 West 21st Street</t>
  </si>
  <si>
    <t>505 West 19th Street</t>
  </si>
  <si>
    <t>522 West 29th Street</t>
  </si>
  <si>
    <t>527 West 27th Street</t>
  </si>
  <si>
    <t>540 W 49th Street</t>
  </si>
  <si>
    <t>104S</t>
  </si>
  <si>
    <t>540 West 49th Street</t>
  </si>
  <si>
    <t>104N</t>
  </si>
  <si>
    <t>107S</t>
  </si>
  <si>
    <t>551 West 21st Street</t>
  </si>
  <si>
    <t>635 West 42nd Street</t>
  </si>
  <si>
    <t>11D</t>
  </si>
  <si>
    <t>12J</t>
  </si>
  <si>
    <t>12K</t>
  </si>
  <si>
    <t>14K</t>
  </si>
  <si>
    <t>16E</t>
  </si>
  <si>
    <t>16K</t>
  </si>
  <si>
    <t>18M</t>
  </si>
  <si>
    <t>19GG</t>
  </si>
  <si>
    <t>26B</t>
  </si>
  <si>
    <t>32G</t>
  </si>
  <si>
    <t>5L</t>
  </si>
  <si>
    <t>19J</t>
  </si>
  <si>
    <t>10J</t>
  </si>
  <si>
    <t>15JJ</t>
  </si>
  <si>
    <t>15M</t>
  </si>
  <si>
    <t>14M</t>
  </si>
  <si>
    <t>21LL</t>
  </si>
  <si>
    <t>28C</t>
  </si>
  <si>
    <t>26H</t>
  </si>
  <si>
    <t>43H</t>
  </si>
  <si>
    <t>22A</t>
  </si>
  <si>
    <t>45H</t>
  </si>
  <si>
    <t>100 Eleventh Avenue</t>
  </si>
  <si>
    <t>15 Hudson Yards</t>
  </si>
  <si>
    <t>27A</t>
  </si>
  <si>
    <t>64E</t>
  </si>
  <si>
    <t>66D</t>
  </si>
  <si>
    <t>66B</t>
  </si>
  <si>
    <t>69F</t>
  </si>
  <si>
    <t>71D</t>
  </si>
  <si>
    <t>155 West 18th</t>
  </si>
  <si>
    <t>5I</t>
  </si>
  <si>
    <t>5U</t>
  </si>
  <si>
    <t>6U</t>
  </si>
  <si>
    <t>13F</t>
  </si>
  <si>
    <t>2GH</t>
  </si>
  <si>
    <t>14D</t>
  </si>
  <si>
    <t>13E</t>
  </si>
  <si>
    <t>14F</t>
  </si>
  <si>
    <t>17F</t>
  </si>
  <si>
    <t>20IJ</t>
  </si>
  <si>
    <t>21F</t>
  </si>
  <si>
    <t>21C</t>
  </si>
  <si>
    <t>24F</t>
  </si>
  <si>
    <t>21E</t>
  </si>
  <si>
    <t>24E</t>
  </si>
  <si>
    <t>13GH</t>
  </si>
  <si>
    <t>23A</t>
  </si>
  <si>
    <t>22F</t>
  </si>
  <si>
    <t>318 West 47th Street</t>
  </si>
  <si>
    <t>3H</t>
  </si>
  <si>
    <t>44G</t>
  </si>
  <si>
    <t>46D</t>
  </si>
  <si>
    <t>37G</t>
  </si>
  <si>
    <t>47C</t>
  </si>
  <si>
    <t>46B</t>
  </si>
  <si>
    <t>18L</t>
  </si>
  <si>
    <t>42G</t>
  </si>
  <si>
    <t>12G</t>
  </si>
  <si>
    <t>54D</t>
  </si>
  <si>
    <t>22G</t>
  </si>
  <si>
    <t>41C</t>
  </si>
  <si>
    <t>53D</t>
  </si>
  <si>
    <t>58G/H</t>
  </si>
  <si>
    <t>PH823</t>
  </si>
  <si>
    <t>16C</t>
  </si>
  <si>
    <t>12H</t>
  </si>
  <si>
    <t>55J</t>
  </si>
  <si>
    <t>55K</t>
  </si>
  <si>
    <t>57K</t>
  </si>
  <si>
    <t>58B</t>
  </si>
  <si>
    <t>PH4B</t>
  </si>
  <si>
    <t>514 West 24th Street</t>
  </si>
  <si>
    <t>519 West 23rd Street</t>
  </si>
  <si>
    <t>520 West 28th Street</t>
  </si>
  <si>
    <t>PH9B</t>
  </si>
  <si>
    <t>201S</t>
  </si>
  <si>
    <t>306N</t>
  </si>
  <si>
    <t>PH3S</t>
  </si>
  <si>
    <t>PH4N</t>
  </si>
  <si>
    <t>PH6N</t>
  </si>
  <si>
    <t>12B</t>
  </si>
  <si>
    <t>19A</t>
  </si>
  <si>
    <t>23E</t>
  </si>
  <si>
    <t>23EE</t>
  </si>
  <si>
    <t>25D</t>
  </si>
  <si>
    <t>30E</t>
  </si>
  <si>
    <t>30F</t>
  </si>
  <si>
    <t>29H</t>
  </si>
  <si>
    <t>33E</t>
  </si>
  <si>
    <t>32D</t>
  </si>
  <si>
    <t>37J</t>
  </si>
  <si>
    <t>36E</t>
  </si>
  <si>
    <t>39B</t>
  </si>
  <si>
    <t>35F</t>
  </si>
  <si>
    <t>32B</t>
  </si>
  <si>
    <t>33K</t>
  </si>
  <si>
    <t>38AC</t>
  </si>
  <si>
    <t>PHA3</t>
  </si>
  <si>
    <t>43J</t>
  </si>
  <si>
    <t>44D</t>
  </si>
  <si>
    <t>PHD2</t>
  </si>
  <si>
    <t>2L</t>
  </si>
  <si>
    <t>72E</t>
  </si>
  <si>
    <t>PH81D</t>
  </si>
  <si>
    <t>PH82C</t>
  </si>
  <si>
    <t>69A</t>
  </si>
  <si>
    <t>200 Eleventh Avenue</t>
  </si>
  <si>
    <t>9S</t>
  </si>
  <si>
    <t>212 West 18th Street</t>
  </si>
  <si>
    <t>18D</t>
  </si>
  <si>
    <t>PENTHOUSE-5</t>
  </si>
  <si>
    <t>PH14X</t>
  </si>
  <si>
    <t>9E</t>
  </si>
  <si>
    <t>11K</t>
  </si>
  <si>
    <t>16F</t>
  </si>
  <si>
    <t>24K</t>
  </si>
  <si>
    <t>20CD</t>
  </si>
  <si>
    <t>4L</t>
  </si>
  <si>
    <t>414 West 54th Street</t>
  </si>
  <si>
    <t>PH2K</t>
  </si>
  <si>
    <t>6W</t>
  </si>
  <si>
    <t>7W</t>
  </si>
  <si>
    <t>8W</t>
  </si>
  <si>
    <t>2D-GARDEN</t>
  </si>
  <si>
    <t>3WEST</t>
  </si>
  <si>
    <t>4W</t>
  </si>
  <si>
    <t>5W</t>
  </si>
  <si>
    <t>PH10B</t>
  </si>
  <si>
    <t>559 W 23rd Street</t>
  </si>
  <si>
    <t>559 West 23rd Street</t>
  </si>
  <si>
    <t>25K</t>
  </si>
  <si>
    <t>26AB</t>
  </si>
  <si>
    <t>45JH</t>
  </si>
  <si>
    <t>117 West 21st Street</t>
  </si>
  <si>
    <t>4THFLR</t>
  </si>
  <si>
    <t>3RDFLR</t>
  </si>
  <si>
    <t>70B</t>
  </si>
  <si>
    <t>PH84B</t>
  </si>
  <si>
    <t>PH84A</t>
  </si>
  <si>
    <t>18A</t>
  </si>
  <si>
    <t>T1</t>
  </si>
  <si>
    <t>10X</t>
  </si>
  <si>
    <t>4BC</t>
  </si>
  <si>
    <t>GD1</t>
  </si>
  <si>
    <t>PENTHOUSE-1</t>
  </si>
  <si>
    <t>PENTHOUSE-WE</t>
  </si>
  <si>
    <t>16A</t>
  </si>
  <si>
    <t>560 West 24th Street</t>
  </si>
  <si>
    <t>21N</t>
  </si>
  <si>
    <t>3233K</t>
  </si>
  <si>
    <t>33KJ</t>
  </si>
  <si>
    <t>PHDE2</t>
  </si>
  <si>
    <t>MOS</t>
  </si>
  <si>
    <t>New Dev Condo Units</t>
  </si>
  <si>
    <t>Active Listings</t>
  </si>
  <si>
    <t>Unit Type</t>
  </si>
  <si>
    <t>Number of Units</t>
  </si>
  <si>
    <t>Average SF</t>
  </si>
  <si>
    <t>Total / Average</t>
  </si>
  <si>
    <t>Signed Listings</t>
  </si>
  <si>
    <t>Closed Listings</t>
  </si>
  <si>
    <t>All New Dev Sold</t>
  </si>
  <si>
    <t>Sales/Month</t>
  </si>
  <si>
    <t>PV(PPSF)</t>
  </si>
  <si>
    <t>Interest Rate:</t>
  </si>
  <si>
    <t>FAR:</t>
  </si>
  <si>
    <t>Developable area:</t>
  </si>
  <si>
    <t>Building Simulator</t>
  </si>
  <si>
    <t>Adjusted MOS</t>
  </si>
  <si>
    <t>New PV(PPSF)</t>
  </si>
  <si>
    <t>Active % of total Inventory</t>
  </si>
  <si>
    <t>Real Inv.</t>
  </si>
  <si>
    <t>Total SF</t>
  </si>
  <si>
    <t>SF</t>
  </si>
  <si>
    <t>Total</t>
  </si>
  <si>
    <t>Building Dashboard</t>
  </si>
  <si>
    <t>Lot Area:</t>
  </si>
  <si>
    <t>Why is integer constraint not working?</t>
  </si>
  <si>
    <t>BUILDING UNIT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</si>
</sst>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0.0"/>
    <numFmt numFmtId="167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left"/>
    </xf>
    <xf numFmtId="165" fontId="0" fillId="2" borderId="0" xfId="1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2" borderId="2" xfId="0" applyNumberFormat="1" applyFill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0" fillId="2" borderId="6" xfId="0" applyNumberFormat="1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2" borderId="10" xfId="0" applyNumberFormat="1" applyFill="1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6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right"/>
    </xf>
    <xf numFmtId="166" fontId="0" fillId="5" borderId="0" xfId="0" applyNumberFormat="1" applyFill="1" applyAlignment="1">
      <alignment horizontal="center"/>
    </xf>
    <xf numFmtId="165" fontId="0" fillId="5" borderId="0" xfId="1" applyNumberFormat="1" applyFont="1" applyFill="1" applyAlignment="1">
      <alignment horizontal="right"/>
    </xf>
    <xf numFmtId="164" fontId="0" fillId="5" borderId="0" xfId="0" applyNumberFormat="1" applyFill="1"/>
    <xf numFmtId="0" fontId="0" fillId="5" borderId="0" xfId="0" applyFill="1" applyAlignment="1">
      <alignment horizontal="right"/>
    </xf>
    <xf numFmtId="14" fontId="0" fillId="5" borderId="0" xfId="0" applyNumberFormat="1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center"/>
    </xf>
    <xf numFmtId="164" fontId="0" fillId="2" borderId="0" xfId="0" applyNumberFormat="1" applyFill="1"/>
    <xf numFmtId="0" fontId="0" fillId="2" borderId="0" xfId="0" applyFill="1" applyAlignment="1">
      <alignment horizontal="right"/>
    </xf>
    <xf numFmtId="164" fontId="0" fillId="0" borderId="0" xfId="0" applyNumberFormat="1"/>
    <xf numFmtId="0" fontId="0" fillId="0" borderId="0" xfId="0" applyFill="1" applyAlignment="1">
      <alignment horizontal="center"/>
    </xf>
    <xf numFmtId="0" fontId="4" fillId="6" borderId="2" xfId="0" applyFont="1" applyFill="1" applyBorder="1"/>
    <xf numFmtId="0" fontId="4" fillId="6" borderId="3" xfId="0" applyFont="1" applyFill="1" applyBorder="1"/>
    <xf numFmtId="0" fontId="5" fillId="0" borderId="0" xfId="0" applyFont="1"/>
    <xf numFmtId="0" fontId="5" fillId="6" borderId="3" xfId="0" applyFont="1" applyFill="1" applyBorder="1"/>
    <xf numFmtId="0" fontId="5" fillId="6" borderId="6" xfId="0" applyFont="1" applyFill="1" applyBorder="1"/>
    <xf numFmtId="0" fontId="6" fillId="6" borderId="0" xfId="0" applyFont="1" applyFill="1" applyAlignment="1">
      <alignment horizontal="center"/>
    </xf>
    <xf numFmtId="0" fontId="5" fillId="6" borderId="0" xfId="0" applyFont="1" applyFill="1"/>
    <xf numFmtId="0" fontId="6" fillId="6" borderId="6" xfId="0" applyFont="1" applyFill="1" applyBorder="1"/>
    <xf numFmtId="0" fontId="7" fillId="7" borderId="12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right"/>
    </xf>
    <xf numFmtId="0" fontId="7" fillId="7" borderId="14" xfId="0" applyFont="1" applyFill="1" applyBorder="1" applyAlignment="1">
      <alignment horizontal="right"/>
    </xf>
    <xf numFmtId="0" fontId="5" fillId="8" borderId="6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164" fontId="5" fillId="8" borderId="7" xfId="0" applyNumberFormat="1" applyFont="1" applyFill="1" applyBorder="1" applyAlignment="1">
      <alignment horizontal="right"/>
    </xf>
    <xf numFmtId="0" fontId="6" fillId="9" borderId="12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  <xf numFmtId="164" fontId="6" fillId="9" borderId="13" xfId="0" applyNumberFormat="1" applyFont="1" applyFill="1" applyBorder="1"/>
    <xf numFmtId="165" fontId="6" fillId="9" borderId="13" xfId="0" applyNumberFormat="1" applyFont="1" applyFill="1" applyBorder="1"/>
    <xf numFmtId="164" fontId="6" fillId="9" borderId="14" xfId="0" applyNumberFormat="1" applyFont="1" applyFill="1" applyBorder="1" applyAlignment="1">
      <alignment horizontal="right"/>
    </xf>
    <xf numFmtId="0" fontId="5" fillId="6" borderId="10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6" fillId="6" borderId="13" xfId="0" applyFont="1" applyFill="1" applyBorder="1" applyAlignment="1">
      <alignment horizontal="center"/>
    </xf>
    <xf numFmtId="0" fontId="5" fillId="6" borderId="13" xfId="0" applyFont="1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1" xfId="0" applyFill="1" applyBorder="1"/>
    <xf numFmtId="166" fontId="5" fillId="8" borderId="2" xfId="0" applyNumberFormat="1" applyFont="1" applyFill="1" applyBorder="1" applyAlignment="1">
      <alignment horizontal="center"/>
    </xf>
    <xf numFmtId="166" fontId="5" fillId="8" borderId="4" xfId="0" applyNumberFormat="1" applyFont="1" applyFill="1" applyBorder="1" applyAlignment="1">
      <alignment horizontal="center"/>
    </xf>
    <xf numFmtId="166" fontId="5" fillId="8" borderId="6" xfId="0" applyNumberFormat="1" applyFont="1" applyFill="1" applyBorder="1" applyAlignment="1">
      <alignment horizontal="center"/>
    </xf>
    <xf numFmtId="166" fontId="5" fillId="8" borderId="7" xfId="0" applyNumberFormat="1" applyFont="1" applyFill="1" applyBorder="1" applyAlignment="1">
      <alignment horizontal="center"/>
    </xf>
    <xf numFmtId="166" fontId="5" fillId="8" borderId="10" xfId="0" applyNumberFormat="1" applyFont="1" applyFill="1" applyBorder="1" applyAlignment="1">
      <alignment horizontal="center"/>
    </xf>
    <xf numFmtId="166" fontId="5" fillId="8" borderId="11" xfId="0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9" fontId="0" fillId="0" borderId="0" xfId="0" applyNumberFormat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164" fontId="5" fillId="8" borderId="8" xfId="0" applyNumberFormat="1" applyFont="1" applyFill="1" applyBorder="1" applyAlignment="1">
      <alignment horizontal="center"/>
    </xf>
    <xf numFmtId="164" fontId="5" fillId="8" borderId="9" xfId="0" applyNumberFormat="1" applyFont="1" applyFill="1" applyBorder="1" applyAlignment="1">
      <alignment horizontal="center"/>
    </xf>
    <xf numFmtId="164" fontId="5" fillId="8" borderId="0" xfId="0" applyNumberFormat="1" applyFont="1" applyFill="1" applyAlignment="1">
      <alignment horizontal="center"/>
    </xf>
    <xf numFmtId="1" fontId="5" fillId="8" borderId="0" xfId="0" applyNumberFormat="1" applyFont="1" applyFill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1" fontId="5" fillId="8" borderId="3" xfId="0" applyNumberFormat="1" applyFont="1" applyFill="1" applyBorder="1" applyAlignment="1">
      <alignment horizontal="center"/>
    </xf>
    <xf numFmtId="1" fontId="5" fillId="8" borderId="0" xfId="0" applyNumberFormat="1" applyFont="1" applyFill="1" applyBorder="1" applyAlignment="1">
      <alignment horizontal="center"/>
    </xf>
    <xf numFmtId="1" fontId="5" fillId="8" borderId="1" xfId="0" applyNumberFormat="1" applyFont="1" applyFill="1" applyBorder="1" applyAlignment="1">
      <alignment horizontal="center"/>
    </xf>
    <xf numFmtId="166" fontId="0" fillId="11" borderId="2" xfId="0" applyNumberFormat="1" applyFont="1" applyFill="1" applyBorder="1" applyAlignment="1">
      <alignment horizontal="center"/>
    </xf>
    <xf numFmtId="166" fontId="0" fillId="11" borderId="6" xfId="0" applyNumberFormat="1" applyFont="1" applyFill="1" applyBorder="1" applyAlignment="1">
      <alignment horizontal="center"/>
    </xf>
    <xf numFmtId="164" fontId="5" fillId="12" borderId="7" xfId="0" applyNumberFormat="1" applyFont="1" applyFill="1" applyBorder="1" applyAlignment="1">
      <alignment horizontal="center"/>
    </xf>
    <xf numFmtId="166" fontId="0" fillId="11" borderId="10" xfId="0" applyNumberFormat="1" applyFont="1" applyFill="1" applyBorder="1" applyAlignment="1">
      <alignment horizontal="center"/>
    </xf>
    <xf numFmtId="164" fontId="5" fillId="12" borderId="11" xfId="0" applyNumberFormat="1" applyFont="1" applyFill="1" applyBorder="1" applyAlignment="1">
      <alignment horizontal="center"/>
    </xf>
    <xf numFmtId="1" fontId="5" fillId="8" borderId="5" xfId="0" applyNumberFormat="1" applyFont="1" applyFill="1" applyBorder="1" applyAlignment="1">
      <alignment horizontal="center"/>
    </xf>
    <xf numFmtId="1" fontId="5" fillId="8" borderId="8" xfId="0" applyNumberFormat="1" applyFont="1" applyFill="1" applyBorder="1" applyAlignment="1">
      <alignment horizontal="center"/>
    </xf>
    <xf numFmtId="1" fontId="5" fillId="8" borderId="9" xfId="0" applyNumberFormat="1" applyFont="1" applyFill="1" applyBorder="1" applyAlignment="1">
      <alignment horizontal="center"/>
    </xf>
    <xf numFmtId="2" fontId="5" fillId="13" borderId="2" xfId="0" applyNumberFormat="1" applyFont="1" applyFill="1" applyBorder="1" applyAlignment="1">
      <alignment horizontal="center"/>
    </xf>
    <xf numFmtId="1" fontId="5" fillId="13" borderId="4" xfId="0" applyNumberFormat="1" applyFont="1" applyFill="1" applyBorder="1" applyAlignment="1">
      <alignment horizontal="center"/>
    </xf>
    <xf numFmtId="2" fontId="5" fillId="13" borderId="6" xfId="0" applyNumberFormat="1" applyFont="1" applyFill="1" applyBorder="1" applyAlignment="1">
      <alignment horizontal="center"/>
    </xf>
    <xf numFmtId="1" fontId="5" fillId="13" borderId="7" xfId="0" applyNumberFormat="1" applyFont="1" applyFill="1" applyBorder="1" applyAlignment="1">
      <alignment horizontal="center"/>
    </xf>
    <xf numFmtId="2" fontId="5" fillId="13" borderId="10" xfId="0" applyNumberFormat="1" applyFont="1" applyFill="1" applyBorder="1" applyAlignment="1">
      <alignment horizontal="center"/>
    </xf>
    <xf numFmtId="1" fontId="5" fillId="13" borderId="11" xfId="0" applyNumberFormat="1" applyFont="1" applyFill="1" applyBorder="1" applyAlignment="1">
      <alignment horizontal="center"/>
    </xf>
    <xf numFmtId="1" fontId="5" fillId="12" borderId="7" xfId="0" applyNumberFormat="1" applyFont="1" applyFill="1" applyBorder="1" applyAlignment="1">
      <alignment horizontal="center"/>
    </xf>
    <xf numFmtId="1" fontId="5" fillId="12" borderId="11" xfId="0" applyNumberFormat="1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0" fillId="15" borderId="15" xfId="0" applyFill="1" applyBorder="1" applyAlignment="1">
      <alignment horizontal="right"/>
    </xf>
    <xf numFmtId="0" fontId="0" fillId="14" borderId="4" xfId="0" applyFill="1" applyBorder="1"/>
    <xf numFmtId="0" fontId="0" fillId="15" borderId="16" xfId="0" applyFill="1" applyBorder="1" applyAlignment="1">
      <alignment horizontal="right"/>
    </xf>
    <xf numFmtId="0" fontId="0" fillId="14" borderId="17" xfId="0" applyFill="1" applyBorder="1"/>
    <xf numFmtId="0" fontId="0" fillId="15" borderId="18" xfId="0" applyFill="1" applyBorder="1" applyAlignment="1">
      <alignment horizontal="right"/>
    </xf>
    <xf numFmtId="0" fontId="0" fillId="2" borderId="11" xfId="0" applyFill="1" applyBorder="1"/>
    <xf numFmtId="0" fontId="2" fillId="16" borderId="12" xfId="0" applyFont="1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1" fontId="0" fillId="17" borderId="13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2" fillId="16" borderId="12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7" fontId="0" fillId="0" borderId="0" xfId="0" applyNumberFormat="1"/>
    <xf numFmtId="167" fontId="5" fillId="12" borderId="4" xfId="0" applyNumberFormat="1" applyFont="1" applyFill="1" applyBorder="1" applyAlignment="1">
      <alignment horizont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56"/>
  <sheetViews>
    <sheetView tabSelected="1" topLeftCell="N21" workbookViewId="0">
      <selection activeCell="AC34" sqref="AC34:AC46"/>
    </sheetView>
  </sheetViews>
  <sheetFormatPr baseColWidth="10" defaultRowHeight="15" x14ac:dyDescent="0.2"/>
  <cols>
    <col min="3" max="3" width="10" customWidth="1"/>
    <col min="4" max="4" width="14.83203125" customWidth="1"/>
    <col min="5" max="5" width="14.5" customWidth="1"/>
    <col min="6" max="6" width="11.83203125" bestFit="1" customWidth="1"/>
    <col min="10" max="10" width="4" style="108" customWidth="1"/>
    <col min="16" max="16" width="3.33203125" customWidth="1"/>
    <col min="18" max="18" width="4.1640625" customWidth="1"/>
    <col min="19" max="19" width="9" customWidth="1"/>
    <col min="20" max="20" width="13.83203125" customWidth="1"/>
    <col min="21" max="21" width="2.33203125" customWidth="1"/>
    <col min="22" max="23" width="14.33203125" style="118" customWidth="1"/>
    <col min="24" max="24" width="2.6640625" customWidth="1"/>
    <col min="25" max="25" width="16.1640625" customWidth="1"/>
    <col min="27" max="27" width="14.6640625" customWidth="1"/>
  </cols>
  <sheetData>
    <row r="2" spans="3:14" x14ac:dyDescent="0.2">
      <c r="D2" s="12"/>
      <c r="E2" s="1"/>
      <c r="F2" s="1"/>
      <c r="G2" s="1"/>
    </row>
    <row r="3" spans="3:14" ht="16" thickBot="1" x14ac:dyDescent="0.25"/>
    <row r="4" spans="3:14" x14ac:dyDescent="0.2">
      <c r="C4" s="74" t="s">
        <v>748</v>
      </c>
      <c r="D4" s="75"/>
      <c r="E4" s="77"/>
      <c r="F4" s="77"/>
      <c r="G4" s="77"/>
      <c r="H4" s="77"/>
      <c r="I4" s="99"/>
    </row>
    <row r="5" spans="3:14" ht="16" thickBot="1" x14ac:dyDescent="0.25">
      <c r="C5" s="78"/>
      <c r="D5" s="79" t="s">
        <v>749</v>
      </c>
      <c r="E5" s="80"/>
      <c r="F5" s="80"/>
      <c r="G5" s="80"/>
      <c r="H5" s="80"/>
      <c r="I5" s="100"/>
    </row>
    <row r="6" spans="3:14" ht="16" thickBot="1" x14ac:dyDescent="0.25">
      <c r="C6" s="81"/>
      <c r="D6" s="82" t="s">
        <v>750</v>
      </c>
      <c r="E6" s="83" t="s">
        <v>751</v>
      </c>
      <c r="F6" s="84" t="s">
        <v>6</v>
      </c>
      <c r="G6" s="84" t="s">
        <v>752</v>
      </c>
      <c r="H6" s="85" t="s">
        <v>7</v>
      </c>
      <c r="I6" s="100"/>
    </row>
    <row r="7" spans="3:14" x14ac:dyDescent="0.2">
      <c r="C7" s="81"/>
      <c r="D7" s="86">
        <v>0</v>
      </c>
      <c r="E7" s="87">
        <f>COUNTIFS(New_Dev,"Y",BRs,Summary!D7,Status,J7)</f>
        <v>6</v>
      </c>
      <c r="F7" s="115">
        <f>AVERAGEIFS(Price,New_Dev,"Y",BRs,Summary!$D7,Status,J7)</f>
        <v>1138333.3333333333</v>
      </c>
      <c r="G7" s="116">
        <f>AVERAGEIFS(SF,New_Dev,"Y",BRs,Summary!$D7,Status,J7)</f>
        <v>560.16666666666663</v>
      </c>
      <c r="H7" s="88">
        <f>F7/G7</f>
        <v>2032.1332936626004</v>
      </c>
      <c r="I7" s="100"/>
      <c r="J7" s="108" t="s">
        <v>52</v>
      </c>
      <c r="K7" s="108"/>
      <c r="L7" s="108"/>
      <c r="M7" s="108"/>
      <c r="N7" s="108"/>
    </row>
    <row r="8" spans="3:14" x14ac:dyDescent="0.2">
      <c r="C8" s="81"/>
      <c r="D8" s="86">
        <v>1</v>
      </c>
      <c r="E8" s="87">
        <f>COUNTIFS(New_Dev,"Y",BRs,Summary!D8,Status,J8)</f>
        <v>69</v>
      </c>
      <c r="F8" s="115">
        <f>AVERAGEIFS(Price,New_Dev,"Y",BRs,Summary!$D8,Status,J8)</f>
        <v>1528500</v>
      </c>
      <c r="G8" s="116">
        <f>AVERAGEIFS(SF,New_Dev,"Y",BRs,Summary!$D8,Status,J8)</f>
        <v>836.73846153846159</v>
      </c>
      <c r="H8" s="88">
        <f>F8/G8</f>
        <v>1826.7356769875707</v>
      </c>
      <c r="I8" s="100"/>
      <c r="J8" s="108" t="s">
        <v>52</v>
      </c>
    </row>
    <row r="9" spans="3:14" x14ac:dyDescent="0.2">
      <c r="C9" s="81"/>
      <c r="D9" s="86">
        <v>2</v>
      </c>
      <c r="E9" s="87">
        <f>COUNTIFS(New_Dev,"Y",BRs,Summary!D9,Status,J9)</f>
        <v>89</v>
      </c>
      <c r="F9" s="115">
        <f>AVERAGEIFS(Price,New_Dev,"Y",BRs,Summary!$D9,Status,J9)</f>
        <v>3240202.2471910114</v>
      </c>
      <c r="G9" s="116">
        <f>AVERAGEIFS(SF,New_Dev,"Y",BRs,Summary!$D9,Status,J9)</f>
        <v>1403.7816091954023</v>
      </c>
      <c r="H9" s="88">
        <f t="shared" ref="H9:H11" si="0">F9/G9</f>
        <v>2308.1953958979275</v>
      </c>
      <c r="I9" s="100"/>
      <c r="J9" s="108" t="s">
        <v>52</v>
      </c>
    </row>
    <row r="10" spans="3:14" x14ac:dyDescent="0.2">
      <c r="C10" s="81"/>
      <c r="D10" s="86">
        <v>3</v>
      </c>
      <c r="E10" s="87">
        <f>COUNTIFS(New_Dev,"Y",BRs,Summary!D10,Status,J10)</f>
        <v>42</v>
      </c>
      <c r="F10" s="115">
        <f>AVERAGEIFS(Price,New_Dev,"Y",BRs,Summary!$D10,Status,J10)</f>
        <v>6815011.9047619049</v>
      </c>
      <c r="G10" s="116">
        <f>AVERAGEIFS(SF,New_Dev,"Y",BRs,Summary!$D10,Status,J10)</f>
        <v>2354.4250000000002</v>
      </c>
      <c r="H10" s="88">
        <f t="shared" si="0"/>
        <v>2894.5546809781176</v>
      </c>
      <c r="I10" s="100"/>
      <c r="J10" s="108" t="s">
        <v>52</v>
      </c>
    </row>
    <row r="11" spans="3:14" ht="16" thickBot="1" x14ac:dyDescent="0.25">
      <c r="C11" s="78"/>
      <c r="D11" s="86">
        <v>4</v>
      </c>
      <c r="E11" s="87">
        <f>COUNTIFS(New_Dev,"Y",BRs,Summary!D11,Status,J11)</f>
        <v>23</v>
      </c>
      <c r="F11" s="115">
        <f>AVERAGEIFS(Price,New_Dev,"Y",BRs,Summary!$D11,Status,J11)</f>
        <v>11199565.217391305</v>
      </c>
      <c r="G11" s="116">
        <f>AVERAGEIFS(SF,New_Dev,"Y",BRs,Summary!$D11,Status,J11)</f>
        <v>3357.1304347826085</v>
      </c>
      <c r="H11" s="88">
        <f t="shared" si="0"/>
        <v>3336.0530473748286</v>
      </c>
      <c r="I11" s="100"/>
      <c r="J11" s="108" t="s">
        <v>52</v>
      </c>
    </row>
    <row r="12" spans="3:14" ht="16" thickBot="1" x14ac:dyDescent="0.25">
      <c r="C12" s="78"/>
      <c r="D12" s="89" t="s">
        <v>753</v>
      </c>
      <c r="E12" s="90">
        <f>SUM(E7:E11)</f>
        <v>229</v>
      </c>
      <c r="F12" s="91"/>
      <c r="G12" s="92"/>
      <c r="H12" s="93"/>
      <c r="I12" s="100"/>
    </row>
    <row r="13" spans="3:14" x14ac:dyDescent="0.2">
      <c r="C13" s="78"/>
      <c r="D13" s="80"/>
      <c r="E13" s="80"/>
      <c r="F13" s="80"/>
      <c r="G13" s="80"/>
      <c r="H13" s="80"/>
      <c r="I13" s="100"/>
    </row>
    <row r="14" spans="3:14" ht="16" thickBot="1" x14ac:dyDescent="0.25">
      <c r="C14" s="78"/>
      <c r="D14" s="79" t="s">
        <v>754</v>
      </c>
      <c r="E14" s="80"/>
      <c r="F14" s="80"/>
      <c r="G14" s="80"/>
      <c r="H14" s="80"/>
      <c r="I14" s="100"/>
    </row>
    <row r="15" spans="3:14" ht="16" thickBot="1" x14ac:dyDescent="0.25">
      <c r="C15" s="78"/>
      <c r="D15" s="82" t="s">
        <v>750</v>
      </c>
      <c r="E15" s="83" t="s">
        <v>751</v>
      </c>
      <c r="F15" s="84" t="s">
        <v>6</v>
      </c>
      <c r="G15" s="84" t="s">
        <v>752</v>
      </c>
      <c r="H15" s="85" t="s">
        <v>7</v>
      </c>
      <c r="I15" s="100"/>
    </row>
    <row r="16" spans="3:14" x14ac:dyDescent="0.2">
      <c r="C16" s="78"/>
      <c r="D16" s="86">
        <v>0</v>
      </c>
      <c r="E16" s="87">
        <f>COUNTIFS(New_Dev,"Y",BRs,Summary!D16,Status,J16)</f>
        <v>9</v>
      </c>
      <c r="F16" s="115">
        <f>AVERAGEIFS(Price,New_Dev,"Y",BRs,Summary!$D16,Status,J16)</f>
        <v>1212000</v>
      </c>
      <c r="G16" s="116">
        <f>AVERAGEIFS(SF,New_Dev,"Y",BRs,Summary!$D16,Status,J16)</f>
        <v>587.22222222222217</v>
      </c>
      <c r="H16" s="88">
        <f>F16/G16</f>
        <v>2063.9545884578997</v>
      </c>
      <c r="I16" s="100"/>
      <c r="J16" s="108" t="s">
        <v>44</v>
      </c>
    </row>
    <row r="17" spans="3:26" x14ac:dyDescent="0.2">
      <c r="C17" s="78"/>
      <c r="D17" s="86">
        <v>1</v>
      </c>
      <c r="E17" s="87">
        <f>COUNTIFS(New_Dev,"Y",BRs,Summary!D17,Status,J17)</f>
        <v>38</v>
      </c>
      <c r="F17" s="115">
        <f>AVERAGEIFS(Price,New_Dev,"Y",BRs,Summary!$D17,Status,J17)</f>
        <v>1641328.9473684211</v>
      </c>
      <c r="G17" s="116">
        <f>AVERAGEIFS(SF,New_Dev,"Y",BRs,Summary!$D17,Status,J17)</f>
        <v>884.38888888888891</v>
      </c>
      <c r="H17" s="88">
        <f>F17/G17</f>
        <v>1855.8905115039624</v>
      </c>
      <c r="I17" s="100"/>
      <c r="J17" s="108" t="s">
        <v>44</v>
      </c>
    </row>
    <row r="18" spans="3:26" x14ac:dyDescent="0.2">
      <c r="C18" s="78"/>
      <c r="D18" s="86">
        <v>2</v>
      </c>
      <c r="E18" s="87">
        <f>COUNTIFS(New_Dev,"Y",BRs,Summary!D18,Status,J18)</f>
        <v>33</v>
      </c>
      <c r="F18" s="115">
        <f>AVERAGEIFS(Price,New_Dev,"Y",BRs,Summary!$D18,Status,J18)</f>
        <v>2707030.3030303032</v>
      </c>
      <c r="G18" s="116">
        <f>AVERAGEIFS(SF,New_Dev,"Y",BRs,Summary!$D18,Status,J18)</f>
        <v>1265.1818181818182</v>
      </c>
      <c r="H18" s="88">
        <f t="shared" ref="H18:H20" si="1">F18/G18</f>
        <v>2139.637373955115</v>
      </c>
      <c r="I18" s="100"/>
      <c r="J18" s="108" t="s">
        <v>44</v>
      </c>
    </row>
    <row r="19" spans="3:26" x14ac:dyDescent="0.2">
      <c r="C19" s="78"/>
      <c r="D19" s="86">
        <v>3</v>
      </c>
      <c r="E19" s="87">
        <f>COUNTIFS(New_Dev,"Y",BRs,Summary!D19,Status,J19)</f>
        <v>22</v>
      </c>
      <c r="F19" s="115">
        <f>AVERAGEIFS(Price,New_Dev,"Y",BRs,Summary!$D19,Status,J19)</f>
        <v>5963157.8947368423</v>
      </c>
      <c r="G19" s="116">
        <f>AVERAGEIFS(SF,New_Dev,"Y",BRs,Summary!$D19,Status,J19)</f>
        <v>2189.1578947368421</v>
      </c>
      <c r="H19" s="88">
        <f t="shared" si="1"/>
        <v>2723.9505697937202</v>
      </c>
      <c r="I19" s="100"/>
      <c r="J19" s="108" t="s">
        <v>44</v>
      </c>
    </row>
    <row r="20" spans="3:26" ht="16" thickBot="1" x14ac:dyDescent="0.25">
      <c r="C20" s="78"/>
      <c r="D20" s="86">
        <v>4</v>
      </c>
      <c r="E20" s="87">
        <f>COUNTIFS(New_Dev,"Y",BRs,Summary!D20,Status,J20)</f>
        <v>1</v>
      </c>
      <c r="F20" s="115">
        <f>AVERAGEIFS(Price,New_Dev,"Y",BRs,Summary!$D20,Status,J20)</f>
        <v>6395000</v>
      </c>
      <c r="G20" s="116">
        <f>AVERAGEIFS(SF,New_Dev,"Y",BRs,Summary!$D20,Status,J20)</f>
        <v>2878</v>
      </c>
      <c r="H20" s="88">
        <f t="shared" si="1"/>
        <v>2222.0291869353719</v>
      </c>
      <c r="I20" s="100"/>
      <c r="J20" s="108" t="s">
        <v>44</v>
      </c>
    </row>
    <row r="21" spans="3:26" ht="16" thickBot="1" x14ac:dyDescent="0.25">
      <c r="C21" s="78"/>
      <c r="D21" s="89" t="s">
        <v>753</v>
      </c>
      <c r="E21" s="90">
        <f>SUM(E16:E20)</f>
        <v>103</v>
      </c>
      <c r="F21" s="91"/>
      <c r="G21" s="92"/>
      <c r="H21" s="93"/>
      <c r="I21" s="100"/>
    </row>
    <row r="22" spans="3:26" x14ac:dyDescent="0.2">
      <c r="C22" s="78"/>
      <c r="D22" s="80"/>
      <c r="E22" s="80"/>
      <c r="F22" s="80"/>
      <c r="G22" s="80"/>
      <c r="H22" s="80"/>
      <c r="I22" s="100"/>
    </row>
    <row r="23" spans="3:26" ht="16" thickBot="1" x14ac:dyDescent="0.25">
      <c r="C23" s="78"/>
      <c r="D23" s="79" t="s">
        <v>755</v>
      </c>
      <c r="E23" s="80"/>
      <c r="F23" s="80"/>
      <c r="G23" s="80"/>
      <c r="H23" s="80"/>
      <c r="I23" s="100"/>
    </row>
    <row r="24" spans="3:26" ht="16" thickBot="1" x14ac:dyDescent="0.25">
      <c r="C24" s="78"/>
      <c r="D24" s="82" t="s">
        <v>750</v>
      </c>
      <c r="E24" s="83" t="s">
        <v>751</v>
      </c>
      <c r="F24" s="84" t="s">
        <v>6</v>
      </c>
      <c r="G24" s="84" t="s">
        <v>752</v>
      </c>
      <c r="H24" s="85" t="s">
        <v>7</v>
      </c>
      <c r="I24" s="100"/>
    </row>
    <row r="25" spans="3:26" x14ac:dyDescent="0.2">
      <c r="C25" s="78"/>
      <c r="D25" s="86">
        <v>0</v>
      </c>
      <c r="E25" s="87">
        <f>COUNTIFS(New_Dev,"Y",BRs,Summary!D25,Status,J25)</f>
        <v>14</v>
      </c>
      <c r="F25" s="115">
        <f>AVERAGEIFS(Price,New_Dev,"Y",BRs,Summary!$D25,Status,J25)</f>
        <v>866785.71428571432</v>
      </c>
      <c r="G25" s="116">
        <f>AVERAGEIFS(SF,New_Dev,"Y",BRs,Summary!$D25,Status,J25)</f>
        <v>518.5</v>
      </c>
      <c r="H25" s="88">
        <f>F25/G25</f>
        <v>1671.7178674748588</v>
      </c>
      <c r="I25" s="100"/>
      <c r="J25" s="108" t="s">
        <v>34</v>
      </c>
    </row>
    <row r="26" spans="3:26" x14ac:dyDescent="0.2">
      <c r="C26" s="78"/>
      <c r="D26" s="86">
        <v>1</v>
      </c>
      <c r="E26" s="87">
        <f>COUNTIFS(New_Dev,"Y",BRs,Summary!D26,Status,J26)</f>
        <v>78</v>
      </c>
      <c r="F26" s="115">
        <f>AVERAGEIFS(Price,New_Dev,"Y",BRs,Summary!$D26,Status,J26)</f>
        <v>1412978.0897435897</v>
      </c>
      <c r="G26" s="116">
        <f>AVERAGEIFS(SF,New_Dev,"Y",BRs,Summary!$D26,Status,J26)</f>
        <v>746.53947368421052</v>
      </c>
      <c r="H26" s="88">
        <f>F26/G26</f>
        <v>1892.7037880133391</v>
      </c>
      <c r="I26" s="100"/>
      <c r="J26" s="108" t="s">
        <v>34</v>
      </c>
    </row>
    <row r="27" spans="3:26" x14ac:dyDescent="0.2">
      <c r="C27" s="78"/>
      <c r="D27" s="86">
        <v>2</v>
      </c>
      <c r="E27" s="87">
        <f>COUNTIFS(New_Dev,"Y",BRs,Summary!D27,Status,J27)</f>
        <v>69</v>
      </c>
      <c r="F27" s="115">
        <f>AVERAGEIFS(Price,New_Dev,"Y",BRs,Summary!$D27,Status,J27)</f>
        <v>3015764.2463768115</v>
      </c>
      <c r="G27" s="116">
        <f>AVERAGEIFS(SF,New_Dev,"Y",BRs,Summary!$D27,Status,J27)</f>
        <v>1416.8823529411766</v>
      </c>
      <c r="H27" s="88">
        <f t="shared" ref="H27:H29" si="2">F27/G27</f>
        <v>2128.4507073693608</v>
      </c>
      <c r="I27" s="100"/>
      <c r="J27" s="108" t="s">
        <v>34</v>
      </c>
    </row>
    <row r="28" spans="3:26" x14ac:dyDescent="0.2">
      <c r="C28" s="78"/>
      <c r="D28" s="86">
        <v>3</v>
      </c>
      <c r="E28" s="87">
        <f>COUNTIFS(New_Dev,"Y",BRs,Summary!D28,Status,J28)</f>
        <v>34</v>
      </c>
      <c r="F28" s="115">
        <f>AVERAGEIFS(Price,New_Dev,"Y",BRs,Summary!$D28,Status,J28)</f>
        <v>5327993.4411764704</v>
      </c>
      <c r="G28" s="116">
        <f>AVERAGEIFS(SF,New_Dev,"Y",BRs,Summary!$D28,Status,J28)</f>
        <v>2115.9411764705883</v>
      </c>
      <c r="H28" s="88">
        <f t="shared" si="2"/>
        <v>2518.0253120569346</v>
      </c>
      <c r="I28" s="100"/>
      <c r="J28" s="108" t="s">
        <v>34</v>
      </c>
    </row>
    <row r="29" spans="3:26" ht="16" thickBot="1" x14ac:dyDescent="0.25">
      <c r="C29" s="78"/>
      <c r="D29" s="86">
        <v>4</v>
      </c>
      <c r="E29" s="87">
        <f>COUNTIFS(New_Dev,"Y",BRs,Summary!D29,Status,J29)</f>
        <v>11</v>
      </c>
      <c r="F29" s="115">
        <f>AVERAGEIFS(Price,New_Dev,"Y",BRs,Summary!$D29,Status,J29)</f>
        <v>12285002.090909092</v>
      </c>
      <c r="G29" s="116">
        <f>AVERAGEIFS(SF,New_Dev,"Y",BRs,Summary!$D29,Status,J29)</f>
        <v>3815.6363636363635</v>
      </c>
      <c r="H29" s="88">
        <f t="shared" si="2"/>
        <v>3219.64697893834</v>
      </c>
      <c r="I29" s="100"/>
      <c r="J29" s="108" t="s">
        <v>34</v>
      </c>
      <c r="Y29" s="54" t="s">
        <v>770</v>
      </c>
    </row>
    <row r="30" spans="3:26" ht="16" thickBot="1" x14ac:dyDescent="0.25">
      <c r="C30" s="78"/>
      <c r="D30" s="89" t="s">
        <v>753</v>
      </c>
      <c r="E30" s="90">
        <f>SUM(E25:E29)</f>
        <v>206</v>
      </c>
      <c r="F30" s="91"/>
      <c r="G30" s="92"/>
      <c r="H30" s="93"/>
      <c r="I30" s="100"/>
      <c r="Y30" s="141" t="s">
        <v>771</v>
      </c>
      <c r="Z30" s="142">
        <f>100*100</f>
        <v>10000</v>
      </c>
    </row>
    <row r="31" spans="3:26" x14ac:dyDescent="0.2">
      <c r="C31" s="78"/>
      <c r="D31" s="80"/>
      <c r="E31" s="80"/>
      <c r="F31" s="80"/>
      <c r="G31" s="80"/>
      <c r="H31" s="80"/>
      <c r="I31" s="100"/>
      <c r="Y31" s="143" t="s">
        <v>760</v>
      </c>
      <c r="Z31" s="144">
        <v>8</v>
      </c>
    </row>
    <row r="32" spans="3:26" ht="16" thickBot="1" x14ac:dyDescent="0.25">
      <c r="C32" s="94"/>
      <c r="D32" s="95"/>
      <c r="E32" s="95"/>
      <c r="F32" s="95"/>
      <c r="G32" s="95"/>
      <c r="H32" s="95"/>
      <c r="I32" s="101"/>
      <c r="P32" s="109" t="s">
        <v>759</v>
      </c>
      <c r="Q32" s="110">
        <v>7.0000000000000007E-2</v>
      </c>
      <c r="Y32" s="145" t="s">
        <v>761</v>
      </c>
      <c r="Z32" s="146">
        <f>Z31*Z30</f>
        <v>80000</v>
      </c>
    </row>
    <row r="33" spans="3:29" ht="16" thickBot="1" x14ac:dyDescent="0.25">
      <c r="C33" s="76"/>
      <c r="D33" s="76"/>
      <c r="E33" s="76"/>
      <c r="F33" s="76"/>
      <c r="G33" s="76"/>
      <c r="H33" s="76"/>
      <c r="S33" s="54" t="s">
        <v>762</v>
      </c>
    </row>
    <row r="34" spans="3:29" ht="16" thickBot="1" x14ac:dyDescent="0.25">
      <c r="C34" s="96"/>
      <c r="D34" s="97" t="s">
        <v>756</v>
      </c>
      <c r="E34" s="98"/>
      <c r="F34" s="98"/>
      <c r="G34" s="98"/>
      <c r="H34" s="98"/>
      <c r="I34" s="99"/>
      <c r="Y34" s="160" t="s">
        <v>773</v>
      </c>
      <c r="Z34" s="161"/>
      <c r="AA34" s="162"/>
    </row>
    <row r="35" spans="3:29" ht="16" thickBot="1" x14ac:dyDescent="0.25">
      <c r="C35" s="78"/>
      <c r="D35" s="82" t="s">
        <v>750</v>
      </c>
      <c r="E35" s="83" t="s">
        <v>751</v>
      </c>
      <c r="F35" s="84" t="s">
        <v>6</v>
      </c>
      <c r="G35" s="84" t="s">
        <v>752</v>
      </c>
      <c r="H35" s="85" t="s">
        <v>7</v>
      </c>
      <c r="I35" s="100"/>
      <c r="K35" s="120" t="s">
        <v>757</v>
      </c>
      <c r="L35" s="112" t="s">
        <v>52</v>
      </c>
      <c r="M35" s="112" t="s">
        <v>765</v>
      </c>
      <c r="N35" s="112" t="s">
        <v>766</v>
      </c>
      <c r="O35" s="112" t="s">
        <v>747</v>
      </c>
      <c r="Q35" s="119" t="s">
        <v>758</v>
      </c>
      <c r="S35" s="82" t="s">
        <v>750</v>
      </c>
      <c r="T35" s="117" t="s">
        <v>751</v>
      </c>
      <c r="V35" s="120" t="s">
        <v>763</v>
      </c>
      <c r="W35" s="112" t="s">
        <v>764</v>
      </c>
      <c r="Y35" s="147" t="s">
        <v>768</v>
      </c>
      <c r="Z35" s="148" t="s">
        <v>767</v>
      </c>
      <c r="AA35" s="149" t="s">
        <v>769</v>
      </c>
    </row>
    <row r="36" spans="3:29" x14ac:dyDescent="0.2">
      <c r="C36" s="78"/>
      <c r="D36" s="86">
        <v>0</v>
      </c>
      <c r="E36" s="87">
        <f>COUNTIFS(New_Dev,"Y",BRs,Summary!D36,Sold,"Y")</f>
        <v>23</v>
      </c>
      <c r="F36" s="115">
        <f>AVERAGEIFS(Price,New_Dev,"Y",BRs,Summary!$D36,Sold,"Y")</f>
        <v>1001869.5652173914</v>
      </c>
      <c r="G36" s="116">
        <f>AVERAGEIFS(SF,New_Dev,"Y",BRs,Summary!$D36,Sold,"Y")</f>
        <v>545.39130434782612</v>
      </c>
      <c r="H36" s="88">
        <f>F36/G36</f>
        <v>1836.9738520408164</v>
      </c>
      <c r="I36" s="100"/>
      <c r="K36" s="102">
        <f>E36/12</f>
        <v>1.9166666666666667</v>
      </c>
      <c r="L36" s="121">
        <f>E7</f>
        <v>6</v>
      </c>
      <c r="M36" s="132">
        <v>1</v>
      </c>
      <c r="N36" s="133">
        <f>L36/M36</f>
        <v>6</v>
      </c>
      <c r="O36" s="103">
        <f>N36/K36</f>
        <v>3.1304347826086953</v>
      </c>
      <c r="Q36" s="111">
        <f>PV($Q$32/12,O36,0,-$H36,0)</f>
        <v>1803.8292333553484</v>
      </c>
      <c r="S36" s="129">
        <v>0</v>
      </c>
      <c r="T36" s="138">
        <v>0</v>
      </c>
      <c r="V36" s="124">
        <f>(T36+N36)/K36</f>
        <v>3.1304347826086953</v>
      </c>
      <c r="W36" s="166">
        <f>PV($Q$32/12,V36,0,-$H36,0)</f>
        <v>1803.8292333553484</v>
      </c>
      <c r="Y36" s="153">
        <f>G36</f>
        <v>545.39130434782612</v>
      </c>
      <c r="Z36" s="154">
        <f>Y36*T36</f>
        <v>0</v>
      </c>
      <c r="AA36" s="155">
        <f>Z36*W36</f>
        <v>0</v>
      </c>
      <c r="AC36" s="165"/>
    </row>
    <row r="37" spans="3:29" x14ac:dyDescent="0.2">
      <c r="C37" s="78"/>
      <c r="D37" s="86">
        <v>1</v>
      </c>
      <c r="E37" s="87">
        <f>COUNTIFS(New_Dev,"Y",BRs,Summary!D37,Sold,"Y")</f>
        <v>116</v>
      </c>
      <c r="F37" s="115">
        <f>AVERAGEIFS(Price,New_Dev,"Y",BRs,Summary!$D37,Sold,"Y")</f>
        <v>1487782.6810344828</v>
      </c>
      <c r="G37" s="116">
        <f>AVERAGEIFS(SF,New_Dev,"Y",BRs,Summary!$D37,Sold,"Y")</f>
        <v>790.84821428571433</v>
      </c>
      <c r="H37" s="88">
        <f t="shared" ref="H37:H40" si="3">F37/G37</f>
        <v>1881.2493398347397</v>
      </c>
      <c r="I37" s="100"/>
      <c r="K37" s="104">
        <f t="shared" ref="K37:K40" si="4">E37/12</f>
        <v>9.6666666666666661</v>
      </c>
      <c r="L37" s="122">
        <f t="shared" ref="L37:L40" si="5">E8</f>
        <v>69</v>
      </c>
      <c r="M37" s="134">
        <v>1</v>
      </c>
      <c r="N37" s="135">
        <f t="shared" ref="N37:N40" si="6">L37/M37</f>
        <v>69</v>
      </c>
      <c r="O37" s="105">
        <f t="shared" ref="O37:O40" si="7">N37/K37</f>
        <v>7.1379310344827589</v>
      </c>
      <c r="Q37" s="113">
        <f t="shared" ref="Q37:Q40" si="8">PV($Q$32/12,O37,0,-$H37,0)</f>
        <v>1804.7446999353408</v>
      </c>
      <c r="S37" s="130">
        <v>1</v>
      </c>
      <c r="T37" s="138">
        <v>0</v>
      </c>
      <c r="V37" s="125">
        <f t="shared" ref="V37:V40" si="9">(T37+N37)/K37</f>
        <v>7.1379310344827589</v>
      </c>
      <c r="W37" s="126">
        <f>PV($Q$32/12,V37,0,-$H37,0)</f>
        <v>1804.7446999353408</v>
      </c>
      <c r="Y37" s="156">
        <f t="shared" ref="Y37:Y39" si="10">G37</f>
        <v>790.84821428571433</v>
      </c>
      <c r="Z37" s="157">
        <f>Y37*T37</f>
        <v>0</v>
      </c>
      <c r="AA37" s="33">
        <f t="shared" ref="AA37:AA40" si="11">Z37*W37</f>
        <v>0</v>
      </c>
      <c r="AC37" s="165"/>
    </row>
    <row r="38" spans="3:29" x14ac:dyDescent="0.2">
      <c r="C38" s="78"/>
      <c r="D38" s="86">
        <v>2</v>
      </c>
      <c r="E38" s="87">
        <f>COUNTIFS(New_Dev,"Y",BRs,Summary!D38,Sold,"Y")</f>
        <v>102</v>
      </c>
      <c r="F38" s="115">
        <f>AVERAGEIFS(Price,New_Dev,"Y",BRs,Summary!$D38,Sold,"Y")</f>
        <v>2915879.7352941176</v>
      </c>
      <c r="G38" s="116">
        <f>AVERAGEIFS(SF,New_Dev,"Y",BRs,Summary!$D38,Sold,"Y")</f>
        <v>1367.3168316831684</v>
      </c>
      <c r="H38" s="88">
        <f t="shared" si="3"/>
        <v>2132.5560160805353</v>
      </c>
      <c r="I38" s="100"/>
      <c r="K38" s="104">
        <f t="shared" si="4"/>
        <v>8.5</v>
      </c>
      <c r="L38" s="122">
        <f t="shared" si="5"/>
        <v>89</v>
      </c>
      <c r="M38" s="134">
        <v>0.6</v>
      </c>
      <c r="N38" s="135">
        <f t="shared" si="6"/>
        <v>148.33333333333334</v>
      </c>
      <c r="O38" s="105">
        <f t="shared" si="7"/>
        <v>17.450980392156865</v>
      </c>
      <c r="Q38" s="113">
        <f t="shared" si="8"/>
        <v>1926.7210911898817</v>
      </c>
      <c r="S38" s="130">
        <v>2</v>
      </c>
      <c r="T38" s="138">
        <v>46.048135347707273</v>
      </c>
      <c r="V38" s="125">
        <f t="shared" si="9"/>
        <v>22.868408080122425</v>
      </c>
      <c r="W38" s="126">
        <f>PV($Q$32/12,V38,0,-$H38,0)</f>
        <v>1866.9569291723938</v>
      </c>
      <c r="Y38" s="156">
        <f t="shared" si="10"/>
        <v>1367.3168316831684</v>
      </c>
      <c r="Z38" s="157">
        <f t="shared" ref="Z37:Z40" si="12">Y38*T38</f>
        <v>62962.39052854482</v>
      </c>
      <c r="AA38" s="33">
        <f>Z38*W38</f>
        <v>117548071.27452505</v>
      </c>
      <c r="AC38" s="165"/>
    </row>
    <row r="39" spans="3:29" x14ac:dyDescent="0.2">
      <c r="C39" s="78"/>
      <c r="D39" s="86">
        <v>3</v>
      </c>
      <c r="E39" s="87">
        <f>COUNTIFS(New_Dev,"Y",BRs,Summary!D39,Sold,"Y")</f>
        <v>56</v>
      </c>
      <c r="F39" s="115">
        <f>AVERAGEIFS(Price,New_Dev,"Y",BRs,Summary!$D39,Sold,"Y")</f>
        <v>5555693.9056603778</v>
      </c>
      <c r="G39" s="116">
        <f>AVERAGEIFS(SF,New_Dev,"Y",BRs,Summary!$D39,Sold,"Y")</f>
        <v>2142.1886792452829</v>
      </c>
      <c r="H39" s="88">
        <f t="shared" si="3"/>
        <v>2593.4661869363026</v>
      </c>
      <c r="I39" s="100"/>
      <c r="K39" s="104">
        <f t="shared" si="4"/>
        <v>4.666666666666667</v>
      </c>
      <c r="L39" s="122">
        <f t="shared" si="5"/>
        <v>42</v>
      </c>
      <c r="M39" s="134">
        <v>0.15</v>
      </c>
      <c r="N39" s="135">
        <f t="shared" si="6"/>
        <v>280</v>
      </c>
      <c r="O39" s="105">
        <f t="shared" si="7"/>
        <v>59.999999999999993</v>
      </c>
      <c r="Q39" s="113">
        <f t="shared" si="8"/>
        <v>1829.4441139137757</v>
      </c>
      <c r="S39" s="130">
        <v>3</v>
      </c>
      <c r="T39" s="138">
        <v>4.6944708970363536</v>
      </c>
      <c r="V39" s="125">
        <f t="shared" si="9"/>
        <v>61.005958049364928</v>
      </c>
      <c r="W39" s="126">
        <f>PV($Q$32/12,V39,0,-$H39,0)</f>
        <v>1818.7712181148916</v>
      </c>
      <c r="Y39" s="156">
        <f t="shared" si="10"/>
        <v>2142.1886792452829</v>
      </c>
      <c r="Z39" s="157">
        <f t="shared" si="12"/>
        <v>10056.442410677724</v>
      </c>
      <c r="AA39" s="33">
        <f t="shared" si="11"/>
        <v>18290368.013170581</v>
      </c>
      <c r="AC39" s="165"/>
    </row>
    <row r="40" spans="3:29" ht="16" thickBot="1" x14ac:dyDescent="0.25">
      <c r="C40" s="78"/>
      <c r="D40" s="86">
        <v>4</v>
      </c>
      <c r="E40" s="87">
        <f>COUNTIFS(New_Dev,"Y",BRs,Summary!D40,Sold,"Y")</f>
        <v>12</v>
      </c>
      <c r="F40" s="115">
        <f>AVERAGEIFS(Price,New_Dev,"Y",BRs,Summary!$D40,Sold,"Y")</f>
        <v>11794168.583333334</v>
      </c>
      <c r="G40" s="116">
        <f>AVERAGEIFS(SF,New_Dev,"Y",BRs,Summary!$D40,Sold,"Y")</f>
        <v>3737.5</v>
      </c>
      <c r="H40" s="88">
        <f t="shared" si="3"/>
        <v>3155.6303901895208</v>
      </c>
      <c r="I40" s="100"/>
      <c r="K40" s="106">
        <f t="shared" si="4"/>
        <v>1</v>
      </c>
      <c r="L40" s="123">
        <f t="shared" si="5"/>
        <v>23</v>
      </c>
      <c r="M40" s="136">
        <v>0.25</v>
      </c>
      <c r="N40" s="137">
        <f t="shared" si="6"/>
        <v>92</v>
      </c>
      <c r="O40" s="107">
        <f t="shared" si="7"/>
        <v>92</v>
      </c>
      <c r="Q40" s="114">
        <f t="shared" si="8"/>
        <v>1847.9572376984156</v>
      </c>
      <c r="S40" s="131">
        <v>4</v>
      </c>
      <c r="T40" s="139">
        <v>1.8678707856016346</v>
      </c>
      <c r="V40" s="127">
        <f t="shared" si="9"/>
        <v>93.867870785601639</v>
      </c>
      <c r="W40" s="128">
        <f>PV($Q$32/12,V40,0,-$H40,0)</f>
        <v>1827.9892220094168</v>
      </c>
      <c r="Y40" s="158">
        <f>G40</f>
        <v>3737.5</v>
      </c>
      <c r="Z40" s="159">
        <f t="shared" si="12"/>
        <v>6981.1670611861091</v>
      </c>
      <c r="AA40" s="48">
        <f t="shared" si="11"/>
        <v>12761498.144895362</v>
      </c>
      <c r="AC40" s="165"/>
    </row>
    <row r="41" spans="3:29" ht="16" thickBot="1" x14ac:dyDescent="0.25">
      <c r="C41" s="78"/>
      <c r="D41" s="89" t="s">
        <v>753</v>
      </c>
      <c r="E41" s="90">
        <f>SUM(E36:E40)</f>
        <v>309</v>
      </c>
      <c r="F41" s="91"/>
      <c r="G41" s="92"/>
      <c r="H41" s="93"/>
      <c r="I41" s="100"/>
      <c r="W41" s="164"/>
      <c r="Y41" s="150" t="s">
        <v>769</v>
      </c>
      <c r="Z41" s="151">
        <f>SUM(Z36:Z40)</f>
        <v>80000.000000408647</v>
      </c>
      <c r="AA41" s="152">
        <f>SUM(AA36:AA40)</f>
        <v>148599937.43259099</v>
      </c>
    </row>
    <row r="42" spans="3:29" ht="16" thickBot="1" x14ac:dyDescent="0.25">
      <c r="C42" s="94"/>
      <c r="D42" s="95"/>
      <c r="E42" s="95"/>
      <c r="F42" s="95"/>
      <c r="G42" s="95"/>
      <c r="H42" s="95"/>
      <c r="I42" s="101"/>
      <c r="T42" s="140" t="s">
        <v>772</v>
      </c>
      <c r="W42" s="12"/>
    </row>
    <row r="43" spans="3:29" x14ac:dyDescent="0.2">
      <c r="W43" s="163">
        <f>AVERAGE(W36:W40)</f>
        <v>1824.4582605174783</v>
      </c>
    </row>
    <row r="44" spans="3:29" x14ac:dyDescent="0.2">
      <c r="W44" s="12"/>
      <c r="AA44" s="72"/>
    </row>
    <row r="45" spans="3:29" x14ac:dyDescent="0.2">
      <c r="W45" s="12"/>
    </row>
    <row r="46" spans="3:29" x14ac:dyDescent="0.2">
      <c r="W46" s="12"/>
    </row>
    <row r="47" spans="3:29" x14ac:dyDescent="0.2">
      <c r="W47" s="12"/>
    </row>
    <row r="48" spans="3:29" x14ac:dyDescent="0.2">
      <c r="W48" s="12"/>
    </row>
    <row r="49" spans="23:23" x14ac:dyDescent="0.2">
      <c r="W49" s="12"/>
    </row>
    <row r="50" spans="23:23" x14ac:dyDescent="0.2">
      <c r="W50" s="12"/>
    </row>
    <row r="51" spans="23:23" x14ac:dyDescent="0.2">
      <c r="W51" s="12"/>
    </row>
    <row r="52" spans="23:23" x14ac:dyDescent="0.2">
      <c r="W52" s="12"/>
    </row>
    <row r="53" spans="23:23" x14ac:dyDescent="0.2">
      <c r="W53" s="12"/>
    </row>
    <row r="54" spans="23:23" x14ac:dyDescent="0.2">
      <c r="W54" s="12"/>
    </row>
    <row r="55" spans="23:23" x14ac:dyDescent="0.2">
      <c r="W55" s="12"/>
    </row>
    <row r="56" spans="23:23" x14ac:dyDescent="0.2">
      <c r="W56" s="12"/>
    </row>
  </sheetData>
  <mergeCells count="1">
    <mergeCell ref="Y34:AA3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8"/>
  <sheetViews>
    <sheetView workbookViewId="0">
      <pane xSplit="1" ySplit="13" topLeftCell="M14" activePane="bottomRight" state="frozen"/>
      <selection activeCell="E25" sqref="E25"/>
      <selection pane="topRight" activeCell="E25" sqref="E25"/>
      <selection pane="bottomLeft" activeCell="E25" sqref="E25"/>
      <selection pane="bottomRight" activeCell="S15" sqref="S15"/>
    </sheetView>
  </sheetViews>
  <sheetFormatPr baseColWidth="10" defaultColWidth="8.83203125" defaultRowHeight="15" x14ac:dyDescent="0.2"/>
  <cols>
    <col min="1" max="1" width="23.5" customWidth="1"/>
    <col min="2" max="2" width="9.5" style="1" customWidth="1"/>
    <col min="3" max="4" width="17.6640625" style="1" customWidth="1"/>
    <col min="5" max="5" width="23.33203125" style="1" customWidth="1"/>
    <col min="6" max="6" width="20.33203125" style="3" customWidth="1"/>
    <col min="7" max="7" width="21.6640625" customWidth="1"/>
    <col min="8" max="8" width="19.33203125" style="1" customWidth="1"/>
    <col min="9" max="9" width="8.83203125" style="1"/>
    <col min="10" max="10" width="8.83203125" style="51"/>
    <col min="11" max="11" width="14" style="52" customWidth="1"/>
    <col min="12" max="12" width="14" style="53" customWidth="1"/>
    <col min="13" max="15" width="12" customWidth="1"/>
    <col min="16" max="16" width="15.5" customWidth="1"/>
    <col min="17" max="17" width="18.5" style="53" customWidth="1"/>
    <col min="18" max="18" width="26.5" style="3" customWidth="1"/>
    <col min="19" max="19" width="18.5" customWidth="1"/>
    <col min="20" max="20" width="23.1640625" customWidth="1"/>
    <col min="21" max="21" width="16.5" customWidth="1"/>
    <col min="22" max="22" width="21.83203125" style="1" customWidth="1"/>
    <col min="23" max="23" width="8.83203125" style="1"/>
  </cols>
  <sheetData>
    <row r="1" spans="1:23" hidden="1" x14ac:dyDescent="0.2">
      <c r="F1" s="2">
        <v>1</v>
      </c>
      <c r="G1">
        <v>2</v>
      </c>
      <c r="H1" s="2">
        <v>3</v>
      </c>
      <c r="I1">
        <v>4</v>
      </c>
      <c r="J1" s="2">
        <v>5</v>
      </c>
      <c r="K1" s="2">
        <v>6</v>
      </c>
      <c r="L1">
        <v>7</v>
      </c>
      <c r="M1" s="2">
        <v>8</v>
      </c>
      <c r="N1">
        <v>9</v>
      </c>
      <c r="O1" s="2">
        <v>10</v>
      </c>
      <c r="P1" s="2">
        <v>11</v>
      </c>
      <c r="Q1">
        <v>12</v>
      </c>
      <c r="R1" s="2">
        <v>13</v>
      </c>
      <c r="S1">
        <v>14</v>
      </c>
      <c r="T1" s="2">
        <v>15</v>
      </c>
      <c r="U1" s="2">
        <v>16</v>
      </c>
    </row>
    <row r="2" spans="1:23" ht="16" hidden="1" thickBot="1" x14ac:dyDescent="0.25">
      <c r="G2" t="s">
        <v>0</v>
      </c>
      <c r="J2" s="4" t="s">
        <v>1</v>
      </c>
      <c r="K2" s="5"/>
      <c r="L2" s="6"/>
      <c r="M2" s="7" t="s">
        <v>2</v>
      </c>
      <c r="N2" s="7"/>
      <c r="O2" s="7"/>
      <c r="P2" s="8" t="s">
        <v>3</v>
      </c>
      <c r="Q2" s="9"/>
      <c r="R2" s="10"/>
      <c r="S2" s="7" t="s">
        <v>2</v>
      </c>
      <c r="T2" s="11"/>
      <c r="U2" s="11"/>
    </row>
    <row r="3" spans="1:23" ht="16" hidden="1" thickBot="1" x14ac:dyDescent="0.25">
      <c r="C3" s="12"/>
      <c r="E3" s="12" t="s">
        <v>4</v>
      </c>
      <c r="G3" s="13" t="s">
        <v>5</v>
      </c>
      <c r="H3" s="14" t="s">
        <v>6</v>
      </c>
      <c r="I3" s="15" t="s">
        <v>7</v>
      </c>
      <c r="J3" s="16" t="s">
        <v>8</v>
      </c>
      <c r="K3" s="17" t="s">
        <v>6</v>
      </c>
      <c r="L3" s="18" t="s">
        <v>7</v>
      </c>
      <c r="M3" s="16" t="s">
        <v>8</v>
      </c>
      <c r="N3" s="17" t="s">
        <v>6</v>
      </c>
      <c r="O3" s="18" t="s">
        <v>7</v>
      </c>
      <c r="P3" s="19" t="s">
        <v>8</v>
      </c>
      <c r="Q3" s="20" t="s">
        <v>6</v>
      </c>
      <c r="R3" s="21" t="s">
        <v>7</v>
      </c>
      <c r="S3" s="19" t="s">
        <v>8</v>
      </c>
      <c r="T3" s="20" t="s">
        <v>6</v>
      </c>
      <c r="U3" s="21" t="s">
        <v>7</v>
      </c>
    </row>
    <row r="4" spans="1:23" hidden="1" x14ac:dyDescent="0.2">
      <c r="C4" s="12"/>
      <c r="E4" s="22">
        <v>5</v>
      </c>
      <c r="F4" s="23" t="str">
        <f>E4&amp;" or below"</f>
        <v>5 or below</v>
      </c>
      <c r="G4" s="24">
        <f t="shared" ref="G4:G10" si="0">COUNTIFS(D:D,F4)</f>
        <v>171</v>
      </c>
      <c r="H4" s="25">
        <f t="shared" ref="H4:H10" si="1">AVERAGEIFS(Price,D:D,F4)</f>
        <v>2993508.2046783627</v>
      </c>
      <c r="I4" s="26">
        <f t="shared" ref="I4:I10" si="2">AVERAGEIFS(Price,D:D,F4)/AVERAGEIFS(SF,D:D,F4)</f>
        <v>2209.4901281909392</v>
      </c>
      <c r="J4" s="27">
        <f t="shared" ref="J4:J10" si="3">COUNTIFS(D:D,F4,BRs,2)</f>
        <v>46</v>
      </c>
      <c r="K4" s="28">
        <f t="shared" ref="K4:K10" si="4">AVERAGEIFS(Price,D:D,F4,BRs,2)</f>
        <v>2969966.1086956523</v>
      </c>
      <c r="L4" s="29">
        <f t="shared" ref="L4:L10" si="5">AVERAGEIFS(Price,D:D,F4,BRs,2)/AVERAGEIFS(SF,D:D,F4,BRs,2)</f>
        <v>2043.1369883500083</v>
      </c>
      <c r="M4" s="27">
        <f>COUNTIFS(D:D,F4,BRs,2,Sold,"Y",New_Dev,"Y")</f>
        <v>25</v>
      </c>
      <c r="N4" s="28">
        <f>AVERAGEIFS(Price,D:D,F4,BRs,2,Sold,"Y",New_Dev,"Y")</f>
        <v>3017857.64</v>
      </c>
      <c r="O4" s="30">
        <f>AVERAGEIFS(Price,D:D,F4,BRs,2,Sold,"Y",New_Dev,"Y")/AVERAGEIFS(SF,D:D,F4,BRs,2,Sold,"Y",New_Dev,"Y")</f>
        <v>2036.7809783489013</v>
      </c>
      <c r="P4" s="31">
        <f t="shared" ref="P4:P10" si="6">COUNTIFS(D:D,F4,BRs,3)</f>
        <v>36</v>
      </c>
      <c r="Q4" s="32">
        <f t="shared" ref="Q4:Q10" si="7">AVERAGEIFS(Price,D:D,F4,BRs,3)</f>
        <v>5298929.416666667</v>
      </c>
      <c r="R4" s="33">
        <f t="shared" ref="R4:R10" si="8">AVERAGEIFS(Price,D:D,F4,BRs,3)/AVERAGEIFS(SF,D:D,F4,BRs,3)</f>
        <v>2528.9080489157363</v>
      </c>
      <c r="S4" s="31">
        <f t="shared" ref="S4:S10" si="9">COUNTIFS(D:D,F4,BRs,3,Sold,"Y")</f>
        <v>21</v>
      </c>
      <c r="T4" s="32">
        <f t="shared" ref="T4:T10" si="10">AVERAGEIFS(Price,D:D,F4,BRs,3,Sold,"Y")</f>
        <v>4308855.1904761903</v>
      </c>
      <c r="U4" s="33">
        <f t="shared" ref="U4:U10" si="11">AVERAGEIFS(Price,D:D,F4,BRs,3,Sold,"Y")/AVERAGEIFS(SF,D:D,F4,BRs,3,Sold,"Y")</f>
        <v>2292.6991917297996</v>
      </c>
    </row>
    <row r="5" spans="1:23" hidden="1" x14ac:dyDescent="0.2">
      <c r="C5" s="12"/>
      <c r="E5" s="34">
        <v>10</v>
      </c>
      <c r="F5" s="35" t="str">
        <f>E4+1&amp;" to "&amp;E5</f>
        <v>6 to 10</v>
      </c>
      <c r="G5" s="24">
        <f t="shared" si="0"/>
        <v>100</v>
      </c>
      <c r="H5" s="25">
        <f t="shared" si="1"/>
        <v>4215315.92</v>
      </c>
      <c r="I5" s="26">
        <f t="shared" si="2"/>
        <v>2496.9835599613152</v>
      </c>
      <c r="J5" s="27">
        <f t="shared" si="3"/>
        <v>47</v>
      </c>
      <c r="K5" s="28">
        <f t="shared" si="4"/>
        <v>3755909.1063829786</v>
      </c>
      <c r="L5" s="30">
        <f t="shared" si="5"/>
        <v>2387.175390585382</v>
      </c>
      <c r="M5" s="27">
        <f>COUNTIFS(D:D,F5,BRs,2,Sold,"Y",New_Dev,"Y")</f>
        <v>29</v>
      </c>
      <c r="N5" s="28">
        <f>AVERAGEIFS(Price,D:D,F5,BRs,2,Sold,"Y",New_Dev,"Y")</f>
        <v>3828818.2068965519</v>
      </c>
      <c r="O5" s="30">
        <f>AVERAGEIFS(Price,D:D,F5,BRs,2,Sold,"Y",New_Dev,"Y")/AVERAGEIFS(SF,D:D,F5,BRs,2,Sold,"Y",New_Dev,"Y")</f>
        <v>2386.5820096722191</v>
      </c>
      <c r="P5" s="31">
        <f t="shared" si="6"/>
        <v>19</v>
      </c>
      <c r="Q5" s="32">
        <f t="shared" si="7"/>
        <v>6002356.0526315793</v>
      </c>
      <c r="R5" s="33">
        <f t="shared" si="8"/>
        <v>2656.280919550939</v>
      </c>
      <c r="S5" s="31">
        <f t="shared" si="9"/>
        <v>15</v>
      </c>
      <c r="T5" s="32">
        <f t="shared" si="10"/>
        <v>5399651</v>
      </c>
      <c r="U5" s="33">
        <f t="shared" si="11"/>
        <v>2498.14215656036</v>
      </c>
    </row>
    <row r="6" spans="1:23" hidden="1" x14ac:dyDescent="0.2">
      <c r="E6" s="34">
        <v>20</v>
      </c>
      <c r="F6" s="35" t="str">
        <f t="shared" ref="F6:F9" si="12">E5+1&amp;" to "&amp;E6</f>
        <v>11 to 20</v>
      </c>
      <c r="G6" s="24">
        <f t="shared" si="0"/>
        <v>95</v>
      </c>
      <c r="H6" s="25">
        <f t="shared" si="1"/>
        <v>4606677.9130434785</v>
      </c>
      <c r="I6" s="26">
        <f t="shared" si="2"/>
        <v>2711.3875503324443</v>
      </c>
      <c r="J6" s="27">
        <f t="shared" si="3"/>
        <v>29</v>
      </c>
      <c r="K6" s="28">
        <f t="shared" si="4"/>
        <v>3002810.2413793104</v>
      </c>
      <c r="L6" s="30">
        <f t="shared" si="5"/>
        <v>2219.2588241290555</v>
      </c>
      <c r="M6" s="27">
        <f>COUNTIFS(D:D,F6,BRs,2,Sold,"Y",New_Dev,"Y")</f>
        <v>18</v>
      </c>
      <c r="N6" s="28">
        <f>AVERAGEIFS(Price,D:D,F6,BRs,2,Sold,"Y",New_Dev,"Y")</f>
        <v>2792027.611111111</v>
      </c>
      <c r="O6" s="30">
        <f>AVERAGEIFS(Price,D:D,F6,BRs,2,Sold,"Y",New_Dev,"Y")/AVERAGEIFS(SF,D:D,F6,BRs,2,Sold,"Y",New_Dev,"Y")</f>
        <v>2154.7117561310238</v>
      </c>
      <c r="P6" s="31">
        <f t="shared" si="6"/>
        <v>26</v>
      </c>
      <c r="Q6" s="32">
        <f t="shared" si="7"/>
        <v>7235371.4347826084</v>
      </c>
      <c r="R6" s="33">
        <f t="shared" si="8"/>
        <v>2875.6399097665462</v>
      </c>
      <c r="S6" s="31">
        <f t="shared" si="9"/>
        <v>16</v>
      </c>
      <c r="T6" s="32">
        <f t="shared" si="10"/>
        <v>7069503.307692308</v>
      </c>
      <c r="U6" s="33">
        <f t="shared" si="11"/>
        <v>2887.4153444971571</v>
      </c>
    </row>
    <row r="7" spans="1:23" hidden="1" x14ac:dyDescent="0.2">
      <c r="E7" s="34">
        <v>30</v>
      </c>
      <c r="F7" s="35" t="str">
        <f t="shared" si="12"/>
        <v>21 to 30</v>
      </c>
      <c r="G7" s="24">
        <f t="shared" si="0"/>
        <v>40</v>
      </c>
      <c r="H7" s="25">
        <f t="shared" si="1"/>
        <v>2843511.5249999999</v>
      </c>
      <c r="I7" s="26">
        <f t="shared" si="2"/>
        <v>2388.7527249816235</v>
      </c>
      <c r="J7" s="27">
        <f t="shared" si="3"/>
        <v>20</v>
      </c>
      <c r="K7" s="28">
        <f t="shared" si="4"/>
        <v>2997553.35</v>
      </c>
      <c r="L7" s="29">
        <f t="shared" si="5"/>
        <v>2429.8247882300489</v>
      </c>
      <c r="M7" s="27">
        <f>COUNTIFS(D:D,F7,BRs,2,Sold,"Y")</f>
        <v>11</v>
      </c>
      <c r="N7" s="28">
        <f>AVERAGEIFS(Price,D:D,F7,BRs,2,Sold,"Y")</f>
        <v>2417824.2727272729</v>
      </c>
      <c r="O7" s="30">
        <f>AVERAGEIFS(Price,D:D,F7,BRs,2,Sold,"Y")/AVERAGEIFS(SF,D:D,F7,BRs,2,Sold,"Y")</f>
        <v>2231.5881020305424</v>
      </c>
      <c r="P7" s="31">
        <f t="shared" si="6"/>
        <v>4</v>
      </c>
      <c r="Q7" s="32">
        <f t="shared" si="7"/>
        <v>5659377.5</v>
      </c>
      <c r="R7" s="33">
        <f t="shared" si="8"/>
        <v>2804.1013254056734</v>
      </c>
      <c r="S7" s="31">
        <f t="shared" si="9"/>
        <v>2</v>
      </c>
      <c r="T7" s="32">
        <f t="shared" si="10"/>
        <v>5648755</v>
      </c>
      <c r="U7" s="33">
        <f t="shared" si="11"/>
        <v>2850.0277497477296</v>
      </c>
    </row>
    <row r="8" spans="1:23" hidden="1" x14ac:dyDescent="0.2">
      <c r="E8" s="34">
        <v>40</v>
      </c>
      <c r="F8" s="35" t="str">
        <f t="shared" si="12"/>
        <v>31 to 40</v>
      </c>
      <c r="G8" s="24">
        <f t="shared" si="0"/>
        <v>10</v>
      </c>
      <c r="H8" s="25">
        <f t="shared" si="1"/>
        <v>6943900</v>
      </c>
      <c r="I8" s="26">
        <f t="shared" si="2"/>
        <v>3566.6444090605578</v>
      </c>
      <c r="J8" s="27">
        <f t="shared" si="3"/>
        <v>1</v>
      </c>
      <c r="K8" s="28">
        <f t="shared" si="4"/>
        <v>2160000</v>
      </c>
      <c r="L8" s="30">
        <f t="shared" si="5"/>
        <v>1636.3636363636363</v>
      </c>
      <c r="M8" s="27">
        <f>COUNTIFS(D:D,F8,BRs,2,Sold,"Y")</f>
        <v>1</v>
      </c>
      <c r="N8" s="28">
        <f>AVERAGEIFS(Price,D:D,F8,BRs,2,Sold,"Y")</f>
        <v>2160000</v>
      </c>
      <c r="O8" s="30">
        <f>AVERAGEIFS(Price,D:D,F8,BRs,2,Sold,"Y")/AVERAGEIFS(SF,D:D,F8,BRs,2,Sold,"Y")</f>
        <v>1636.3636363636363</v>
      </c>
      <c r="P8" s="31">
        <f t="shared" si="6"/>
        <v>2</v>
      </c>
      <c r="Q8" s="32">
        <f t="shared" si="7"/>
        <v>9885000</v>
      </c>
      <c r="R8" s="33">
        <f t="shared" si="8"/>
        <v>3377.1779979501198</v>
      </c>
      <c r="S8" s="31">
        <f t="shared" si="9"/>
        <v>2</v>
      </c>
      <c r="T8" s="32">
        <f t="shared" si="10"/>
        <v>9885000</v>
      </c>
      <c r="U8" s="33">
        <f t="shared" si="11"/>
        <v>3377.1779979501198</v>
      </c>
    </row>
    <row r="9" spans="1:23" ht="16" hidden="1" thickBot="1" x14ac:dyDescent="0.25">
      <c r="E9" s="36">
        <v>50</v>
      </c>
      <c r="F9" s="35" t="str">
        <f t="shared" si="12"/>
        <v>41 to 50</v>
      </c>
      <c r="G9" s="24">
        <f t="shared" si="0"/>
        <v>8</v>
      </c>
      <c r="H9" s="25">
        <f t="shared" si="1"/>
        <v>1957250</v>
      </c>
      <c r="I9" s="26">
        <f t="shared" si="2"/>
        <v>1779.7226642418732</v>
      </c>
      <c r="J9" s="27">
        <f t="shared" si="3"/>
        <v>6</v>
      </c>
      <c r="K9" s="28">
        <f t="shared" si="4"/>
        <v>2148333.3333333335</v>
      </c>
      <c r="L9" s="30">
        <f t="shared" si="5"/>
        <v>1774.9931148443957</v>
      </c>
      <c r="M9" s="27">
        <f>COUNTIFS(D:D,F9,BRs,2,Sold,"Y")</f>
        <v>4</v>
      </c>
      <c r="N9" s="28">
        <f>AVERAGEIFS(Price,D:D,F9,BRs,2,Sold,"Y")</f>
        <v>2150000</v>
      </c>
      <c r="O9" s="30">
        <f>AVERAGEIFS(Price,D:D,F9,BRs,2,Sold,"Y")/AVERAGEIFS(SF,D:D,F9,BRs,2,Sold,"Y")</f>
        <v>1724.4836575095248</v>
      </c>
      <c r="P9" s="31">
        <f t="shared" si="6"/>
        <v>0</v>
      </c>
      <c r="Q9" s="32" t="e">
        <f t="shared" si="7"/>
        <v>#DIV/0!</v>
      </c>
      <c r="R9" s="33" t="e">
        <f t="shared" si="8"/>
        <v>#DIV/0!</v>
      </c>
      <c r="S9" s="31">
        <f t="shared" si="9"/>
        <v>0</v>
      </c>
      <c r="T9" s="32" t="e">
        <f t="shared" si="10"/>
        <v>#DIV/0!</v>
      </c>
      <c r="U9" s="33" t="e">
        <f t="shared" si="11"/>
        <v>#DIV/0!</v>
      </c>
    </row>
    <row r="10" spans="1:23" ht="16" hidden="1" thickBot="1" x14ac:dyDescent="0.25">
      <c r="E10" s="37">
        <f>E9+1</f>
        <v>51</v>
      </c>
      <c r="F10" s="38" t="str">
        <f>E9&amp;" +"</f>
        <v>50 +</v>
      </c>
      <c r="G10" s="39">
        <f t="shared" si="0"/>
        <v>45</v>
      </c>
      <c r="H10" s="40">
        <f t="shared" si="1"/>
        <v>4044200</v>
      </c>
      <c r="I10" s="41">
        <f t="shared" si="2"/>
        <v>2979.2027323410739</v>
      </c>
      <c r="J10" s="42">
        <f t="shared" si="3"/>
        <v>14</v>
      </c>
      <c r="K10" s="43">
        <f t="shared" si="4"/>
        <v>4544928.5714285718</v>
      </c>
      <c r="L10" s="44">
        <f t="shared" si="5"/>
        <v>2797.2479887457689</v>
      </c>
      <c r="M10" s="42">
        <f>COUNTIFS(D:D,F10,BRs,2,Sold,"Y")</f>
        <v>1</v>
      </c>
      <c r="N10" s="43">
        <f>AVERAGEIFS(Price,D:D,F10,BRs,2,Sold,"Y")</f>
        <v>2500000</v>
      </c>
      <c r="O10" s="45">
        <f>AVERAGEIFS(Price,D:D,F10,BRs,2,Sold,"Y")/AVERAGEIFS(SF,D:D,F10,BRs,2,Sold,"Y")</f>
        <v>2071.2510356255179</v>
      </c>
      <c r="P10" s="46">
        <f t="shared" si="6"/>
        <v>5</v>
      </c>
      <c r="Q10" s="47">
        <f t="shared" si="7"/>
        <v>7891000</v>
      </c>
      <c r="R10" s="48">
        <f t="shared" si="8"/>
        <v>3427.5909999131268</v>
      </c>
      <c r="S10" s="46">
        <f t="shared" si="9"/>
        <v>0</v>
      </c>
      <c r="T10" s="47" t="e">
        <f t="shared" si="10"/>
        <v>#DIV/0!</v>
      </c>
      <c r="U10" s="48" t="e">
        <f t="shared" si="11"/>
        <v>#DIV/0!</v>
      </c>
    </row>
    <row r="11" spans="1:23" hidden="1" x14ac:dyDescent="0.2">
      <c r="E11" s="49"/>
      <c r="F11" s="50"/>
    </row>
    <row r="12" spans="1:23" hidden="1" x14ac:dyDescent="0.2">
      <c r="A12">
        <v>1</v>
      </c>
      <c r="B12" s="1">
        <v>2</v>
      </c>
      <c r="F12">
        <v>3</v>
      </c>
      <c r="G12" s="1">
        <v>4</v>
      </c>
      <c r="H12">
        <v>5</v>
      </c>
      <c r="I12" s="1">
        <v>6</v>
      </c>
      <c r="J12">
        <v>7</v>
      </c>
      <c r="K12" s="1">
        <v>8</v>
      </c>
      <c r="L12">
        <v>9</v>
      </c>
      <c r="M12" s="1">
        <v>10</v>
      </c>
      <c r="N12">
        <v>11</v>
      </c>
      <c r="O12" s="1">
        <v>12</v>
      </c>
      <c r="P12">
        <v>13</v>
      </c>
      <c r="Q12" s="1">
        <v>14</v>
      </c>
      <c r="R12"/>
      <c r="S12">
        <v>15</v>
      </c>
      <c r="T12" s="1">
        <v>16</v>
      </c>
      <c r="U12">
        <v>17</v>
      </c>
      <c r="V12" s="1">
        <v>18</v>
      </c>
    </row>
    <row r="13" spans="1:23" s="54" customFormat="1" x14ac:dyDescent="0.2">
      <c r="A13" s="54" t="s">
        <v>9</v>
      </c>
      <c r="B13" s="12" t="s">
        <v>10</v>
      </c>
      <c r="C13" s="12" t="s">
        <v>11</v>
      </c>
      <c r="D13" s="12" t="s">
        <v>12</v>
      </c>
      <c r="E13" s="12" t="s">
        <v>13</v>
      </c>
      <c r="F13" s="55" t="s">
        <v>14</v>
      </c>
      <c r="G13" s="54" t="s">
        <v>15</v>
      </c>
      <c r="H13" s="12" t="s">
        <v>16</v>
      </c>
      <c r="I13" s="12" t="s">
        <v>17</v>
      </c>
      <c r="J13" s="56" t="s">
        <v>18</v>
      </c>
      <c r="K13" s="57" t="s">
        <v>19</v>
      </c>
      <c r="L13" s="58" t="s">
        <v>7</v>
      </c>
      <c r="M13" s="54" t="s">
        <v>20</v>
      </c>
      <c r="N13" s="54" t="s">
        <v>21</v>
      </c>
      <c r="O13" s="54" t="s">
        <v>22</v>
      </c>
      <c r="P13" s="54" t="s">
        <v>23</v>
      </c>
      <c r="Q13" s="58" t="s">
        <v>24</v>
      </c>
      <c r="R13" s="55" t="s">
        <v>25</v>
      </c>
      <c r="S13" s="58" t="s">
        <v>26</v>
      </c>
      <c r="T13" s="54" t="s">
        <v>27</v>
      </c>
      <c r="U13" s="54" t="s">
        <v>28</v>
      </c>
      <c r="V13" s="12" t="s">
        <v>29</v>
      </c>
      <c r="W13" s="12" t="s">
        <v>30</v>
      </c>
    </row>
    <row r="14" spans="1:23" x14ac:dyDescent="0.2">
      <c r="A14" s="59" t="s">
        <v>31</v>
      </c>
      <c r="B14" s="60" t="s">
        <v>32</v>
      </c>
      <c r="C14" s="60"/>
      <c r="D14" s="60"/>
      <c r="E14" s="1" t="str">
        <f t="shared" ref="E14:E77" si="13">A14&amp;" "&amp;B14</f>
        <v>100 11th Avenue 3A</v>
      </c>
      <c r="F14" s="61">
        <v>799000</v>
      </c>
      <c r="G14" s="59">
        <v>52</v>
      </c>
      <c r="H14" s="60" t="s">
        <v>33</v>
      </c>
      <c r="I14" s="60">
        <v>0</v>
      </c>
      <c r="J14" s="62">
        <v>1</v>
      </c>
      <c r="K14" s="63">
        <v>430</v>
      </c>
      <c r="L14" s="61">
        <f t="shared" ref="L14:L77" si="14">IF(K14="NA","NA",R14/K14)</f>
        <v>1511.6279069767443</v>
      </c>
      <c r="M14" s="64">
        <v>2.19</v>
      </c>
      <c r="N14" s="64"/>
      <c r="O14" s="59"/>
      <c r="P14" s="59"/>
      <c r="Q14" s="65" t="s">
        <v>34</v>
      </c>
      <c r="R14" s="61">
        <f t="shared" ref="R14:R77" si="15">IF(ISBLANK(T14),F14,T14)</f>
        <v>650000</v>
      </c>
      <c r="S14" s="66">
        <v>42536</v>
      </c>
      <c r="T14" s="64">
        <v>650000</v>
      </c>
      <c r="U14" s="59"/>
      <c r="V14" s="60" t="s">
        <v>35</v>
      </c>
      <c r="W14" s="60" t="s">
        <v>36</v>
      </c>
    </row>
    <row r="15" spans="1:23" x14ac:dyDescent="0.2">
      <c r="A15" s="59" t="s">
        <v>37</v>
      </c>
      <c r="B15" s="60" t="s">
        <v>38</v>
      </c>
      <c r="C15" s="60"/>
      <c r="D15" s="60"/>
      <c r="E15" s="1" t="str">
        <f t="shared" si="13"/>
        <v>121 West 19th Street 7C</v>
      </c>
      <c r="F15" s="61">
        <v>1175000</v>
      </c>
      <c r="G15" s="59">
        <v>62</v>
      </c>
      <c r="H15" s="60" t="s">
        <v>33</v>
      </c>
      <c r="I15" s="60">
        <v>0</v>
      </c>
      <c r="J15" s="62">
        <v>1</v>
      </c>
      <c r="K15" s="63">
        <v>766</v>
      </c>
      <c r="L15" s="61">
        <f t="shared" si="14"/>
        <v>1420.3655352480419</v>
      </c>
      <c r="M15" s="64">
        <v>1.87</v>
      </c>
      <c r="N15" s="64"/>
      <c r="O15" s="59"/>
      <c r="P15" s="59"/>
      <c r="Q15" s="65" t="s">
        <v>34</v>
      </c>
      <c r="R15" s="61">
        <f t="shared" si="15"/>
        <v>1088000</v>
      </c>
      <c r="S15" s="66">
        <v>42501</v>
      </c>
      <c r="T15" s="64">
        <v>1088000</v>
      </c>
      <c r="U15" s="59"/>
      <c r="V15" s="60" t="s">
        <v>35</v>
      </c>
      <c r="W15" s="60" t="s">
        <v>36</v>
      </c>
    </row>
    <row r="16" spans="1:23" x14ac:dyDescent="0.2">
      <c r="A16" s="59" t="s">
        <v>37</v>
      </c>
      <c r="B16" s="60" t="s">
        <v>39</v>
      </c>
      <c r="C16" s="60"/>
      <c r="D16" s="60"/>
      <c r="E16" s="1" t="str">
        <f t="shared" si="13"/>
        <v>121 West 19th Street 8C</v>
      </c>
      <c r="F16" s="61">
        <v>1175000</v>
      </c>
      <c r="G16" s="59">
        <v>41</v>
      </c>
      <c r="H16" s="60" t="s">
        <v>33</v>
      </c>
      <c r="I16" s="60">
        <v>0</v>
      </c>
      <c r="J16" s="62">
        <v>1</v>
      </c>
      <c r="K16" s="63">
        <v>766</v>
      </c>
      <c r="L16" s="61">
        <f t="shared" si="14"/>
        <v>1436.0313315926892</v>
      </c>
      <c r="M16" s="64">
        <v>1.95</v>
      </c>
      <c r="N16" s="64"/>
      <c r="O16" s="59"/>
      <c r="P16" s="59"/>
      <c r="Q16" s="65" t="s">
        <v>34</v>
      </c>
      <c r="R16" s="61">
        <f t="shared" si="15"/>
        <v>1100000</v>
      </c>
      <c r="S16" s="66">
        <v>42375</v>
      </c>
      <c r="T16" s="64">
        <v>1100000</v>
      </c>
      <c r="U16" s="59"/>
      <c r="V16" s="60" t="s">
        <v>35</v>
      </c>
      <c r="W16" s="60" t="s">
        <v>36</v>
      </c>
    </row>
    <row r="17" spans="1:23" x14ac:dyDescent="0.2">
      <c r="A17" s="59" t="s">
        <v>40</v>
      </c>
      <c r="B17" s="60" t="s">
        <v>41</v>
      </c>
      <c r="C17" s="60"/>
      <c r="D17" s="60"/>
      <c r="E17" s="1" t="str">
        <f t="shared" si="13"/>
        <v>140 West 22nd Street 4B</v>
      </c>
      <c r="F17" s="61">
        <v>879999</v>
      </c>
      <c r="G17" s="59">
        <v>139</v>
      </c>
      <c r="H17" s="60" t="s">
        <v>33</v>
      </c>
      <c r="I17" s="60">
        <v>0</v>
      </c>
      <c r="J17" s="62">
        <v>1</v>
      </c>
      <c r="K17" s="63">
        <v>541</v>
      </c>
      <c r="L17" s="61">
        <f t="shared" si="14"/>
        <v>1580.4066543438078</v>
      </c>
      <c r="M17" s="64">
        <v>2.11</v>
      </c>
      <c r="N17" s="64"/>
      <c r="O17" s="59"/>
      <c r="P17" s="59"/>
      <c r="Q17" s="65" t="s">
        <v>34</v>
      </c>
      <c r="R17" s="61">
        <f t="shared" si="15"/>
        <v>855000</v>
      </c>
      <c r="S17" s="66">
        <v>42628</v>
      </c>
      <c r="T17" s="64">
        <v>855000</v>
      </c>
      <c r="U17" s="59"/>
      <c r="V17" s="60" t="s">
        <v>35</v>
      </c>
      <c r="W17" s="60" t="s">
        <v>36</v>
      </c>
    </row>
    <row r="18" spans="1:23" x14ac:dyDescent="0.2">
      <c r="A18" s="7" t="s">
        <v>42</v>
      </c>
      <c r="B18" s="67" t="s">
        <v>43</v>
      </c>
      <c r="C18" s="67"/>
      <c r="D18" s="67"/>
      <c r="E18" s="1" t="str">
        <f t="shared" si="13"/>
        <v>170 West 23rd 4Q</v>
      </c>
      <c r="F18" s="68">
        <v>635000</v>
      </c>
      <c r="G18" s="7">
        <v>161</v>
      </c>
      <c r="H18" s="67" t="s">
        <v>33</v>
      </c>
      <c r="I18" s="67">
        <v>0</v>
      </c>
      <c r="J18" s="69">
        <v>1</v>
      </c>
      <c r="K18" s="5">
        <v>441</v>
      </c>
      <c r="L18" s="68">
        <f t="shared" si="14"/>
        <v>1439.9092970521542</v>
      </c>
      <c r="M18" s="70">
        <v>608</v>
      </c>
      <c r="N18" s="70">
        <v>710</v>
      </c>
      <c r="O18" s="7">
        <v>2.99</v>
      </c>
      <c r="P18" s="7"/>
      <c r="Q18" s="71" t="s">
        <v>44</v>
      </c>
      <c r="R18" s="68">
        <f t="shared" si="15"/>
        <v>635000</v>
      </c>
      <c r="S18" s="7"/>
      <c r="T18" s="7"/>
      <c r="U18" s="7"/>
      <c r="V18" s="67" t="s">
        <v>35</v>
      </c>
      <c r="W18" s="67" t="s">
        <v>36</v>
      </c>
    </row>
    <row r="19" spans="1:23" x14ac:dyDescent="0.2">
      <c r="A19" s="59" t="s">
        <v>45</v>
      </c>
      <c r="B19" s="60" t="s">
        <v>46</v>
      </c>
      <c r="C19" s="60"/>
      <c r="D19" s="60"/>
      <c r="E19" s="1" t="str">
        <f t="shared" si="13"/>
        <v>170 West 23rd Street 2Y</v>
      </c>
      <c r="F19" s="61">
        <v>800000</v>
      </c>
      <c r="G19" s="59">
        <v>28</v>
      </c>
      <c r="H19" s="60" t="s">
        <v>33</v>
      </c>
      <c r="I19" s="60">
        <v>0</v>
      </c>
      <c r="J19" s="62">
        <v>1</v>
      </c>
      <c r="K19" s="63">
        <v>450</v>
      </c>
      <c r="L19" s="61">
        <f t="shared" si="14"/>
        <v>1666.6666666666667</v>
      </c>
      <c r="M19" s="64">
        <v>2.36</v>
      </c>
      <c r="N19" s="64"/>
      <c r="O19" s="59"/>
      <c r="P19" s="59"/>
      <c r="Q19" s="65" t="s">
        <v>34</v>
      </c>
      <c r="R19" s="61">
        <f t="shared" si="15"/>
        <v>750000</v>
      </c>
      <c r="S19" s="66">
        <v>42684</v>
      </c>
      <c r="T19" s="64">
        <v>750000</v>
      </c>
      <c r="U19" s="59"/>
      <c r="V19" s="60" t="s">
        <v>35</v>
      </c>
      <c r="W19" s="60" t="s">
        <v>36</v>
      </c>
    </row>
    <row r="20" spans="1:23" x14ac:dyDescent="0.2">
      <c r="A20" s="59" t="s">
        <v>45</v>
      </c>
      <c r="B20" s="60" t="s">
        <v>47</v>
      </c>
      <c r="C20" s="60"/>
      <c r="D20" s="60"/>
      <c r="E20" s="1" t="str">
        <f t="shared" si="13"/>
        <v>170 West 23rd Street 3T</v>
      </c>
      <c r="F20" s="61">
        <v>630000</v>
      </c>
      <c r="G20" s="59">
        <v>20</v>
      </c>
      <c r="H20" s="60" t="s">
        <v>33</v>
      </c>
      <c r="I20" s="60">
        <v>0</v>
      </c>
      <c r="J20" s="62">
        <v>1</v>
      </c>
      <c r="K20" s="63">
        <v>454</v>
      </c>
      <c r="L20" s="61">
        <f t="shared" si="14"/>
        <v>1360.1321585903083</v>
      </c>
      <c r="M20" s="64">
        <v>2.65</v>
      </c>
      <c r="N20" s="64"/>
      <c r="O20" s="59"/>
      <c r="P20" s="59"/>
      <c r="Q20" s="65" t="s">
        <v>34</v>
      </c>
      <c r="R20" s="61">
        <f t="shared" si="15"/>
        <v>617500</v>
      </c>
      <c r="S20" s="66">
        <v>42348</v>
      </c>
      <c r="T20" s="64">
        <v>617500</v>
      </c>
      <c r="U20" s="59"/>
      <c r="V20" s="60" t="s">
        <v>35</v>
      </c>
      <c r="W20" s="60" t="s">
        <v>36</v>
      </c>
    </row>
    <row r="21" spans="1:23" x14ac:dyDescent="0.2">
      <c r="A21" s="59" t="s">
        <v>45</v>
      </c>
      <c r="B21" s="60" t="s">
        <v>48</v>
      </c>
      <c r="C21" s="60"/>
      <c r="D21" s="60"/>
      <c r="E21" s="1" t="str">
        <f t="shared" si="13"/>
        <v>170 West 23rd Street 4J</v>
      </c>
      <c r="F21" s="61">
        <v>625000</v>
      </c>
      <c r="G21" s="59">
        <v>16</v>
      </c>
      <c r="H21" s="60" t="s">
        <v>33</v>
      </c>
      <c r="I21" s="60">
        <v>0</v>
      </c>
      <c r="J21" s="62">
        <v>1</v>
      </c>
      <c r="K21" s="63">
        <v>441</v>
      </c>
      <c r="L21" s="61">
        <f t="shared" si="14"/>
        <v>1417.2335600907029</v>
      </c>
      <c r="M21" s="64">
        <v>2.59</v>
      </c>
      <c r="N21" s="64"/>
      <c r="O21" s="59"/>
      <c r="P21" s="59"/>
      <c r="Q21" s="65" t="s">
        <v>34</v>
      </c>
      <c r="R21" s="61">
        <f t="shared" si="15"/>
        <v>625000</v>
      </c>
      <c r="S21" s="66">
        <v>42600</v>
      </c>
      <c r="T21" s="64">
        <v>625000</v>
      </c>
      <c r="U21" s="59"/>
      <c r="V21" s="60" t="s">
        <v>35</v>
      </c>
      <c r="W21" s="60" t="s">
        <v>36</v>
      </c>
    </row>
    <row r="22" spans="1:23" x14ac:dyDescent="0.2">
      <c r="A22" s="59" t="s">
        <v>45</v>
      </c>
      <c r="B22" s="60" t="s">
        <v>49</v>
      </c>
      <c r="C22" s="60"/>
      <c r="D22" s="60"/>
      <c r="E22" s="1" t="str">
        <f t="shared" si="13"/>
        <v>170 West 23rd Street 5S</v>
      </c>
      <c r="F22" s="61">
        <v>675000</v>
      </c>
      <c r="G22" s="59">
        <v>64</v>
      </c>
      <c r="H22" s="60" t="s">
        <v>33</v>
      </c>
      <c r="I22" s="60">
        <v>0</v>
      </c>
      <c r="J22" s="62">
        <v>1</v>
      </c>
      <c r="K22" s="63">
        <v>450</v>
      </c>
      <c r="L22" s="61">
        <f t="shared" si="14"/>
        <v>1411.1111111111111</v>
      </c>
      <c r="M22" s="64">
        <v>2.4300000000000002</v>
      </c>
      <c r="N22" s="64"/>
      <c r="O22" s="59"/>
      <c r="P22" s="59"/>
      <c r="Q22" s="65" t="s">
        <v>34</v>
      </c>
      <c r="R22" s="61">
        <f t="shared" si="15"/>
        <v>635000</v>
      </c>
      <c r="S22" s="66">
        <v>42383</v>
      </c>
      <c r="T22" s="64">
        <v>635000</v>
      </c>
      <c r="U22" s="59"/>
      <c r="V22" s="60" t="s">
        <v>35</v>
      </c>
      <c r="W22" s="60" t="s">
        <v>36</v>
      </c>
    </row>
    <row r="23" spans="1:23" x14ac:dyDescent="0.2">
      <c r="A23" t="s">
        <v>50</v>
      </c>
      <c r="B23" s="1" t="s">
        <v>51</v>
      </c>
      <c r="E23" s="1" t="str">
        <f t="shared" si="13"/>
        <v>300 West 53rd Street 4G</v>
      </c>
      <c r="F23" s="3">
        <v>549000</v>
      </c>
      <c r="G23">
        <v>1</v>
      </c>
      <c r="H23" s="1" t="s">
        <v>33</v>
      </c>
      <c r="I23" s="1">
        <v>0</v>
      </c>
      <c r="J23" s="51">
        <v>1</v>
      </c>
      <c r="K23" s="52">
        <v>487</v>
      </c>
      <c r="L23" s="3">
        <f t="shared" si="14"/>
        <v>1127.3100616016427</v>
      </c>
      <c r="M23">
        <v>450</v>
      </c>
      <c r="N23">
        <v>422</v>
      </c>
      <c r="O23">
        <v>1.79</v>
      </c>
      <c r="Q23" s="53" t="s">
        <v>52</v>
      </c>
      <c r="R23" s="3">
        <f t="shared" si="15"/>
        <v>549000</v>
      </c>
      <c r="V23" s="1" t="s">
        <v>35</v>
      </c>
      <c r="W23" s="1" t="s">
        <v>35</v>
      </c>
    </row>
    <row r="24" spans="1:23" x14ac:dyDescent="0.2">
      <c r="A24" t="s">
        <v>53</v>
      </c>
      <c r="B24" s="1" t="s">
        <v>54</v>
      </c>
      <c r="E24" s="1" t="str">
        <f t="shared" si="13"/>
        <v>301 W 57th Street 7E</v>
      </c>
      <c r="F24" s="3">
        <v>715000</v>
      </c>
      <c r="G24">
        <v>250</v>
      </c>
      <c r="H24" s="1" t="s">
        <v>33</v>
      </c>
      <c r="I24" s="1">
        <v>0</v>
      </c>
      <c r="J24" s="51">
        <v>1</v>
      </c>
      <c r="K24" s="52">
        <v>428</v>
      </c>
      <c r="L24" s="3">
        <f t="shared" si="14"/>
        <v>1670.5607476635514</v>
      </c>
      <c r="M24">
        <v>410</v>
      </c>
      <c r="N24">
        <v>351</v>
      </c>
      <c r="O24">
        <v>1.78</v>
      </c>
      <c r="Q24" s="53" t="s">
        <v>52</v>
      </c>
      <c r="R24" s="3">
        <f t="shared" si="15"/>
        <v>715000</v>
      </c>
      <c r="V24" s="12" t="s">
        <v>35</v>
      </c>
      <c r="W24" s="1" t="s">
        <v>35</v>
      </c>
    </row>
    <row r="25" spans="1:23" x14ac:dyDescent="0.2">
      <c r="A25" t="s">
        <v>55</v>
      </c>
      <c r="B25" s="1" t="s">
        <v>56</v>
      </c>
      <c r="E25" s="1" t="str">
        <f t="shared" si="13"/>
        <v>301 West 57th Street 9G</v>
      </c>
      <c r="F25" s="3">
        <v>899000</v>
      </c>
      <c r="G25">
        <v>159</v>
      </c>
      <c r="H25" s="1" t="s">
        <v>33</v>
      </c>
      <c r="I25" s="1">
        <v>0</v>
      </c>
      <c r="J25" s="51">
        <v>1</v>
      </c>
      <c r="K25" s="52" t="s">
        <v>57</v>
      </c>
      <c r="L25" s="3" t="str">
        <f t="shared" si="14"/>
        <v>NA</v>
      </c>
      <c r="M25">
        <v>471</v>
      </c>
      <c r="N25">
        <v>460</v>
      </c>
      <c r="Q25" s="53" t="s">
        <v>52</v>
      </c>
      <c r="R25" s="3">
        <f t="shared" si="15"/>
        <v>899000</v>
      </c>
      <c r="V25" s="12" t="s">
        <v>35</v>
      </c>
      <c r="W25" s="1" t="s">
        <v>35</v>
      </c>
    </row>
    <row r="26" spans="1:23" x14ac:dyDescent="0.2">
      <c r="A26" s="7" t="s">
        <v>55</v>
      </c>
      <c r="B26" s="67" t="s">
        <v>58</v>
      </c>
      <c r="C26" s="67"/>
      <c r="D26" s="67"/>
      <c r="E26" s="1" t="str">
        <f t="shared" si="13"/>
        <v>301 West 57th Street 17E</v>
      </c>
      <c r="F26" s="68">
        <v>740000</v>
      </c>
      <c r="G26" s="7">
        <v>74</v>
      </c>
      <c r="H26" s="67" t="s">
        <v>33</v>
      </c>
      <c r="I26" s="67">
        <v>0</v>
      </c>
      <c r="J26" s="69">
        <v>1</v>
      </c>
      <c r="K26" s="5">
        <v>430</v>
      </c>
      <c r="L26" s="68">
        <f t="shared" si="14"/>
        <v>1720.9302325581396</v>
      </c>
      <c r="M26" s="7">
        <v>469</v>
      </c>
      <c r="N26" s="7">
        <v>0</v>
      </c>
      <c r="O26" s="7">
        <v>1.0900000000000001</v>
      </c>
      <c r="P26" s="7"/>
      <c r="Q26" s="71" t="s">
        <v>44</v>
      </c>
      <c r="R26" s="68">
        <f t="shared" si="15"/>
        <v>740000</v>
      </c>
      <c r="S26" s="7"/>
      <c r="T26" s="7"/>
      <c r="U26" s="7">
        <v>74</v>
      </c>
      <c r="V26" s="67" t="s">
        <v>35</v>
      </c>
      <c r="W26" s="67" t="s">
        <v>36</v>
      </c>
    </row>
    <row r="27" spans="1:23" x14ac:dyDescent="0.2">
      <c r="A27" t="s">
        <v>59</v>
      </c>
      <c r="B27" s="1" t="s">
        <v>60</v>
      </c>
      <c r="E27" s="1" t="str">
        <f t="shared" si="13"/>
        <v>305 W 52nd Street 2G</v>
      </c>
      <c r="F27" s="3">
        <v>595000</v>
      </c>
      <c r="G27">
        <v>27</v>
      </c>
      <c r="H27" s="1" t="s">
        <v>33</v>
      </c>
      <c r="I27" s="1">
        <v>0</v>
      </c>
      <c r="J27" s="51">
        <v>1</v>
      </c>
      <c r="K27" s="52" t="s">
        <v>57</v>
      </c>
      <c r="L27" s="3" t="str">
        <f t="shared" si="14"/>
        <v>NA</v>
      </c>
      <c r="M27">
        <v>499</v>
      </c>
      <c r="N27">
        <v>479</v>
      </c>
      <c r="P27" t="s">
        <v>61</v>
      </c>
      <c r="Q27" s="53" t="s">
        <v>52</v>
      </c>
      <c r="R27" s="3">
        <f t="shared" si="15"/>
        <v>595000</v>
      </c>
      <c r="V27" s="12" t="s">
        <v>35</v>
      </c>
      <c r="W27" s="1" t="s">
        <v>35</v>
      </c>
    </row>
    <row r="28" spans="1:23" x14ac:dyDescent="0.2">
      <c r="A28" s="59" t="s">
        <v>62</v>
      </c>
      <c r="B28" s="60" t="s">
        <v>63</v>
      </c>
      <c r="C28" s="60"/>
      <c r="D28" s="60"/>
      <c r="E28" s="1" t="str">
        <f t="shared" si="13"/>
        <v>312 West 23rd Street 2J</v>
      </c>
      <c r="F28" s="61">
        <v>499000</v>
      </c>
      <c r="G28" s="59">
        <v>18</v>
      </c>
      <c r="H28" s="60" t="s">
        <v>33</v>
      </c>
      <c r="I28" s="60">
        <v>0</v>
      </c>
      <c r="J28" s="62">
        <v>1</v>
      </c>
      <c r="K28" s="63">
        <v>327</v>
      </c>
      <c r="L28" s="61">
        <f t="shared" si="14"/>
        <v>1070.336391437309</v>
      </c>
      <c r="M28" s="64">
        <v>1.59</v>
      </c>
      <c r="N28" s="64"/>
      <c r="O28" s="59"/>
      <c r="P28" s="59"/>
      <c r="Q28" s="65" t="s">
        <v>34</v>
      </c>
      <c r="R28" s="61">
        <f t="shared" si="15"/>
        <v>350000</v>
      </c>
      <c r="S28" s="66">
        <v>42460</v>
      </c>
      <c r="T28" s="64">
        <v>350000</v>
      </c>
      <c r="U28" s="59"/>
      <c r="V28" s="60" t="s">
        <v>35</v>
      </c>
      <c r="W28" s="60" t="s">
        <v>36</v>
      </c>
    </row>
    <row r="29" spans="1:23" x14ac:dyDescent="0.2">
      <c r="A29" s="59" t="s">
        <v>62</v>
      </c>
      <c r="B29" s="60" t="s">
        <v>64</v>
      </c>
      <c r="C29" s="60"/>
      <c r="D29" s="60"/>
      <c r="E29" s="1" t="str">
        <f t="shared" si="13"/>
        <v>312 West 23rd Street 3O</v>
      </c>
      <c r="F29" s="61">
        <v>519000</v>
      </c>
      <c r="G29" s="59">
        <v>57</v>
      </c>
      <c r="H29" s="60" t="s">
        <v>33</v>
      </c>
      <c r="I29" s="60">
        <v>0</v>
      </c>
      <c r="J29" s="62">
        <v>1</v>
      </c>
      <c r="K29" s="63">
        <v>326</v>
      </c>
      <c r="L29" s="61">
        <f t="shared" si="14"/>
        <v>1671.7791411042945</v>
      </c>
      <c r="M29" s="64">
        <v>1.96</v>
      </c>
      <c r="N29" s="64"/>
      <c r="O29" s="59"/>
      <c r="P29" s="59"/>
      <c r="Q29" s="65" t="s">
        <v>34</v>
      </c>
      <c r="R29" s="61">
        <f t="shared" si="15"/>
        <v>545000</v>
      </c>
      <c r="S29" s="66">
        <v>42464</v>
      </c>
      <c r="T29" s="64">
        <v>545000</v>
      </c>
      <c r="U29" s="59"/>
      <c r="V29" s="60" t="s">
        <v>35</v>
      </c>
      <c r="W29" s="60" t="s">
        <v>36</v>
      </c>
    </row>
    <row r="30" spans="1:23" x14ac:dyDescent="0.2">
      <c r="A30" s="59" t="s">
        <v>62</v>
      </c>
      <c r="B30" s="60" t="s">
        <v>65</v>
      </c>
      <c r="C30" s="60"/>
      <c r="D30" s="60"/>
      <c r="E30" s="1" t="str">
        <f t="shared" si="13"/>
        <v>312 West 23rd Street 3R</v>
      </c>
      <c r="F30" s="61">
        <v>520000</v>
      </c>
      <c r="G30" s="59">
        <v>48</v>
      </c>
      <c r="H30" s="60" t="s">
        <v>33</v>
      </c>
      <c r="I30" s="60">
        <v>0</v>
      </c>
      <c r="J30" s="62">
        <v>1</v>
      </c>
      <c r="K30" s="63">
        <v>329</v>
      </c>
      <c r="L30" s="61">
        <f t="shared" si="14"/>
        <v>1671.7325227963527</v>
      </c>
      <c r="M30" s="64">
        <v>1.92</v>
      </c>
      <c r="N30" s="64"/>
      <c r="O30" s="59"/>
      <c r="P30" s="59"/>
      <c r="Q30" s="65" t="s">
        <v>34</v>
      </c>
      <c r="R30" s="61">
        <f t="shared" si="15"/>
        <v>550000</v>
      </c>
      <c r="S30" s="66">
        <v>42474</v>
      </c>
      <c r="T30" s="64">
        <v>550000</v>
      </c>
      <c r="U30" s="59"/>
      <c r="V30" s="60" t="s">
        <v>35</v>
      </c>
      <c r="W30" s="60" t="s">
        <v>36</v>
      </c>
    </row>
    <row r="31" spans="1:23" x14ac:dyDescent="0.2">
      <c r="A31" s="7" t="s">
        <v>62</v>
      </c>
      <c r="B31" s="67" t="s">
        <v>66</v>
      </c>
      <c r="C31" s="67"/>
      <c r="D31" s="67"/>
      <c r="E31" s="1" t="str">
        <f t="shared" si="13"/>
        <v>312 West 23rd Street 4T</v>
      </c>
      <c r="F31" s="68">
        <v>515000</v>
      </c>
      <c r="G31" s="7">
        <v>119</v>
      </c>
      <c r="H31" s="67" t="s">
        <v>33</v>
      </c>
      <c r="I31" s="67">
        <v>0</v>
      </c>
      <c r="J31" s="69">
        <v>1</v>
      </c>
      <c r="K31" s="5">
        <v>293</v>
      </c>
      <c r="L31" s="68">
        <f t="shared" si="14"/>
        <v>1757.679180887372</v>
      </c>
      <c r="M31" s="70">
        <v>197</v>
      </c>
      <c r="N31" s="70">
        <v>288</v>
      </c>
      <c r="O31" s="7">
        <v>1.66</v>
      </c>
      <c r="P31" s="7"/>
      <c r="Q31" s="71" t="s">
        <v>44</v>
      </c>
      <c r="R31" s="68">
        <f t="shared" si="15"/>
        <v>515000</v>
      </c>
      <c r="S31" s="7"/>
      <c r="T31" s="7"/>
      <c r="U31" s="7"/>
      <c r="V31" s="67" t="s">
        <v>35</v>
      </c>
      <c r="W31" s="67" t="s">
        <v>36</v>
      </c>
    </row>
    <row r="32" spans="1:23" x14ac:dyDescent="0.2">
      <c r="A32" s="59" t="s">
        <v>67</v>
      </c>
      <c r="B32" s="60" t="s">
        <v>68</v>
      </c>
      <c r="C32" s="60"/>
      <c r="D32" s="60"/>
      <c r="E32" s="1" t="str">
        <f t="shared" si="13"/>
        <v>312-320 West 23rd Street 2O</v>
      </c>
      <c r="F32" s="61">
        <v>575000</v>
      </c>
      <c r="G32" s="59">
        <v>64</v>
      </c>
      <c r="H32" s="60" t="s">
        <v>33</v>
      </c>
      <c r="I32" s="60">
        <v>0</v>
      </c>
      <c r="J32" s="62">
        <v>1</v>
      </c>
      <c r="K32" s="63">
        <v>326</v>
      </c>
      <c r="L32" s="61">
        <f t="shared" si="14"/>
        <v>1748.4662576687117</v>
      </c>
      <c r="M32" s="64">
        <v>1.9</v>
      </c>
      <c r="N32" s="64"/>
      <c r="O32" s="59"/>
      <c r="P32" s="59"/>
      <c r="Q32" s="65" t="s">
        <v>34</v>
      </c>
      <c r="R32" s="61">
        <f t="shared" si="15"/>
        <v>570000</v>
      </c>
      <c r="S32" s="66">
        <v>42566</v>
      </c>
      <c r="T32" s="64">
        <v>570000</v>
      </c>
      <c r="U32" s="59"/>
      <c r="V32" s="60" t="s">
        <v>35</v>
      </c>
      <c r="W32" s="60" t="s">
        <v>36</v>
      </c>
    </row>
    <row r="33" spans="1:23" x14ac:dyDescent="0.2">
      <c r="A33" t="s">
        <v>69</v>
      </c>
      <c r="B33" s="1" t="s">
        <v>70</v>
      </c>
      <c r="E33" s="1" t="str">
        <f t="shared" si="13"/>
        <v>315 7th Avenue 7D</v>
      </c>
      <c r="F33" s="3">
        <v>899000</v>
      </c>
      <c r="G33">
        <v>196</v>
      </c>
      <c r="H33" s="1" t="s">
        <v>33</v>
      </c>
      <c r="I33" s="1">
        <v>0</v>
      </c>
      <c r="J33" s="51">
        <v>1</v>
      </c>
      <c r="K33" s="52">
        <v>530</v>
      </c>
      <c r="L33" s="3">
        <f t="shared" si="14"/>
        <v>1696.2264150943397</v>
      </c>
      <c r="M33" s="72">
        <v>460</v>
      </c>
      <c r="N33" s="72">
        <v>617</v>
      </c>
      <c r="O33">
        <v>2.0299999999999998</v>
      </c>
      <c r="Q33" s="53" t="s">
        <v>52</v>
      </c>
      <c r="R33" s="3">
        <f t="shared" si="15"/>
        <v>899000</v>
      </c>
      <c r="V33" s="1" t="s">
        <v>35</v>
      </c>
      <c r="W33" s="1" t="s">
        <v>35</v>
      </c>
    </row>
    <row r="34" spans="1:23" x14ac:dyDescent="0.2">
      <c r="A34" s="59" t="s">
        <v>69</v>
      </c>
      <c r="B34" s="60" t="s">
        <v>71</v>
      </c>
      <c r="C34" s="60"/>
      <c r="D34" s="60"/>
      <c r="E34" s="1" t="str">
        <f t="shared" si="13"/>
        <v>315 7th Avenue 17D</v>
      </c>
      <c r="F34" s="61">
        <v>895000</v>
      </c>
      <c r="G34" s="59">
        <v>36</v>
      </c>
      <c r="H34" s="60" t="s">
        <v>33</v>
      </c>
      <c r="I34" s="60">
        <v>0</v>
      </c>
      <c r="J34" s="62">
        <v>1</v>
      </c>
      <c r="K34" s="63">
        <v>530</v>
      </c>
      <c r="L34" s="61">
        <f t="shared" si="14"/>
        <v>1650.9433962264152</v>
      </c>
      <c r="M34" s="64">
        <v>2.11</v>
      </c>
      <c r="N34" s="64"/>
      <c r="O34" s="59"/>
      <c r="P34" s="59"/>
      <c r="Q34" s="65" t="s">
        <v>34</v>
      </c>
      <c r="R34" s="61">
        <f t="shared" si="15"/>
        <v>875000</v>
      </c>
      <c r="S34" s="66">
        <v>42542</v>
      </c>
      <c r="T34" s="64">
        <v>875000</v>
      </c>
      <c r="U34" s="59"/>
      <c r="V34" s="60" t="s">
        <v>35</v>
      </c>
      <c r="W34" s="60" t="s">
        <v>36</v>
      </c>
    </row>
    <row r="35" spans="1:23" x14ac:dyDescent="0.2">
      <c r="A35" t="s">
        <v>72</v>
      </c>
      <c r="B35" s="1" t="s">
        <v>73</v>
      </c>
      <c r="E35" s="1" t="str">
        <f t="shared" si="13"/>
        <v>315 Seventh Avenue 8E</v>
      </c>
      <c r="F35" s="3">
        <v>699000</v>
      </c>
      <c r="G35">
        <v>22</v>
      </c>
      <c r="H35" s="1" t="s">
        <v>33</v>
      </c>
      <c r="I35" s="1">
        <v>0</v>
      </c>
      <c r="J35" s="51">
        <v>1</v>
      </c>
      <c r="K35" s="52">
        <v>532</v>
      </c>
      <c r="L35" s="3">
        <f t="shared" si="14"/>
        <v>1313.9097744360902</v>
      </c>
      <c r="M35" s="72">
        <v>669</v>
      </c>
      <c r="N35" s="72">
        <v>691</v>
      </c>
      <c r="O35">
        <v>2.56</v>
      </c>
      <c r="Q35" s="53" t="s">
        <v>52</v>
      </c>
      <c r="R35" s="3">
        <f t="shared" si="15"/>
        <v>699000</v>
      </c>
      <c r="V35" s="1" t="s">
        <v>35</v>
      </c>
      <c r="W35" s="1" t="s">
        <v>35</v>
      </c>
    </row>
    <row r="36" spans="1:23" x14ac:dyDescent="0.2">
      <c r="A36" s="59" t="s">
        <v>72</v>
      </c>
      <c r="B36" s="60" t="s">
        <v>74</v>
      </c>
      <c r="C36" s="60"/>
      <c r="D36" s="60"/>
      <c r="E36" s="1" t="str">
        <f t="shared" si="13"/>
        <v>315 Seventh Avenue 11E</v>
      </c>
      <c r="F36" s="61">
        <v>645000</v>
      </c>
      <c r="G36" s="59">
        <v>17</v>
      </c>
      <c r="H36" s="60" t="s">
        <v>33</v>
      </c>
      <c r="I36" s="60">
        <v>0</v>
      </c>
      <c r="J36" s="62">
        <v>1</v>
      </c>
      <c r="K36" s="63">
        <v>532</v>
      </c>
      <c r="L36" s="61">
        <f t="shared" si="14"/>
        <v>1273.9661654135339</v>
      </c>
      <c r="M36" s="64">
        <v>1.89</v>
      </c>
      <c r="N36" s="64"/>
      <c r="O36" s="59"/>
      <c r="P36" s="59"/>
      <c r="Q36" s="65" t="s">
        <v>34</v>
      </c>
      <c r="R36" s="61">
        <f t="shared" si="15"/>
        <v>677750</v>
      </c>
      <c r="S36" s="66">
        <v>42488</v>
      </c>
      <c r="T36" s="64">
        <v>677750</v>
      </c>
      <c r="U36" s="59"/>
      <c r="V36" s="60" t="s">
        <v>35</v>
      </c>
      <c r="W36" s="60" t="s">
        <v>36</v>
      </c>
    </row>
    <row r="37" spans="1:23" x14ac:dyDescent="0.2">
      <c r="A37" s="59" t="s">
        <v>72</v>
      </c>
      <c r="B37" s="60" t="s">
        <v>70</v>
      </c>
      <c r="C37" s="60"/>
      <c r="D37" s="60"/>
      <c r="E37" s="1" t="str">
        <f t="shared" si="13"/>
        <v>315 Seventh Avenue 7D</v>
      </c>
      <c r="F37" s="61">
        <v>850000</v>
      </c>
      <c r="G37" s="59">
        <v>47</v>
      </c>
      <c r="H37" s="60" t="s">
        <v>33</v>
      </c>
      <c r="I37" s="60">
        <v>0</v>
      </c>
      <c r="J37" s="62">
        <v>1</v>
      </c>
      <c r="K37" s="63">
        <v>530</v>
      </c>
      <c r="L37" s="61">
        <f t="shared" si="14"/>
        <v>1537.7358490566037</v>
      </c>
      <c r="M37" s="64">
        <v>2.0299999999999998</v>
      </c>
      <c r="N37" s="64"/>
      <c r="O37" s="59"/>
      <c r="P37" s="59"/>
      <c r="Q37" s="65" t="s">
        <v>34</v>
      </c>
      <c r="R37" s="61">
        <f t="shared" si="15"/>
        <v>815000</v>
      </c>
      <c r="S37" s="66">
        <v>42349</v>
      </c>
      <c r="T37" s="64">
        <v>815000</v>
      </c>
      <c r="U37" s="59"/>
      <c r="V37" s="60" t="s">
        <v>35</v>
      </c>
      <c r="W37" s="60" t="s">
        <v>36</v>
      </c>
    </row>
    <row r="38" spans="1:23" x14ac:dyDescent="0.2">
      <c r="A38" s="59" t="s">
        <v>72</v>
      </c>
      <c r="B38" s="60" t="s">
        <v>75</v>
      </c>
      <c r="C38" s="60"/>
      <c r="D38" s="60"/>
      <c r="E38" s="1" t="str">
        <f t="shared" si="13"/>
        <v>315 Seventh Avenue 9C</v>
      </c>
      <c r="F38" s="61">
        <v>875000</v>
      </c>
      <c r="G38" s="59">
        <v>13</v>
      </c>
      <c r="H38" s="60" t="s">
        <v>33</v>
      </c>
      <c r="I38" s="60">
        <v>0</v>
      </c>
      <c r="J38" s="62">
        <v>1</v>
      </c>
      <c r="K38" s="63">
        <v>612</v>
      </c>
      <c r="L38" s="61">
        <f t="shared" si="14"/>
        <v>1429.7385620915034</v>
      </c>
      <c r="M38" s="64">
        <v>1.93</v>
      </c>
      <c r="N38" s="64"/>
      <c r="O38" s="59"/>
      <c r="P38" s="59"/>
      <c r="Q38" s="65" t="s">
        <v>34</v>
      </c>
      <c r="R38" s="61">
        <f t="shared" si="15"/>
        <v>875000</v>
      </c>
      <c r="S38" s="66">
        <v>42569</v>
      </c>
      <c r="T38" s="64">
        <v>875000</v>
      </c>
      <c r="U38" s="59"/>
      <c r="V38" s="60" t="s">
        <v>35</v>
      </c>
      <c r="W38" s="60" t="s">
        <v>36</v>
      </c>
    </row>
    <row r="39" spans="1:23" x14ac:dyDescent="0.2">
      <c r="A39" t="s">
        <v>76</v>
      </c>
      <c r="B39" s="1" t="s">
        <v>58</v>
      </c>
      <c r="E39" s="1" t="str">
        <f t="shared" si="13"/>
        <v>322 W 57th Street 17E</v>
      </c>
      <c r="F39" s="3">
        <v>915000</v>
      </c>
      <c r="G39">
        <v>106</v>
      </c>
      <c r="H39" s="1" t="s">
        <v>33</v>
      </c>
      <c r="I39" s="1">
        <v>0</v>
      </c>
      <c r="J39" s="51">
        <v>1</v>
      </c>
      <c r="K39" s="52">
        <v>600</v>
      </c>
      <c r="L39" s="3">
        <f t="shared" si="14"/>
        <v>1525</v>
      </c>
      <c r="M39">
        <v>391</v>
      </c>
      <c r="N39">
        <v>632</v>
      </c>
      <c r="O39">
        <v>1.71</v>
      </c>
      <c r="Q39" s="53" t="s">
        <v>52</v>
      </c>
      <c r="R39" s="3">
        <f t="shared" si="15"/>
        <v>915000</v>
      </c>
      <c r="V39" s="12" t="s">
        <v>35</v>
      </c>
      <c r="W39" s="1" t="s">
        <v>35</v>
      </c>
    </row>
    <row r="40" spans="1:23" x14ac:dyDescent="0.2">
      <c r="A40" t="s">
        <v>77</v>
      </c>
      <c r="B40" s="1" t="s">
        <v>78</v>
      </c>
      <c r="E40" s="1" t="str">
        <f t="shared" si="13"/>
        <v>322 West 57th Street 19E</v>
      </c>
      <c r="F40" s="3">
        <v>924000</v>
      </c>
      <c r="G40">
        <v>102</v>
      </c>
      <c r="H40" s="1" t="s">
        <v>33</v>
      </c>
      <c r="I40" s="1">
        <v>0</v>
      </c>
      <c r="J40" s="51">
        <v>1</v>
      </c>
      <c r="K40" s="52">
        <v>600</v>
      </c>
      <c r="L40" s="3">
        <f t="shared" si="14"/>
        <v>1540</v>
      </c>
      <c r="M40">
        <v>392</v>
      </c>
      <c r="N40">
        <v>529</v>
      </c>
      <c r="O40">
        <v>1.53</v>
      </c>
      <c r="Q40" s="53" t="s">
        <v>52</v>
      </c>
      <c r="R40" s="3">
        <f t="shared" si="15"/>
        <v>924000</v>
      </c>
      <c r="V40" s="12" t="s">
        <v>35</v>
      </c>
      <c r="W40" s="1" t="s">
        <v>35</v>
      </c>
    </row>
    <row r="41" spans="1:23" x14ac:dyDescent="0.2">
      <c r="A41" t="s">
        <v>77</v>
      </c>
      <c r="B41" s="1" t="s">
        <v>79</v>
      </c>
      <c r="E41" s="1" t="str">
        <f t="shared" si="13"/>
        <v>322 West 57th Street 20E</v>
      </c>
      <c r="F41" s="3">
        <v>1045000</v>
      </c>
      <c r="G41">
        <v>202</v>
      </c>
      <c r="H41" s="1" t="s">
        <v>33</v>
      </c>
      <c r="I41" s="1">
        <v>0</v>
      </c>
      <c r="J41" s="51">
        <v>1</v>
      </c>
      <c r="K41" s="52">
        <v>649</v>
      </c>
      <c r="L41" s="3">
        <f t="shared" si="14"/>
        <v>1610.1694915254238</v>
      </c>
      <c r="M41">
        <v>424</v>
      </c>
      <c r="N41">
        <v>720</v>
      </c>
      <c r="O41">
        <v>1.76</v>
      </c>
      <c r="Q41" s="53" t="s">
        <v>52</v>
      </c>
      <c r="R41" s="3">
        <f t="shared" si="15"/>
        <v>1045000</v>
      </c>
      <c r="V41" s="12" t="s">
        <v>35</v>
      </c>
      <c r="W41" s="1" t="s">
        <v>35</v>
      </c>
    </row>
    <row r="42" spans="1:23" x14ac:dyDescent="0.2">
      <c r="A42" t="s">
        <v>77</v>
      </c>
      <c r="B42" s="1" t="s">
        <v>80</v>
      </c>
      <c r="E42" s="1" t="str">
        <f t="shared" si="13"/>
        <v>322 West 57th Street 23D1</v>
      </c>
      <c r="F42" s="3">
        <v>1169000</v>
      </c>
      <c r="G42">
        <v>75</v>
      </c>
      <c r="H42" s="1" t="s">
        <v>33</v>
      </c>
      <c r="I42" s="1">
        <v>0</v>
      </c>
      <c r="J42" s="51">
        <v>1</v>
      </c>
      <c r="K42" s="52">
        <v>583</v>
      </c>
      <c r="L42" s="3">
        <f t="shared" si="14"/>
        <v>2005.1457975986277</v>
      </c>
      <c r="M42">
        <v>412</v>
      </c>
      <c r="N42">
        <v>549</v>
      </c>
      <c r="O42">
        <v>1.65</v>
      </c>
      <c r="Q42" s="53" t="s">
        <v>52</v>
      </c>
      <c r="R42" s="3">
        <f t="shared" si="15"/>
        <v>1169000</v>
      </c>
      <c r="V42" s="12" t="s">
        <v>35</v>
      </c>
      <c r="W42" s="1" t="s">
        <v>35</v>
      </c>
    </row>
    <row r="43" spans="1:23" x14ac:dyDescent="0.2">
      <c r="A43" t="s">
        <v>77</v>
      </c>
      <c r="B43" s="1" t="s">
        <v>81</v>
      </c>
      <c r="E43" s="1" t="str">
        <f t="shared" si="13"/>
        <v>322 West 57th Street 35V</v>
      </c>
      <c r="F43" s="3">
        <v>1099000</v>
      </c>
      <c r="G43">
        <v>180</v>
      </c>
      <c r="H43" s="1" t="s">
        <v>33</v>
      </c>
      <c r="I43" s="1">
        <v>0</v>
      </c>
      <c r="J43" s="51">
        <v>1</v>
      </c>
      <c r="K43" s="52">
        <v>615</v>
      </c>
      <c r="L43" s="3">
        <f t="shared" si="14"/>
        <v>1786.9918699186992</v>
      </c>
      <c r="M43">
        <v>476</v>
      </c>
      <c r="N43">
        <v>768</v>
      </c>
      <c r="O43">
        <v>2.02</v>
      </c>
      <c r="Q43" s="53" t="s">
        <v>52</v>
      </c>
      <c r="R43" s="3">
        <f t="shared" si="15"/>
        <v>1099000</v>
      </c>
      <c r="V43" s="12" t="s">
        <v>35</v>
      </c>
      <c r="W43" s="1" t="s">
        <v>35</v>
      </c>
    </row>
    <row r="44" spans="1:23" x14ac:dyDescent="0.2">
      <c r="A44" t="s">
        <v>77</v>
      </c>
      <c r="B44" s="1" t="s">
        <v>82</v>
      </c>
      <c r="E44" s="1" t="str">
        <f t="shared" si="13"/>
        <v>322 West 57th Street 40K</v>
      </c>
      <c r="F44" s="3">
        <v>1049000</v>
      </c>
      <c r="G44">
        <v>202</v>
      </c>
      <c r="H44" s="1" t="s">
        <v>33</v>
      </c>
      <c r="I44" s="1">
        <v>0</v>
      </c>
      <c r="J44" s="51">
        <v>1</v>
      </c>
      <c r="K44" s="52">
        <v>624</v>
      </c>
      <c r="L44" s="3">
        <f t="shared" si="14"/>
        <v>1681.0897435897436</v>
      </c>
      <c r="M44">
        <v>511</v>
      </c>
      <c r="N44">
        <v>869</v>
      </c>
      <c r="O44">
        <v>2.21</v>
      </c>
      <c r="Q44" s="53" t="s">
        <v>52</v>
      </c>
      <c r="R44" s="3">
        <f t="shared" si="15"/>
        <v>1049000</v>
      </c>
      <c r="V44" s="12" t="s">
        <v>35</v>
      </c>
      <c r="W44" s="1" t="s">
        <v>35</v>
      </c>
    </row>
    <row r="45" spans="1:23" x14ac:dyDescent="0.2">
      <c r="A45" t="s">
        <v>77</v>
      </c>
      <c r="B45" s="1" t="s">
        <v>83</v>
      </c>
      <c r="E45" s="1" t="str">
        <f t="shared" si="13"/>
        <v>322 West 57th Street 46F</v>
      </c>
      <c r="F45" s="3">
        <v>1160000</v>
      </c>
      <c r="G45">
        <v>126</v>
      </c>
      <c r="H45" s="1" t="s">
        <v>33</v>
      </c>
      <c r="I45" s="1">
        <v>0</v>
      </c>
      <c r="J45" s="51">
        <v>1</v>
      </c>
      <c r="K45" s="52">
        <v>560</v>
      </c>
      <c r="L45" s="3">
        <f t="shared" si="14"/>
        <v>2071.4285714285716</v>
      </c>
      <c r="M45">
        <v>490</v>
      </c>
      <c r="N45">
        <v>818</v>
      </c>
      <c r="O45">
        <v>2.34</v>
      </c>
      <c r="Q45" s="53" t="s">
        <v>52</v>
      </c>
      <c r="R45" s="3">
        <f t="shared" si="15"/>
        <v>1160000</v>
      </c>
      <c r="V45" s="12" t="s">
        <v>35</v>
      </c>
      <c r="W45" s="1" t="s">
        <v>35</v>
      </c>
    </row>
    <row r="46" spans="1:23" x14ac:dyDescent="0.2">
      <c r="A46" s="59" t="s">
        <v>77</v>
      </c>
      <c r="B46" s="60" t="s">
        <v>84</v>
      </c>
      <c r="C46" s="60"/>
      <c r="D46" s="60"/>
      <c r="E46" s="1" t="str">
        <f t="shared" si="13"/>
        <v>322 West 57th Street 16V</v>
      </c>
      <c r="F46" s="61">
        <v>1077000</v>
      </c>
      <c r="G46" s="59">
        <v>108</v>
      </c>
      <c r="H46" s="60" t="s">
        <v>33</v>
      </c>
      <c r="I46" s="60">
        <v>0</v>
      </c>
      <c r="J46" s="62">
        <v>1</v>
      </c>
      <c r="K46" s="63">
        <v>615</v>
      </c>
      <c r="L46" s="61">
        <f t="shared" si="14"/>
        <v>1674.7967479674796</v>
      </c>
      <c r="M46" s="59">
        <v>1.37</v>
      </c>
      <c r="N46" s="59"/>
      <c r="O46" s="59"/>
      <c r="P46" s="59"/>
      <c r="Q46" s="65" t="s">
        <v>34</v>
      </c>
      <c r="R46" s="61">
        <f t="shared" si="15"/>
        <v>1030000</v>
      </c>
      <c r="S46" s="66">
        <v>42471</v>
      </c>
      <c r="T46" s="64">
        <v>1030000</v>
      </c>
      <c r="U46" s="59">
        <v>108</v>
      </c>
      <c r="V46" s="60" t="s">
        <v>35</v>
      </c>
      <c r="W46" s="60" t="s">
        <v>36</v>
      </c>
    </row>
    <row r="47" spans="1:23" x14ac:dyDescent="0.2">
      <c r="A47" s="59" t="s">
        <v>77</v>
      </c>
      <c r="B47" s="60" t="s">
        <v>85</v>
      </c>
      <c r="C47" s="60"/>
      <c r="D47" s="60"/>
      <c r="E47" s="1" t="str">
        <f t="shared" si="13"/>
        <v>322 West 57th Street 17Q</v>
      </c>
      <c r="F47" s="61">
        <v>899000</v>
      </c>
      <c r="G47" s="59">
        <v>84</v>
      </c>
      <c r="H47" s="60" t="s">
        <v>33</v>
      </c>
      <c r="I47" s="60">
        <v>0</v>
      </c>
      <c r="J47" s="62">
        <v>1</v>
      </c>
      <c r="K47" s="63">
        <v>608</v>
      </c>
      <c r="L47" s="61">
        <f t="shared" si="14"/>
        <v>1447.3684210526317</v>
      </c>
      <c r="M47" s="59">
        <v>1.71</v>
      </c>
      <c r="N47" s="59"/>
      <c r="O47" s="59"/>
      <c r="P47" s="59"/>
      <c r="Q47" s="65" t="s">
        <v>34</v>
      </c>
      <c r="R47" s="61">
        <f t="shared" si="15"/>
        <v>880000</v>
      </c>
      <c r="S47" s="66">
        <v>42640</v>
      </c>
      <c r="T47" s="64">
        <v>880000</v>
      </c>
      <c r="U47" s="59">
        <v>84</v>
      </c>
      <c r="V47" s="60" t="s">
        <v>35</v>
      </c>
      <c r="W47" s="60" t="s">
        <v>36</v>
      </c>
    </row>
    <row r="48" spans="1:23" x14ac:dyDescent="0.2">
      <c r="A48" s="59" t="s">
        <v>77</v>
      </c>
      <c r="B48" s="60" t="s">
        <v>86</v>
      </c>
      <c r="C48" s="60"/>
      <c r="D48" s="60"/>
      <c r="E48" s="1" t="str">
        <f t="shared" si="13"/>
        <v>322 West 57th Street 23U</v>
      </c>
      <c r="F48" s="61">
        <v>1150000</v>
      </c>
      <c r="G48" s="59">
        <v>96</v>
      </c>
      <c r="H48" s="60" t="s">
        <v>33</v>
      </c>
      <c r="I48" s="60">
        <v>0</v>
      </c>
      <c r="J48" s="62">
        <v>1</v>
      </c>
      <c r="K48" s="63">
        <v>600</v>
      </c>
      <c r="L48" s="61">
        <f t="shared" si="14"/>
        <v>1860</v>
      </c>
      <c r="M48" s="59">
        <v>1.69</v>
      </c>
      <c r="N48" s="59"/>
      <c r="O48" s="59"/>
      <c r="P48" s="59"/>
      <c r="Q48" s="65" t="s">
        <v>34</v>
      </c>
      <c r="R48" s="61">
        <f t="shared" si="15"/>
        <v>1116000</v>
      </c>
      <c r="S48" s="66">
        <v>42629</v>
      </c>
      <c r="T48" s="64">
        <v>1116000</v>
      </c>
      <c r="U48" s="59">
        <v>96</v>
      </c>
      <c r="V48" s="60" t="s">
        <v>35</v>
      </c>
      <c r="W48" s="60" t="s">
        <v>36</v>
      </c>
    </row>
    <row r="49" spans="1:23" x14ac:dyDescent="0.2">
      <c r="A49" s="59" t="s">
        <v>77</v>
      </c>
      <c r="B49" s="60" t="s">
        <v>87</v>
      </c>
      <c r="C49" s="60"/>
      <c r="D49" s="60"/>
      <c r="E49" s="1" t="str">
        <f t="shared" si="13"/>
        <v>322 West 57th Street 25V</v>
      </c>
      <c r="F49" s="61">
        <v>1095000</v>
      </c>
      <c r="G49" s="59">
        <v>99</v>
      </c>
      <c r="H49" s="60" t="s">
        <v>33</v>
      </c>
      <c r="I49" s="60">
        <v>0</v>
      </c>
      <c r="J49" s="62">
        <v>1</v>
      </c>
      <c r="K49" s="63">
        <v>615</v>
      </c>
      <c r="L49" s="61">
        <f t="shared" si="14"/>
        <v>1747.9674796747968</v>
      </c>
      <c r="M49" s="59">
        <v>1.86</v>
      </c>
      <c r="N49" s="59"/>
      <c r="O49" s="59"/>
      <c r="P49" s="59"/>
      <c r="Q49" s="65" t="s">
        <v>34</v>
      </c>
      <c r="R49" s="61">
        <f t="shared" si="15"/>
        <v>1075000</v>
      </c>
      <c r="S49" s="66">
        <v>42572</v>
      </c>
      <c r="T49" s="64">
        <v>1075000</v>
      </c>
      <c r="U49" s="59">
        <v>99</v>
      </c>
      <c r="V49" s="60" t="s">
        <v>35</v>
      </c>
      <c r="W49" s="60" t="s">
        <v>36</v>
      </c>
    </row>
    <row r="50" spans="1:23" x14ac:dyDescent="0.2">
      <c r="A50" s="59" t="s">
        <v>77</v>
      </c>
      <c r="B50" s="60" t="s">
        <v>88</v>
      </c>
      <c r="C50" s="60"/>
      <c r="D50" s="60"/>
      <c r="E50" s="1" t="str">
        <f t="shared" si="13"/>
        <v>322 West 57th Street 31V</v>
      </c>
      <c r="F50" s="61">
        <v>1085000</v>
      </c>
      <c r="G50" s="59">
        <v>104</v>
      </c>
      <c r="H50" s="60" t="s">
        <v>33</v>
      </c>
      <c r="I50" s="60">
        <v>0</v>
      </c>
      <c r="J50" s="62">
        <v>1</v>
      </c>
      <c r="K50" s="63">
        <v>615</v>
      </c>
      <c r="L50" s="61">
        <f t="shared" si="14"/>
        <v>1764.2276422764228</v>
      </c>
      <c r="M50" s="59">
        <v>2.02</v>
      </c>
      <c r="N50" s="59"/>
      <c r="O50" s="59"/>
      <c r="P50" s="59"/>
      <c r="Q50" s="65" t="s">
        <v>34</v>
      </c>
      <c r="R50" s="61">
        <f t="shared" si="15"/>
        <v>1085000</v>
      </c>
      <c r="S50" s="66">
        <v>42579</v>
      </c>
      <c r="T50" s="64">
        <v>1085000</v>
      </c>
      <c r="U50" s="59">
        <v>104</v>
      </c>
      <c r="V50" s="60" t="s">
        <v>35</v>
      </c>
      <c r="W50" s="60" t="s">
        <v>36</v>
      </c>
    </row>
    <row r="51" spans="1:23" x14ac:dyDescent="0.2">
      <c r="A51" s="59" t="s">
        <v>77</v>
      </c>
      <c r="B51" s="60" t="s">
        <v>89</v>
      </c>
      <c r="C51" s="60"/>
      <c r="D51" s="60"/>
      <c r="E51" s="1" t="str">
        <f t="shared" si="13"/>
        <v>322 West 57th Street 32V</v>
      </c>
      <c r="F51" s="61">
        <v>1125000</v>
      </c>
      <c r="G51" s="59">
        <v>129</v>
      </c>
      <c r="H51" s="60" t="s">
        <v>33</v>
      </c>
      <c r="I51" s="60">
        <v>0</v>
      </c>
      <c r="J51" s="62">
        <v>1</v>
      </c>
      <c r="K51" s="63">
        <v>615</v>
      </c>
      <c r="L51" s="61">
        <f t="shared" si="14"/>
        <v>1739.8373983739837</v>
      </c>
      <c r="M51" s="59">
        <v>1.9</v>
      </c>
      <c r="N51" s="59"/>
      <c r="O51" s="59"/>
      <c r="P51" s="59"/>
      <c r="Q51" s="65" t="s">
        <v>34</v>
      </c>
      <c r="R51" s="61">
        <f t="shared" si="15"/>
        <v>1070000</v>
      </c>
      <c r="S51" s="66">
        <v>42464</v>
      </c>
      <c r="T51" s="64">
        <v>1070000</v>
      </c>
      <c r="U51" s="59">
        <v>129</v>
      </c>
      <c r="V51" s="60" t="s">
        <v>35</v>
      </c>
      <c r="W51" s="60" t="s">
        <v>36</v>
      </c>
    </row>
    <row r="52" spans="1:23" x14ac:dyDescent="0.2">
      <c r="A52" s="59" t="s">
        <v>77</v>
      </c>
      <c r="B52" s="60" t="s">
        <v>90</v>
      </c>
      <c r="C52" s="60"/>
      <c r="D52" s="60"/>
      <c r="E52" s="1" t="str">
        <f t="shared" si="13"/>
        <v>322 West 57th Street 34V</v>
      </c>
      <c r="F52" s="61">
        <v>1090000</v>
      </c>
      <c r="G52" s="59">
        <v>48</v>
      </c>
      <c r="H52" s="60" t="s">
        <v>33</v>
      </c>
      <c r="I52" s="60">
        <v>0</v>
      </c>
      <c r="J52" s="62">
        <v>1</v>
      </c>
      <c r="K52" s="63">
        <v>615</v>
      </c>
      <c r="L52" s="61">
        <f t="shared" si="14"/>
        <v>1707.3170731707316</v>
      </c>
      <c r="M52" s="59">
        <v>2.02</v>
      </c>
      <c r="N52" s="59"/>
      <c r="O52" s="59"/>
      <c r="P52" s="59"/>
      <c r="Q52" s="65" t="s">
        <v>34</v>
      </c>
      <c r="R52" s="61">
        <f t="shared" si="15"/>
        <v>1050000</v>
      </c>
      <c r="S52" s="66">
        <v>42513</v>
      </c>
      <c r="T52" s="64">
        <v>1050000</v>
      </c>
      <c r="U52" s="59">
        <v>48</v>
      </c>
      <c r="V52" s="60" t="s">
        <v>35</v>
      </c>
      <c r="W52" s="60" t="s">
        <v>36</v>
      </c>
    </row>
    <row r="53" spans="1:23" x14ac:dyDescent="0.2">
      <c r="A53" s="59" t="s">
        <v>77</v>
      </c>
      <c r="B53" s="60" t="s">
        <v>91</v>
      </c>
      <c r="C53" s="60"/>
      <c r="D53" s="60"/>
      <c r="E53" s="1" t="str">
        <f t="shared" si="13"/>
        <v>322 West 57th Street 38K</v>
      </c>
      <c r="F53" s="61">
        <v>1090000</v>
      </c>
      <c r="G53" s="59">
        <v>59</v>
      </c>
      <c r="H53" s="60" t="s">
        <v>33</v>
      </c>
      <c r="I53" s="60">
        <v>0</v>
      </c>
      <c r="J53" s="62">
        <v>1</v>
      </c>
      <c r="K53" s="63">
        <v>624</v>
      </c>
      <c r="L53" s="61">
        <f t="shared" si="14"/>
        <v>1722.7564102564102</v>
      </c>
      <c r="M53" s="59">
        <v>2.14</v>
      </c>
      <c r="N53" s="59"/>
      <c r="O53" s="59"/>
      <c r="P53" s="59"/>
      <c r="Q53" s="65" t="s">
        <v>34</v>
      </c>
      <c r="R53" s="61">
        <f t="shared" si="15"/>
        <v>1075000</v>
      </c>
      <c r="S53" s="66">
        <v>42570</v>
      </c>
      <c r="T53" s="64">
        <v>1075000</v>
      </c>
      <c r="U53" s="59">
        <v>59</v>
      </c>
      <c r="V53" s="60" t="s">
        <v>35</v>
      </c>
      <c r="W53" s="60" t="s">
        <v>36</v>
      </c>
    </row>
    <row r="54" spans="1:23" x14ac:dyDescent="0.2">
      <c r="A54" s="59" t="s">
        <v>77</v>
      </c>
      <c r="B54" s="60" t="s">
        <v>92</v>
      </c>
      <c r="C54" s="60"/>
      <c r="D54" s="60"/>
      <c r="E54" s="1" t="str">
        <f t="shared" si="13"/>
        <v>322 West 57th Street 38Q</v>
      </c>
      <c r="F54" s="61">
        <v>1080000</v>
      </c>
      <c r="G54" s="59">
        <v>181</v>
      </c>
      <c r="H54" s="60" t="s">
        <v>33</v>
      </c>
      <c r="I54" s="60">
        <v>0</v>
      </c>
      <c r="J54" s="62">
        <v>1</v>
      </c>
      <c r="K54" s="63">
        <v>615</v>
      </c>
      <c r="L54" s="61">
        <f t="shared" si="14"/>
        <v>1723.5772357723577</v>
      </c>
      <c r="M54" s="59">
        <v>2</v>
      </c>
      <c r="N54" s="59"/>
      <c r="O54" s="59"/>
      <c r="P54" s="59"/>
      <c r="Q54" s="65" t="s">
        <v>34</v>
      </c>
      <c r="R54" s="61">
        <f t="shared" si="15"/>
        <v>1060000</v>
      </c>
      <c r="S54" s="66">
        <v>42503</v>
      </c>
      <c r="T54" s="64">
        <v>1060000</v>
      </c>
      <c r="U54" s="59">
        <v>181</v>
      </c>
      <c r="V54" s="60" t="s">
        <v>35</v>
      </c>
      <c r="W54" s="60" t="s">
        <v>36</v>
      </c>
    </row>
    <row r="55" spans="1:23" x14ac:dyDescent="0.2">
      <c r="A55" s="59" t="s">
        <v>77</v>
      </c>
      <c r="B55" s="60" t="s">
        <v>93</v>
      </c>
      <c r="C55" s="60"/>
      <c r="D55" s="60"/>
      <c r="E55" s="1" t="str">
        <f t="shared" si="13"/>
        <v>322 West 57th Street 39V</v>
      </c>
      <c r="F55" s="61">
        <v>1099000</v>
      </c>
      <c r="G55" s="59">
        <v>158</v>
      </c>
      <c r="H55" s="60" t="s">
        <v>33</v>
      </c>
      <c r="I55" s="60">
        <v>0</v>
      </c>
      <c r="J55" s="62">
        <v>1</v>
      </c>
      <c r="K55" s="63">
        <v>615</v>
      </c>
      <c r="L55" s="61">
        <f t="shared" si="14"/>
        <v>1756.0975609756097</v>
      </c>
      <c r="M55" s="59">
        <v>2.14</v>
      </c>
      <c r="N55" s="59"/>
      <c r="O55" s="59"/>
      <c r="P55" s="59"/>
      <c r="Q55" s="65" t="s">
        <v>34</v>
      </c>
      <c r="R55" s="61">
        <f t="shared" si="15"/>
        <v>1080000</v>
      </c>
      <c r="S55" s="66">
        <v>42649</v>
      </c>
      <c r="T55" s="64">
        <v>1080000</v>
      </c>
      <c r="U55" s="59">
        <v>158</v>
      </c>
      <c r="V55" s="60" t="s">
        <v>35</v>
      </c>
      <c r="W55" s="60" t="s">
        <v>36</v>
      </c>
    </row>
    <row r="56" spans="1:23" x14ac:dyDescent="0.2">
      <c r="A56" t="s">
        <v>94</v>
      </c>
      <c r="B56" s="1" t="s">
        <v>95</v>
      </c>
      <c r="E56" s="1" t="str">
        <f t="shared" si="13"/>
        <v>333 West 56 4K</v>
      </c>
      <c r="F56" s="3">
        <v>715000</v>
      </c>
      <c r="G56">
        <v>18</v>
      </c>
      <c r="H56" s="1" t="s">
        <v>33</v>
      </c>
      <c r="I56" s="1">
        <v>0</v>
      </c>
      <c r="J56" s="51">
        <v>1</v>
      </c>
      <c r="K56" s="52">
        <v>585</v>
      </c>
      <c r="L56" s="3">
        <f t="shared" si="14"/>
        <v>1222.2222222222222</v>
      </c>
      <c r="M56">
        <v>832</v>
      </c>
      <c r="N56">
        <v>377</v>
      </c>
      <c r="O56">
        <v>2.0699999999999998</v>
      </c>
      <c r="Q56" s="53" t="s">
        <v>52</v>
      </c>
      <c r="R56" s="3">
        <f t="shared" si="15"/>
        <v>715000</v>
      </c>
      <c r="V56" s="12" t="s">
        <v>35</v>
      </c>
      <c r="W56" s="1" t="s">
        <v>35</v>
      </c>
    </row>
    <row r="57" spans="1:23" x14ac:dyDescent="0.2">
      <c r="A57" s="59" t="s">
        <v>96</v>
      </c>
      <c r="B57" s="60" t="s">
        <v>97</v>
      </c>
      <c r="C57" s="60"/>
      <c r="D57" s="60"/>
      <c r="E57" s="1" t="str">
        <f t="shared" si="13"/>
        <v>333 West 56th Street 2H</v>
      </c>
      <c r="F57" s="61">
        <v>630000</v>
      </c>
      <c r="G57" s="59">
        <v>53</v>
      </c>
      <c r="H57" s="60" t="s">
        <v>33</v>
      </c>
      <c r="I57" s="60">
        <v>0</v>
      </c>
      <c r="J57" s="62">
        <v>1</v>
      </c>
      <c r="K57" s="63">
        <v>549</v>
      </c>
      <c r="L57" s="61">
        <f t="shared" si="14"/>
        <v>1156.6484517304189</v>
      </c>
      <c r="M57" s="59">
        <v>2.1800000000000002</v>
      </c>
      <c r="N57" s="59"/>
      <c r="O57" s="59"/>
      <c r="P57" s="59"/>
      <c r="Q57" s="65" t="s">
        <v>34</v>
      </c>
      <c r="R57" s="61">
        <f t="shared" si="15"/>
        <v>635000</v>
      </c>
      <c r="S57" s="66">
        <v>42360</v>
      </c>
      <c r="T57" s="64">
        <v>635000</v>
      </c>
      <c r="U57" s="59">
        <v>53</v>
      </c>
      <c r="V57" s="60" t="s">
        <v>35</v>
      </c>
      <c r="W57" s="60" t="s">
        <v>36</v>
      </c>
    </row>
    <row r="58" spans="1:23" x14ac:dyDescent="0.2">
      <c r="A58" s="59" t="s">
        <v>96</v>
      </c>
      <c r="B58" s="60" t="s">
        <v>98</v>
      </c>
      <c r="C58" s="60"/>
      <c r="D58" s="60"/>
      <c r="E58" s="1" t="str">
        <f t="shared" si="13"/>
        <v>333 West 56th Street 4H</v>
      </c>
      <c r="F58" s="61">
        <v>650000</v>
      </c>
      <c r="G58" s="59">
        <v>83</v>
      </c>
      <c r="H58" s="60" t="s">
        <v>33</v>
      </c>
      <c r="I58" s="60">
        <v>0</v>
      </c>
      <c r="J58" s="62">
        <v>1</v>
      </c>
      <c r="K58" s="63">
        <v>549</v>
      </c>
      <c r="L58" s="61">
        <f t="shared" si="14"/>
        <v>1185.7923497267759</v>
      </c>
      <c r="M58" s="59">
        <v>2.21</v>
      </c>
      <c r="N58" s="59"/>
      <c r="O58" s="59"/>
      <c r="P58" s="59"/>
      <c r="Q58" s="65" t="s">
        <v>34</v>
      </c>
      <c r="R58" s="61">
        <f t="shared" si="15"/>
        <v>651000</v>
      </c>
      <c r="S58" s="66">
        <v>42682</v>
      </c>
      <c r="T58" s="64">
        <v>651000</v>
      </c>
      <c r="U58" s="59">
        <v>83</v>
      </c>
      <c r="V58" s="60" t="s">
        <v>35</v>
      </c>
      <c r="W58" s="60" t="s">
        <v>36</v>
      </c>
    </row>
    <row r="59" spans="1:23" x14ac:dyDescent="0.2">
      <c r="A59" s="59" t="s">
        <v>96</v>
      </c>
      <c r="B59" s="60" t="s">
        <v>99</v>
      </c>
      <c r="C59" s="60"/>
      <c r="D59" s="60"/>
      <c r="E59" s="1" t="str">
        <f t="shared" si="13"/>
        <v>333 West 56th Street 5K</v>
      </c>
      <c r="F59" s="61">
        <v>734000</v>
      </c>
      <c r="G59" s="59">
        <v>59</v>
      </c>
      <c r="H59" s="60" t="s">
        <v>33</v>
      </c>
      <c r="I59" s="60">
        <v>0</v>
      </c>
      <c r="J59" s="62">
        <v>1</v>
      </c>
      <c r="K59" s="63">
        <v>585</v>
      </c>
      <c r="L59" s="61">
        <f t="shared" si="14"/>
        <v>1222.2222222222222</v>
      </c>
      <c r="M59" s="59">
        <v>2.21</v>
      </c>
      <c r="N59" s="59"/>
      <c r="O59" s="59"/>
      <c r="P59" s="59"/>
      <c r="Q59" s="65" t="s">
        <v>34</v>
      </c>
      <c r="R59" s="61">
        <f t="shared" si="15"/>
        <v>715000</v>
      </c>
      <c r="S59" s="66">
        <v>42642</v>
      </c>
      <c r="T59" s="64">
        <v>715000</v>
      </c>
      <c r="U59" s="59">
        <v>59</v>
      </c>
      <c r="V59" s="60" t="s">
        <v>35</v>
      </c>
      <c r="W59" s="60" t="s">
        <v>36</v>
      </c>
    </row>
    <row r="60" spans="1:23" x14ac:dyDescent="0.2">
      <c r="A60" s="59" t="s">
        <v>96</v>
      </c>
      <c r="B60" s="60" t="s">
        <v>100</v>
      </c>
      <c r="C60" s="60"/>
      <c r="D60" s="60"/>
      <c r="E60" s="1" t="str">
        <f t="shared" si="13"/>
        <v>333 West 56th Street 6H</v>
      </c>
      <c r="F60" s="61">
        <v>769000</v>
      </c>
      <c r="G60" s="59">
        <v>25</v>
      </c>
      <c r="H60" s="60" t="s">
        <v>33</v>
      </c>
      <c r="I60" s="60">
        <v>0</v>
      </c>
      <c r="J60" s="62">
        <v>1</v>
      </c>
      <c r="K60" s="63">
        <v>549</v>
      </c>
      <c r="L60" s="61">
        <f t="shared" si="14"/>
        <v>1400.7285974499089</v>
      </c>
      <c r="M60" s="59">
        <v>2.44</v>
      </c>
      <c r="N60" s="59"/>
      <c r="O60" s="59"/>
      <c r="P60" s="59"/>
      <c r="Q60" s="65" t="s">
        <v>34</v>
      </c>
      <c r="R60" s="61">
        <f t="shared" si="15"/>
        <v>769000</v>
      </c>
      <c r="S60" s="66">
        <v>42493</v>
      </c>
      <c r="T60" s="64">
        <v>769000</v>
      </c>
      <c r="U60" s="59">
        <v>25</v>
      </c>
      <c r="V60" s="60" t="s">
        <v>35</v>
      </c>
      <c r="W60" s="60" t="s">
        <v>36</v>
      </c>
    </row>
    <row r="61" spans="1:23" x14ac:dyDescent="0.2">
      <c r="A61" s="59" t="s">
        <v>96</v>
      </c>
      <c r="B61" s="60" t="s">
        <v>70</v>
      </c>
      <c r="C61" s="60"/>
      <c r="D61" s="60"/>
      <c r="E61" s="1" t="str">
        <f t="shared" si="13"/>
        <v>333 West 56th Street 7D</v>
      </c>
      <c r="F61" s="61">
        <v>650000</v>
      </c>
      <c r="G61" s="59">
        <v>30</v>
      </c>
      <c r="H61" s="60" t="s">
        <v>33</v>
      </c>
      <c r="I61" s="60">
        <v>0</v>
      </c>
      <c r="J61" s="62">
        <v>1</v>
      </c>
      <c r="K61" s="63">
        <v>585</v>
      </c>
      <c r="L61" s="61">
        <f t="shared" si="14"/>
        <v>1111.1111111111111</v>
      </c>
      <c r="M61" s="59">
        <v>2.39</v>
      </c>
      <c r="N61" s="59"/>
      <c r="O61" s="59"/>
      <c r="P61" s="59"/>
      <c r="Q61" s="65" t="s">
        <v>34</v>
      </c>
      <c r="R61" s="61">
        <f t="shared" si="15"/>
        <v>650000</v>
      </c>
      <c r="S61" s="66">
        <v>42621</v>
      </c>
      <c r="T61" s="64">
        <v>650000</v>
      </c>
      <c r="U61" s="59">
        <v>30</v>
      </c>
      <c r="V61" s="60" t="s">
        <v>35</v>
      </c>
      <c r="W61" s="60" t="s">
        <v>36</v>
      </c>
    </row>
    <row r="62" spans="1:23" x14ac:dyDescent="0.2">
      <c r="A62" s="59" t="s">
        <v>96</v>
      </c>
      <c r="B62" s="60" t="s">
        <v>101</v>
      </c>
      <c r="C62" s="60"/>
      <c r="D62" s="60"/>
      <c r="E62" s="1" t="str">
        <f t="shared" si="13"/>
        <v>333 West 56th Street 7K</v>
      </c>
      <c r="F62" s="61">
        <v>650000</v>
      </c>
      <c r="G62" s="59">
        <v>33</v>
      </c>
      <c r="H62" s="60" t="s">
        <v>33</v>
      </c>
      <c r="I62" s="60">
        <v>0</v>
      </c>
      <c r="J62" s="62">
        <v>1</v>
      </c>
      <c r="K62" s="63">
        <v>585</v>
      </c>
      <c r="L62" s="61">
        <f t="shared" si="14"/>
        <v>1128.2051282051282</v>
      </c>
      <c r="M62" s="59">
        <v>2.42</v>
      </c>
      <c r="N62" s="59"/>
      <c r="O62" s="59"/>
      <c r="P62" s="59"/>
      <c r="Q62" s="65" t="s">
        <v>34</v>
      </c>
      <c r="R62" s="61">
        <f t="shared" si="15"/>
        <v>660000</v>
      </c>
      <c r="S62" s="66">
        <v>42529</v>
      </c>
      <c r="T62" s="64">
        <v>660000</v>
      </c>
      <c r="U62" s="59">
        <v>33</v>
      </c>
      <c r="V62" s="60" t="s">
        <v>35</v>
      </c>
      <c r="W62" s="60" t="s">
        <v>36</v>
      </c>
    </row>
    <row r="63" spans="1:23" x14ac:dyDescent="0.2">
      <c r="A63" t="s">
        <v>102</v>
      </c>
      <c r="B63" s="1" t="s">
        <v>103</v>
      </c>
      <c r="E63" s="1" t="str">
        <f t="shared" si="13"/>
        <v>333 West 57th Street 3F</v>
      </c>
      <c r="F63" s="3">
        <v>650000</v>
      </c>
      <c r="G63">
        <v>17</v>
      </c>
      <c r="H63" s="1" t="s">
        <v>104</v>
      </c>
      <c r="I63" s="1">
        <v>0</v>
      </c>
      <c r="J63" s="51">
        <v>1</v>
      </c>
      <c r="K63" s="52" t="s">
        <v>57</v>
      </c>
      <c r="L63" s="3" t="str">
        <f t="shared" si="14"/>
        <v>NA</v>
      </c>
      <c r="M63">
        <v>1094</v>
      </c>
      <c r="Q63" s="53" t="s">
        <v>52</v>
      </c>
      <c r="R63" s="3">
        <f t="shared" si="15"/>
        <v>650000</v>
      </c>
      <c r="V63" s="12" t="s">
        <v>35</v>
      </c>
      <c r="W63" s="1" t="s">
        <v>35</v>
      </c>
    </row>
    <row r="64" spans="1:23" x14ac:dyDescent="0.2">
      <c r="A64" t="s">
        <v>102</v>
      </c>
      <c r="B64" s="1" t="s">
        <v>105</v>
      </c>
      <c r="E64" s="1" t="str">
        <f t="shared" si="13"/>
        <v>333 West 57th Street 8L</v>
      </c>
      <c r="F64" s="3">
        <v>795000</v>
      </c>
      <c r="G64">
        <v>67</v>
      </c>
      <c r="H64" s="1" t="s">
        <v>104</v>
      </c>
      <c r="I64" s="1">
        <v>0</v>
      </c>
      <c r="J64" s="51">
        <v>1</v>
      </c>
      <c r="K64" s="52" t="s">
        <v>57</v>
      </c>
      <c r="L64" s="3" t="str">
        <f t="shared" si="14"/>
        <v>NA</v>
      </c>
      <c r="M64">
        <v>1283</v>
      </c>
      <c r="N64">
        <v>0</v>
      </c>
      <c r="Q64" s="53" t="s">
        <v>52</v>
      </c>
      <c r="R64" s="3">
        <f t="shared" si="15"/>
        <v>795000</v>
      </c>
      <c r="V64" s="12" t="s">
        <v>35</v>
      </c>
      <c r="W64" s="1" t="s">
        <v>35</v>
      </c>
    </row>
    <row r="65" spans="1:23" x14ac:dyDescent="0.2">
      <c r="A65" s="7" t="s">
        <v>102</v>
      </c>
      <c r="B65" s="67" t="s">
        <v>32</v>
      </c>
      <c r="C65" s="67"/>
      <c r="D65" s="67"/>
      <c r="E65" s="1" t="str">
        <f t="shared" si="13"/>
        <v>333 West 57th Street 3A</v>
      </c>
      <c r="F65" s="68">
        <v>739000</v>
      </c>
      <c r="G65" s="7">
        <v>202</v>
      </c>
      <c r="H65" s="67" t="s">
        <v>104</v>
      </c>
      <c r="I65" s="67">
        <v>0</v>
      </c>
      <c r="J65" s="69">
        <v>1</v>
      </c>
      <c r="K65" s="5">
        <v>650</v>
      </c>
      <c r="L65" s="68">
        <f t="shared" si="14"/>
        <v>1136.9230769230769</v>
      </c>
      <c r="M65" s="7">
        <v>1225</v>
      </c>
      <c r="N65" s="7">
        <v>0</v>
      </c>
      <c r="O65" s="7">
        <v>1.88</v>
      </c>
      <c r="P65" s="7"/>
      <c r="Q65" s="71" t="s">
        <v>44</v>
      </c>
      <c r="R65" s="68">
        <f t="shared" si="15"/>
        <v>739000</v>
      </c>
      <c r="S65" s="7"/>
      <c r="T65" s="7"/>
      <c r="U65" s="7">
        <v>202</v>
      </c>
      <c r="V65" s="67" t="s">
        <v>35</v>
      </c>
      <c r="W65" s="67" t="s">
        <v>36</v>
      </c>
    </row>
    <row r="66" spans="1:23" x14ac:dyDescent="0.2">
      <c r="A66" t="s">
        <v>106</v>
      </c>
      <c r="B66" s="1" t="s">
        <v>74</v>
      </c>
      <c r="E66" s="1" t="str">
        <f t="shared" si="13"/>
        <v>340  West 57th Street 11E</v>
      </c>
      <c r="F66" s="3">
        <v>750000</v>
      </c>
      <c r="G66">
        <v>118</v>
      </c>
      <c r="H66" s="1" t="s">
        <v>33</v>
      </c>
      <c r="I66" s="1">
        <v>0</v>
      </c>
      <c r="J66" s="51">
        <v>1</v>
      </c>
      <c r="K66" s="52">
        <v>600</v>
      </c>
      <c r="L66" s="3">
        <f t="shared" si="14"/>
        <v>1250</v>
      </c>
      <c r="M66">
        <v>740</v>
      </c>
      <c r="N66">
        <v>496</v>
      </c>
      <c r="O66">
        <v>2.06</v>
      </c>
      <c r="Q66" s="53" t="s">
        <v>52</v>
      </c>
      <c r="R66" s="3">
        <f t="shared" si="15"/>
        <v>750000</v>
      </c>
      <c r="V66" s="12" t="s">
        <v>35</v>
      </c>
      <c r="W66" s="1" t="s">
        <v>35</v>
      </c>
    </row>
    <row r="67" spans="1:23" x14ac:dyDescent="0.2">
      <c r="A67" s="59" t="s">
        <v>107</v>
      </c>
      <c r="B67" s="60" t="s">
        <v>108</v>
      </c>
      <c r="C67" s="60"/>
      <c r="D67" s="60"/>
      <c r="E67" s="1" t="str">
        <f t="shared" si="13"/>
        <v>347 West 57th Street 18E</v>
      </c>
      <c r="F67" s="61">
        <v>735000</v>
      </c>
      <c r="G67" s="59">
        <v>69</v>
      </c>
      <c r="H67" s="60" t="s">
        <v>33</v>
      </c>
      <c r="I67" s="60">
        <v>0</v>
      </c>
      <c r="J67" s="62">
        <v>1</v>
      </c>
      <c r="K67" s="63">
        <v>458</v>
      </c>
      <c r="L67" s="61">
        <f t="shared" si="14"/>
        <v>1561.1353711790393</v>
      </c>
      <c r="M67" s="59">
        <v>2.4500000000000002</v>
      </c>
      <c r="N67" s="59"/>
      <c r="O67" s="59"/>
      <c r="P67" s="59"/>
      <c r="Q67" s="65" t="s">
        <v>34</v>
      </c>
      <c r="R67" s="61">
        <f t="shared" si="15"/>
        <v>715000</v>
      </c>
      <c r="S67" s="66">
        <v>42465</v>
      </c>
      <c r="T67" s="64">
        <v>715000</v>
      </c>
      <c r="U67" s="59">
        <v>69</v>
      </c>
      <c r="V67" s="60" t="s">
        <v>35</v>
      </c>
      <c r="W67" s="60" t="s">
        <v>36</v>
      </c>
    </row>
    <row r="68" spans="1:23" x14ac:dyDescent="0.2">
      <c r="A68" s="59" t="s">
        <v>107</v>
      </c>
      <c r="B68" s="60" t="s">
        <v>109</v>
      </c>
      <c r="C68" s="60"/>
      <c r="D68" s="60"/>
      <c r="E68" s="1" t="str">
        <f t="shared" si="13"/>
        <v>347 West 57th Street 28BB</v>
      </c>
      <c r="F68" s="61">
        <v>565000</v>
      </c>
      <c r="G68" s="59">
        <v>11</v>
      </c>
      <c r="H68" s="60" t="s">
        <v>33</v>
      </c>
      <c r="I68" s="60">
        <v>0</v>
      </c>
      <c r="J68" s="62">
        <v>1</v>
      </c>
      <c r="K68" s="63">
        <v>386</v>
      </c>
      <c r="L68" s="61">
        <f t="shared" si="14"/>
        <v>1528.4974093264248</v>
      </c>
      <c r="M68" s="59">
        <v>2.31</v>
      </c>
      <c r="N68" s="59"/>
      <c r="O68" s="59"/>
      <c r="P68" s="59"/>
      <c r="Q68" s="65" t="s">
        <v>34</v>
      </c>
      <c r="R68" s="61">
        <f t="shared" si="15"/>
        <v>590000</v>
      </c>
      <c r="S68" s="66">
        <v>42454</v>
      </c>
      <c r="T68" s="64">
        <v>590000</v>
      </c>
      <c r="U68" s="59">
        <v>11</v>
      </c>
      <c r="V68" s="60" t="s">
        <v>35</v>
      </c>
      <c r="W68" s="60" t="s">
        <v>36</v>
      </c>
    </row>
    <row r="69" spans="1:23" x14ac:dyDescent="0.2">
      <c r="A69" s="7" t="s">
        <v>107</v>
      </c>
      <c r="B69" s="67" t="s">
        <v>110</v>
      </c>
      <c r="C69" s="67"/>
      <c r="D69" s="67"/>
      <c r="E69" s="1" t="str">
        <f t="shared" si="13"/>
        <v>347 West 57th Street 6E</v>
      </c>
      <c r="F69" s="68">
        <v>799000</v>
      </c>
      <c r="G69" s="7">
        <v>155</v>
      </c>
      <c r="H69" s="67" t="s">
        <v>33</v>
      </c>
      <c r="I69" s="67">
        <v>0</v>
      </c>
      <c r="J69" s="69">
        <v>1</v>
      </c>
      <c r="K69" s="5">
        <v>458</v>
      </c>
      <c r="L69" s="68">
        <f t="shared" si="14"/>
        <v>1744.5414847161571</v>
      </c>
      <c r="M69" s="7">
        <v>505</v>
      </c>
      <c r="N69" s="7">
        <v>571</v>
      </c>
      <c r="O69" s="7">
        <v>2.35</v>
      </c>
      <c r="P69" s="7"/>
      <c r="Q69" s="71" t="s">
        <v>44</v>
      </c>
      <c r="R69" s="68">
        <f t="shared" si="15"/>
        <v>799000</v>
      </c>
      <c r="S69" s="7"/>
      <c r="T69" s="7"/>
      <c r="U69" s="7">
        <v>155</v>
      </c>
      <c r="V69" s="67" t="s">
        <v>35</v>
      </c>
      <c r="W69" s="67" t="s">
        <v>36</v>
      </c>
    </row>
    <row r="70" spans="1:23" x14ac:dyDescent="0.2">
      <c r="A70" s="59" t="s">
        <v>111</v>
      </c>
      <c r="B70" s="60" t="s">
        <v>112</v>
      </c>
      <c r="C70" s="60"/>
      <c r="D70" s="60"/>
      <c r="E70" s="1" t="str">
        <f t="shared" si="13"/>
        <v>350 W 53rd Street 5E</v>
      </c>
      <c r="F70" s="61">
        <v>675000</v>
      </c>
      <c r="G70" s="59">
        <v>66</v>
      </c>
      <c r="H70" s="60" t="s">
        <v>33</v>
      </c>
      <c r="I70" s="60">
        <v>0</v>
      </c>
      <c r="J70" s="62">
        <v>1</v>
      </c>
      <c r="K70" s="63">
        <v>420</v>
      </c>
      <c r="L70" s="61">
        <f t="shared" si="14"/>
        <v>1547.6190476190477</v>
      </c>
      <c r="M70" s="59">
        <v>2.65</v>
      </c>
      <c r="N70" s="59"/>
      <c r="O70" s="59"/>
      <c r="P70" s="59" t="s">
        <v>113</v>
      </c>
      <c r="Q70" s="65" t="s">
        <v>34</v>
      </c>
      <c r="R70" s="61">
        <f t="shared" si="15"/>
        <v>650000</v>
      </c>
      <c r="S70" s="66">
        <v>42646</v>
      </c>
      <c r="T70" s="64">
        <v>650000</v>
      </c>
      <c r="U70" s="59">
        <v>66</v>
      </c>
      <c r="V70" s="60" t="s">
        <v>35</v>
      </c>
      <c r="W70" s="60" t="s">
        <v>36</v>
      </c>
    </row>
    <row r="71" spans="1:23" x14ac:dyDescent="0.2">
      <c r="A71" t="s">
        <v>114</v>
      </c>
      <c r="B71" s="1" t="s">
        <v>115</v>
      </c>
      <c r="E71" s="1" t="str">
        <f t="shared" si="13"/>
        <v>350 West 50th Street 2GG</v>
      </c>
      <c r="F71" s="3">
        <v>595000</v>
      </c>
      <c r="G71">
        <v>26</v>
      </c>
      <c r="H71" s="1" t="s">
        <v>33</v>
      </c>
      <c r="I71" s="1">
        <v>0</v>
      </c>
      <c r="J71" s="51">
        <v>1</v>
      </c>
      <c r="K71" s="52">
        <v>392</v>
      </c>
      <c r="L71" s="3">
        <f t="shared" si="14"/>
        <v>1517.8571428571429</v>
      </c>
      <c r="M71">
        <v>526</v>
      </c>
      <c r="N71">
        <v>680</v>
      </c>
      <c r="O71">
        <v>3.08</v>
      </c>
      <c r="Q71" s="53" t="s">
        <v>52</v>
      </c>
      <c r="R71" s="3">
        <f t="shared" si="15"/>
        <v>595000</v>
      </c>
      <c r="V71" s="12" t="s">
        <v>35</v>
      </c>
      <c r="W71" s="1" t="s">
        <v>35</v>
      </c>
    </row>
    <row r="72" spans="1:23" x14ac:dyDescent="0.2">
      <c r="A72" t="s">
        <v>114</v>
      </c>
      <c r="B72" s="1" t="s">
        <v>116</v>
      </c>
      <c r="E72" s="1" t="str">
        <f t="shared" si="13"/>
        <v>350 West 50th Street 6M</v>
      </c>
      <c r="F72" s="3">
        <v>710000</v>
      </c>
      <c r="G72">
        <v>4</v>
      </c>
      <c r="H72" s="1" t="s">
        <v>33</v>
      </c>
      <c r="I72" s="1">
        <v>0</v>
      </c>
      <c r="J72" s="51">
        <v>1</v>
      </c>
      <c r="K72" s="52">
        <v>490</v>
      </c>
      <c r="L72" s="3">
        <f t="shared" si="14"/>
        <v>1448.9795918367347</v>
      </c>
      <c r="M72">
        <v>633</v>
      </c>
      <c r="N72">
        <v>640</v>
      </c>
      <c r="O72">
        <v>2.6</v>
      </c>
      <c r="Q72" s="53" t="s">
        <v>52</v>
      </c>
      <c r="R72" s="3">
        <f t="shared" si="15"/>
        <v>710000</v>
      </c>
      <c r="V72" s="12" t="s">
        <v>35</v>
      </c>
      <c r="W72" s="1" t="s">
        <v>35</v>
      </c>
    </row>
    <row r="73" spans="1:23" x14ac:dyDescent="0.2">
      <c r="A73" s="59" t="s">
        <v>114</v>
      </c>
      <c r="B73" s="60" t="s">
        <v>117</v>
      </c>
      <c r="C73" s="60"/>
      <c r="D73" s="60"/>
      <c r="E73" s="1" t="str">
        <f t="shared" si="13"/>
        <v>350 West 50th Street 21A</v>
      </c>
      <c r="F73" s="61">
        <v>609000</v>
      </c>
      <c r="G73" s="59">
        <v>36</v>
      </c>
      <c r="H73" s="60" t="s">
        <v>33</v>
      </c>
      <c r="I73" s="60">
        <v>0</v>
      </c>
      <c r="J73" s="62">
        <v>1</v>
      </c>
      <c r="K73" s="63">
        <v>417</v>
      </c>
      <c r="L73" s="61">
        <f t="shared" si="14"/>
        <v>1434.0527577937651</v>
      </c>
      <c r="M73" s="59">
        <v>3.14</v>
      </c>
      <c r="N73" s="59"/>
      <c r="O73" s="59"/>
      <c r="P73" s="59"/>
      <c r="Q73" s="65" t="s">
        <v>34</v>
      </c>
      <c r="R73" s="61">
        <f t="shared" si="15"/>
        <v>598000</v>
      </c>
      <c r="S73" s="66">
        <v>42657</v>
      </c>
      <c r="T73" s="64">
        <v>598000</v>
      </c>
      <c r="U73" s="59">
        <v>36</v>
      </c>
      <c r="V73" s="60" t="s">
        <v>35</v>
      </c>
      <c r="W73" s="60" t="s">
        <v>36</v>
      </c>
    </row>
    <row r="74" spans="1:23" x14ac:dyDescent="0.2">
      <c r="A74" s="59" t="s">
        <v>114</v>
      </c>
      <c r="B74" s="60" t="s">
        <v>118</v>
      </c>
      <c r="C74" s="60"/>
      <c r="D74" s="60"/>
      <c r="E74" s="1" t="str">
        <f t="shared" si="13"/>
        <v>350 West 50th Street 24A</v>
      </c>
      <c r="F74" s="61">
        <v>619000</v>
      </c>
      <c r="G74" s="59">
        <v>86</v>
      </c>
      <c r="H74" s="60" t="s">
        <v>33</v>
      </c>
      <c r="I74" s="60">
        <v>0</v>
      </c>
      <c r="J74" s="62">
        <v>1</v>
      </c>
      <c r="K74" s="63">
        <v>417</v>
      </c>
      <c r="L74" s="61">
        <f t="shared" si="14"/>
        <v>1484.4124700239809</v>
      </c>
      <c r="M74" s="59">
        <v>3.11</v>
      </c>
      <c r="N74" s="59"/>
      <c r="O74" s="59"/>
      <c r="P74" s="59"/>
      <c r="Q74" s="65" t="s">
        <v>34</v>
      </c>
      <c r="R74" s="61">
        <f t="shared" si="15"/>
        <v>619000</v>
      </c>
      <c r="S74" s="66">
        <v>42584</v>
      </c>
      <c r="T74" s="64">
        <v>619000</v>
      </c>
      <c r="U74" s="59">
        <v>86</v>
      </c>
      <c r="V74" s="60" t="s">
        <v>35</v>
      </c>
      <c r="W74" s="60" t="s">
        <v>36</v>
      </c>
    </row>
    <row r="75" spans="1:23" x14ac:dyDescent="0.2">
      <c r="A75" s="59" t="s">
        <v>114</v>
      </c>
      <c r="B75" s="60" t="s">
        <v>119</v>
      </c>
      <c r="C75" s="60"/>
      <c r="D75" s="60"/>
      <c r="E75" s="1" t="str">
        <f t="shared" si="13"/>
        <v>350 West 50th Street 25A</v>
      </c>
      <c r="F75" s="61">
        <v>635000</v>
      </c>
      <c r="G75" s="59">
        <v>237</v>
      </c>
      <c r="H75" s="60" t="s">
        <v>33</v>
      </c>
      <c r="I75" s="60">
        <v>0</v>
      </c>
      <c r="J75" s="62">
        <v>1</v>
      </c>
      <c r="K75" s="63">
        <v>417</v>
      </c>
      <c r="L75" s="61">
        <f t="shared" si="14"/>
        <v>1525.1798561151079</v>
      </c>
      <c r="M75" s="59">
        <v>2.73</v>
      </c>
      <c r="N75" s="59"/>
      <c r="O75" s="59"/>
      <c r="P75" s="59"/>
      <c r="Q75" s="65" t="s">
        <v>34</v>
      </c>
      <c r="R75" s="61">
        <f t="shared" si="15"/>
        <v>636000</v>
      </c>
      <c r="S75" s="66">
        <v>42627</v>
      </c>
      <c r="T75" s="64">
        <v>636000</v>
      </c>
      <c r="U75" s="59">
        <v>237</v>
      </c>
      <c r="V75" s="60" t="s">
        <v>35</v>
      </c>
      <c r="W75" s="60" t="s">
        <v>36</v>
      </c>
    </row>
    <row r="76" spans="1:23" x14ac:dyDescent="0.2">
      <c r="A76" s="59" t="s">
        <v>114</v>
      </c>
      <c r="B76" s="60" t="s">
        <v>120</v>
      </c>
      <c r="C76" s="60"/>
      <c r="D76" s="60"/>
      <c r="E76" s="1" t="str">
        <f t="shared" si="13"/>
        <v>350 West 50th Street 26A</v>
      </c>
      <c r="F76" s="61">
        <v>645000</v>
      </c>
      <c r="G76" s="59">
        <v>148</v>
      </c>
      <c r="H76" s="60" t="s">
        <v>33</v>
      </c>
      <c r="I76" s="60">
        <v>0</v>
      </c>
      <c r="J76" s="62">
        <v>1</v>
      </c>
      <c r="K76" s="63">
        <v>417</v>
      </c>
      <c r="L76" s="61">
        <f t="shared" si="14"/>
        <v>1500</v>
      </c>
      <c r="M76" s="59">
        <v>3.09</v>
      </c>
      <c r="N76" s="59"/>
      <c r="O76" s="59"/>
      <c r="P76" s="59"/>
      <c r="Q76" s="65" t="s">
        <v>34</v>
      </c>
      <c r="R76" s="61">
        <f t="shared" si="15"/>
        <v>625500</v>
      </c>
      <c r="S76" s="66">
        <v>42430</v>
      </c>
      <c r="T76" s="64">
        <v>625500</v>
      </c>
      <c r="U76" s="59">
        <v>148</v>
      </c>
      <c r="V76" s="60" t="s">
        <v>35</v>
      </c>
      <c r="W76" s="60" t="s">
        <v>36</v>
      </c>
    </row>
    <row r="77" spans="1:23" x14ac:dyDescent="0.2">
      <c r="A77" s="59" t="s">
        <v>114</v>
      </c>
      <c r="B77" s="60" t="s">
        <v>46</v>
      </c>
      <c r="C77" s="60"/>
      <c r="D77" s="60"/>
      <c r="E77" s="1" t="str">
        <f t="shared" si="13"/>
        <v>350 West 50th Street 2Y</v>
      </c>
      <c r="F77" s="61">
        <v>598000</v>
      </c>
      <c r="G77" s="59">
        <v>116</v>
      </c>
      <c r="H77" s="60" t="s">
        <v>33</v>
      </c>
      <c r="I77" s="60">
        <v>0</v>
      </c>
      <c r="J77" s="62">
        <v>1</v>
      </c>
      <c r="K77" s="63">
        <v>475</v>
      </c>
      <c r="L77" s="61">
        <f t="shared" si="14"/>
        <v>1174.2105263157894</v>
      </c>
      <c r="M77" s="59">
        <v>2.63</v>
      </c>
      <c r="N77" s="59"/>
      <c r="O77" s="59"/>
      <c r="P77" s="59"/>
      <c r="Q77" s="65" t="s">
        <v>34</v>
      </c>
      <c r="R77" s="61">
        <f t="shared" si="15"/>
        <v>557750</v>
      </c>
      <c r="S77" s="66">
        <v>42669</v>
      </c>
      <c r="T77" s="64">
        <v>557750</v>
      </c>
      <c r="U77" s="59">
        <v>116</v>
      </c>
      <c r="V77" s="60" t="s">
        <v>35</v>
      </c>
      <c r="W77" s="60" t="s">
        <v>36</v>
      </c>
    </row>
    <row r="78" spans="1:23" x14ac:dyDescent="0.2">
      <c r="A78" s="59" t="s">
        <v>114</v>
      </c>
      <c r="B78" s="60" t="s">
        <v>121</v>
      </c>
      <c r="C78" s="60"/>
      <c r="D78" s="60"/>
      <c r="E78" s="1" t="str">
        <f t="shared" ref="E78:E141" si="16">A78&amp;" "&amp;B78</f>
        <v>350 West 50th Street 3DD</v>
      </c>
      <c r="F78" s="61">
        <v>619000</v>
      </c>
      <c r="G78" s="59">
        <v>40</v>
      </c>
      <c r="H78" s="60" t="s">
        <v>33</v>
      </c>
      <c r="I78" s="60">
        <v>0</v>
      </c>
      <c r="J78" s="62">
        <v>1</v>
      </c>
      <c r="K78" s="63">
        <v>402</v>
      </c>
      <c r="L78" s="61">
        <f t="shared" ref="L78:L141" si="17">IF(K78="NA","NA",R78/K78)</f>
        <v>1455.2238805970148</v>
      </c>
      <c r="M78" s="59">
        <v>2.84</v>
      </c>
      <c r="N78" s="59"/>
      <c r="O78" s="59"/>
      <c r="P78" s="59"/>
      <c r="Q78" s="65" t="s">
        <v>34</v>
      </c>
      <c r="R78" s="61">
        <f t="shared" ref="R78:R141" si="18">IF(ISBLANK(T78),F78,T78)</f>
        <v>585000</v>
      </c>
      <c r="S78" s="66">
        <v>42556</v>
      </c>
      <c r="T78" s="64">
        <v>585000</v>
      </c>
      <c r="U78" s="59">
        <v>40</v>
      </c>
      <c r="V78" s="60" t="s">
        <v>35</v>
      </c>
      <c r="W78" s="60" t="s">
        <v>36</v>
      </c>
    </row>
    <row r="79" spans="1:23" x14ac:dyDescent="0.2">
      <c r="A79" s="59" t="s">
        <v>114</v>
      </c>
      <c r="B79" s="60" t="s">
        <v>122</v>
      </c>
      <c r="C79" s="60"/>
      <c r="D79" s="60"/>
      <c r="E79" s="1" t="str">
        <f t="shared" si="16"/>
        <v>350 West 50th Street 3HH</v>
      </c>
      <c r="F79" s="61">
        <v>610000</v>
      </c>
      <c r="G79" s="59">
        <v>75</v>
      </c>
      <c r="H79" s="60" t="s">
        <v>33</v>
      </c>
      <c r="I79" s="60">
        <v>0</v>
      </c>
      <c r="J79" s="62">
        <v>1</v>
      </c>
      <c r="K79" s="63">
        <v>597</v>
      </c>
      <c r="L79" s="61">
        <f t="shared" si="17"/>
        <v>1023.4505862646566</v>
      </c>
      <c r="M79" s="59">
        <v>2.08</v>
      </c>
      <c r="N79" s="59"/>
      <c r="O79" s="59"/>
      <c r="P79" s="59"/>
      <c r="Q79" s="65" t="s">
        <v>34</v>
      </c>
      <c r="R79" s="61">
        <f t="shared" si="18"/>
        <v>611000</v>
      </c>
      <c r="S79" s="66">
        <v>42643</v>
      </c>
      <c r="T79" s="64">
        <v>611000</v>
      </c>
      <c r="U79" s="59">
        <v>75</v>
      </c>
      <c r="V79" s="60" t="s">
        <v>35</v>
      </c>
      <c r="W79" s="60" t="s">
        <v>36</v>
      </c>
    </row>
    <row r="80" spans="1:23" x14ac:dyDescent="0.2">
      <c r="A80" s="7" t="s">
        <v>114</v>
      </c>
      <c r="B80" s="67" t="s">
        <v>123</v>
      </c>
      <c r="C80" s="67"/>
      <c r="D80" s="67"/>
      <c r="E80" s="1" t="str">
        <f t="shared" si="16"/>
        <v>350 West 50th Street 3N</v>
      </c>
      <c r="F80" s="68">
        <v>599999</v>
      </c>
      <c r="G80" s="7">
        <v>83</v>
      </c>
      <c r="H80" s="67" t="s">
        <v>33</v>
      </c>
      <c r="I80" s="67">
        <v>0</v>
      </c>
      <c r="J80" s="69">
        <v>1</v>
      </c>
      <c r="K80" s="5">
        <v>475</v>
      </c>
      <c r="L80" s="68">
        <f t="shared" si="17"/>
        <v>1263.1557894736843</v>
      </c>
      <c r="M80" s="7">
        <v>621</v>
      </c>
      <c r="N80" s="7">
        <v>629</v>
      </c>
      <c r="O80" s="7">
        <v>2.63</v>
      </c>
      <c r="P80" s="7"/>
      <c r="Q80" s="71" t="s">
        <v>44</v>
      </c>
      <c r="R80" s="68">
        <f t="shared" si="18"/>
        <v>599999</v>
      </c>
      <c r="S80" s="7"/>
      <c r="T80" s="7"/>
      <c r="U80" s="7">
        <v>83</v>
      </c>
      <c r="V80" s="67" t="s">
        <v>35</v>
      </c>
      <c r="W80" s="67" t="s">
        <v>36</v>
      </c>
    </row>
    <row r="81" spans="1:23" x14ac:dyDescent="0.2">
      <c r="A81" s="7" t="s">
        <v>114</v>
      </c>
      <c r="B81" s="67" t="s">
        <v>124</v>
      </c>
      <c r="C81" s="67"/>
      <c r="D81" s="67"/>
      <c r="E81" s="1" t="str">
        <f t="shared" si="16"/>
        <v>350 West 50th Street 4CC</v>
      </c>
      <c r="F81" s="68">
        <v>599000</v>
      </c>
      <c r="G81" s="7">
        <v>186</v>
      </c>
      <c r="H81" s="67" t="s">
        <v>33</v>
      </c>
      <c r="I81" s="67">
        <v>0</v>
      </c>
      <c r="J81" s="69">
        <v>1</v>
      </c>
      <c r="K81" s="5">
        <v>407</v>
      </c>
      <c r="L81" s="68">
        <f t="shared" si="17"/>
        <v>1471.7444717444716</v>
      </c>
      <c r="M81" s="7">
        <v>533</v>
      </c>
      <c r="N81" s="7">
        <v>702</v>
      </c>
      <c r="O81" s="7">
        <v>3.03</v>
      </c>
      <c r="P81" s="7"/>
      <c r="Q81" s="71" t="s">
        <v>44</v>
      </c>
      <c r="R81" s="68">
        <f t="shared" si="18"/>
        <v>599000</v>
      </c>
      <c r="S81" s="7"/>
      <c r="T81" s="7"/>
      <c r="U81" s="7">
        <v>186</v>
      </c>
      <c r="V81" s="67" t="s">
        <v>35</v>
      </c>
      <c r="W81" s="67" t="s">
        <v>36</v>
      </c>
    </row>
    <row r="82" spans="1:23" x14ac:dyDescent="0.2">
      <c r="A82" s="59" t="s">
        <v>114</v>
      </c>
      <c r="B82" s="60" t="s">
        <v>125</v>
      </c>
      <c r="C82" s="60"/>
      <c r="D82" s="60"/>
      <c r="E82" s="1" t="str">
        <f t="shared" si="16"/>
        <v>350 West 50th Street 4KK</v>
      </c>
      <c r="F82" s="61">
        <v>675000</v>
      </c>
      <c r="G82" s="59">
        <v>81</v>
      </c>
      <c r="H82" s="60" t="s">
        <v>33</v>
      </c>
      <c r="I82" s="60">
        <v>0</v>
      </c>
      <c r="J82" s="62">
        <v>1</v>
      </c>
      <c r="K82" s="63">
        <v>474</v>
      </c>
      <c r="L82" s="61">
        <f t="shared" si="17"/>
        <v>1360.7594936708861</v>
      </c>
      <c r="M82" s="59">
        <v>2.64</v>
      </c>
      <c r="N82" s="59"/>
      <c r="O82" s="59"/>
      <c r="P82" s="59"/>
      <c r="Q82" s="65" t="s">
        <v>34</v>
      </c>
      <c r="R82" s="61">
        <f t="shared" si="18"/>
        <v>645000</v>
      </c>
      <c r="S82" s="66">
        <v>42565</v>
      </c>
      <c r="T82" s="64">
        <v>645000</v>
      </c>
      <c r="U82" s="59">
        <v>81</v>
      </c>
      <c r="V82" s="60" t="s">
        <v>35</v>
      </c>
      <c r="W82" s="60" t="s">
        <v>36</v>
      </c>
    </row>
    <row r="83" spans="1:23" x14ac:dyDescent="0.2">
      <c r="A83" s="59" t="s">
        <v>114</v>
      </c>
      <c r="B83" s="60" t="s">
        <v>126</v>
      </c>
      <c r="C83" s="60"/>
      <c r="D83" s="60"/>
      <c r="E83" s="1" t="str">
        <f t="shared" si="16"/>
        <v>350 West 50th Street 6R</v>
      </c>
      <c r="F83" s="61">
        <v>630000</v>
      </c>
      <c r="G83" s="59">
        <v>178</v>
      </c>
      <c r="H83" s="60" t="s">
        <v>33</v>
      </c>
      <c r="I83" s="60">
        <v>0</v>
      </c>
      <c r="J83" s="62">
        <v>1</v>
      </c>
      <c r="K83" s="63">
        <v>452</v>
      </c>
      <c r="L83" s="61">
        <f t="shared" si="17"/>
        <v>1327.4336283185842</v>
      </c>
      <c r="M83" s="59">
        <v>2.69</v>
      </c>
      <c r="N83" s="59"/>
      <c r="O83" s="59"/>
      <c r="P83" s="59"/>
      <c r="Q83" s="65" t="s">
        <v>34</v>
      </c>
      <c r="R83" s="61">
        <f t="shared" si="18"/>
        <v>600000</v>
      </c>
      <c r="S83" s="66">
        <v>42530</v>
      </c>
      <c r="T83" s="64">
        <v>600000</v>
      </c>
      <c r="U83" s="59">
        <v>178</v>
      </c>
      <c r="V83" s="60" t="s">
        <v>35</v>
      </c>
      <c r="W83" s="60" t="s">
        <v>36</v>
      </c>
    </row>
    <row r="84" spans="1:23" x14ac:dyDescent="0.2">
      <c r="A84" s="7" t="s">
        <v>127</v>
      </c>
      <c r="B84" s="67" t="s">
        <v>128</v>
      </c>
      <c r="C84" s="67"/>
      <c r="D84" s="67"/>
      <c r="E84" s="1" t="str">
        <f t="shared" si="16"/>
        <v>350 West 53rd Street 2F</v>
      </c>
      <c r="F84" s="68">
        <v>619000</v>
      </c>
      <c r="G84" s="7">
        <v>58</v>
      </c>
      <c r="H84" s="67" t="s">
        <v>33</v>
      </c>
      <c r="I84" s="67">
        <v>0</v>
      </c>
      <c r="J84" s="69">
        <v>1</v>
      </c>
      <c r="K84" s="5">
        <v>421</v>
      </c>
      <c r="L84" s="68">
        <f t="shared" si="17"/>
        <v>1470.3087885985749</v>
      </c>
      <c r="M84" s="7">
        <v>631</v>
      </c>
      <c r="N84" s="7">
        <v>359</v>
      </c>
      <c r="O84" s="7">
        <v>2.35</v>
      </c>
      <c r="P84" s="7" t="s">
        <v>113</v>
      </c>
      <c r="Q84" s="71" t="s">
        <v>44</v>
      </c>
      <c r="R84" s="68">
        <f t="shared" si="18"/>
        <v>619000</v>
      </c>
      <c r="S84" s="7"/>
      <c r="T84" s="7"/>
      <c r="U84" s="7">
        <v>58</v>
      </c>
      <c r="V84" s="67" t="s">
        <v>35</v>
      </c>
      <c r="W84" s="67" t="s">
        <v>36</v>
      </c>
    </row>
    <row r="85" spans="1:23" x14ac:dyDescent="0.2">
      <c r="A85" s="59" t="s">
        <v>127</v>
      </c>
      <c r="B85" s="60" t="s">
        <v>129</v>
      </c>
      <c r="C85" s="60"/>
      <c r="D85" s="60"/>
      <c r="E85" s="1" t="str">
        <f t="shared" si="16"/>
        <v>350 West 53rd Street 3B</v>
      </c>
      <c r="F85" s="61">
        <v>665000</v>
      </c>
      <c r="G85" s="59">
        <v>32</v>
      </c>
      <c r="H85" s="60" t="s">
        <v>33</v>
      </c>
      <c r="I85" s="60">
        <v>0</v>
      </c>
      <c r="J85" s="62">
        <v>1</v>
      </c>
      <c r="K85" s="63">
        <v>422</v>
      </c>
      <c r="L85" s="61">
        <f t="shared" si="17"/>
        <v>1540.2843601895734</v>
      </c>
      <c r="M85" s="59">
        <v>2.48</v>
      </c>
      <c r="N85" s="59"/>
      <c r="O85" s="59"/>
      <c r="P85" s="59" t="s">
        <v>113</v>
      </c>
      <c r="Q85" s="65" t="s">
        <v>34</v>
      </c>
      <c r="R85" s="61">
        <f t="shared" si="18"/>
        <v>650000</v>
      </c>
      <c r="S85" s="66">
        <v>42566</v>
      </c>
      <c r="T85" s="64">
        <v>650000</v>
      </c>
      <c r="U85" s="59">
        <v>32</v>
      </c>
      <c r="V85" s="60" t="s">
        <v>35</v>
      </c>
      <c r="W85" s="60" t="s">
        <v>36</v>
      </c>
    </row>
    <row r="86" spans="1:23" x14ac:dyDescent="0.2">
      <c r="A86" s="7" t="s">
        <v>130</v>
      </c>
      <c r="B86" s="67" t="s">
        <v>131</v>
      </c>
      <c r="C86" s="67"/>
      <c r="D86" s="67"/>
      <c r="E86" s="1" t="str">
        <f t="shared" si="16"/>
        <v>350 West 57th Street 15I</v>
      </c>
      <c r="F86" s="68">
        <v>695000</v>
      </c>
      <c r="G86" s="7">
        <v>8</v>
      </c>
      <c r="H86" s="67" t="s">
        <v>33</v>
      </c>
      <c r="I86" s="67">
        <v>0</v>
      </c>
      <c r="J86" s="69">
        <v>1</v>
      </c>
      <c r="K86" s="5">
        <v>647</v>
      </c>
      <c r="L86" s="68">
        <f t="shared" si="17"/>
        <v>1074.1885625965997</v>
      </c>
      <c r="M86" s="7">
        <v>885</v>
      </c>
      <c r="N86" s="7">
        <v>661</v>
      </c>
      <c r="O86" s="7">
        <v>2.39</v>
      </c>
      <c r="P86" s="7"/>
      <c r="Q86" s="71" t="s">
        <v>44</v>
      </c>
      <c r="R86" s="68">
        <f t="shared" si="18"/>
        <v>695000</v>
      </c>
      <c r="S86" s="7"/>
      <c r="T86" s="7"/>
      <c r="U86" s="7">
        <v>8</v>
      </c>
      <c r="V86" s="67" t="s">
        <v>35</v>
      </c>
      <c r="W86" s="67" t="s">
        <v>36</v>
      </c>
    </row>
    <row r="87" spans="1:23" x14ac:dyDescent="0.2">
      <c r="A87" s="59" t="s">
        <v>132</v>
      </c>
      <c r="B87" s="60" t="s">
        <v>133</v>
      </c>
      <c r="C87" s="60"/>
      <c r="D87" s="60"/>
      <c r="E87" s="1" t="str">
        <f t="shared" si="16"/>
        <v>353 West 56th Street 3G</v>
      </c>
      <c r="F87" s="61">
        <v>689000</v>
      </c>
      <c r="G87" s="59">
        <v>274</v>
      </c>
      <c r="H87" s="60" t="s">
        <v>33</v>
      </c>
      <c r="I87" s="60">
        <v>0</v>
      </c>
      <c r="J87" s="62">
        <v>1</v>
      </c>
      <c r="K87" s="63">
        <v>1165</v>
      </c>
      <c r="L87" s="61">
        <f t="shared" si="17"/>
        <v>560.51502145922746</v>
      </c>
      <c r="M87" s="59">
        <v>1.1000000000000001</v>
      </c>
      <c r="N87" s="59"/>
      <c r="O87" s="59"/>
      <c r="P87" s="59"/>
      <c r="Q87" s="65" t="s">
        <v>34</v>
      </c>
      <c r="R87" s="61">
        <f t="shared" si="18"/>
        <v>653000</v>
      </c>
      <c r="S87" s="66">
        <v>42495</v>
      </c>
      <c r="T87" s="64">
        <v>653000</v>
      </c>
      <c r="U87" s="59">
        <v>274</v>
      </c>
      <c r="V87" s="60" t="s">
        <v>35</v>
      </c>
      <c r="W87" s="60" t="s">
        <v>36</v>
      </c>
    </row>
    <row r="88" spans="1:23" x14ac:dyDescent="0.2">
      <c r="A88" s="59" t="s">
        <v>132</v>
      </c>
      <c r="B88" s="60" t="s">
        <v>134</v>
      </c>
      <c r="C88" s="60"/>
      <c r="D88" s="60"/>
      <c r="E88" s="1" t="str">
        <f t="shared" si="16"/>
        <v>353 West 56th Street 3K</v>
      </c>
      <c r="F88" s="61">
        <v>640000</v>
      </c>
      <c r="G88" s="59">
        <v>43</v>
      </c>
      <c r="H88" s="60" t="s">
        <v>33</v>
      </c>
      <c r="I88" s="60">
        <v>0</v>
      </c>
      <c r="J88" s="62">
        <v>1</v>
      </c>
      <c r="K88" s="63">
        <v>585</v>
      </c>
      <c r="L88" s="61">
        <f t="shared" si="17"/>
        <v>1094.017094017094</v>
      </c>
      <c r="M88" s="59">
        <v>2.36</v>
      </c>
      <c r="N88" s="59"/>
      <c r="O88" s="59"/>
      <c r="P88" s="59"/>
      <c r="Q88" s="65" t="s">
        <v>34</v>
      </c>
      <c r="R88" s="61">
        <f t="shared" si="18"/>
        <v>640000</v>
      </c>
      <c r="S88" s="66">
        <v>42480</v>
      </c>
      <c r="T88" s="64">
        <v>640000</v>
      </c>
      <c r="U88" s="59">
        <v>43</v>
      </c>
      <c r="V88" s="60" t="s">
        <v>35</v>
      </c>
      <c r="W88" s="60" t="s">
        <v>36</v>
      </c>
    </row>
    <row r="89" spans="1:23" x14ac:dyDescent="0.2">
      <c r="A89" s="59" t="s">
        <v>132</v>
      </c>
      <c r="B89" s="60" t="s">
        <v>105</v>
      </c>
      <c r="C89" s="60"/>
      <c r="D89" s="60"/>
      <c r="E89" s="1" t="str">
        <f t="shared" si="16"/>
        <v>353 West 56th Street 8L</v>
      </c>
      <c r="F89" s="61">
        <v>599000</v>
      </c>
      <c r="G89" s="59">
        <v>26</v>
      </c>
      <c r="H89" s="60" t="s">
        <v>33</v>
      </c>
      <c r="I89" s="60">
        <v>0</v>
      </c>
      <c r="J89" s="62">
        <v>1</v>
      </c>
      <c r="K89" s="63">
        <v>582</v>
      </c>
      <c r="L89" s="61">
        <f t="shared" si="17"/>
        <v>1127.1477663230241</v>
      </c>
      <c r="M89" s="59">
        <v>2.2000000000000002</v>
      </c>
      <c r="N89" s="59"/>
      <c r="O89" s="59"/>
      <c r="P89" s="59"/>
      <c r="Q89" s="65" t="s">
        <v>34</v>
      </c>
      <c r="R89" s="61">
        <f t="shared" si="18"/>
        <v>656000</v>
      </c>
      <c r="S89" s="66">
        <v>42633</v>
      </c>
      <c r="T89" s="64">
        <v>656000</v>
      </c>
      <c r="U89" s="59">
        <v>26</v>
      </c>
      <c r="V89" s="60" t="s">
        <v>35</v>
      </c>
      <c r="W89" s="60" t="s">
        <v>36</v>
      </c>
    </row>
    <row r="90" spans="1:23" x14ac:dyDescent="0.2">
      <c r="A90" s="59" t="s">
        <v>135</v>
      </c>
      <c r="B90" s="60" t="s">
        <v>136</v>
      </c>
      <c r="C90" s="60"/>
      <c r="D90" s="60"/>
      <c r="E90" s="1" t="str">
        <f t="shared" si="16"/>
        <v>368 West 50th Street 1K</v>
      </c>
      <c r="F90" s="61">
        <v>850000</v>
      </c>
      <c r="G90" s="59">
        <v>82</v>
      </c>
      <c r="H90" s="60" t="s">
        <v>33</v>
      </c>
      <c r="I90" s="60">
        <v>0</v>
      </c>
      <c r="J90" s="62">
        <v>1</v>
      </c>
      <c r="K90" s="63">
        <v>632</v>
      </c>
      <c r="L90" s="61">
        <f t="shared" si="17"/>
        <v>1169.3037974683543</v>
      </c>
      <c r="M90" s="59">
        <v>2.42</v>
      </c>
      <c r="N90" s="59"/>
      <c r="O90" s="59"/>
      <c r="P90" s="59"/>
      <c r="Q90" s="65" t="s">
        <v>34</v>
      </c>
      <c r="R90" s="61">
        <f t="shared" si="18"/>
        <v>739000</v>
      </c>
      <c r="S90" s="66">
        <v>42633</v>
      </c>
      <c r="T90" s="64">
        <v>739000</v>
      </c>
      <c r="U90" s="59">
        <v>82</v>
      </c>
      <c r="V90" s="60" t="s">
        <v>35</v>
      </c>
      <c r="W90" s="60" t="s">
        <v>36</v>
      </c>
    </row>
    <row r="91" spans="1:23" x14ac:dyDescent="0.2">
      <c r="A91" t="s">
        <v>137</v>
      </c>
      <c r="B91" s="1" t="s">
        <v>138</v>
      </c>
      <c r="E91" s="1" t="str">
        <f t="shared" si="16"/>
        <v>393 West 49th Street 6O</v>
      </c>
      <c r="F91" s="3">
        <v>655000</v>
      </c>
      <c r="G91">
        <v>140</v>
      </c>
      <c r="H91" s="1" t="s">
        <v>33</v>
      </c>
      <c r="I91" s="1">
        <v>0</v>
      </c>
      <c r="J91" s="51">
        <v>1</v>
      </c>
      <c r="K91" s="52">
        <v>445</v>
      </c>
      <c r="L91" s="3">
        <f t="shared" si="17"/>
        <v>1471.9101123595506</v>
      </c>
      <c r="M91">
        <v>584</v>
      </c>
      <c r="N91">
        <v>579</v>
      </c>
      <c r="O91">
        <v>2.61</v>
      </c>
      <c r="Q91" s="53" t="s">
        <v>52</v>
      </c>
      <c r="R91" s="3">
        <f t="shared" si="18"/>
        <v>655000</v>
      </c>
      <c r="V91" s="12" t="s">
        <v>35</v>
      </c>
      <c r="W91" s="1" t="s">
        <v>35</v>
      </c>
    </row>
    <row r="92" spans="1:23" x14ac:dyDescent="0.2">
      <c r="A92" s="59" t="s">
        <v>137</v>
      </c>
      <c r="B92" s="60" t="s">
        <v>139</v>
      </c>
      <c r="C92" s="60"/>
      <c r="D92" s="60"/>
      <c r="E92" s="1" t="str">
        <f t="shared" si="16"/>
        <v>393 West 49th Street 2N</v>
      </c>
      <c r="F92" s="61">
        <v>569000</v>
      </c>
      <c r="G92" s="59">
        <v>80</v>
      </c>
      <c r="H92" s="60" t="s">
        <v>33</v>
      </c>
      <c r="I92" s="60">
        <v>0</v>
      </c>
      <c r="J92" s="62">
        <v>1</v>
      </c>
      <c r="K92" s="63">
        <v>370</v>
      </c>
      <c r="L92" s="61">
        <f t="shared" si="17"/>
        <v>1486.4864864864865</v>
      </c>
      <c r="M92" s="59">
        <v>2.66</v>
      </c>
      <c r="N92" s="59"/>
      <c r="O92" s="59"/>
      <c r="P92" s="59"/>
      <c r="Q92" s="65" t="s">
        <v>34</v>
      </c>
      <c r="R92" s="61">
        <f t="shared" si="18"/>
        <v>550000</v>
      </c>
      <c r="S92" s="66">
        <v>42606</v>
      </c>
      <c r="T92" s="64">
        <v>550000</v>
      </c>
      <c r="U92" s="59">
        <v>80</v>
      </c>
      <c r="V92" s="60" t="s">
        <v>35</v>
      </c>
      <c r="W92" s="60" t="s">
        <v>36</v>
      </c>
    </row>
    <row r="93" spans="1:23" x14ac:dyDescent="0.2">
      <c r="A93" s="59" t="s">
        <v>137</v>
      </c>
      <c r="B93" s="60" t="s">
        <v>140</v>
      </c>
      <c r="C93" s="60"/>
      <c r="D93" s="60"/>
      <c r="E93" s="1" t="str">
        <f t="shared" si="16"/>
        <v>393 West 49th Street 3CC</v>
      </c>
      <c r="F93" s="61">
        <v>630000</v>
      </c>
      <c r="G93" s="59">
        <v>57</v>
      </c>
      <c r="H93" s="60" t="s">
        <v>33</v>
      </c>
      <c r="I93" s="60">
        <v>0</v>
      </c>
      <c r="J93" s="62">
        <v>1</v>
      </c>
      <c r="K93" s="63">
        <v>408</v>
      </c>
      <c r="L93" s="61">
        <f t="shared" si="17"/>
        <v>1507.3529411764705</v>
      </c>
      <c r="M93" s="59">
        <v>2.89</v>
      </c>
      <c r="N93" s="59"/>
      <c r="O93" s="59"/>
      <c r="P93" s="59"/>
      <c r="Q93" s="65" t="s">
        <v>34</v>
      </c>
      <c r="R93" s="61">
        <f t="shared" si="18"/>
        <v>615000</v>
      </c>
      <c r="S93" s="66">
        <v>42482</v>
      </c>
      <c r="T93" s="64">
        <v>615000</v>
      </c>
      <c r="U93" s="59">
        <v>57</v>
      </c>
      <c r="V93" s="60" t="s">
        <v>35</v>
      </c>
      <c r="W93" s="60" t="s">
        <v>36</v>
      </c>
    </row>
    <row r="94" spans="1:23" x14ac:dyDescent="0.2">
      <c r="A94" s="59" t="s">
        <v>137</v>
      </c>
      <c r="B94" s="60" t="s">
        <v>141</v>
      </c>
      <c r="C94" s="60"/>
      <c r="D94" s="60"/>
      <c r="E94" s="1" t="str">
        <f t="shared" si="16"/>
        <v>393 West 49th Street 4NN</v>
      </c>
      <c r="F94" s="61">
        <v>620000</v>
      </c>
      <c r="G94" s="59">
        <v>57</v>
      </c>
      <c r="H94" s="60" t="s">
        <v>33</v>
      </c>
      <c r="I94" s="60">
        <v>0</v>
      </c>
      <c r="J94" s="62">
        <v>1</v>
      </c>
      <c r="K94" s="63">
        <v>407</v>
      </c>
      <c r="L94" s="61">
        <f t="shared" si="17"/>
        <v>1474.2014742014742</v>
      </c>
      <c r="M94" s="59">
        <v>3.05</v>
      </c>
      <c r="N94" s="59"/>
      <c r="O94" s="59"/>
      <c r="P94" s="59"/>
      <c r="Q94" s="65" t="s">
        <v>34</v>
      </c>
      <c r="R94" s="61">
        <f t="shared" si="18"/>
        <v>600000</v>
      </c>
      <c r="S94" s="66">
        <v>42522</v>
      </c>
      <c r="T94" s="64">
        <v>600000</v>
      </c>
      <c r="U94" s="59">
        <v>57</v>
      </c>
      <c r="V94" s="60" t="s">
        <v>35</v>
      </c>
      <c r="W94" s="60" t="s">
        <v>36</v>
      </c>
    </row>
    <row r="95" spans="1:23" x14ac:dyDescent="0.2">
      <c r="A95" s="59" t="s">
        <v>137</v>
      </c>
      <c r="B95" s="60" t="s">
        <v>142</v>
      </c>
      <c r="C95" s="60"/>
      <c r="D95" s="60"/>
      <c r="E95" s="1" t="str">
        <f t="shared" si="16"/>
        <v>393 West 49th Street 6Q</v>
      </c>
      <c r="F95" s="61">
        <v>685000</v>
      </c>
      <c r="G95" s="59">
        <v>91</v>
      </c>
      <c r="H95" s="60" t="s">
        <v>33</v>
      </c>
      <c r="I95" s="60">
        <v>0</v>
      </c>
      <c r="J95" s="62">
        <v>1</v>
      </c>
      <c r="K95" s="63">
        <v>484</v>
      </c>
      <c r="L95" s="61">
        <f t="shared" si="17"/>
        <v>1384.297520661157</v>
      </c>
      <c r="M95" s="59">
        <v>2.73</v>
      </c>
      <c r="N95" s="59"/>
      <c r="O95" s="59"/>
      <c r="P95" s="59"/>
      <c r="Q95" s="65" t="s">
        <v>34</v>
      </c>
      <c r="R95" s="61">
        <f t="shared" si="18"/>
        <v>670000</v>
      </c>
      <c r="S95" s="66">
        <v>42451</v>
      </c>
      <c r="T95" s="64">
        <v>670000</v>
      </c>
      <c r="U95" s="59">
        <v>91</v>
      </c>
      <c r="V95" s="60" t="s">
        <v>35</v>
      </c>
      <c r="W95" s="60" t="s">
        <v>36</v>
      </c>
    </row>
    <row r="96" spans="1:23" x14ac:dyDescent="0.2">
      <c r="A96" t="s">
        <v>143</v>
      </c>
      <c r="B96" s="1">
        <v>306</v>
      </c>
      <c r="E96" s="1" t="str">
        <f t="shared" si="16"/>
        <v>425 West 53rd Street 306</v>
      </c>
      <c r="F96" s="3">
        <v>975000</v>
      </c>
      <c r="G96">
        <v>69</v>
      </c>
      <c r="H96" s="1" t="s">
        <v>33</v>
      </c>
      <c r="I96" s="1">
        <v>0</v>
      </c>
      <c r="J96" s="51">
        <v>1</v>
      </c>
      <c r="K96" s="52">
        <v>567</v>
      </c>
      <c r="L96" s="3">
        <f t="shared" si="17"/>
        <v>1719.5767195767196</v>
      </c>
      <c r="M96">
        <v>631</v>
      </c>
      <c r="N96">
        <v>459</v>
      </c>
      <c r="O96">
        <v>1.92</v>
      </c>
      <c r="P96" t="s">
        <v>144</v>
      </c>
      <c r="Q96" s="53" t="s">
        <v>52</v>
      </c>
      <c r="R96" s="3">
        <f t="shared" si="18"/>
        <v>975000</v>
      </c>
      <c r="V96" s="12" t="s">
        <v>35</v>
      </c>
      <c r="W96" s="1" t="s">
        <v>35</v>
      </c>
    </row>
    <row r="97" spans="1:23" x14ac:dyDescent="0.2">
      <c r="A97" t="s">
        <v>145</v>
      </c>
      <c r="B97" s="1" t="s">
        <v>110</v>
      </c>
      <c r="E97" s="1" t="str">
        <f t="shared" si="16"/>
        <v>445 West 19th Street 6E</v>
      </c>
      <c r="F97" s="3">
        <v>799500</v>
      </c>
      <c r="G97">
        <v>6</v>
      </c>
      <c r="H97" s="1" t="s">
        <v>33</v>
      </c>
      <c r="I97" s="1">
        <v>0</v>
      </c>
      <c r="J97" s="51">
        <v>1</v>
      </c>
      <c r="K97" s="52" t="s">
        <v>57</v>
      </c>
      <c r="L97" s="3" t="str">
        <f t="shared" si="17"/>
        <v>NA</v>
      </c>
      <c r="M97" s="72">
        <v>354</v>
      </c>
      <c r="N97" s="72">
        <v>554</v>
      </c>
      <c r="Q97" s="53" t="s">
        <v>52</v>
      </c>
      <c r="R97" s="3">
        <f t="shared" si="18"/>
        <v>799500</v>
      </c>
      <c r="V97" s="1" t="s">
        <v>35</v>
      </c>
      <c r="W97" s="1" t="s">
        <v>35</v>
      </c>
    </row>
    <row r="98" spans="1:23" x14ac:dyDescent="0.2">
      <c r="A98" s="59" t="s">
        <v>145</v>
      </c>
      <c r="B98" s="60" t="s">
        <v>98</v>
      </c>
      <c r="C98" s="60"/>
      <c r="D98" s="60"/>
      <c r="E98" s="1" t="str">
        <f t="shared" si="16"/>
        <v>445 West 19th Street 4H</v>
      </c>
      <c r="F98" s="61">
        <v>675000</v>
      </c>
      <c r="G98" s="59">
        <v>17</v>
      </c>
      <c r="H98" s="60" t="s">
        <v>33</v>
      </c>
      <c r="I98" s="60">
        <v>0</v>
      </c>
      <c r="J98" s="62">
        <v>1</v>
      </c>
      <c r="K98" s="63">
        <v>489</v>
      </c>
      <c r="L98" s="61">
        <f t="shared" si="17"/>
        <v>1370.1431492842535</v>
      </c>
      <c r="M98" s="64">
        <v>1.99</v>
      </c>
      <c r="N98" s="64"/>
      <c r="O98" s="59"/>
      <c r="P98" s="59"/>
      <c r="Q98" s="65" t="s">
        <v>34</v>
      </c>
      <c r="R98" s="61">
        <f t="shared" si="18"/>
        <v>670000</v>
      </c>
      <c r="S98" s="66">
        <v>42348</v>
      </c>
      <c r="T98" s="64">
        <v>670000</v>
      </c>
      <c r="U98" s="59"/>
      <c r="V98" s="60" t="s">
        <v>35</v>
      </c>
      <c r="W98" s="60" t="s">
        <v>36</v>
      </c>
    </row>
    <row r="99" spans="1:23" x14ac:dyDescent="0.2">
      <c r="A99" s="59" t="s">
        <v>146</v>
      </c>
      <c r="B99" s="60" t="s">
        <v>147</v>
      </c>
      <c r="C99" s="60"/>
      <c r="D99" s="60"/>
      <c r="E99" s="1" t="str">
        <f t="shared" si="16"/>
        <v>447 West 45th Street 3C</v>
      </c>
      <c r="F99" s="61">
        <v>549000</v>
      </c>
      <c r="G99" s="59">
        <v>36</v>
      </c>
      <c r="H99" s="60" t="s">
        <v>33</v>
      </c>
      <c r="I99" s="60">
        <v>0</v>
      </c>
      <c r="J99" s="62">
        <v>1</v>
      </c>
      <c r="K99" s="63">
        <v>478</v>
      </c>
      <c r="L99" s="61">
        <f t="shared" si="17"/>
        <v>1182.0083682008369</v>
      </c>
      <c r="M99" s="59">
        <v>1.58</v>
      </c>
      <c r="N99" s="59"/>
      <c r="O99" s="59"/>
      <c r="P99" s="59"/>
      <c r="Q99" s="65" t="s">
        <v>34</v>
      </c>
      <c r="R99" s="61">
        <f t="shared" si="18"/>
        <v>565000</v>
      </c>
      <c r="S99" s="66">
        <v>42580</v>
      </c>
      <c r="T99" s="64">
        <v>565000</v>
      </c>
      <c r="U99" s="59">
        <v>36</v>
      </c>
      <c r="V99" s="60" t="s">
        <v>35</v>
      </c>
      <c r="W99" s="60" t="s">
        <v>36</v>
      </c>
    </row>
    <row r="100" spans="1:23" x14ac:dyDescent="0.2">
      <c r="A100" s="7" t="s">
        <v>148</v>
      </c>
      <c r="B100" s="67" t="s">
        <v>149</v>
      </c>
      <c r="C100" s="67"/>
      <c r="D100" s="67"/>
      <c r="E100" s="1" t="str">
        <f t="shared" si="16"/>
        <v>454 West 54th Street 5N</v>
      </c>
      <c r="F100" s="68">
        <v>890000</v>
      </c>
      <c r="G100" s="7">
        <v>38</v>
      </c>
      <c r="H100" s="67" t="s">
        <v>33</v>
      </c>
      <c r="I100" s="67">
        <v>0</v>
      </c>
      <c r="J100" s="69">
        <v>1</v>
      </c>
      <c r="K100" s="5">
        <v>636</v>
      </c>
      <c r="L100" s="68">
        <f t="shared" si="17"/>
        <v>1399.3710691823899</v>
      </c>
      <c r="M100" s="7">
        <v>610</v>
      </c>
      <c r="N100" s="7">
        <v>0</v>
      </c>
      <c r="O100" s="7">
        <v>0.96</v>
      </c>
      <c r="P100" s="7" t="s">
        <v>144</v>
      </c>
      <c r="Q100" s="71" t="s">
        <v>44</v>
      </c>
      <c r="R100" s="68">
        <f t="shared" si="18"/>
        <v>890000</v>
      </c>
      <c r="S100" s="7"/>
      <c r="T100" s="7"/>
      <c r="U100" s="7">
        <v>38</v>
      </c>
      <c r="V100" s="67" t="s">
        <v>35</v>
      </c>
      <c r="W100" s="67" t="s">
        <v>36</v>
      </c>
    </row>
    <row r="101" spans="1:23" x14ac:dyDescent="0.2">
      <c r="A101" t="s">
        <v>150</v>
      </c>
      <c r="B101" s="1" t="s">
        <v>98</v>
      </c>
      <c r="E101" s="1" t="str">
        <f t="shared" si="16"/>
        <v>464 West 44th Street 4H</v>
      </c>
      <c r="F101" s="3">
        <v>798800</v>
      </c>
      <c r="G101">
        <v>29</v>
      </c>
      <c r="H101" s="1" t="s">
        <v>33</v>
      </c>
      <c r="I101" s="1">
        <v>0</v>
      </c>
      <c r="J101" s="51">
        <v>1</v>
      </c>
      <c r="K101" s="52">
        <v>453</v>
      </c>
      <c r="L101" s="3">
        <f t="shared" si="17"/>
        <v>1763.355408388521</v>
      </c>
      <c r="M101">
        <v>632</v>
      </c>
      <c r="N101">
        <v>276</v>
      </c>
      <c r="O101">
        <v>2</v>
      </c>
      <c r="Q101" s="53" t="s">
        <v>52</v>
      </c>
      <c r="R101" s="3">
        <f t="shared" si="18"/>
        <v>798800</v>
      </c>
      <c r="V101" s="12" t="s">
        <v>35</v>
      </c>
      <c r="W101" s="1" t="s">
        <v>35</v>
      </c>
    </row>
    <row r="102" spans="1:23" x14ac:dyDescent="0.2">
      <c r="A102" s="59" t="s">
        <v>151</v>
      </c>
      <c r="B102" s="60" t="s">
        <v>152</v>
      </c>
      <c r="C102" s="60"/>
      <c r="D102" s="60"/>
      <c r="E102" s="1" t="str">
        <f t="shared" si="16"/>
        <v>500 West 43rd Street 12A</v>
      </c>
      <c r="F102" s="61">
        <v>569000</v>
      </c>
      <c r="G102" s="59">
        <v>53</v>
      </c>
      <c r="H102" s="60" t="s">
        <v>33</v>
      </c>
      <c r="I102" s="60">
        <v>0</v>
      </c>
      <c r="J102" s="62">
        <v>1</v>
      </c>
      <c r="K102" s="63">
        <v>435</v>
      </c>
      <c r="L102" s="61">
        <f t="shared" si="17"/>
        <v>1264.367816091954</v>
      </c>
      <c r="M102" s="59">
        <v>2.06</v>
      </c>
      <c r="N102" s="59"/>
      <c r="O102" s="59"/>
      <c r="P102" s="59"/>
      <c r="Q102" s="65" t="s">
        <v>34</v>
      </c>
      <c r="R102" s="61">
        <f t="shared" si="18"/>
        <v>550000</v>
      </c>
      <c r="S102" s="66">
        <v>42495</v>
      </c>
      <c r="T102" s="64">
        <v>550000</v>
      </c>
      <c r="U102" s="59">
        <v>53</v>
      </c>
      <c r="V102" s="60" t="s">
        <v>35</v>
      </c>
      <c r="W102" s="60" t="s">
        <v>36</v>
      </c>
    </row>
    <row r="103" spans="1:23" x14ac:dyDescent="0.2">
      <c r="A103" s="59" t="s">
        <v>151</v>
      </c>
      <c r="B103" s="60" t="s">
        <v>153</v>
      </c>
      <c r="C103" s="60"/>
      <c r="D103" s="60"/>
      <c r="E103" s="1" t="str">
        <f t="shared" si="16"/>
        <v>500 West 43rd Street 20D</v>
      </c>
      <c r="F103" s="61">
        <v>499000</v>
      </c>
      <c r="G103" s="59">
        <v>14</v>
      </c>
      <c r="H103" s="60" t="s">
        <v>33</v>
      </c>
      <c r="I103" s="60">
        <v>0</v>
      </c>
      <c r="J103" s="62">
        <v>1</v>
      </c>
      <c r="K103" s="63">
        <v>390</v>
      </c>
      <c r="L103" s="61">
        <f t="shared" si="17"/>
        <v>1279.4871794871794</v>
      </c>
      <c r="M103" s="59">
        <v>2.46</v>
      </c>
      <c r="N103" s="59"/>
      <c r="O103" s="59"/>
      <c r="P103" s="59"/>
      <c r="Q103" s="65" t="s">
        <v>34</v>
      </c>
      <c r="R103" s="61">
        <f t="shared" si="18"/>
        <v>499000</v>
      </c>
      <c r="S103" s="66">
        <v>42480</v>
      </c>
      <c r="T103" s="64">
        <v>499000</v>
      </c>
      <c r="U103" s="59">
        <v>14</v>
      </c>
      <c r="V103" s="60" t="s">
        <v>35</v>
      </c>
      <c r="W103" s="60" t="s">
        <v>36</v>
      </c>
    </row>
    <row r="104" spans="1:23" x14ac:dyDescent="0.2">
      <c r="A104" s="59" t="s">
        <v>151</v>
      </c>
      <c r="B104" s="60" t="s">
        <v>154</v>
      </c>
      <c r="C104" s="60"/>
      <c r="D104" s="60"/>
      <c r="E104" s="1" t="str">
        <f t="shared" si="16"/>
        <v>500 West 43rd Street 6B</v>
      </c>
      <c r="F104" s="61">
        <v>650000</v>
      </c>
      <c r="G104" s="59">
        <v>45</v>
      </c>
      <c r="H104" s="60" t="s">
        <v>33</v>
      </c>
      <c r="I104" s="60">
        <v>0</v>
      </c>
      <c r="J104" s="62">
        <v>1</v>
      </c>
      <c r="K104" s="63">
        <v>440</v>
      </c>
      <c r="L104" s="61">
        <f t="shared" si="17"/>
        <v>1443.1818181818182</v>
      </c>
      <c r="M104" s="59">
        <v>2.14</v>
      </c>
      <c r="N104" s="59"/>
      <c r="O104" s="59"/>
      <c r="P104" s="59"/>
      <c r="Q104" s="65" t="s">
        <v>34</v>
      </c>
      <c r="R104" s="61">
        <f t="shared" si="18"/>
        <v>635000</v>
      </c>
      <c r="S104" s="66">
        <v>42569</v>
      </c>
      <c r="T104" s="64">
        <v>635000</v>
      </c>
      <c r="U104" s="59">
        <v>45</v>
      </c>
      <c r="V104" s="60" t="s">
        <v>35</v>
      </c>
      <c r="W104" s="60" t="s">
        <v>36</v>
      </c>
    </row>
    <row r="105" spans="1:23" x14ac:dyDescent="0.2">
      <c r="A105" s="7" t="s">
        <v>155</v>
      </c>
      <c r="B105" s="67" t="s">
        <v>156</v>
      </c>
      <c r="C105" s="67"/>
      <c r="D105" s="67"/>
      <c r="E105" s="1" t="str">
        <f t="shared" si="16"/>
        <v>505 West 47th Street 6DS</v>
      </c>
      <c r="F105" s="68">
        <v>695000</v>
      </c>
      <c r="G105" s="7">
        <v>49</v>
      </c>
      <c r="H105" s="67" t="s">
        <v>33</v>
      </c>
      <c r="I105" s="67">
        <v>0</v>
      </c>
      <c r="J105" s="69">
        <v>1</v>
      </c>
      <c r="K105" s="5">
        <v>437</v>
      </c>
      <c r="L105" s="68">
        <f t="shared" si="17"/>
        <v>1590.3890160183066</v>
      </c>
      <c r="M105" s="7">
        <v>458</v>
      </c>
      <c r="N105" s="7">
        <v>240</v>
      </c>
      <c r="O105" s="7">
        <v>1.6</v>
      </c>
      <c r="P105" s="7" t="s">
        <v>157</v>
      </c>
      <c r="Q105" s="71" t="s">
        <v>44</v>
      </c>
      <c r="R105" s="68">
        <f t="shared" si="18"/>
        <v>695000</v>
      </c>
      <c r="S105" s="7"/>
      <c r="T105" s="7"/>
      <c r="U105" s="7">
        <v>49</v>
      </c>
      <c r="V105" s="67" t="s">
        <v>35</v>
      </c>
      <c r="W105" s="67" t="s">
        <v>36</v>
      </c>
    </row>
    <row r="106" spans="1:23" x14ac:dyDescent="0.2">
      <c r="A106" s="59" t="s">
        <v>158</v>
      </c>
      <c r="B106" s="60" t="s">
        <v>159</v>
      </c>
      <c r="C106" s="60"/>
      <c r="D106" s="60"/>
      <c r="E106" s="1" t="str">
        <f t="shared" si="16"/>
        <v>516 West 47th Street N5J</v>
      </c>
      <c r="F106" s="61">
        <v>675000</v>
      </c>
      <c r="G106" s="59">
        <v>59</v>
      </c>
      <c r="H106" s="60" t="s">
        <v>33</v>
      </c>
      <c r="I106" s="60">
        <v>0</v>
      </c>
      <c r="J106" s="62">
        <v>1</v>
      </c>
      <c r="K106" s="63">
        <v>498</v>
      </c>
      <c r="L106" s="61">
        <f t="shared" si="17"/>
        <v>1319.2771084337348</v>
      </c>
      <c r="M106" s="59">
        <v>1.9</v>
      </c>
      <c r="N106" s="59"/>
      <c r="O106" s="59"/>
      <c r="P106" s="59"/>
      <c r="Q106" s="65" t="s">
        <v>34</v>
      </c>
      <c r="R106" s="61">
        <f t="shared" si="18"/>
        <v>657000</v>
      </c>
      <c r="S106" s="66">
        <v>42552</v>
      </c>
      <c r="T106" s="64">
        <v>657000</v>
      </c>
      <c r="U106" s="59">
        <v>59</v>
      </c>
      <c r="V106" s="60" t="s">
        <v>35</v>
      </c>
      <c r="W106" s="60" t="s">
        <v>36</v>
      </c>
    </row>
    <row r="107" spans="1:23" x14ac:dyDescent="0.2">
      <c r="A107" s="7" t="s">
        <v>158</v>
      </c>
      <c r="B107" s="67" t="s">
        <v>160</v>
      </c>
      <c r="C107" s="67"/>
      <c r="D107" s="67"/>
      <c r="E107" s="1" t="str">
        <f t="shared" si="16"/>
        <v>516 West 47th Street S5K</v>
      </c>
      <c r="F107" s="68">
        <v>625000</v>
      </c>
      <c r="G107" s="7">
        <v>110</v>
      </c>
      <c r="H107" s="67" t="s">
        <v>33</v>
      </c>
      <c r="I107" s="67">
        <v>0</v>
      </c>
      <c r="J107" s="69">
        <v>1</v>
      </c>
      <c r="K107" s="5">
        <v>428</v>
      </c>
      <c r="L107" s="68">
        <f t="shared" si="17"/>
        <v>1460.2803738317757</v>
      </c>
      <c r="M107" s="7">
        <v>474</v>
      </c>
      <c r="N107" s="7">
        <v>350</v>
      </c>
      <c r="O107" s="7">
        <v>1.93</v>
      </c>
      <c r="P107" s="7"/>
      <c r="Q107" s="71" t="s">
        <v>44</v>
      </c>
      <c r="R107" s="68">
        <f t="shared" si="18"/>
        <v>625000</v>
      </c>
      <c r="S107" s="7"/>
      <c r="T107" s="7"/>
      <c r="U107" s="7">
        <v>110</v>
      </c>
      <c r="V107" s="67" t="s">
        <v>35</v>
      </c>
      <c r="W107" s="67" t="s">
        <v>36</v>
      </c>
    </row>
    <row r="108" spans="1:23" x14ac:dyDescent="0.2">
      <c r="A108" t="s">
        <v>161</v>
      </c>
      <c r="B108" s="1" t="s">
        <v>162</v>
      </c>
      <c r="E108" s="1" t="str">
        <f t="shared" si="16"/>
        <v>520 West 23rd Street 15A</v>
      </c>
      <c r="F108" s="3">
        <v>650000</v>
      </c>
      <c r="G108">
        <v>57</v>
      </c>
      <c r="H108" s="1" t="s">
        <v>104</v>
      </c>
      <c r="I108" s="1">
        <v>0</v>
      </c>
      <c r="J108" s="51">
        <v>1</v>
      </c>
      <c r="K108" s="52">
        <v>500</v>
      </c>
      <c r="L108" s="3">
        <f t="shared" si="17"/>
        <v>1300</v>
      </c>
      <c r="M108" s="72">
        <v>1465</v>
      </c>
      <c r="N108" s="72"/>
      <c r="O108">
        <v>2.93</v>
      </c>
      <c r="Q108" s="53" t="s">
        <v>52</v>
      </c>
      <c r="R108" s="3">
        <f t="shared" si="18"/>
        <v>650000</v>
      </c>
      <c r="V108" s="1" t="s">
        <v>35</v>
      </c>
      <c r="W108" s="1" t="s">
        <v>35</v>
      </c>
    </row>
    <row r="109" spans="1:23" x14ac:dyDescent="0.2">
      <c r="A109" t="s">
        <v>163</v>
      </c>
      <c r="B109" s="1">
        <v>2</v>
      </c>
      <c r="E109" s="1" t="str">
        <f t="shared" si="16"/>
        <v>521 West 23rd Street 2</v>
      </c>
      <c r="F109" s="3">
        <v>5950000</v>
      </c>
      <c r="G109">
        <v>358</v>
      </c>
      <c r="H109" s="1" t="s">
        <v>33</v>
      </c>
      <c r="I109" s="1">
        <v>0</v>
      </c>
      <c r="J109" s="51">
        <v>2</v>
      </c>
      <c r="K109" s="52">
        <v>4500</v>
      </c>
      <c r="L109" s="3">
        <f t="shared" si="17"/>
        <v>1322.2222222222222</v>
      </c>
      <c r="M109" s="72">
        <v>2109</v>
      </c>
      <c r="N109" s="72">
        <v>4649</v>
      </c>
      <c r="O109">
        <v>1.5</v>
      </c>
      <c r="Q109" s="53" t="s">
        <v>52</v>
      </c>
      <c r="R109" s="3">
        <f t="shared" si="18"/>
        <v>5950000</v>
      </c>
      <c r="V109" s="1" t="s">
        <v>35</v>
      </c>
      <c r="W109" s="1" t="s">
        <v>35</v>
      </c>
    </row>
    <row r="110" spans="1:23" x14ac:dyDescent="0.2">
      <c r="A110" s="59" t="s">
        <v>164</v>
      </c>
      <c r="B110" s="60" t="s">
        <v>165</v>
      </c>
      <c r="C110" s="60"/>
      <c r="D110" s="60"/>
      <c r="E110" s="1" t="str">
        <f t="shared" si="16"/>
        <v>540 West 28th Street 5A</v>
      </c>
      <c r="F110" s="61">
        <v>875000</v>
      </c>
      <c r="G110" s="59">
        <v>21</v>
      </c>
      <c r="H110" s="60" t="s">
        <v>33</v>
      </c>
      <c r="I110" s="60">
        <v>0</v>
      </c>
      <c r="J110" s="62">
        <v>1</v>
      </c>
      <c r="K110" s="63">
        <v>567</v>
      </c>
      <c r="L110" s="61">
        <f t="shared" si="17"/>
        <v>1525.5731922398588</v>
      </c>
      <c r="M110" s="64">
        <v>1.72</v>
      </c>
      <c r="N110" s="64" t="s">
        <v>144</v>
      </c>
      <c r="O110" s="59"/>
      <c r="P110" s="59"/>
      <c r="Q110" s="65" t="s">
        <v>34</v>
      </c>
      <c r="R110" s="61">
        <f t="shared" si="18"/>
        <v>865000</v>
      </c>
      <c r="S110" s="66">
        <v>42528</v>
      </c>
      <c r="T110" s="64">
        <v>865000</v>
      </c>
      <c r="U110" s="59"/>
      <c r="V110" s="60" t="s">
        <v>35</v>
      </c>
      <c r="W110" s="60" t="s">
        <v>36</v>
      </c>
    </row>
    <row r="111" spans="1:23" x14ac:dyDescent="0.2">
      <c r="A111" s="59" t="s">
        <v>164</v>
      </c>
      <c r="B111" s="60" t="s">
        <v>166</v>
      </c>
      <c r="C111" s="60"/>
      <c r="D111" s="60"/>
      <c r="E111" s="1" t="str">
        <f t="shared" si="16"/>
        <v>540 West 28th Street 8G</v>
      </c>
      <c r="F111" s="61">
        <v>775000</v>
      </c>
      <c r="G111" s="59">
        <v>39</v>
      </c>
      <c r="H111" s="60" t="s">
        <v>33</v>
      </c>
      <c r="I111" s="60">
        <v>0</v>
      </c>
      <c r="J111" s="62">
        <v>1</v>
      </c>
      <c r="K111" s="63">
        <v>445</v>
      </c>
      <c r="L111" s="61">
        <f t="shared" si="17"/>
        <v>1685.3932584269662</v>
      </c>
      <c r="M111" s="64">
        <v>1.93</v>
      </c>
      <c r="N111" s="64" t="s">
        <v>144</v>
      </c>
      <c r="O111" s="59"/>
      <c r="P111" s="59"/>
      <c r="Q111" s="65" t="s">
        <v>34</v>
      </c>
      <c r="R111" s="61">
        <f t="shared" si="18"/>
        <v>750000</v>
      </c>
      <c r="S111" s="66">
        <v>42580</v>
      </c>
      <c r="T111" s="64">
        <v>750000</v>
      </c>
      <c r="U111" s="59"/>
      <c r="V111" s="60" t="s">
        <v>35</v>
      </c>
      <c r="W111" s="60" t="s">
        <v>36</v>
      </c>
    </row>
    <row r="112" spans="1:23" x14ac:dyDescent="0.2">
      <c r="A112" t="s">
        <v>167</v>
      </c>
      <c r="B112" s="1" t="s">
        <v>168</v>
      </c>
      <c r="E112" s="1" t="str">
        <f t="shared" si="16"/>
        <v>555 West 23rd Street N8C</v>
      </c>
      <c r="F112" s="3">
        <v>765000</v>
      </c>
      <c r="G112">
        <v>70</v>
      </c>
      <c r="H112" s="1" t="s">
        <v>33</v>
      </c>
      <c r="I112" s="1">
        <v>0</v>
      </c>
      <c r="J112" s="51">
        <v>1</v>
      </c>
      <c r="K112" s="52">
        <v>462</v>
      </c>
      <c r="L112" s="3">
        <f t="shared" si="17"/>
        <v>1655.8441558441559</v>
      </c>
      <c r="M112" s="72">
        <v>487</v>
      </c>
      <c r="N112" s="72">
        <v>544</v>
      </c>
      <c r="O112">
        <v>2.23</v>
      </c>
      <c r="P112" t="s">
        <v>169</v>
      </c>
      <c r="Q112" s="53" t="s">
        <v>52</v>
      </c>
      <c r="R112" s="3">
        <f t="shared" si="18"/>
        <v>765000</v>
      </c>
      <c r="V112" s="1" t="s">
        <v>35</v>
      </c>
      <c r="W112" s="1" t="s">
        <v>35</v>
      </c>
    </row>
    <row r="113" spans="1:23" x14ac:dyDescent="0.2">
      <c r="A113" s="59" t="s">
        <v>167</v>
      </c>
      <c r="B113" s="60" t="s">
        <v>170</v>
      </c>
      <c r="C113" s="60"/>
      <c r="D113" s="60"/>
      <c r="E113" s="1" t="str">
        <f t="shared" si="16"/>
        <v>555 West 23rd Street N10G</v>
      </c>
      <c r="F113" s="61">
        <v>775000</v>
      </c>
      <c r="G113" s="59">
        <v>18</v>
      </c>
      <c r="H113" s="60" t="s">
        <v>33</v>
      </c>
      <c r="I113" s="60">
        <v>0</v>
      </c>
      <c r="J113" s="62">
        <v>1</v>
      </c>
      <c r="K113" s="63">
        <v>508</v>
      </c>
      <c r="L113" s="61">
        <f t="shared" si="17"/>
        <v>1505.9055118110236</v>
      </c>
      <c r="M113" s="64">
        <v>2.15</v>
      </c>
      <c r="N113" s="64" t="s">
        <v>169</v>
      </c>
      <c r="O113" s="59"/>
      <c r="P113" s="59"/>
      <c r="Q113" s="65" t="s">
        <v>34</v>
      </c>
      <c r="R113" s="61">
        <f t="shared" si="18"/>
        <v>765000</v>
      </c>
      <c r="S113" s="66">
        <v>42384</v>
      </c>
      <c r="T113" s="64">
        <v>765000</v>
      </c>
      <c r="U113" s="59"/>
      <c r="V113" s="60" t="s">
        <v>35</v>
      </c>
      <c r="W113" s="60" t="s">
        <v>36</v>
      </c>
    </row>
    <row r="114" spans="1:23" x14ac:dyDescent="0.2">
      <c r="A114" s="59" t="s">
        <v>167</v>
      </c>
      <c r="B114" s="60" t="s">
        <v>171</v>
      </c>
      <c r="C114" s="60"/>
      <c r="D114" s="60"/>
      <c r="E114" s="1" t="str">
        <f t="shared" si="16"/>
        <v>555 West 23rd Street N3G</v>
      </c>
      <c r="F114" s="61">
        <v>799000</v>
      </c>
      <c r="G114" s="59">
        <v>107</v>
      </c>
      <c r="H114" s="60" t="s">
        <v>33</v>
      </c>
      <c r="I114" s="60">
        <v>0</v>
      </c>
      <c r="J114" s="62">
        <v>1</v>
      </c>
      <c r="K114" s="63">
        <v>508</v>
      </c>
      <c r="L114" s="61">
        <f t="shared" si="17"/>
        <v>1572.8346456692914</v>
      </c>
      <c r="M114" s="64">
        <v>1.82</v>
      </c>
      <c r="N114" s="64" t="s">
        <v>169</v>
      </c>
      <c r="O114" s="59"/>
      <c r="P114" s="59"/>
      <c r="Q114" s="65" t="s">
        <v>34</v>
      </c>
      <c r="R114" s="61">
        <f t="shared" si="18"/>
        <v>799000</v>
      </c>
      <c r="S114" s="66">
        <v>42681</v>
      </c>
      <c r="T114" s="64">
        <v>799000</v>
      </c>
      <c r="U114" s="59"/>
      <c r="V114" s="60" t="s">
        <v>35</v>
      </c>
      <c r="W114" s="60" t="s">
        <v>36</v>
      </c>
    </row>
    <row r="115" spans="1:23" x14ac:dyDescent="0.2">
      <c r="A115" s="59" t="s">
        <v>167</v>
      </c>
      <c r="B115" s="60" t="s">
        <v>172</v>
      </c>
      <c r="C115" s="60"/>
      <c r="D115" s="60"/>
      <c r="E115" s="1" t="str">
        <f t="shared" si="16"/>
        <v>555 West 23rd Street S11P</v>
      </c>
      <c r="F115" s="61">
        <v>775000</v>
      </c>
      <c r="G115" s="59">
        <v>9</v>
      </c>
      <c r="H115" s="60" t="s">
        <v>33</v>
      </c>
      <c r="I115" s="60">
        <v>0</v>
      </c>
      <c r="J115" s="62">
        <v>1</v>
      </c>
      <c r="K115" s="63">
        <v>462</v>
      </c>
      <c r="L115" s="61">
        <f t="shared" si="17"/>
        <v>1655.8441558441559</v>
      </c>
      <c r="M115" s="64">
        <v>1.97</v>
      </c>
      <c r="N115" s="64" t="s">
        <v>169</v>
      </c>
      <c r="O115" s="59"/>
      <c r="P115" s="59"/>
      <c r="Q115" s="65" t="s">
        <v>34</v>
      </c>
      <c r="R115" s="61">
        <f t="shared" si="18"/>
        <v>765000</v>
      </c>
      <c r="S115" s="66">
        <v>42345</v>
      </c>
      <c r="T115" s="64">
        <v>765000</v>
      </c>
      <c r="U115" s="59"/>
      <c r="V115" s="60" t="s">
        <v>35</v>
      </c>
      <c r="W115" s="60" t="s">
        <v>36</v>
      </c>
    </row>
    <row r="116" spans="1:23" x14ac:dyDescent="0.2">
      <c r="A116" s="59" t="s">
        <v>167</v>
      </c>
      <c r="B116" s="60" t="s">
        <v>173</v>
      </c>
      <c r="C116" s="60"/>
      <c r="D116" s="60"/>
      <c r="E116" s="1" t="str">
        <f t="shared" si="16"/>
        <v>555 West 23rd Street S12Q</v>
      </c>
      <c r="F116" s="61">
        <v>985000</v>
      </c>
      <c r="G116" s="59">
        <v>24</v>
      </c>
      <c r="H116" s="60" t="s">
        <v>33</v>
      </c>
      <c r="I116" s="60">
        <v>0</v>
      </c>
      <c r="J116" s="62">
        <v>1</v>
      </c>
      <c r="K116" s="63">
        <v>634</v>
      </c>
      <c r="L116" s="61">
        <f t="shared" si="17"/>
        <v>1498.4227129337539</v>
      </c>
      <c r="M116" s="64">
        <v>1.93</v>
      </c>
      <c r="N116" s="64" t="s">
        <v>169</v>
      </c>
      <c r="O116" s="59"/>
      <c r="P116" s="59"/>
      <c r="Q116" s="65" t="s">
        <v>34</v>
      </c>
      <c r="R116" s="61">
        <f t="shared" si="18"/>
        <v>950000</v>
      </c>
      <c r="S116" s="66">
        <v>42404</v>
      </c>
      <c r="T116" s="64">
        <v>950000</v>
      </c>
      <c r="U116" s="59"/>
      <c r="V116" s="60" t="s">
        <v>35</v>
      </c>
      <c r="W116" s="60" t="s">
        <v>36</v>
      </c>
    </row>
    <row r="117" spans="1:23" x14ac:dyDescent="0.2">
      <c r="A117" s="59" t="s">
        <v>167</v>
      </c>
      <c r="B117" s="60" t="s">
        <v>174</v>
      </c>
      <c r="C117" s="60"/>
      <c r="D117" s="60"/>
      <c r="E117" s="1" t="str">
        <f t="shared" si="16"/>
        <v>555 West 23rd Street S7P</v>
      </c>
      <c r="F117" s="61">
        <v>750000</v>
      </c>
      <c r="G117" s="59">
        <v>57</v>
      </c>
      <c r="H117" s="60" t="s">
        <v>33</v>
      </c>
      <c r="I117" s="60">
        <v>0</v>
      </c>
      <c r="J117" s="62">
        <v>1</v>
      </c>
      <c r="K117" s="63">
        <v>462</v>
      </c>
      <c r="L117" s="61">
        <f t="shared" si="17"/>
        <v>1662.3376623376623</v>
      </c>
      <c r="M117" s="64">
        <v>2.1</v>
      </c>
      <c r="N117" s="64" t="s">
        <v>169</v>
      </c>
      <c r="O117" s="59"/>
      <c r="P117" s="59"/>
      <c r="Q117" s="65" t="s">
        <v>34</v>
      </c>
      <c r="R117" s="61">
        <f t="shared" si="18"/>
        <v>768000</v>
      </c>
      <c r="S117" s="66">
        <v>42566</v>
      </c>
      <c r="T117" s="64">
        <v>768000</v>
      </c>
      <c r="U117" s="59"/>
      <c r="V117" s="60" t="s">
        <v>35</v>
      </c>
      <c r="W117" s="60" t="s">
        <v>36</v>
      </c>
    </row>
    <row r="118" spans="1:23" x14ac:dyDescent="0.2">
      <c r="A118" s="59" t="s">
        <v>175</v>
      </c>
      <c r="B118" s="60" t="s">
        <v>176</v>
      </c>
      <c r="C118" s="60"/>
      <c r="D118" s="60"/>
      <c r="E118" s="1" t="str">
        <f t="shared" si="16"/>
        <v>871 Eighth Avenue 3M</v>
      </c>
      <c r="F118" s="61">
        <v>575000</v>
      </c>
      <c r="G118" s="59">
        <v>148</v>
      </c>
      <c r="H118" s="60" t="s">
        <v>33</v>
      </c>
      <c r="I118" s="60">
        <v>0</v>
      </c>
      <c r="J118" s="62">
        <v>1</v>
      </c>
      <c r="K118" s="63">
        <v>489</v>
      </c>
      <c r="L118" s="61">
        <f t="shared" si="17"/>
        <v>1155.4192229038854</v>
      </c>
      <c r="M118" s="59">
        <v>1.83</v>
      </c>
      <c r="N118" s="59"/>
      <c r="O118" s="59"/>
      <c r="P118" s="59"/>
      <c r="Q118" s="65" t="s">
        <v>34</v>
      </c>
      <c r="R118" s="61">
        <f t="shared" si="18"/>
        <v>565000</v>
      </c>
      <c r="S118" s="66">
        <v>42655</v>
      </c>
      <c r="T118" s="64">
        <v>565000</v>
      </c>
      <c r="U118" s="59">
        <v>148</v>
      </c>
      <c r="V118" s="60" t="s">
        <v>35</v>
      </c>
      <c r="W118" s="60" t="s">
        <v>36</v>
      </c>
    </row>
    <row r="119" spans="1:23" x14ac:dyDescent="0.2">
      <c r="A119" t="s">
        <v>177</v>
      </c>
      <c r="B119" s="1" t="s">
        <v>178</v>
      </c>
      <c r="E119" s="1" t="str">
        <f t="shared" si="16"/>
        <v>101 West 24th Street 4A</v>
      </c>
      <c r="F119" s="3">
        <v>1700000</v>
      </c>
      <c r="G119">
        <v>24</v>
      </c>
      <c r="H119" s="1" t="s">
        <v>33</v>
      </c>
      <c r="I119" s="1">
        <v>1</v>
      </c>
      <c r="J119" s="51">
        <v>1</v>
      </c>
      <c r="K119" s="52">
        <v>830</v>
      </c>
      <c r="L119" s="3">
        <f t="shared" si="17"/>
        <v>2048.1927710843374</v>
      </c>
      <c r="M119" s="72">
        <v>663</v>
      </c>
      <c r="N119" s="72">
        <v>811</v>
      </c>
      <c r="O119">
        <v>1.78</v>
      </c>
      <c r="P119" t="s">
        <v>179</v>
      </c>
      <c r="Q119" s="53" t="s">
        <v>52</v>
      </c>
      <c r="R119" s="3">
        <f t="shared" si="18"/>
        <v>1700000</v>
      </c>
      <c r="V119" s="1" t="s">
        <v>35</v>
      </c>
      <c r="W119" s="1" t="s">
        <v>35</v>
      </c>
    </row>
    <row r="120" spans="1:23" x14ac:dyDescent="0.2">
      <c r="A120" t="s">
        <v>177</v>
      </c>
      <c r="B120" s="1" t="s">
        <v>38</v>
      </c>
      <c r="E120" s="1" t="str">
        <f t="shared" si="16"/>
        <v>101 West 24th Street 7C</v>
      </c>
      <c r="F120" s="3">
        <v>1650000</v>
      </c>
      <c r="G120">
        <v>40</v>
      </c>
      <c r="H120" s="1" t="s">
        <v>33</v>
      </c>
      <c r="I120" s="1">
        <v>1</v>
      </c>
      <c r="J120" s="51">
        <v>1.5</v>
      </c>
      <c r="K120" s="52">
        <v>867</v>
      </c>
      <c r="L120" s="3">
        <f t="shared" si="17"/>
        <v>1903.1141868512111</v>
      </c>
      <c r="M120" s="72">
        <v>708</v>
      </c>
      <c r="N120" s="72">
        <v>868</v>
      </c>
      <c r="O120">
        <v>1.82</v>
      </c>
      <c r="P120" t="s">
        <v>179</v>
      </c>
      <c r="Q120" s="53" t="s">
        <v>52</v>
      </c>
      <c r="R120" s="3">
        <f t="shared" si="18"/>
        <v>1650000</v>
      </c>
      <c r="V120" s="1" t="s">
        <v>35</v>
      </c>
      <c r="W120" s="1" t="s">
        <v>35</v>
      </c>
    </row>
    <row r="121" spans="1:23" x14ac:dyDescent="0.2">
      <c r="A121" s="59" t="s">
        <v>177</v>
      </c>
      <c r="B121" s="60" t="s">
        <v>180</v>
      </c>
      <c r="C121" s="60"/>
      <c r="D121" s="60"/>
      <c r="E121" s="1" t="str">
        <f t="shared" si="16"/>
        <v>101 West 24th Street 16H</v>
      </c>
      <c r="F121" s="61">
        <v>1725000</v>
      </c>
      <c r="G121" s="59">
        <v>66</v>
      </c>
      <c r="H121" s="60" t="s">
        <v>33</v>
      </c>
      <c r="I121" s="60">
        <v>1</v>
      </c>
      <c r="J121" s="62">
        <v>1</v>
      </c>
      <c r="K121" s="63">
        <v>834</v>
      </c>
      <c r="L121" s="61">
        <f t="shared" si="17"/>
        <v>2008.3932853717026</v>
      </c>
      <c r="M121" s="64">
        <v>1.93</v>
      </c>
      <c r="N121" s="64" t="s">
        <v>179</v>
      </c>
      <c r="O121" s="59"/>
      <c r="P121" s="59"/>
      <c r="Q121" s="65" t="s">
        <v>34</v>
      </c>
      <c r="R121" s="61">
        <f t="shared" si="18"/>
        <v>1675000</v>
      </c>
      <c r="S121" s="66">
        <v>42625</v>
      </c>
      <c r="T121" s="64">
        <v>1675000</v>
      </c>
      <c r="U121" s="59"/>
      <c r="V121" s="60" t="s">
        <v>35</v>
      </c>
      <c r="W121" s="60" t="s">
        <v>36</v>
      </c>
    </row>
    <row r="122" spans="1:23" x14ac:dyDescent="0.2">
      <c r="A122" s="59" t="s">
        <v>177</v>
      </c>
      <c r="B122" s="60" t="s">
        <v>181</v>
      </c>
      <c r="C122" s="60"/>
      <c r="D122" s="60"/>
      <c r="E122" s="1" t="str">
        <f t="shared" si="16"/>
        <v>101 West 24th Street 17H</v>
      </c>
      <c r="F122" s="61">
        <v>1695000</v>
      </c>
      <c r="G122" s="59">
        <v>278</v>
      </c>
      <c r="H122" s="60" t="s">
        <v>33</v>
      </c>
      <c r="I122" s="60">
        <v>1</v>
      </c>
      <c r="J122" s="62">
        <v>1</v>
      </c>
      <c r="K122" s="63">
        <v>834</v>
      </c>
      <c r="L122" s="61">
        <f t="shared" si="17"/>
        <v>2014.388489208633</v>
      </c>
      <c r="M122" s="64">
        <v>1.94</v>
      </c>
      <c r="N122" s="64" t="s">
        <v>179</v>
      </c>
      <c r="O122" s="59"/>
      <c r="P122" s="59"/>
      <c r="Q122" s="65" t="s">
        <v>34</v>
      </c>
      <c r="R122" s="61">
        <f t="shared" si="18"/>
        <v>1680000</v>
      </c>
      <c r="S122" s="66">
        <v>42656</v>
      </c>
      <c r="T122" s="64">
        <v>1680000</v>
      </c>
      <c r="U122" s="59"/>
      <c r="V122" s="60" t="s">
        <v>35</v>
      </c>
      <c r="W122" s="60" t="s">
        <v>36</v>
      </c>
    </row>
    <row r="123" spans="1:23" x14ac:dyDescent="0.2">
      <c r="A123" s="59" t="s">
        <v>177</v>
      </c>
      <c r="B123" s="60" t="s">
        <v>182</v>
      </c>
      <c r="C123" s="60"/>
      <c r="D123" s="60"/>
      <c r="E123" s="1" t="str">
        <f t="shared" si="16"/>
        <v>101 West 24th Street 18C</v>
      </c>
      <c r="F123" s="61">
        <v>1825000</v>
      </c>
      <c r="G123" s="59">
        <v>58</v>
      </c>
      <c r="H123" s="60" t="s">
        <v>33</v>
      </c>
      <c r="I123" s="60">
        <v>1</v>
      </c>
      <c r="J123" s="62">
        <v>1</v>
      </c>
      <c r="K123" s="63">
        <v>793</v>
      </c>
      <c r="L123" s="61">
        <f t="shared" si="17"/>
        <v>2219.4199243379571</v>
      </c>
      <c r="M123" s="64">
        <v>1.89</v>
      </c>
      <c r="N123" s="64" t="s">
        <v>179</v>
      </c>
      <c r="O123" s="59"/>
      <c r="P123" s="59"/>
      <c r="Q123" s="65" t="s">
        <v>34</v>
      </c>
      <c r="R123" s="61">
        <f t="shared" si="18"/>
        <v>1760000</v>
      </c>
      <c r="S123" s="66">
        <v>42398</v>
      </c>
      <c r="T123" s="64">
        <v>1760000</v>
      </c>
      <c r="U123" s="59"/>
      <c r="V123" s="60" t="s">
        <v>35</v>
      </c>
      <c r="W123" s="60" t="s">
        <v>36</v>
      </c>
    </row>
    <row r="124" spans="1:23" x14ac:dyDescent="0.2">
      <c r="A124" s="59" t="s">
        <v>177</v>
      </c>
      <c r="B124" s="60" t="s">
        <v>183</v>
      </c>
      <c r="C124" s="60"/>
      <c r="D124" s="60"/>
      <c r="E124" s="1" t="str">
        <f t="shared" si="16"/>
        <v>101 West 24th Street 22H</v>
      </c>
      <c r="F124" s="61">
        <v>1750000</v>
      </c>
      <c r="G124" s="59">
        <v>53</v>
      </c>
      <c r="H124" s="60" t="s">
        <v>33</v>
      </c>
      <c r="I124" s="60">
        <v>1</v>
      </c>
      <c r="J124" s="62">
        <v>1</v>
      </c>
      <c r="K124" s="63">
        <v>834</v>
      </c>
      <c r="L124" s="61">
        <f t="shared" si="17"/>
        <v>2059.3525179856115</v>
      </c>
      <c r="M124" s="64">
        <v>1.97</v>
      </c>
      <c r="N124" s="64" t="s">
        <v>179</v>
      </c>
      <c r="O124" s="59"/>
      <c r="P124" s="59"/>
      <c r="Q124" s="65" t="s">
        <v>34</v>
      </c>
      <c r="R124" s="61">
        <f t="shared" si="18"/>
        <v>1717500</v>
      </c>
      <c r="S124" s="66">
        <v>42353</v>
      </c>
      <c r="T124" s="64">
        <v>1717500</v>
      </c>
      <c r="U124" s="59"/>
      <c r="V124" s="60" t="s">
        <v>35</v>
      </c>
      <c r="W124" s="60" t="s">
        <v>36</v>
      </c>
    </row>
    <row r="125" spans="1:23" x14ac:dyDescent="0.2">
      <c r="A125" s="59" t="s">
        <v>177</v>
      </c>
      <c r="B125" s="60" t="s">
        <v>184</v>
      </c>
      <c r="C125" s="60"/>
      <c r="D125" s="60"/>
      <c r="E125" s="1" t="str">
        <f t="shared" si="16"/>
        <v>101 West 24th Street 27C</v>
      </c>
      <c r="F125" s="61">
        <v>1850000</v>
      </c>
      <c r="G125" s="59">
        <v>36</v>
      </c>
      <c r="H125" s="60" t="s">
        <v>33</v>
      </c>
      <c r="I125" s="60">
        <v>1</v>
      </c>
      <c r="J125" s="62">
        <v>1</v>
      </c>
      <c r="K125" s="63">
        <v>800</v>
      </c>
      <c r="L125" s="61">
        <f t="shared" si="17"/>
        <v>2293.75</v>
      </c>
      <c r="M125" s="64">
        <v>1.98</v>
      </c>
      <c r="N125" s="64" t="s">
        <v>179</v>
      </c>
      <c r="O125" s="59"/>
      <c r="P125" s="59"/>
      <c r="Q125" s="65" t="s">
        <v>34</v>
      </c>
      <c r="R125" s="61">
        <f t="shared" si="18"/>
        <v>1835000</v>
      </c>
      <c r="S125" s="66">
        <v>42507</v>
      </c>
      <c r="T125" s="64">
        <v>1835000</v>
      </c>
      <c r="U125" s="59"/>
      <c r="V125" s="60" t="s">
        <v>35</v>
      </c>
      <c r="W125" s="60" t="s">
        <v>36</v>
      </c>
    </row>
    <row r="126" spans="1:23" x14ac:dyDescent="0.2">
      <c r="A126" s="59" t="s">
        <v>177</v>
      </c>
      <c r="B126" s="60" t="s">
        <v>129</v>
      </c>
      <c r="C126" s="60"/>
      <c r="D126" s="60"/>
      <c r="E126" s="1" t="str">
        <f t="shared" si="16"/>
        <v>101 West 24th Street 3B</v>
      </c>
      <c r="F126" s="61">
        <v>1700000</v>
      </c>
      <c r="G126" s="59">
        <v>15</v>
      </c>
      <c r="H126" s="60" t="s">
        <v>33</v>
      </c>
      <c r="I126" s="60">
        <v>1</v>
      </c>
      <c r="J126" s="62">
        <v>1</v>
      </c>
      <c r="K126" s="63">
        <v>862</v>
      </c>
      <c r="L126" s="61">
        <f t="shared" si="17"/>
        <v>1943.155452436195</v>
      </c>
      <c r="M126" s="64">
        <v>2.02</v>
      </c>
      <c r="N126" s="64" t="s">
        <v>179</v>
      </c>
      <c r="O126" s="59"/>
      <c r="P126" s="59"/>
      <c r="Q126" s="65" t="s">
        <v>34</v>
      </c>
      <c r="R126" s="61">
        <f t="shared" si="18"/>
        <v>1675000</v>
      </c>
      <c r="S126" s="66">
        <v>42437</v>
      </c>
      <c r="T126" s="64">
        <v>1675000</v>
      </c>
      <c r="U126" s="59"/>
      <c r="V126" s="60" t="s">
        <v>35</v>
      </c>
      <c r="W126" s="60" t="s">
        <v>36</v>
      </c>
    </row>
    <row r="127" spans="1:23" x14ac:dyDescent="0.2">
      <c r="A127" s="59" t="s">
        <v>177</v>
      </c>
      <c r="B127" s="60" t="s">
        <v>41</v>
      </c>
      <c r="C127" s="60"/>
      <c r="D127" s="60"/>
      <c r="E127" s="1" t="str">
        <f t="shared" si="16"/>
        <v>101 West 24th Street 4B</v>
      </c>
      <c r="F127" s="61">
        <v>1595000</v>
      </c>
      <c r="G127" s="59">
        <v>183</v>
      </c>
      <c r="H127" s="60" t="s">
        <v>33</v>
      </c>
      <c r="I127" s="60">
        <v>1</v>
      </c>
      <c r="J127" s="62">
        <v>1</v>
      </c>
      <c r="K127" s="63">
        <v>842</v>
      </c>
      <c r="L127" s="61">
        <f t="shared" si="17"/>
        <v>1876.4845605700712</v>
      </c>
      <c r="M127" s="64">
        <v>1.74</v>
      </c>
      <c r="N127" s="64" t="s">
        <v>179</v>
      </c>
      <c r="O127" s="59"/>
      <c r="P127" s="59"/>
      <c r="Q127" s="65" t="s">
        <v>34</v>
      </c>
      <c r="R127" s="61">
        <f t="shared" si="18"/>
        <v>1580000</v>
      </c>
      <c r="S127" s="66">
        <v>42405</v>
      </c>
      <c r="T127" s="64">
        <v>1580000</v>
      </c>
      <c r="U127" s="59"/>
      <c r="V127" s="60" t="s">
        <v>35</v>
      </c>
      <c r="W127" s="60" t="s">
        <v>36</v>
      </c>
    </row>
    <row r="128" spans="1:23" x14ac:dyDescent="0.2">
      <c r="A128" s="59" t="s">
        <v>177</v>
      </c>
      <c r="B128" s="60" t="s">
        <v>185</v>
      </c>
      <c r="C128" s="60"/>
      <c r="D128" s="60"/>
      <c r="E128" s="1" t="str">
        <f t="shared" si="16"/>
        <v>101 West 24th Street 4D</v>
      </c>
      <c r="F128" s="61">
        <v>1795000</v>
      </c>
      <c r="G128" s="59">
        <v>22</v>
      </c>
      <c r="H128" s="60" t="s">
        <v>33</v>
      </c>
      <c r="I128" s="60">
        <v>1</v>
      </c>
      <c r="J128" s="62">
        <v>1</v>
      </c>
      <c r="K128" s="63">
        <v>907</v>
      </c>
      <c r="L128" s="61">
        <f t="shared" si="17"/>
        <v>2001.1025358324146</v>
      </c>
      <c r="M128" s="64">
        <v>1.81</v>
      </c>
      <c r="N128" s="64" t="s">
        <v>179</v>
      </c>
      <c r="O128" s="59"/>
      <c r="P128" s="59"/>
      <c r="Q128" s="65" t="s">
        <v>34</v>
      </c>
      <c r="R128" s="61">
        <f t="shared" si="18"/>
        <v>1815000</v>
      </c>
      <c r="S128" s="66">
        <v>42572</v>
      </c>
      <c r="T128" s="64">
        <v>1815000</v>
      </c>
      <c r="U128" s="59"/>
      <c r="V128" s="60" t="s">
        <v>35</v>
      </c>
      <c r="W128" s="60" t="s">
        <v>36</v>
      </c>
    </row>
    <row r="129" spans="1:23" x14ac:dyDescent="0.2">
      <c r="A129" s="59" t="s">
        <v>177</v>
      </c>
      <c r="B129" s="60" t="s">
        <v>186</v>
      </c>
      <c r="C129" s="60"/>
      <c r="D129" s="60"/>
      <c r="E129" s="1" t="str">
        <f t="shared" si="16"/>
        <v>101 West 24th Street 5F</v>
      </c>
      <c r="F129" s="61">
        <v>1599000</v>
      </c>
      <c r="G129" s="59">
        <v>70</v>
      </c>
      <c r="H129" s="60" t="s">
        <v>33</v>
      </c>
      <c r="I129" s="60">
        <v>1</v>
      </c>
      <c r="J129" s="62">
        <v>1</v>
      </c>
      <c r="K129" s="63">
        <v>822</v>
      </c>
      <c r="L129" s="61">
        <f t="shared" si="17"/>
        <v>1916.0583941605839</v>
      </c>
      <c r="M129" s="64">
        <v>1.94</v>
      </c>
      <c r="N129" s="64" t="s">
        <v>179</v>
      </c>
      <c r="O129" s="59"/>
      <c r="P129" s="59"/>
      <c r="Q129" s="65" t="s">
        <v>34</v>
      </c>
      <c r="R129" s="61">
        <f t="shared" si="18"/>
        <v>1575000</v>
      </c>
      <c r="S129" s="66">
        <v>42510</v>
      </c>
      <c r="T129" s="64">
        <v>1575000</v>
      </c>
      <c r="U129" s="59"/>
      <c r="V129" s="60" t="s">
        <v>35</v>
      </c>
      <c r="W129" s="60" t="s">
        <v>36</v>
      </c>
    </row>
    <row r="130" spans="1:23" x14ac:dyDescent="0.2">
      <c r="A130" s="7" t="s">
        <v>37</v>
      </c>
      <c r="B130" s="67" t="s">
        <v>187</v>
      </c>
      <c r="C130" s="67"/>
      <c r="D130" s="67"/>
      <c r="E130" s="1" t="str">
        <f t="shared" si="16"/>
        <v>121 West 19th Street 7F</v>
      </c>
      <c r="F130" s="68">
        <v>1995000</v>
      </c>
      <c r="G130" s="7">
        <v>340</v>
      </c>
      <c r="H130" s="67" t="s">
        <v>33</v>
      </c>
      <c r="I130" s="67">
        <v>1</v>
      </c>
      <c r="J130" s="69">
        <v>1</v>
      </c>
      <c r="K130" s="5">
        <v>1364</v>
      </c>
      <c r="L130" s="68">
        <f t="shared" si="17"/>
        <v>1462.6099706744867</v>
      </c>
      <c r="M130" s="70">
        <v>1073</v>
      </c>
      <c r="N130" s="70">
        <v>1310</v>
      </c>
      <c r="O130" s="7">
        <v>1.75</v>
      </c>
      <c r="P130" s="7"/>
      <c r="Q130" s="71" t="s">
        <v>44</v>
      </c>
      <c r="R130" s="68">
        <f t="shared" si="18"/>
        <v>1995000</v>
      </c>
      <c r="S130" s="7"/>
      <c r="T130" s="7"/>
      <c r="U130" s="7"/>
      <c r="V130" s="67" t="s">
        <v>35</v>
      </c>
      <c r="W130" s="67" t="s">
        <v>36</v>
      </c>
    </row>
    <row r="131" spans="1:23" x14ac:dyDescent="0.2">
      <c r="A131" s="59" t="s">
        <v>188</v>
      </c>
      <c r="B131" s="60" t="s">
        <v>189</v>
      </c>
      <c r="C131" s="60"/>
      <c r="D131" s="60"/>
      <c r="E131" s="1" t="str">
        <f t="shared" si="16"/>
        <v>124 West 23rd Street 4C</v>
      </c>
      <c r="F131" s="61">
        <v>990000</v>
      </c>
      <c r="G131" s="59">
        <v>45</v>
      </c>
      <c r="H131" s="60" t="s">
        <v>33</v>
      </c>
      <c r="I131" s="60">
        <v>1</v>
      </c>
      <c r="J131" s="62">
        <v>1</v>
      </c>
      <c r="K131" s="63">
        <v>548</v>
      </c>
      <c r="L131" s="61">
        <f t="shared" si="17"/>
        <v>1852.1897810218977</v>
      </c>
      <c r="M131" s="64">
        <v>1.92</v>
      </c>
      <c r="N131" s="64"/>
      <c r="O131" s="59"/>
      <c r="P131" s="59"/>
      <c r="Q131" s="65" t="s">
        <v>34</v>
      </c>
      <c r="R131" s="61">
        <f t="shared" si="18"/>
        <v>1015000</v>
      </c>
      <c r="S131" s="66">
        <v>42643</v>
      </c>
      <c r="T131" s="64">
        <v>1015000</v>
      </c>
      <c r="U131" s="59"/>
      <c r="V131" s="60" t="s">
        <v>35</v>
      </c>
      <c r="W131" s="60" t="s">
        <v>36</v>
      </c>
    </row>
    <row r="132" spans="1:23" x14ac:dyDescent="0.2">
      <c r="A132" s="59" t="s">
        <v>190</v>
      </c>
      <c r="B132" s="60" t="s">
        <v>191</v>
      </c>
      <c r="C132" s="60"/>
      <c r="D132" s="60"/>
      <c r="E132" s="1" t="str">
        <f t="shared" si="16"/>
        <v>125 West 21st Street 11C</v>
      </c>
      <c r="F132" s="61">
        <v>1595000</v>
      </c>
      <c r="G132" s="59">
        <v>304</v>
      </c>
      <c r="H132" s="60" t="s">
        <v>33</v>
      </c>
      <c r="I132" s="60">
        <v>1</v>
      </c>
      <c r="J132" s="62">
        <v>1</v>
      </c>
      <c r="K132" s="63">
        <v>945</v>
      </c>
      <c r="L132" s="61">
        <f t="shared" si="17"/>
        <v>1656.084656084656</v>
      </c>
      <c r="M132" s="64">
        <v>1.95</v>
      </c>
      <c r="N132" s="64" t="s">
        <v>179</v>
      </c>
      <c r="O132" s="59"/>
      <c r="P132" s="59"/>
      <c r="Q132" s="65" t="s">
        <v>34</v>
      </c>
      <c r="R132" s="61">
        <f t="shared" si="18"/>
        <v>1565000</v>
      </c>
      <c r="S132" s="66">
        <v>42565</v>
      </c>
      <c r="T132" s="64">
        <v>1565000</v>
      </c>
      <c r="U132" s="59"/>
      <c r="V132" s="60" t="s">
        <v>35</v>
      </c>
      <c r="W132" s="60" t="s">
        <v>36</v>
      </c>
    </row>
    <row r="133" spans="1:23" x14ac:dyDescent="0.2">
      <c r="A133" s="59" t="s">
        <v>192</v>
      </c>
      <c r="B133" s="60" t="s">
        <v>32</v>
      </c>
      <c r="C133" s="60"/>
      <c r="D133" s="60"/>
      <c r="E133" s="1" t="str">
        <f t="shared" si="16"/>
        <v>125 West 22nd Street 3A</v>
      </c>
      <c r="F133" s="61">
        <v>1495000</v>
      </c>
      <c r="G133" s="59">
        <v>71</v>
      </c>
      <c r="H133" s="60" t="s">
        <v>33</v>
      </c>
      <c r="I133" s="60">
        <v>1</v>
      </c>
      <c r="J133" s="62">
        <v>1</v>
      </c>
      <c r="K133" s="63">
        <v>948</v>
      </c>
      <c r="L133" s="61">
        <f t="shared" si="17"/>
        <v>1553.2700421940929</v>
      </c>
      <c r="M133" s="64">
        <v>2.0099999999999998</v>
      </c>
      <c r="N133" s="64" t="s">
        <v>157</v>
      </c>
      <c r="O133" s="59"/>
      <c r="P133" s="59"/>
      <c r="Q133" s="65" t="s">
        <v>34</v>
      </c>
      <c r="R133" s="61">
        <f t="shared" si="18"/>
        <v>1472500</v>
      </c>
      <c r="S133" s="66">
        <v>42590</v>
      </c>
      <c r="T133" s="64">
        <v>1472500</v>
      </c>
      <c r="U133" s="59"/>
      <c r="V133" s="60" t="s">
        <v>35</v>
      </c>
      <c r="W133" s="60" t="s">
        <v>36</v>
      </c>
    </row>
    <row r="134" spans="1:23" x14ac:dyDescent="0.2">
      <c r="A134" s="59" t="s">
        <v>192</v>
      </c>
      <c r="B134" s="60" t="s">
        <v>193</v>
      </c>
      <c r="C134" s="60"/>
      <c r="D134" s="60"/>
      <c r="E134" s="1" t="str">
        <f t="shared" si="16"/>
        <v>125 West 22nd Street 7A</v>
      </c>
      <c r="F134" s="61">
        <v>1595000</v>
      </c>
      <c r="G134" s="59">
        <v>111</v>
      </c>
      <c r="H134" s="60" t="s">
        <v>33</v>
      </c>
      <c r="I134" s="60">
        <v>1</v>
      </c>
      <c r="J134" s="62">
        <v>1</v>
      </c>
      <c r="K134" s="63">
        <v>950</v>
      </c>
      <c r="L134" s="61">
        <f t="shared" si="17"/>
        <v>1599.9989473684211</v>
      </c>
      <c r="M134" s="64">
        <v>2.4</v>
      </c>
      <c r="N134" s="64" t="s">
        <v>157</v>
      </c>
      <c r="O134" s="59"/>
      <c r="P134" s="59"/>
      <c r="Q134" s="65" t="s">
        <v>34</v>
      </c>
      <c r="R134" s="61">
        <f t="shared" si="18"/>
        <v>1519999</v>
      </c>
      <c r="S134" s="66">
        <v>42648</v>
      </c>
      <c r="T134" s="64">
        <v>1519999</v>
      </c>
      <c r="U134" s="59"/>
      <c r="V134" s="60" t="s">
        <v>35</v>
      </c>
      <c r="W134" s="60" t="s">
        <v>36</v>
      </c>
    </row>
    <row r="135" spans="1:23" x14ac:dyDescent="0.2">
      <c r="A135" s="59" t="s">
        <v>192</v>
      </c>
      <c r="B135" s="60" t="s">
        <v>194</v>
      </c>
      <c r="C135" s="60"/>
      <c r="D135" s="60"/>
      <c r="E135" s="1" t="str">
        <f t="shared" si="16"/>
        <v>125 West 22nd Street 9A</v>
      </c>
      <c r="F135" s="61">
        <v>1549000</v>
      </c>
      <c r="G135" s="59">
        <v>128</v>
      </c>
      <c r="H135" s="60" t="s">
        <v>33</v>
      </c>
      <c r="I135" s="60">
        <v>1</v>
      </c>
      <c r="J135" s="62">
        <v>1</v>
      </c>
      <c r="K135" s="63">
        <v>946</v>
      </c>
      <c r="L135" s="61">
        <f t="shared" si="17"/>
        <v>1612.0507399577168</v>
      </c>
      <c r="M135" s="64">
        <v>2.0499999999999998</v>
      </c>
      <c r="N135" s="64" t="s">
        <v>157</v>
      </c>
      <c r="O135" s="59"/>
      <c r="P135" s="59"/>
      <c r="Q135" s="65" t="s">
        <v>34</v>
      </c>
      <c r="R135" s="61">
        <f t="shared" si="18"/>
        <v>1525000</v>
      </c>
      <c r="S135" s="66">
        <v>42461</v>
      </c>
      <c r="T135" s="64">
        <v>1525000</v>
      </c>
      <c r="U135" s="59"/>
      <c r="V135" s="60" t="s">
        <v>35</v>
      </c>
      <c r="W135" s="60" t="s">
        <v>36</v>
      </c>
    </row>
    <row r="136" spans="1:23" x14ac:dyDescent="0.2">
      <c r="A136" s="59" t="s">
        <v>195</v>
      </c>
      <c r="B136" s="60" t="s">
        <v>196</v>
      </c>
      <c r="C136" s="60"/>
      <c r="D136" s="60"/>
      <c r="E136" s="1" t="str">
        <f t="shared" si="16"/>
        <v>130 West 19th Street 5C</v>
      </c>
      <c r="F136" s="61">
        <v>1799000</v>
      </c>
      <c r="G136" s="59">
        <v>22</v>
      </c>
      <c r="H136" s="60" t="s">
        <v>33</v>
      </c>
      <c r="I136" s="60">
        <v>1</v>
      </c>
      <c r="J136" s="62">
        <v>2</v>
      </c>
      <c r="K136" s="63">
        <v>1100</v>
      </c>
      <c r="L136" s="61">
        <f t="shared" si="17"/>
        <v>1659.090909090909</v>
      </c>
      <c r="M136" s="64">
        <v>1.51</v>
      </c>
      <c r="N136" s="64" t="s">
        <v>197</v>
      </c>
      <c r="O136" s="59"/>
      <c r="P136" s="59"/>
      <c r="Q136" s="65" t="s">
        <v>34</v>
      </c>
      <c r="R136" s="61">
        <f t="shared" si="18"/>
        <v>1825000</v>
      </c>
      <c r="S136" s="66">
        <v>42340</v>
      </c>
      <c r="T136" s="64">
        <v>1825000</v>
      </c>
      <c r="U136" s="59"/>
      <c r="V136" s="60" t="s">
        <v>35</v>
      </c>
      <c r="W136" s="60" t="s">
        <v>36</v>
      </c>
    </row>
    <row r="137" spans="1:23" x14ac:dyDescent="0.2">
      <c r="A137" s="59" t="s">
        <v>195</v>
      </c>
      <c r="B137" s="60" t="s">
        <v>75</v>
      </c>
      <c r="C137" s="60"/>
      <c r="D137" s="60"/>
      <c r="E137" s="1" t="str">
        <f t="shared" si="16"/>
        <v>130 West 19th Street 9C</v>
      </c>
      <c r="F137" s="61">
        <v>2175000</v>
      </c>
      <c r="G137" s="59">
        <v>41</v>
      </c>
      <c r="H137" s="60" t="s">
        <v>33</v>
      </c>
      <c r="I137" s="60">
        <v>1</v>
      </c>
      <c r="J137" s="62">
        <v>2</v>
      </c>
      <c r="K137" s="63">
        <v>1100</v>
      </c>
      <c r="L137" s="61">
        <f t="shared" si="17"/>
        <v>1818.1818181818182</v>
      </c>
      <c r="M137" s="64">
        <v>1.89</v>
      </c>
      <c r="N137" s="64" t="s">
        <v>197</v>
      </c>
      <c r="O137" s="59"/>
      <c r="P137" s="59"/>
      <c r="Q137" s="65" t="s">
        <v>34</v>
      </c>
      <c r="R137" s="61">
        <f t="shared" si="18"/>
        <v>2000000</v>
      </c>
      <c r="S137" s="66">
        <v>42648</v>
      </c>
      <c r="T137" s="64">
        <v>2000000</v>
      </c>
      <c r="U137" s="59"/>
      <c r="V137" s="60" t="s">
        <v>35</v>
      </c>
      <c r="W137" s="60" t="s">
        <v>36</v>
      </c>
    </row>
    <row r="138" spans="1:23" x14ac:dyDescent="0.2">
      <c r="A138" s="59" t="s">
        <v>198</v>
      </c>
      <c r="B138" s="60" t="s">
        <v>199</v>
      </c>
      <c r="C138" s="60"/>
      <c r="D138" s="60"/>
      <c r="E138" s="1" t="str">
        <f t="shared" si="16"/>
        <v>130 West 20th Street 1B</v>
      </c>
      <c r="F138" s="61">
        <v>1150000</v>
      </c>
      <c r="G138" s="59">
        <v>182</v>
      </c>
      <c r="H138" s="60" t="s">
        <v>33</v>
      </c>
      <c r="I138" s="60">
        <v>1</v>
      </c>
      <c r="J138" s="62">
        <v>1</v>
      </c>
      <c r="K138" s="63">
        <v>750</v>
      </c>
      <c r="L138" s="61">
        <f t="shared" si="17"/>
        <v>1466.6666666666667</v>
      </c>
      <c r="M138" s="64">
        <v>1.95</v>
      </c>
      <c r="N138" s="64" t="s">
        <v>157</v>
      </c>
      <c r="O138" s="59"/>
      <c r="P138" s="59"/>
      <c r="Q138" s="65" t="s">
        <v>34</v>
      </c>
      <c r="R138" s="61">
        <f t="shared" si="18"/>
        <v>1100000</v>
      </c>
      <c r="S138" s="66">
        <v>42424</v>
      </c>
      <c r="T138" s="64">
        <v>1100000</v>
      </c>
      <c r="U138" s="59"/>
      <c r="V138" s="60" t="s">
        <v>35</v>
      </c>
      <c r="W138" s="60" t="s">
        <v>36</v>
      </c>
    </row>
    <row r="139" spans="1:23" x14ac:dyDescent="0.2">
      <c r="A139" s="59" t="s">
        <v>198</v>
      </c>
      <c r="B139" s="60" t="s">
        <v>41</v>
      </c>
      <c r="C139" s="60"/>
      <c r="D139" s="60"/>
      <c r="E139" s="1" t="str">
        <f t="shared" si="16"/>
        <v>130 West 20th Street 4B</v>
      </c>
      <c r="F139" s="61">
        <v>1275000</v>
      </c>
      <c r="G139" s="59">
        <v>34</v>
      </c>
      <c r="H139" s="60" t="s">
        <v>33</v>
      </c>
      <c r="I139" s="60">
        <v>1</v>
      </c>
      <c r="J139" s="62">
        <v>1</v>
      </c>
      <c r="K139" s="63">
        <v>707</v>
      </c>
      <c r="L139" s="61">
        <f t="shared" si="17"/>
        <v>1768.0339462517679</v>
      </c>
      <c r="M139" s="64">
        <v>2.04</v>
      </c>
      <c r="N139" s="64" t="s">
        <v>157</v>
      </c>
      <c r="O139" s="59"/>
      <c r="P139" s="59"/>
      <c r="Q139" s="65" t="s">
        <v>34</v>
      </c>
      <c r="R139" s="61">
        <f t="shared" si="18"/>
        <v>1250000</v>
      </c>
      <c r="S139" s="66">
        <v>42447</v>
      </c>
      <c r="T139" s="64">
        <v>1250000</v>
      </c>
      <c r="U139" s="59"/>
      <c r="V139" s="60" t="s">
        <v>35</v>
      </c>
      <c r="W139" s="60" t="s">
        <v>36</v>
      </c>
    </row>
    <row r="140" spans="1:23" x14ac:dyDescent="0.2">
      <c r="A140" s="59" t="s">
        <v>198</v>
      </c>
      <c r="B140" s="60" t="s">
        <v>200</v>
      </c>
      <c r="C140" s="60"/>
      <c r="D140" s="60"/>
      <c r="E140" s="1" t="str">
        <f t="shared" si="16"/>
        <v>130 West 20th Street 6C</v>
      </c>
      <c r="F140" s="61">
        <v>1375000</v>
      </c>
      <c r="G140" s="59">
        <v>83</v>
      </c>
      <c r="H140" s="60" t="s">
        <v>33</v>
      </c>
      <c r="I140" s="60">
        <v>1</v>
      </c>
      <c r="J140" s="62">
        <v>1</v>
      </c>
      <c r="K140" s="63">
        <v>707</v>
      </c>
      <c r="L140" s="61">
        <f t="shared" si="17"/>
        <v>1838.7553041018386</v>
      </c>
      <c r="M140" s="64">
        <v>1.81</v>
      </c>
      <c r="N140" s="64" t="s">
        <v>157</v>
      </c>
      <c r="O140" s="59"/>
      <c r="P140" s="59"/>
      <c r="Q140" s="65" t="s">
        <v>34</v>
      </c>
      <c r="R140" s="61">
        <f t="shared" si="18"/>
        <v>1300000</v>
      </c>
      <c r="S140" s="66">
        <v>42432</v>
      </c>
      <c r="T140" s="64">
        <v>1300000</v>
      </c>
      <c r="U140" s="59"/>
      <c r="V140" s="60" t="s">
        <v>35</v>
      </c>
      <c r="W140" s="60" t="s">
        <v>36</v>
      </c>
    </row>
    <row r="141" spans="1:23" x14ac:dyDescent="0.2">
      <c r="A141" s="7" t="s">
        <v>198</v>
      </c>
      <c r="B141" s="67" t="s">
        <v>193</v>
      </c>
      <c r="C141" s="67"/>
      <c r="D141" s="67"/>
      <c r="E141" s="1" t="str">
        <f t="shared" si="16"/>
        <v>130 West 20th Street 7A</v>
      </c>
      <c r="F141" s="68">
        <v>1075000</v>
      </c>
      <c r="G141" s="7">
        <v>40</v>
      </c>
      <c r="H141" s="67" t="s">
        <v>33</v>
      </c>
      <c r="I141" s="67">
        <v>1</v>
      </c>
      <c r="J141" s="69">
        <v>1</v>
      </c>
      <c r="K141" s="5">
        <v>555</v>
      </c>
      <c r="L141" s="68">
        <f t="shared" si="17"/>
        <v>1936.9369369369369</v>
      </c>
      <c r="M141" s="70">
        <v>792</v>
      </c>
      <c r="N141" s="70">
        <v>480</v>
      </c>
      <c r="O141" s="7">
        <v>2.29</v>
      </c>
      <c r="P141" s="7" t="s">
        <v>157</v>
      </c>
      <c r="Q141" s="71" t="s">
        <v>44</v>
      </c>
      <c r="R141" s="68">
        <f t="shared" si="18"/>
        <v>1075000</v>
      </c>
      <c r="S141" s="7"/>
      <c r="T141" s="7"/>
      <c r="U141" s="7"/>
      <c r="V141" s="67" t="s">
        <v>35</v>
      </c>
      <c r="W141" s="67" t="s">
        <v>36</v>
      </c>
    </row>
    <row r="142" spans="1:23" x14ac:dyDescent="0.2">
      <c r="A142" s="59" t="s">
        <v>201</v>
      </c>
      <c r="B142" s="60" t="s">
        <v>134</v>
      </c>
      <c r="C142" s="60"/>
      <c r="D142" s="60"/>
      <c r="E142" s="1" t="str">
        <f t="shared" ref="E142:E205" si="19">A142&amp;" "&amp;B142</f>
        <v>133 West 22nd Street 3K</v>
      </c>
      <c r="F142" s="61">
        <v>1295000</v>
      </c>
      <c r="G142" s="59">
        <v>28</v>
      </c>
      <c r="H142" s="60" t="s">
        <v>33</v>
      </c>
      <c r="I142" s="60">
        <v>1</v>
      </c>
      <c r="J142" s="62">
        <v>1</v>
      </c>
      <c r="K142" s="63">
        <v>634</v>
      </c>
      <c r="L142" s="61">
        <f t="shared" ref="L142:L205" si="20">IF(K142="NA","NA",R142/K142)</f>
        <v>1987.3817034700317</v>
      </c>
      <c r="M142" s="64">
        <v>1.74</v>
      </c>
      <c r="N142" s="64" t="s">
        <v>179</v>
      </c>
      <c r="O142" s="59"/>
      <c r="P142" s="59"/>
      <c r="Q142" s="65" t="s">
        <v>34</v>
      </c>
      <c r="R142" s="61">
        <f t="shared" ref="R142:R205" si="21">IF(ISBLANK(T142),F142,T142)</f>
        <v>1260000</v>
      </c>
      <c r="S142" s="66">
        <v>42444</v>
      </c>
      <c r="T142" s="64">
        <v>1260000</v>
      </c>
      <c r="U142" s="59"/>
      <c r="V142" s="60" t="s">
        <v>35</v>
      </c>
      <c r="W142" s="60" t="s">
        <v>36</v>
      </c>
    </row>
    <row r="143" spans="1:23" x14ac:dyDescent="0.2">
      <c r="A143" s="59" t="s">
        <v>201</v>
      </c>
      <c r="B143" s="60" t="s">
        <v>110</v>
      </c>
      <c r="C143" s="60"/>
      <c r="D143" s="60"/>
      <c r="E143" s="1" t="str">
        <f t="shared" si="19"/>
        <v>133 West 22nd Street 6E</v>
      </c>
      <c r="F143" s="61">
        <v>1899000</v>
      </c>
      <c r="G143" s="59">
        <v>128</v>
      </c>
      <c r="H143" s="60" t="s">
        <v>33</v>
      </c>
      <c r="I143" s="60">
        <v>1</v>
      </c>
      <c r="J143" s="62">
        <v>1</v>
      </c>
      <c r="K143" s="63">
        <v>900</v>
      </c>
      <c r="L143" s="61">
        <f t="shared" si="20"/>
        <v>2033.3333333333333</v>
      </c>
      <c r="M143" s="64">
        <v>1.89</v>
      </c>
      <c r="N143" s="64" t="s">
        <v>179</v>
      </c>
      <c r="O143" s="59"/>
      <c r="P143" s="59"/>
      <c r="Q143" s="65" t="s">
        <v>34</v>
      </c>
      <c r="R143" s="61">
        <f t="shared" si="21"/>
        <v>1830000</v>
      </c>
      <c r="S143" s="66">
        <v>42634</v>
      </c>
      <c r="T143" s="64">
        <v>1830000</v>
      </c>
      <c r="U143" s="59"/>
      <c r="V143" s="60" t="s">
        <v>35</v>
      </c>
      <c r="W143" s="60" t="s">
        <v>36</v>
      </c>
    </row>
    <row r="144" spans="1:23" x14ac:dyDescent="0.2">
      <c r="A144" s="59" t="s">
        <v>202</v>
      </c>
      <c r="B144" s="60" t="s">
        <v>203</v>
      </c>
      <c r="C144" s="60"/>
      <c r="D144" s="60"/>
      <c r="E144" s="1" t="str">
        <f t="shared" si="19"/>
        <v>140 7th Avenue 7H</v>
      </c>
      <c r="F144" s="61">
        <v>1225000</v>
      </c>
      <c r="G144" s="59">
        <v>144</v>
      </c>
      <c r="H144" s="60" t="s">
        <v>33</v>
      </c>
      <c r="I144" s="60">
        <v>1</v>
      </c>
      <c r="J144" s="62">
        <v>1</v>
      </c>
      <c r="K144" s="63">
        <v>645</v>
      </c>
      <c r="L144" s="61">
        <f t="shared" si="20"/>
        <v>1860.4651162790697</v>
      </c>
      <c r="M144" s="64">
        <v>2.17</v>
      </c>
      <c r="N144" s="64"/>
      <c r="O144" s="59"/>
      <c r="P144" s="59"/>
      <c r="Q144" s="65" t="s">
        <v>34</v>
      </c>
      <c r="R144" s="61">
        <f t="shared" si="21"/>
        <v>1200000</v>
      </c>
      <c r="S144" s="66">
        <v>42542</v>
      </c>
      <c r="T144" s="64">
        <v>1200000</v>
      </c>
      <c r="U144" s="59"/>
      <c r="V144" s="60" t="s">
        <v>35</v>
      </c>
      <c r="W144" s="60" t="s">
        <v>36</v>
      </c>
    </row>
    <row r="145" spans="1:23" x14ac:dyDescent="0.2">
      <c r="A145" s="59" t="s">
        <v>204</v>
      </c>
      <c r="B145" s="60" t="s">
        <v>126</v>
      </c>
      <c r="C145" s="60"/>
      <c r="D145" s="60"/>
      <c r="E145" s="1" t="str">
        <f t="shared" si="19"/>
        <v>140 Seventh Avenue 6R</v>
      </c>
      <c r="F145" s="61">
        <v>850000</v>
      </c>
      <c r="G145" s="59">
        <v>188</v>
      </c>
      <c r="H145" s="60" t="s">
        <v>33</v>
      </c>
      <c r="I145" s="60">
        <v>1</v>
      </c>
      <c r="J145" s="62">
        <v>1</v>
      </c>
      <c r="K145" s="63">
        <v>516</v>
      </c>
      <c r="L145" s="61">
        <f t="shared" si="20"/>
        <v>1666.6666666666667</v>
      </c>
      <c r="M145" s="64">
        <v>2.0299999999999998</v>
      </c>
      <c r="N145" s="64"/>
      <c r="O145" s="59"/>
      <c r="P145" s="59"/>
      <c r="Q145" s="65" t="s">
        <v>34</v>
      </c>
      <c r="R145" s="61">
        <f t="shared" si="21"/>
        <v>860000</v>
      </c>
      <c r="S145" s="66">
        <v>42545</v>
      </c>
      <c r="T145" s="64">
        <v>860000</v>
      </c>
      <c r="U145" s="59"/>
      <c r="V145" s="60" t="s">
        <v>35</v>
      </c>
      <c r="W145" s="60" t="s">
        <v>36</v>
      </c>
    </row>
    <row r="146" spans="1:23" x14ac:dyDescent="0.2">
      <c r="A146" t="s">
        <v>40</v>
      </c>
      <c r="B146" s="1" t="s">
        <v>205</v>
      </c>
      <c r="E146" s="1" t="str">
        <f t="shared" si="19"/>
        <v>140 West 22nd Street 6A</v>
      </c>
      <c r="F146" s="3">
        <v>1785000</v>
      </c>
      <c r="G146">
        <v>12</v>
      </c>
      <c r="H146" s="1" t="s">
        <v>33</v>
      </c>
      <c r="I146" s="1">
        <v>1</v>
      </c>
      <c r="J146" s="51">
        <v>2</v>
      </c>
      <c r="K146" s="52">
        <v>1005</v>
      </c>
      <c r="L146" s="3">
        <f t="shared" si="20"/>
        <v>1776.1194029850747</v>
      </c>
      <c r="M146" s="72">
        <v>1026</v>
      </c>
      <c r="N146" s="72">
        <v>1135</v>
      </c>
      <c r="O146">
        <v>2.15</v>
      </c>
      <c r="Q146" s="53" t="s">
        <v>52</v>
      </c>
      <c r="R146" s="3">
        <f t="shared" si="21"/>
        <v>1785000</v>
      </c>
      <c r="V146" s="1" t="s">
        <v>35</v>
      </c>
      <c r="W146" s="1" t="s">
        <v>35</v>
      </c>
    </row>
    <row r="147" spans="1:23" x14ac:dyDescent="0.2">
      <c r="A147" s="59" t="s">
        <v>40</v>
      </c>
      <c r="B147" s="60" t="s">
        <v>206</v>
      </c>
      <c r="C147" s="60"/>
      <c r="D147" s="60"/>
      <c r="E147" s="1" t="str">
        <f t="shared" si="19"/>
        <v>140 West 22nd Street 2A</v>
      </c>
      <c r="F147" s="61">
        <v>1695000</v>
      </c>
      <c r="G147" s="59">
        <v>49</v>
      </c>
      <c r="H147" s="60" t="s">
        <v>33</v>
      </c>
      <c r="I147" s="60">
        <v>1</v>
      </c>
      <c r="J147" s="62">
        <v>2</v>
      </c>
      <c r="K147" s="63">
        <v>986</v>
      </c>
      <c r="L147" s="61">
        <f t="shared" si="20"/>
        <v>1698.7829614604464</v>
      </c>
      <c r="M147" s="64">
        <v>2.0699999999999998</v>
      </c>
      <c r="N147" s="64"/>
      <c r="O147" s="59"/>
      <c r="P147" s="59"/>
      <c r="Q147" s="65" t="s">
        <v>34</v>
      </c>
      <c r="R147" s="61">
        <f t="shared" si="21"/>
        <v>1675000</v>
      </c>
      <c r="S147" s="66">
        <v>42501</v>
      </c>
      <c r="T147" s="64">
        <v>1675000</v>
      </c>
      <c r="U147" s="59"/>
      <c r="V147" s="60" t="s">
        <v>35</v>
      </c>
      <c r="W147" s="60" t="s">
        <v>36</v>
      </c>
    </row>
    <row r="148" spans="1:23" x14ac:dyDescent="0.2">
      <c r="A148" t="s">
        <v>207</v>
      </c>
      <c r="B148" s="1" t="s">
        <v>196</v>
      </c>
      <c r="E148" s="1" t="str">
        <f t="shared" si="19"/>
        <v>151 West 21st Street 5C</v>
      </c>
      <c r="F148" s="3">
        <v>1395000</v>
      </c>
      <c r="G148">
        <v>174</v>
      </c>
      <c r="H148" s="1" t="s">
        <v>33</v>
      </c>
      <c r="I148" s="1">
        <v>1</v>
      </c>
      <c r="J148" s="51">
        <v>1</v>
      </c>
      <c r="K148" s="52">
        <v>640</v>
      </c>
      <c r="L148" s="3">
        <f t="shared" si="20"/>
        <v>2179.6875</v>
      </c>
      <c r="M148" s="72">
        <v>832</v>
      </c>
      <c r="N148" s="72">
        <v>275</v>
      </c>
      <c r="O148">
        <v>1.73</v>
      </c>
      <c r="Q148" s="53" t="s">
        <v>52</v>
      </c>
      <c r="R148" s="3">
        <f t="shared" si="21"/>
        <v>1395000</v>
      </c>
      <c r="V148" s="1" t="s">
        <v>35</v>
      </c>
      <c r="W148" s="1" t="s">
        <v>35</v>
      </c>
    </row>
    <row r="149" spans="1:23" x14ac:dyDescent="0.2">
      <c r="A149" s="7" t="s">
        <v>207</v>
      </c>
      <c r="B149" s="67" t="s">
        <v>205</v>
      </c>
      <c r="C149" s="67"/>
      <c r="D149" s="67"/>
      <c r="E149" s="1" t="str">
        <f t="shared" si="19"/>
        <v>151 West 21st Street 6A</v>
      </c>
      <c r="F149" s="68">
        <v>1575000</v>
      </c>
      <c r="G149" s="7">
        <v>35</v>
      </c>
      <c r="H149" s="67" t="s">
        <v>33</v>
      </c>
      <c r="I149" s="67">
        <v>1</v>
      </c>
      <c r="J149" s="69">
        <v>1</v>
      </c>
      <c r="K149" s="5">
        <v>771</v>
      </c>
      <c r="L149" s="68">
        <f t="shared" si="20"/>
        <v>2042.8015564202335</v>
      </c>
      <c r="M149" s="70">
        <v>1050</v>
      </c>
      <c r="N149" s="70">
        <v>300</v>
      </c>
      <c r="O149" s="7">
        <v>1.75</v>
      </c>
      <c r="P149" s="7"/>
      <c r="Q149" s="71" t="s">
        <v>44</v>
      </c>
      <c r="R149" s="68">
        <f t="shared" si="21"/>
        <v>1575000</v>
      </c>
      <c r="S149" s="7"/>
      <c r="T149" s="7"/>
      <c r="U149" s="7"/>
      <c r="V149" s="67" t="s">
        <v>35</v>
      </c>
      <c r="W149" s="67" t="s">
        <v>36</v>
      </c>
    </row>
    <row r="150" spans="1:23" x14ac:dyDescent="0.2">
      <c r="A150" t="s">
        <v>208</v>
      </c>
      <c r="B150" s="1" t="s">
        <v>194</v>
      </c>
      <c r="E150" s="1" t="str">
        <f t="shared" si="19"/>
        <v>163 West 18th Street 9A</v>
      </c>
      <c r="F150" s="3">
        <v>2825000</v>
      </c>
      <c r="G150">
        <v>29</v>
      </c>
      <c r="H150" s="1" t="s">
        <v>33</v>
      </c>
      <c r="I150" s="1">
        <v>1</v>
      </c>
      <c r="J150" s="51">
        <v>1.5</v>
      </c>
      <c r="K150" s="52" t="s">
        <v>57</v>
      </c>
      <c r="L150" s="3" t="str">
        <f t="shared" si="20"/>
        <v>NA</v>
      </c>
      <c r="M150" s="72">
        <v>1830</v>
      </c>
      <c r="N150" s="72">
        <v>954</v>
      </c>
      <c r="P150" t="s">
        <v>169</v>
      </c>
      <c r="Q150" s="53" t="s">
        <v>52</v>
      </c>
      <c r="R150" s="3">
        <f t="shared" si="21"/>
        <v>2825000</v>
      </c>
      <c r="V150" s="1" t="s">
        <v>35</v>
      </c>
      <c r="W150" s="1" t="s">
        <v>35</v>
      </c>
    </row>
    <row r="151" spans="1:23" x14ac:dyDescent="0.2">
      <c r="A151" t="s">
        <v>45</v>
      </c>
      <c r="B151" s="1" t="s">
        <v>206</v>
      </c>
      <c r="E151" s="1" t="str">
        <f t="shared" si="19"/>
        <v>170 West 23rd Street 2A</v>
      </c>
      <c r="F151" s="3">
        <v>935000</v>
      </c>
      <c r="G151">
        <v>90</v>
      </c>
      <c r="H151" s="1" t="s">
        <v>33</v>
      </c>
      <c r="I151" s="1">
        <v>1</v>
      </c>
      <c r="J151" s="51">
        <v>1</v>
      </c>
      <c r="K151" s="52">
        <v>650</v>
      </c>
      <c r="L151" s="3">
        <f t="shared" si="20"/>
        <v>1438.4615384615386</v>
      </c>
      <c r="M151" s="72">
        <v>712</v>
      </c>
      <c r="N151" s="72">
        <v>795</v>
      </c>
      <c r="O151">
        <v>2.3199999999999998</v>
      </c>
      <c r="Q151" s="53" t="s">
        <v>52</v>
      </c>
      <c r="R151" s="3">
        <f t="shared" si="21"/>
        <v>935000</v>
      </c>
      <c r="V151" s="1" t="s">
        <v>35</v>
      </c>
      <c r="W151" s="1" t="s">
        <v>35</v>
      </c>
    </row>
    <row r="152" spans="1:23" x14ac:dyDescent="0.2">
      <c r="A152" t="s">
        <v>45</v>
      </c>
      <c r="B152" s="1" t="s">
        <v>209</v>
      </c>
      <c r="E152" s="1" t="str">
        <f t="shared" si="19"/>
        <v>170 West 23rd Street 6F</v>
      </c>
      <c r="F152" s="3">
        <v>895000</v>
      </c>
      <c r="G152">
        <v>111</v>
      </c>
      <c r="H152" s="1" t="s">
        <v>33</v>
      </c>
      <c r="I152" s="1">
        <v>1</v>
      </c>
      <c r="J152" s="51">
        <v>1</v>
      </c>
      <c r="K152" s="52" t="s">
        <v>57</v>
      </c>
      <c r="L152" s="3" t="str">
        <f t="shared" si="20"/>
        <v>NA</v>
      </c>
      <c r="M152" s="72">
        <v>843</v>
      </c>
      <c r="N152" s="72">
        <v>1140</v>
      </c>
      <c r="Q152" s="53" t="s">
        <v>52</v>
      </c>
      <c r="R152" s="3">
        <f t="shared" si="21"/>
        <v>895000</v>
      </c>
      <c r="V152" s="1" t="s">
        <v>35</v>
      </c>
      <c r="W152" s="1" t="s">
        <v>35</v>
      </c>
    </row>
    <row r="153" spans="1:23" x14ac:dyDescent="0.2">
      <c r="A153" s="59" t="s">
        <v>45</v>
      </c>
      <c r="B153" s="60" t="s">
        <v>210</v>
      </c>
      <c r="C153" s="60"/>
      <c r="D153" s="60"/>
      <c r="E153" s="1" t="str">
        <f t="shared" si="19"/>
        <v>170 West 23rd Street 5G</v>
      </c>
      <c r="F153" s="61">
        <v>830000</v>
      </c>
      <c r="G153" s="59">
        <v>28</v>
      </c>
      <c r="H153" s="60" t="s">
        <v>33</v>
      </c>
      <c r="I153" s="60">
        <v>1</v>
      </c>
      <c r="J153" s="62">
        <v>1</v>
      </c>
      <c r="K153" s="63">
        <v>576</v>
      </c>
      <c r="L153" s="61">
        <f t="shared" si="20"/>
        <v>1475.6944444444443</v>
      </c>
      <c r="M153" s="64">
        <v>2.39</v>
      </c>
      <c r="N153" s="64"/>
      <c r="O153" s="59"/>
      <c r="P153" s="59"/>
      <c r="Q153" s="65" t="s">
        <v>34</v>
      </c>
      <c r="R153" s="61">
        <f t="shared" si="21"/>
        <v>850000</v>
      </c>
      <c r="S153" s="66">
        <v>42551</v>
      </c>
      <c r="T153" s="64">
        <v>850000</v>
      </c>
      <c r="U153" s="59"/>
      <c r="V153" s="60" t="s">
        <v>35</v>
      </c>
      <c r="W153" s="60" t="s">
        <v>36</v>
      </c>
    </row>
    <row r="154" spans="1:23" x14ac:dyDescent="0.2">
      <c r="A154" t="s">
        <v>211</v>
      </c>
      <c r="B154" s="1" t="s">
        <v>212</v>
      </c>
      <c r="E154" s="1" t="str">
        <f t="shared" si="19"/>
        <v>177 Ninth Avenue 4E</v>
      </c>
      <c r="F154" s="3">
        <v>1970000</v>
      </c>
      <c r="G154">
        <v>0</v>
      </c>
      <c r="H154" s="1" t="s">
        <v>104</v>
      </c>
      <c r="I154" s="1">
        <v>1</v>
      </c>
      <c r="J154" s="51">
        <v>1.5</v>
      </c>
      <c r="K154" s="52" t="s">
        <v>57</v>
      </c>
      <c r="L154" s="3" t="str">
        <f t="shared" si="20"/>
        <v>NA</v>
      </c>
      <c r="M154" s="72">
        <v>1846</v>
      </c>
      <c r="N154" s="72"/>
      <c r="Q154" s="53" t="s">
        <v>52</v>
      </c>
      <c r="R154" s="3">
        <f t="shared" si="21"/>
        <v>1970000</v>
      </c>
      <c r="V154" s="1" t="s">
        <v>35</v>
      </c>
      <c r="W154" s="1" t="s">
        <v>35</v>
      </c>
    </row>
    <row r="155" spans="1:23" x14ac:dyDescent="0.2">
      <c r="A155" s="59" t="s">
        <v>213</v>
      </c>
      <c r="B155" s="60" t="s">
        <v>214</v>
      </c>
      <c r="C155" s="60"/>
      <c r="D155" s="60"/>
      <c r="E155" s="1" t="str">
        <f t="shared" si="19"/>
        <v>210 West 19th Street 1D</v>
      </c>
      <c r="F155" s="61">
        <v>898000</v>
      </c>
      <c r="G155" s="59">
        <v>106</v>
      </c>
      <c r="H155" s="60" t="s">
        <v>33</v>
      </c>
      <c r="I155" s="60">
        <v>1</v>
      </c>
      <c r="J155" s="62">
        <v>1</v>
      </c>
      <c r="K155" s="63">
        <v>684</v>
      </c>
      <c r="L155" s="61">
        <f t="shared" si="20"/>
        <v>1279.2397660818713</v>
      </c>
      <c r="M155" s="64">
        <v>2.13</v>
      </c>
      <c r="N155" s="64"/>
      <c r="O155" s="59"/>
      <c r="P155" s="59"/>
      <c r="Q155" s="65" t="s">
        <v>34</v>
      </c>
      <c r="R155" s="61">
        <f t="shared" si="21"/>
        <v>875000</v>
      </c>
      <c r="S155" s="66">
        <v>42536</v>
      </c>
      <c r="T155" s="64">
        <v>875000</v>
      </c>
      <c r="U155" s="59"/>
      <c r="V155" s="60" t="s">
        <v>35</v>
      </c>
      <c r="W155" s="60" t="s">
        <v>36</v>
      </c>
    </row>
    <row r="156" spans="1:23" x14ac:dyDescent="0.2">
      <c r="A156" s="7" t="s">
        <v>213</v>
      </c>
      <c r="B156" s="67" t="s">
        <v>63</v>
      </c>
      <c r="C156" s="67"/>
      <c r="D156" s="67"/>
      <c r="E156" s="1" t="str">
        <f t="shared" si="19"/>
        <v>210 West 19th Street 2J</v>
      </c>
      <c r="F156" s="68">
        <v>908000</v>
      </c>
      <c r="G156" s="7">
        <v>142</v>
      </c>
      <c r="H156" s="67" t="s">
        <v>33</v>
      </c>
      <c r="I156" s="67">
        <v>1</v>
      </c>
      <c r="J156" s="69">
        <v>1</v>
      </c>
      <c r="K156" s="5">
        <v>916</v>
      </c>
      <c r="L156" s="68">
        <f t="shared" si="20"/>
        <v>991.26637554585147</v>
      </c>
      <c r="M156" s="70">
        <v>569</v>
      </c>
      <c r="N156" s="70">
        <v>820</v>
      </c>
      <c r="O156" s="7">
        <v>1.52</v>
      </c>
      <c r="P156" s="7"/>
      <c r="Q156" s="71" t="s">
        <v>44</v>
      </c>
      <c r="R156" s="68">
        <f t="shared" si="21"/>
        <v>908000</v>
      </c>
      <c r="S156" s="7"/>
      <c r="T156" s="7"/>
      <c r="U156" s="7"/>
      <c r="V156" s="67" t="s">
        <v>35</v>
      </c>
      <c r="W156" s="67" t="s">
        <v>36</v>
      </c>
    </row>
    <row r="157" spans="1:23" x14ac:dyDescent="0.2">
      <c r="A157" s="59" t="s">
        <v>215</v>
      </c>
      <c r="B157" s="60" t="s">
        <v>128</v>
      </c>
      <c r="C157" s="60"/>
      <c r="D157" s="60"/>
      <c r="E157" s="1" t="str">
        <f t="shared" si="19"/>
        <v>217 West 14th Street 2F</v>
      </c>
      <c r="F157" s="61">
        <v>1785000</v>
      </c>
      <c r="G157" s="59">
        <v>36</v>
      </c>
      <c r="H157" s="60" t="s">
        <v>33</v>
      </c>
      <c r="I157" s="60">
        <v>1</v>
      </c>
      <c r="J157" s="62">
        <v>2</v>
      </c>
      <c r="K157" s="63">
        <v>860</v>
      </c>
      <c r="L157" s="61">
        <f t="shared" si="20"/>
        <v>2017.4418604651162</v>
      </c>
      <c r="M157" s="64">
        <v>1.21</v>
      </c>
      <c r="N157" s="64" t="s">
        <v>216</v>
      </c>
      <c r="O157" s="59"/>
      <c r="P157" s="59"/>
      <c r="Q157" s="65" t="s">
        <v>34</v>
      </c>
      <c r="R157" s="61">
        <f t="shared" si="21"/>
        <v>1735000</v>
      </c>
      <c r="S157" s="66">
        <v>42401</v>
      </c>
      <c r="T157" s="64">
        <v>1735000</v>
      </c>
      <c r="U157" s="59"/>
      <c r="V157" s="60" t="s">
        <v>35</v>
      </c>
      <c r="W157" s="60" t="s">
        <v>36</v>
      </c>
    </row>
    <row r="158" spans="1:23" x14ac:dyDescent="0.2">
      <c r="A158" s="7" t="s">
        <v>215</v>
      </c>
      <c r="B158" s="67" t="s">
        <v>103</v>
      </c>
      <c r="C158" s="67"/>
      <c r="D158" s="67"/>
      <c r="E158" s="1" t="str">
        <f t="shared" si="19"/>
        <v>217 West 14th Street 3F</v>
      </c>
      <c r="F158" s="68">
        <v>1250000</v>
      </c>
      <c r="G158" s="7">
        <v>85</v>
      </c>
      <c r="H158" s="67" t="s">
        <v>33</v>
      </c>
      <c r="I158" s="67">
        <v>1</v>
      </c>
      <c r="J158" s="69">
        <v>1</v>
      </c>
      <c r="K158" s="5">
        <v>726</v>
      </c>
      <c r="L158" s="68">
        <f t="shared" si="20"/>
        <v>1721.763085399449</v>
      </c>
      <c r="M158" s="70">
        <v>404</v>
      </c>
      <c r="N158" s="70">
        <v>511</v>
      </c>
      <c r="O158" s="7">
        <v>1.26</v>
      </c>
      <c r="P158" s="7"/>
      <c r="Q158" s="71" t="s">
        <v>44</v>
      </c>
      <c r="R158" s="68">
        <f t="shared" si="21"/>
        <v>1250000</v>
      </c>
      <c r="S158" s="7"/>
      <c r="T158" s="7"/>
      <c r="U158" s="7"/>
      <c r="V158" s="67" t="s">
        <v>35</v>
      </c>
      <c r="W158" s="67" t="s">
        <v>36</v>
      </c>
    </row>
    <row r="159" spans="1:23" x14ac:dyDescent="0.2">
      <c r="A159" s="59" t="s">
        <v>217</v>
      </c>
      <c r="B159" s="60" t="s">
        <v>218</v>
      </c>
      <c r="C159" s="60"/>
      <c r="D159" s="60"/>
      <c r="E159" s="1" t="str">
        <f t="shared" si="19"/>
        <v>219 West 14th Street 5R</v>
      </c>
      <c r="F159" s="61">
        <v>1400000</v>
      </c>
      <c r="G159" s="59">
        <v>87</v>
      </c>
      <c r="H159" s="60" t="s">
        <v>33</v>
      </c>
      <c r="I159" s="60">
        <v>1</v>
      </c>
      <c r="J159" s="62">
        <v>1</v>
      </c>
      <c r="K159" s="63">
        <v>636</v>
      </c>
      <c r="L159" s="61">
        <f t="shared" si="20"/>
        <v>1886.7924528301887</v>
      </c>
      <c r="M159" s="64">
        <v>1.75</v>
      </c>
      <c r="N159" s="64"/>
      <c r="O159" s="59"/>
      <c r="P159" s="59"/>
      <c r="Q159" s="65" t="s">
        <v>34</v>
      </c>
      <c r="R159" s="61">
        <f t="shared" si="21"/>
        <v>1200000</v>
      </c>
      <c r="S159" s="66">
        <v>42487</v>
      </c>
      <c r="T159" s="64">
        <v>1200000</v>
      </c>
      <c r="U159" s="59"/>
      <c r="V159" s="60" t="s">
        <v>35</v>
      </c>
      <c r="W159" s="60" t="s">
        <v>36</v>
      </c>
    </row>
    <row r="160" spans="1:23" x14ac:dyDescent="0.2">
      <c r="A160" s="59" t="s">
        <v>219</v>
      </c>
      <c r="B160" s="60" t="s">
        <v>199</v>
      </c>
      <c r="C160" s="60"/>
      <c r="D160" s="60"/>
      <c r="E160" s="1" t="str">
        <f t="shared" si="19"/>
        <v>221 West 14th Street 1B</v>
      </c>
      <c r="F160" s="61">
        <v>899999</v>
      </c>
      <c r="G160" s="59">
        <v>58</v>
      </c>
      <c r="H160" s="60" t="s">
        <v>33</v>
      </c>
      <c r="I160" s="60">
        <v>1</v>
      </c>
      <c r="J160" s="62">
        <v>1</v>
      </c>
      <c r="K160" s="63">
        <v>469</v>
      </c>
      <c r="L160" s="61">
        <f t="shared" si="20"/>
        <v>1716.4179104477612</v>
      </c>
      <c r="M160" s="64">
        <v>1.54</v>
      </c>
      <c r="N160" s="64"/>
      <c r="O160" s="59"/>
      <c r="P160" s="59"/>
      <c r="Q160" s="65" t="s">
        <v>34</v>
      </c>
      <c r="R160" s="61">
        <f t="shared" si="21"/>
        <v>805000</v>
      </c>
      <c r="S160" s="66">
        <v>42403</v>
      </c>
      <c r="T160" s="64">
        <v>805000</v>
      </c>
      <c r="U160" s="59"/>
      <c r="V160" s="60" t="s">
        <v>35</v>
      </c>
      <c r="W160" s="60" t="s">
        <v>36</v>
      </c>
    </row>
    <row r="161" spans="1:23" x14ac:dyDescent="0.2">
      <c r="A161" t="s">
        <v>220</v>
      </c>
      <c r="B161" s="1" t="s">
        <v>221</v>
      </c>
      <c r="E161" s="1" t="str">
        <f t="shared" si="19"/>
        <v>236 West 24th Street 3FL</v>
      </c>
      <c r="F161" s="3">
        <v>2175000</v>
      </c>
      <c r="G161">
        <v>118</v>
      </c>
      <c r="H161" s="1" t="s">
        <v>33</v>
      </c>
      <c r="I161" s="1">
        <v>1</v>
      </c>
      <c r="J161" s="51">
        <v>2</v>
      </c>
      <c r="K161" s="52">
        <v>1283</v>
      </c>
      <c r="L161" s="3">
        <f t="shared" si="20"/>
        <v>1695.2455183164459</v>
      </c>
      <c r="M161" s="72">
        <v>947</v>
      </c>
      <c r="N161" s="72">
        <v>831</v>
      </c>
      <c r="O161">
        <v>1.39</v>
      </c>
      <c r="Q161" s="53" t="s">
        <v>52</v>
      </c>
      <c r="R161" s="3">
        <f t="shared" si="21"/>
        <v>2175000</v>
      </c>
      <c r="V161" s="1" t="s">
        <v>35</v>
      </c>
      <c r="W161" s="1" t="s">
        <v>35</v>
      </c>
    </row>
    <row r="162" spans="1:23" x14ac:dyDescent="0.2">
      <c r="A162" t="s">
        <v>222</v>
      </c>
      <c r="B162" s="1" t="s">
        <v>223</v>
      </c>
      <c r="E162" s="1" t="str">
        <f t="shared" si="19"/>
        <v>251 West 19th Street PENTHOUSEB</v>
      </c>
      <c r="F162" s="3">
        <v>2500000</v>
      </c>
      <c r="G162">
        <v>231</v>
      </c>
      <c r="H162" s="1" t="s">
        <v>33</v>
      </c>
      <c r="I162" s="1">
        <v>1</v>
      </c>
      <c r="J162" s="51">
        <v>2</v>
      </c>
      <c r="K162" s="52" t="s">
        <v>57</v>
      </c>
      <c r="L162" s="3" t="str">
        <f t="shared" si="20"/>
        <v>NA</v>
      </c>
      <c r="M162" s="72">
        <v>1153</v>
      </c>
      <c r="N162" s="72">
        <v>1119</v>
      </c>
      <c r="Q162" s="53" t="s">
        <v>52</v>
      </c>
      <c r="R162" s="3">
        <f t="shared" si="21"/>
        <v>2500000</v>
      </c>
      <c r="V162" s="1" t="s">
        <v>35</v>
      </c>
      <c r="W162" s="1" t="s">
        <v>35</v>
      </c>
    </row>
    <row r="163" spans="1:23" x14ac:dyDescent="0.2">
      <c r="A163" s="59" t="s">
        <v>224</v>
      </c>
      <c r="B163" s="60" t="s">
        <v>225</v>
      </c>
      <c r="C163" s="60"/>
      <c r="D163" s="60"/>
      <c r="E163" s="1" t="str">
        <f t="shared" si="19"/>
        <v>261 West 25th Street 10A</v>
      </c>
      <c r="F163" s="61">
        <v>1550000</v>
      </c>
      <c r="G163" s="59">
        <v>519</v>
      </c>
      <c r="H163" s="60" t="s">
        <v>33</v>
      </c>
      <c r="I163" s="60">
        <v>1</v>
      </c>
      <c r="J163" s="62">
        <v>1</v>
      </c>
      <c r="K163" s="63">
        <v>810</v>
      </c>
      <c r="L163" s="61">
        <f t="shared" si="20"/>
        <v>1948.5024691358024</v>
      </c>
      <c r="M163" s="64">
        <v>2.4</v>
      </c>
      <c r="N163" s="64"/>
      <c r="O163" s="59"/>
      <c r="P163" s="59"/>
      <c r="Q163" s="65" t="s">
        <v>34</v>
      </c>
      <c r="R163" s="61">
        <f t="shared" si="21"/>
        <v>1578287</v>
      </c>
      <c r="S163" s="66">
        <v>42451</v>
      </c>
      <c r="T163" s="64">
        <v>1578287</v>
      </c>
      <c r="U163" s="59"/>
      <c r="V163" s="60" t="s">
        <v>35</v>
      </c>
      <c r="W163" s="60" t="s">
        <v>36</v>
      </c>
    </row>
    <row r="164" spans="1:23" x14ac:dyDescent="0.2">
      <c r="A164" s="59" t="s">
        <v>224</v>
      </c>
      <c r="B164" s="60" t="s">
        <v>206</v>
      </c>
      <c r="C164" s="60"/>
      <c r="D164" s="60"/>
      <c r="E164" s="1" t="str">
        <f t="shared" si="19"/>
        <v>261 West 25th Street 2A</v>
      </c>
      <c r="F164" s="61">
        <v>1225000</v>
      </c>
      <c r="G164" s="59">
        <v>555</v>
      </c>
      <c r="H164" s="60" t="s">
        <v>33</v>
      </c>
      <c r="I164" s="60">
        <v>1</v>
      </c>
      <c r="J164" s="62">
        <v>1</v>
      </c>
      <c r="K164" s="63">
        <v>718</v>
      </c>
      <c r="L164" s="61">
        <f t="shared" si="20"/>
        <v>1737.2646239554317</v>
      </c>
      <c r="M164" s="64">
        <v>2.4300000000000002</v>
      </c>
      <c r="N164" s="64"/>
      <c r="O164" s="59"/>
      <c r="P164" s="59"/>
      <c r="Q164" s="65" t="s">
        <v>34</v>
      </c>
      <c r="R164" s="61">
        <f t="shared" si="21"/>
        <v>1247356</v>
      </c>
      <c r="S164" s="66">
        <v>42401</v>
      </c>
      <c r="T164" s="64">
        <v>1247356</v>
      </c>
      <c r="U164" s="59"/>
      <c r="V164" s="60" t="s">
        <v>35</v>
      </c>
      <c r="W164" s="60" t="s">
        <v>36</v>
      </c>
    </row>
    <row r="165" spans="1:23" x14ac:dyDescent="0.2">
      <c r="A165" s="59" t="s">
        <v>224</v>
      </c>
      <c r="B165" s="60" t="s">
        <v>226</v>
      </c>
      <c r="C165" s="60"/>
      <c r="D165" s="60"/>
      <c r="E165" s="1" t="str">
        <f t="shared" si="19"/>
        <v>261 West 25th Street 2E</v>
      </c>
      <c r="F165" s="61">
        <v>1295000</v>
      </c>
      <c r="G165" s="59">
        <v>51</v>
      </c>
      <c r="H165" s="60" t="s">
        <v>33</v>
      </c>
      <c r="I165" s="60">
        <v>1</v>
      </c>
      <c r="J165" s="62">
        <v>1</v>
      </c>
      <c r="K165" s="63">
        <v>783</v>
      </c>
      <c r="L165" s="61">
        <f t="shared" si="20"/>
        <v>1653.8952745849297</v>
      </c>
      <c r="M165" s="64">
        <v>2.4</v>
      </c>
      <c r="N165" s="64"/>
      <c r="O165" s="59"/>
      <c r="P165" s="59"/>
      <c r="Q165" s="65" t="s">
        <v>34</v>
      </c>
      <c r="R165" s="61">
        <f t="shared" si="21"/>
        <v>1295000</v>
      </c>
      <c r="S165" s="66">
        <v>42397</v>
      </c>
      <c r="T165" s="64">
        <v>1295000</v>
      </c>
      <c r="U165" s="59"/>
      <c r="V165" s="60" t="s">
        <v>35</v>
      </c>
      <c r="W165" s="60" t="s">
        <v>36</v>
      </c>
    </row>
    <row r="166" spans="1:23" x14ac:dyDescent="0.2">
      <c r="A166" s="59" t="s">
        <v>224</v>
      </c>
      <c r="B166" s="60" t="s">
        <v>32</v>
      </c>
      <c r="C166" s="60"/>
      <c r="D166" s="60"/>
      <c r="E166" s="1" t="str">
        <f t="shared" si="19"/>
        <v>261 West 25th Street 3A</v>
      </c>
      <c r="F166" s="61">
        <v>1240000</v>
      </c>
      <c r="G166" s="59">
        <v>14</v>
      </c>
      <c r="H166" s="60" t="s">
        <v>33</v>
      </c>
      <c r="I166" s="60">
        <v>1</v>
      </c>
      <c r="J166" s="62">
        <v>1</v>
      </c>
      <c r="K166" s="63">
        <v>720</v>
      </c>
      <c r="L166" s="61">
        <f t="shared" si="20"/>
        <v>1711.2249999999999</v>
      </c>
      <c r="M166" s="64">
        <v>2.4300000000000002</v>
      </c>
      <c r="N166" s="64"/>
      <c r="O166" s="59"/>
      <c r="P166" s="59"/>
      <c r="Q166" s="65" t="s">
        <v>34</v>
      </c>
      <c r="R166" s="61">
        <f t="shared" si="21"/>
        <v>1232082</v>
      </c>
      <c r="S166" s="66">
        <v>42401</v>
      </c>
      <c r="T166" s="64">
        <v>1232082</v>
      </c>
      <c r="U166" s="59"/>
      <c r="V166" s="60" t="s">
        <v>35</v>
      </c>
      <c r="W166" s="60" t="s">
        <v>36</v>
      </c>
    </row>
    <row r="167" spans="1:23" x14ac:dyDescent="0.2">
      <c r="A167" s="59" t="s">
        <v>224</v>
      </c>
      <c r="B167" s="60" t="s">
        <v>227</v>
      </c>
      <c r="C167" s="60"/>
      <c r="D167" s="60"/>
      <c r="E167" s="1" t="str">
        <f t="shared" si="19"/>
        <v>261 West 25th Street 3E</v>
      </c>
      <c r="F167" s="61">
        <v>1310000</v>
      </c>
      <c r="G167" s="59">
        <v>12</v>
      </c>
      <c r="H167" s="60" t="s">
        <v>33</v>
      </c>
      <c r="I167" s="60">
        <v>1</v>
      </c>
      <c r="J167" s="62">
        <v>1</v>
      </c>
      <c r="K167" s="63">
        <v>783</v>
      </c>
      <c r="L167" s="61">
        <f t="shared" si="20"/>
        <v>1703.5849297573436</v>
      </c>
      <c r="M167" s="64">
        <v>2.4</v>
      </c>
      <c r="N167" s="64"/>
      <c r="O167" s="59"/>
      <c r="P167" s="59"/>
      <c r="Q167" s="65" t="s">
        <v>34</v>
      </c>
      <c r="R167" s="61">
        <f t="shared" si="21"/>
        <v>1333907</v>
      </c>
      <c r="S167" s="66">
        <v>42416</v>
      </c>
      <c r="T167" s="64">
        <v>1333907</v>
      </c>
      <c r="U167" s="59"/>
      <c r="V167" s="60" t="s">
        <v>35</v>
      </c>
      <c r="W167" s="60" t="s">
        <v>36</v>
      </c>
    </row>
    <row r="168" spans="1:23" x14ac:dyDescent="0.2">
      <c r="A168" s="59" t="s">
        <v>224</v>
      </c>
      <c r="B168" s="60" t="s">
        <v>212</v>
      </c>
      <c r="C168" s="60"/>
      <c r="D168" s="60"/>
      <c r="E168" s="1" t="str">
        <f t="shared" si="19"/>
        <v>261 West 25th Street 4E</v>
      </c>
      <c r="F168" s="61">
        <v>1375000</v>
      </c>
      <c r="G168" s="59">
        <v>36</v>
      </c>
      <c r="H168" s="60" t="s">
        <v>33</v>
      </c>
      <c r="I168" s="60">
        <v>1</v>
      </c>
      <c r="J168" s="62">
        <v>1</v>
      </c>
      <c r="K168" s="63">
        <v>783</v>
      </c>
      <c r="L168" s="61">
        <f t="shared" si="20"/>
        <v>1788.1136653895276</v>
      </c>
      <c r="M168" s="64">
        <v>2.46</v>
      </c>
      <c r="N168" s="64"/>
      <c r="O168" s="59"/>
      <c r="P168" s="59"/>
      <c r="Q168" s="65" t="s">
        <v>34</v>
      </c>
      <c r="R168" s="61">
        <f t="shared" si="21"/>
        <v>1400093</v>
      </c>
      <c r="S168" s="66">
        <v>42404</v>
      </c>
      <c r="T168" s="64">
        <v>1400093</v>
      </c>
      <c r="U168" s="59"/>
      <c r="V168" s="60" t="s">
        <v>35</v>
      </c>
      <c r="W168" s="60" t="s">
        <v>36</v>
      </c>
    </row>
    <row r="169" spans="1:23" x14ac:dyDescent="0.2">
      <c r="A169" s="59" t="s">
        <v>224</v>
      </c>
      <c r="B169" s="60" t="s">
        <v>165</v>
      </c>
      <c r="C169" s="60"/>
      <c r="D169" s="60"/>
      <c r="E169" s="1" t="str">
        <f t="shared" si="19"/>
        <v>261 West 25th Street 5A</v>
      </c>
      <c r="F169" s="61">
        <v>1300000</v>
      </c>
      <c r="G169" s="59">
        <v>3</v>
      </c>
      <c r="H169" s="60" t="s">
        <v>33</v>
      </c>
      <c r="I169" s="60">
        <v>1</v>
      </c>
      <c r="J169" s="62">
        <v>1</v>
      </c>
      <c r="K169" s="63">
        <v>720</v>
      </c>
      <c r="L169" s="61">
        <f t="shared" si="20"/>
        <v>1838.5069444444443</v>
      </c>
      <c r="M169" s="64">
        <v>2.4</v>
      </c>
      <c r="N169" s="64"/>
      <c r="O169" s="59"/>
      <c r="P169" s="59"/>
      <c r="Q169" s="65" t="s">
        <v>34</v>
      </c>
      <c r="R169" s="61">
        <f t="shared" si="21"/>
        <v>1323725</v>
      </c>
      <c r="S169" s="66">
        <v>42429</v>
      </c>
      <c r="T169" s="64">
        <v>1323725</v>
      </c>
      <c r="U169" s="59"/>
      <c r="V169" s="60" t="s">
        <v>35</v>
      </c>
      <c r="W169" s="60" t="s">
        <v>36</v>
      </c>
    </row>
    <row r="170" spans="1:23" x14ac:dyDescent="0.2">
      <c r="A170" s="59" t="s">
        <v>224</v>
      </c>
      <c r="B170" s="60" t="s">
        <v>205</v>
      </c>
      <c r="C170" s="60"/>
      <c r="D170" s="60"/>
      <c r="E170" s="1" t="str">
        <f t="shared" si="19"/>
        <v>261 West 25th Street 6A</v>
      </c>
      <c r="F170" s="61">
        <v>1285000</v>
      </c>
      <c r="G170" s="59">
        <v>595</v>
      </c>
      <c r="H170" s="60" t="s">
        <v>33</v>
      </c>
      <c r="I170" s="60">
        <v>1</v>
      </c>
      <c r="J170" s="62">
        <v>1</v>
      </c>
      <c r="K170" s="63">
        <v>720</v>
      </c>
      <c r="L170" s="61">
        <f t="shared" si="20"/>
        <v>1817.2930555555556</v>
      </c>
      <c r="M170" s="64">
        <v>2.4300000000000002</v>
      </c>
      <c r="N170" s="64"/>
      <c r="O170" s="59"/>
      <c r="P170" s="59"/>
      <c r="Q170" s="65" t="s">
        <v>34</v>
      </c>
      <c r="R170" s="61">
        <f t="shared" si="21"/>
        <v>1308451</v>
      </c>
      <c r="S170" s="66">
        <v>42424</v>
      </c>
      <c r="T170" s="64">
        <v>1308451</v>
      </c>
      <c r="U170" s="59"/>
      <c r="V170" s="60" t="s">
        <v>35</v>
      </c>
      <c r="W170" s="60" t="s">
        <v>36</v>
      </c>
    </row>
    <row r="171" spans="1:23" x14ac:dyDescent="0.2">
      <c r="A171" s="59" t="s">
        <v>224</v>
      </c>
      <c r="B171" s="60" t="s">
        <v>110</v>
      </c>
      <c r="C171" s="60"/>
      <c r="D171" s="60"/>
      <c r="E171" s="1" t="str">
        <f t="shared" si="19"/>
        <v>261 West 25th Street 6E</v>
      </c>
      <c r="F171" s="61">
        <v>1405000</v>
      </c>
      <c r="G171" s="59">
        <v>64</v>
      </c>
      <c r="H171" s="60" t="s">
        <v>33</v>
      </c>
      <c r="I171" s="60">
        <v>1</v>
      </c>
      <c r="J171" s="62">
        <v>1</v>
      </c>
      <c r="K171" s="63">
        <v>783</v>
      </c>
      <c r="L171" s="61">
        <f t="shared" si="20"/>
        <v>1827.1277139208173</v>
      </c>
      <c r="M171" s="64">
        <v>2.46</v>
      </c>
      <c r="N171" s="64"/>
      <c r="O171" s="59"/>
      <c r="P171" s="59"/>
      <c r="Q171" s="65" t="s">
        <v>34</v>
      </c>
      <c r="R171" s="61">
        <f t="shared" si="21"/>
        <v>1430641</v>
      </c>
      <c r="S171" s="66">
        <v>42431</v>
      </c>
      <c r="T171" s="64">
        <v>1430641</v>
      </c>
      <c r="U171" s="59"/>
      <c r="V171" s="60" t="s">
        <v>35</v>
      </c>
      <c r="W171" s="60" t="s">
        <v>36</v>
      </c>
    </row>
    <row r="172" spans="1:23" x14ac:dyDescent="0.2">
      <c r="A172" s="59" t="s">
        <v>224</v>
      </c>
      <c r="B172" s="60" t="s">
        <v>193</v>
      </c>
      <c r="C172" s="60"/>
      <c r="D172" s="60"/>
      <c r="E172" s="1" t="str">
        <f t="shared" si="19"/>
        <v>261 West 25th Street 7A</v>
      </c>
      <c r="F172" s="61">
        <v>1320000</v>
      </c>
      <c r="G172" s="59">
        <v>49</v>
      </c>
      <c r="H172" s="60" t="s">
        <v>33</v>
      </c>
      <c r="I172" s="60">
        <v>1</v>
      </c>
      <c r="J172" s="62">
        <v>1</v>
      </c>
      <c r="K172" s="63">
        <v>720</v>
      </c>
      <c r="L172" s="61">
        <f t="shared" si="20"/>
        <v>1866.7916666666667</v>
      </c>
      <c r="M172" s="64">
        <v>2.4300000000000002</v>
      </c>
      <c r="N172" s="64"/>
      <c r="O172" s="59"/>
      <c r="P172" s="59"/>
      <c r="Q172" s="65" t="s">
        <v>34</v>
      </c>
      <c r="R172" s="61">
        <f t="shared" si="21"/>
        <v>1344090</v>
      </c>
      <c r="S172" s="66">
        <v>42422</v>
      </c>
      <c r="T172" s="64">
        <v>1344090</v>
      </c>
      <c r="U172" s="59"/>
      <c r="V172" s="60" t="s">
        <v>35</v>
      </c>
      <c r="W172" s="60" t="s">
        <v>36</v>
      </c>
    </row>
    <row r="173" spans="1:23" x14ac:dyDescent="0.2">
      <c r="A173" s="59" t="s">
        <v>224</v>
      </c>
      <c r="B173" s="60" t="s">
        <v>54</v>
      </c>
      <c r="C173" s="60"/>
      <c r="D173" s="60"/>
      <c r="E173" s="1" t="str">
        <f t="shared" si="19"/>
        <v>261 West 25th Street 7E</v>
      </c>
      <c r="F173" s="61">
        <v>1450000</v>
      </c>
      <c r="G173" s="59">
        <v>495</v>
      </c>
      <c r="H173" s="60" t="s">
        <v>33</v>
      </c>
      <c r="I173" s="60">
        <v>1</v>
      </c>
      <c r="J173" s="62">
        <v>1</v>
      </c>
      <c r="K173" s="63">
        <v>783</v>
      </c>
      <c r="L173" s="61">
        <f t="shared" si="20"/>
        <v>1885.647509578544</v>
      </c>
      <c r="M173" s="64">
        <v>2.4300000000000002</v>
      </c>
      <c r="N173" s="64"/>
      <c r="O173" s="59"/>
      <c r="P173" s="59"/>
      <c r="Q173" s="65" t="s">
        <v>34</v>
      </c>
      <c r="R173" s="61">
        <f t="shared" si="21"/>
        <v>1476462</v>
      </c>
      <c r="S173" s="66">
        <v>42431</v>
      </c>
      <c r="T173" s="64">
        <v>1476462</v>
      </c>
      <c r="U173" s="59"/>
      <c r="V173" s="60" t="s">
        <v>35</v>
      </c>
      <c r="W173" s="60" t="s">
        <v>36</v>
      </c>
    </row>
    <row r="174" spans="1:23" x14ac:dyDescent="0.2">
      <c r="A174" s="59" t="s">
        <v>224</v>
      </c>
      <c r="B174" s="60" t="s">
        <v>228</v>
      </c>
      <c r="C174" s="60"/>
      <c r="D174" s="60"/>
      <c r="E174" s="1" t="str">
        <f t="shared" si="19"/>
        <v>261 West 25th Street 8A</v>
      </c>
      <c r="F174" s="61">
        <v>1400000</v>
      </c>
      <c r="G174" s="59">
        <v>480</v>
      </c>
      <c r="H174" s="60" t="s">
        <v>33</v>
      </c>
      <c r="I174" s="60">
        <v>1</v>
      </c>
      <c r="J174" s="62">
        <v>1</v>
      </c>
      <c r="K174" s="63">
        <v>720</v>
      </c>
      <c r="L174" s="61">
        <f t="shared" si="20"/>
        <v>1979.9305555555557</v>
      </c>
      <c r="M174" s="64">
        <v>2.4</v>
      </c>
      <c r="N174" s="64"/>
      <c r="O174" s="59"/>
      <c r="P174" s="59"/>
      <c r="Q174" s="65" t="s">
        <v>34</v>
      </c>
      <c r="R174" s="61">
        <f t="shared" si="21"/>
        <v>1425550</v>
      </c>
      <c r="S174" s="66">
        <v>42425</v>
      </c>
      <c r="T174" s="64">
        <v>1425550</v>
      </c>
      <c r="U174" s="59"/>
      <c r="V174" s="60" t="s">
        <v>35</v>
      </c>
      <c r="W174" s="60" t="s">
        <v>36</v>
      </c>
    </row>
    <row r="175" spans="1:23" x14ac:dyDescent="0.2">
      <c r="A175" s="59" t="s">
        <v>224</v>
      </c>
      <c r="B175" s="60" t="s">
        <v>73</v>
      </c>
      <c r="C175" s="60"/>
      <c r="D175" s="60"/>
      <c r="E175" s="1" t="str">
        <f t="shared" si="19"/>
        <v>261 West 25th Street 8E</v>
      </c>
      <c r="F175" s="61">
        <v>1485000</v>
      </c>
      <c r="G175" s="59">
        <v>524</v>
      </c>
      <c r="H175" s="60" t="s">
        <v>33</v>
      </c>
      <c r="I175" s="60">
        <v>1</v>
      </c>
      <c r="J175" s="62">
        <v>1</v>
      </c>
      <c r="K175" s="63">
        <v>783</v>
      </c>
      <c r="L175" s="61">
        <f t="shared" si="20"/>
        <v>1931.1634738186463</v>
      </c>
      <c r="M175" s="64">
        <v>2.46</v>
      </c>
      <c r="N175" s="64"/>
      <c r="O175" s="59"/>
      <c r="P175" s="59"/>
      <c r="Q175" s="65" t="s">
        <v>34</v>
      </c>
      <c r="R175" s="61">
        <f t="shared" si="21"/>
        <v>1512101</v>
      </c>
      <c r="S175" s="66">
        <v>42444</v>
      </c>
      <c r="T175" s="64">
        <v>1512101</v>
      </c>
      <c r="U175" s="59"/>
      <c r="V175" s="60" t="s">
        <v>35</v>
      </c>
      <c r="W175" s="60" t="s">
        <v>36</v>
      </c>
    </row>
    <row r="176" spans="1:23" x14ac:dyDescent="0.2">
      <c r="A176" s="59" t="s">
        <v>224</v>
      </c>
      <c r="B176" s="60" t="s">
        <v>194</v>
      </c>
      <c r="C176" s="60"/>
      <c r="D176" s="60"/>
      <c r="E176" s="1" t="str">
        <f t="shared" si="19"/>
        <v>261 West 25th Street 9A</v>
      </c>
      <c r="F176" s="61">
        <v>2200000</v>
      </c>
      <c r="G176" s="59">
        <v>27</v>
      </c>
      <c r="H176" s="60" t="s">
        <v>33</v>
      </c>
      <c r="I176" s="60">
        <v>1</v>
      </c>
      <c r="J176" s="62">
        <v>1</v>
      </c>
      <c r="K176" s="63">
        <v>810</v>
      </c>
      <c r="L176" s="61">
        <f t="shared" si="20"/>
        <v>2092.5925925925926</v>
      </c>
      <c r="M176" s="64">
        <v>2.56</v>
      </c>
      <c r="N176" s="64"/>
      <c r="O176" s="59"/>
      <c r="P176" s="59"/>
      <c r="Q176" s="65" t="s">
        <v>34</v>
      </c>
      <c r="R176" s="61">
        <f t="shared" si="21"/>
        <v>1695000</v>
      </c>
      <c r="S176" s="66">
        <v>42444</v>
      </c>
      <c r="T176" s="64">
        <v>1695000</v>
      </c>
      <c r="U176" s="59"/>
      <c r="V176" s="60" t="s">
        <v>35</v>
      </c>
      <c r="W176" s="60" t="s">
        <v>36</v>
      </c>
    </row>
    <row r="177" spans="1:23" x14ac:dyDescent="0.2">
      <c r="A177" s="59" t="s">
        <v>229</v>
      </c>
      <c r="B177" s="60" t="s">
        <v>39</v>
      </c>
      <c r="C177" s="60"/>
      <c r="D177" s="60"/>
      <c r="E177" s="1" t="str">
        <f t="shared" si="19"/>
        <v>261 West 28th Street 8C</v>
      </c>
      <c r="F177" s="61">
        <v>1150000</v>
      </c>
      <c r="G177" s="59">
        <v>19</v>
      </c>
      <c r="H177" s="60" t="s">
        <v>33</v>
      </c>
      <c r="I177" s="60">
        <v>1</v>
      </c>
      <c r="J177" s="62">
        <v>1</v>
      </c>
      <c r="K177" s="63">
        <v>737</v>
      </c>
      <c r="L177" s="61">
        <f t="shared" si="20"/>
        <v>1560.3799185888738</v>
      </c>
      <c r="M177" s="64">
        <v>2.27</v>
      </c>
      <c r="N177" s="64" t="s">
        <v>197</v>
      </c>
      <c r="O177" s="59"/>
      <c r="P177" s="59"/>
      <c r="Q177" s="65" t="s">
        <v>34</v>
      </c>
      <c r="R177" s="61">
        <f t="shared" si="21"/>
        <v>1150000</v>
      </c>
      <c r="S177" s="66">
        <v>42593</v>
      </c>
      <c r="T177" s="64">
        <v>1150000</v>
      </c>
      <c r="U177" s="59"/>
      <c r="V177" s="60" t="s">
        <v>35</v>
      </c>
      <c r="W177" s="60" t="s">
        <v>36</v>
      </c>
    </row>
    <row r="178" spans="1:23" x14ac:dyDescent="0.2">
      <c r="A178" t="s">
        <v>230</v>
      </c>
      <c r="B178" s="1" t="s">
        <v>231</v>
      </c>
      <c r="E178" s="1" t="str">
        <f t="shared" si="19"/>
        <v>263 Ninth Avenue 3BB</v>
      </c>
      <c r="F178" s="3">
        <v>2395000</v>
      </c>
      <c r="G178">
        <v>46</v>
      </c>
      <c r="H178" s="1" t="s">
        <v>33</v>
      </c>
      <c r="I178" s="1">
        <v>1</v>
      </c>
      <c r="J178" s="51">
        <v>2</v>
      </c>
      <c r="K178" s="52">
        <v>1536</v>
      </c>
      <c r="L178" s="3">
        <f t="shared" si="20"/>
        <v>1559.2447916666667</v>
      </c>
      <c r="M178" s="72">
        <v>1490</v>
      </c>
      <c r="N178" s="72">
        <v>1690</v>
      </c>
      <c r="O178">
        <v>2.0699999999999998</v>
      </c>
      <c r="Q178" s="53" t="s">
        <v>52</v>
      </c>
      <c r="R178" s="3">
        <f t="shared" si="21"/>
        <v>2395000</v>
      </c>
      <c r="V178" s="1" t="s">
        <v>35</v>
      </c>
      <c r="W178" s="1" t="s">
        <v>35</v>
      </c>
    </row>
    <row r="179" spans="1:23" x14ac:dyDescent="0.2">
      <c r="A179" s="59" t="s">
        <v>230</v>
      </c>
      <c r="B179" s="60" t="s">
        <v>232</v>
      </c>
      <c r="C179" s="60"/>
      <c r="D179" s="60"/>
      <c r="E179" s="1" t="str">
        <f t="shared" si="19"/>
        <v>263 Ninth Avenue 5D</v>
      </c>
      <c r="F179" s="61">
        <v>2250000</v>
      </c>
      <c r="G179" s="59">
        <v>159</v>
      </c>
      <c r="H179" s="60" t="s">
        <v>33</v>
      </c>
      <c r="I179" s="60">
        <v>1</v>
      </c>
      <c r="J179" s="62">
        <v>2</v>
      </c>
      <c r="K179" s="63">
        <v>1489</v>
      </c>
      <c r="L179" s="61">
        <f t="shared" si="20"/>
        <v>1490.933512424446</v>
      </c>
      <c r="M179" s="64">
        <v>1.81</v>
      </c>
      <c r="N179" s="64"/>
      <c r="O179" s="59"/>
      <c r="P179" s="59"/>
      <c r="Q179" s="65" t="s">
        <v>34</v>
      </c>
      <c r="R179" s="61">
        <f t="shared" si="21"/>
        <v>2220000</v>
      </c>
      <c r="S179" s="66">
        <v>42542</v>
      </c>
      <c r="T179" s="64">
        <v>2220000</v>
      </c>
      <c r="U179" s="59"/>
      <c r="V179" s="60" t="s">
        <v>35</v>
      </c>
      <c r="W179" s="60" t="s">
        <v>36</v>
      </c>
    </row>
    <row r="180" spans="1:23" x14ac:dyDescent="0.2">
      <c r="A180" s="59" t="s">
        <v>230</v>
      </c>
      <c r="B180" s="60" t="s">
        <v>154</v>
      </c>
      <c r="C180" s="60"/>
      <c r="D180" s="60"/>
      <c r="E180" s="1" t="str">
        <f t="shared" si="19"/>
        <v>263 Ninth Avenue 6B</v>
      </c>
      <c r="F180" s="61">
        <v>2498000</v>
      </c>
      <c r="G180" s="59">
        <v>29</v>
      </c>
      <c r="H180" s="60" t="s">
        <v>33</v>
      </c>
      <c r="I180" s="60">
        <v>1</v>
      </c>
      <c r="J180" s="62">
        <v>2</v>
      </c>
      <c r="K180" s="63">
        <v>1536</v>
      </c>
      <c r="L180" s="61">
        <f t="shared" si="20"/>
        <v>1627.6041666666667</v>
      </c>
      <c r="M180" s="64">
        <v>2.04</v>
      </c>
      <c r="N180" s="64"/>
      <c r="O180" s="59"/>
      <c r="P180" s="59"/>
      <c r="Q180" s="65" t="s">
        <v>34</v>
      </c>
      <c r="R180" s="61">
        <f t="shared" si="21"/>
        <v>2500000</v>
      </c>
      <c r="S180" s="66">
        <v>42527</v>
      </c>
      <c r="T180" s="64">
        <v>2500000</v>
      </c>
      <c r="U180" s="59"/>
      <c r="V180" s="60" t="s">
        <v>35</v>
      </c>
      <c r="W180" s="60" t="s">
        <v>36</v>
      </c>
    </row>
    <row r="181" spans="1:23" x14ac:dyDescent="0.2">
      <c r="A181" t="s">
        <v>233</v>
      </c>
      <c r="B181" s="1" t="s">
        <v>234</v>
      </c>
      <c r="E181" s="1" t="str">
        <f t="shared" si="19"/>
        <v>270 West 17th Street 15F</v>
      </c>
      <c r="F181" s="3">
        <v>1325000</v>
      </c>
      <c r="G181">
        <v>35</v>
      </c>
      <c r="H181" s="1" t="s">
        <v>33</v>
      </c>
      <c r="I181" s="1">
        <v>1</v>
      </c>
      <c r="J181" s="51">
        <v>1</v>
      </c>
      <c r="K181" s="52">
        <v>595</v>
      </c>
      <c r="L181" s="3">
        <f t="shared" si="20"/>
        <v>2226.8907563025209</v>
      </c>
      <c r="M181" s="72">
        <v>683</v>
      </c>
      <c r="N181" s="72">
        <v>554</v>
      </c>
      <c r="O181">
        <v>2.08</v>
      </c>
      <c r="Q181" s="53" t="s">
        <v>52</v>
      </c>
      <c r="R181" s="3">
        <f t="shared" si="21"/>
        <v>1325000</v>
      </c>
      <c r="V181" s="1" t="s">
        <v>35</v>
      </c>
      <c r="W181" s="1" t="s">
        <v>35</v>
      </c>
    </row>
    <row r="182" spans="1:23" x14ac:dyDescent="0.2">
      <c r="A182" s="59" t="s">
        <v>233</v>
      </c>
      <c r="B182" s="60" t="s">
        <v>74</v>
      </c>
      <c r="C182" s="60"/>
      <c r="D182" s="60"/>
      <c r="E182" s="1" t="str">
        <f t="shared" si="19"/>
        <v>270 West 17th Street 11E</v>
      </c>
      <c r="F182" s="61">
        <v>1325000</v>
      </c>
      <c r="G182" s="59">
        <v>89</v>
      </c>
      <c r="H182" s="60" t="s">
        <v>33</v>
      </c>
      <c r="I182" s="60">
        <v>1</v>
      </c>
      <c r="J182" s="62">
        <v>1</v>
      </c>
      <c r="K182" s="63">
        <v>575</v>
      </c>
      <c r="L182" s="61">
        <f t="shared" si="20"/>
        <v>2304.3478260869565</v>
      </c>
      <c r="M182" s="64">
        <v>1.1499999999999999</v>
      </c>
      <c r="N182" s="64"/>
      <c r="O182" s="59"/>
      <c r="P182" s="59"/>
      <c r="Q182" s="65" t="s">
        <v>34</v>
      </c>
      <c r="R182" s="61">
        <f t="shared" si="21"/>
        <v>1325000</v>
      </c>
      <c r="S182" s="66">
        <v>42521</v>
      </c>
      <c r="T182" s="64">
        <v>1325000</v>
      </c>
      <c r="U182" s="59"/>
      <c r="V182" s="60" t="s">
        <v>35</v>
      </c>
      <c r="W182" s="60" t="s">
        <v>36</v>
      </c>
    </row>
    <row r="183" spans="1:23" x14ac:dyDescent="0.2">
      <c r="A183" s="59" t="s">
        <v>233</v>
      </c>
      <c r="B183" s="60" t="s">
        <v>235</v>
      </c>
      <c r="C183" s="60"/>
      <c r="D183" s="60"/>
      <c r="E183" s="1" t="str">
        <f t="shared" si="19"/>
        <v>270 West 17th Street 11F</v>
      </c>
      <c r="F183" s="61">
        <v>1190000</v>
      </c>
      <c r="G183" s="59">
        <v>96</v>
      </c>
      <c r="H183" s="60" t="s">
        <v>33</v>
      </c>
      <c r="I183" s="60">
        <v>1</v>
      </c>
      <c r="J183" s="62">
        <v>1</v>
      </c>
      <c r="K183" s="63">
        <v>592</v>
      </c>
      <c r="L183" s="61">
        <f t="shared" si="20"/>
        <v>1815.8783783783783</v>
      </c>
      <c r="M183" s="64">
        <v>2.2799999999999998</v>
      </c>
      <c r="N183" s="64"/>
      <c r="O183" s="59"/>
      <c r="P183" s="59"/>
      <c r="Q183" s="65" t="s">
        <v>34</v>
      </c>
      <c r="R183" s="61">
        <f t="shared" si="21"/>
        <v>1075000</v>
      </c>
      <c r="S183" s="66">
        <v>42397</v>
      </c>
      <c r="T183" s="64">
        <v>1075000</v>
      </c>
      <c r="U183" s="59"/>
      <c r="V183" s="60" t="s">
        <v>35</v>
      </c>
      <c r="W183" s="60" t="s">
        <v>36</v>
      </c>
    </row>
    <row r="184" spans="1:23" x14ac:dyDescent="0.2">
      <c r="A184" s="59" t="s">
        <v>233</v>
      </c>
      <c r="B184" s="60" t="s">
        <v>236</v>
      </c>
      <c r="C184" s="60"/>
      <c r="D184" s="60"/>
      <c r="E184" s="1" t="str">
        <f t="shared" si="19"/>
        <v>270 West 17th Street 15G</v>
      </c>
      <c r="F184" s="61">
        <v>1350000</v>
      </c>
      <c r="G184" s="59">
        <v>53</v>
      </c>
      <c r="H184" s="60" t="s">
        <v>33</v>
      </c>
      <c r="I184" s="60">
        <v>1</v>
      </c>
      <c r="J184" s="62">
        <v>1</v>
      </c>
      <c r="K184" s="63">
        <v>600</v>
      </c>
      <c r="L184" s="61">
        <f t="shared" si="20"/>
        <v>2208.3333333333335</v>
      </c>
      <c r="M184" s="64">
        <v>2.29</v>
      </c>
      <c r="N184" s="64"/>
      <c r="O184" s="59"/>
      <c r="P184" s="59"/>
      <c r="Q184" s="65" t="s">
        <v>34</v>
      </c>
      <c r="R184" s="61">
        <f t="shared" si="21"/>
        <v>1325000</v>
      </c>
      <c r="S184" s="66">
        <v>42671</v>
      </c>
      <c r="T184" s="64">
        <v>1325000</v>
      </c>
      <c r="U184" s="59"/>
      <c r="V184" s="60" t="s">
        <v>35</v>
      </c>
      <c r="W184" s="60" t="s">
        <v>36</v>
      </c>
    </row>
    <row r="185" spans="1:23" x14ac:dyDescent="0.2">
      <c r="A185" t="s">
        <v>50</v>
      </c>
      <c r="B185" s="1" t="s">
        <v>103</v>
      </c>
      <c r="E185" s="1" t="str">
        <f t="shared" si="19"/>
        <v>300 West 53rd Street 3F</v>
      </c>
      <c r="F185" s="3">
        <v>975000</v>
      </c>
      <c r="G185">
        <v>12</v>
      </c>
      <c r="H185" s="1" t="s">
        <v>33</v>
      </c>
      <c r="I185" s="1">
        <v>1</v>
      </c>
      <c r="J185" s="51">
        <v>1</v>
      </c>
      <c r="K185" s="52">
        <v>878</v>
      </c>
      <c r="L185" s="3">
        <f t="shared" si="20"/>
        <v>1110.4783599088839</v>
      </c>
      <c r="M185">
        <v>810</v>
      </c>
      <c r="N185">
        <v>920</v>
      </c>
      <c r="O185">
        <v>1.97</v>
      </c>
      <c r="Q185" s="53" t="s">
        <v>52</v>
      </c>
      <c r="R185" s="3">
        <f t="shared" si="21"/>
        <v>975000</v>
      </c>
      <c r="V185" s="1" t="s">
        <v>35</v>
      </c>
      <c r="W185" s="1" t="s">
        <v>35</v>
      </c>
    </row>
    <row r="186" spans="1:23" x14ac:dyDescent="0.2">
      <c r="A186" s="7" t="s">
        <v>50</v>
      </c>
      <c r="B186" s="67" t="s">
        <v>41</v>
      </c>
      <c r="C186" s="67"/>
      <c r="D186" s="67"/>
      <c r="E186" s="1" t="str">
        <f t="shared" si="19"/>
        <v>300 West 53rd Street 4B</v>
      </c>
      <c r="F186" s="68">
        <v>995000</v>
      </c>
      <c r="G186" s="7">
        <v>22</v>
      </c>
      <c r="H186" s="67" t="s">
        <v>33</v>
      </c>
      <c r="I186" s="67">
        <v>1</v>
      </c>
      <c r="J186" s="69">
        <v>1</v>
      </c>
      <c r="K186" s="5">
        <v>830</v>
      </c>
      <c r="L186" s="68">
        <f t="shared" si="20"/>
        <v>1198.7951807228915</v>
      </c>
      <c r="M186" s="7">
        <v>765</v>
      </c>
      <c r="N186" s="7">
        <v>648</v>
      </c>
      <c r="O186" s="7">
        <v>1.7</v>
      </c>
      <c r="P186" s="7"/>
      <c r="Q186" s="71" t="s">
        <v>44</v>
      </c>
      <c r="R186" s="68">
        <f t="shared" si="21"/>
        <v>995000</v>
      </c>
      <c r="S186" s="7"/>
      <c r="T186" s="7"/>
      <c r="U186" s="7">
        <v>22</v>
      </c>
      <c r="V186" s="67" t="s">
        <v>35</v>
      </c>
      <c r="W186" s="67" t="s">
        <v>36</v>
      </c>
    </row>
    <row r="187" spans="1:23" x14ac:dyDescent="0.2">
      <c r="A187" t="s">
        <v>53</v>
      </c>
      <c r="B187" s="1" t="s">
        <v>119</v>
      </c>
      <c r="E187" s="1" t="str">
        <f t="shared" si="19"/>
        <v>301 W 57th Street 25A</v>
      </c>
      <c r="F187" s="3">
        <v>1960000</v>
      </c>
      <c r="G187">
        <v>252</v>
      </c>
      <c r="H187" s="1" t="s">
        <v>33</v>
      </c>
      <c r="I187" s="1">
        <v>1</v>
      </c>
      <c r="J187" s="51">
        <v>1</v>
      </c>
      <c r="K187" s="52">
        <v>789</v>
      </c>
      <c r="L187" s="3">
        <f t="shared" si="20"/>
        <v>2484.1571609632447</v>
      </c>
      <c r="M187">
        <v>751</v>
      </c>
      <c r="N187">
        <v>837</v>
      </c>
      <c r="O187">
        <v>2.0099999999999998</v>
      </c>
      <c r="Q187" s="53" t="s">
        <v>52</v>
      </c>
      <c r="R187" s="3">
        <f t="shared" si="21"/>
        <v>1960000</v>
      </c>
      <c r="V187" s="12" t="s">
        <v>35</v>
      </c>
      <c r="W187" s="1" t="s">
        <v>35</v>
      </c>
    </row>
    <row r="188" spans="1:23" x14ac:dyDescent="0.2">
      <c r="A188" s="7" t="s">
        <v>55</v>
      </c>
      <c r="B188" s="67" t="s">
        <v>237</v>
      </c>
      <c r="C188" s="67"/>
      <c r="D188" s="67"/>
      <c r="E188" s="1" t="str">
        <f t="shared" si="19"/>
        <v>301 West 57th Street 10F</v>
      </c>
      <c r="F188" s="68">
        <v>899000</v>
      </c>
      <c r="G188" s="7">
        <v>49</v>
      </c>
      <c r="H188" s="67" t="s">
        <v>33</v>
      </c>
      <c r="I188" s="67">
        <v>1</v>
      </c>
      <c r="J188" s="69">
        <v>1</v>
      </c>
      <c r="K188" s="5" t="s">
        <v>57</v>
      </c>
      <c r="L188" s="68" t="str">
        <f t="shared" si="20"/>
        <v>NA</v>
      </c>
      <c r="M188" s="7">
        <v>536</v>
      </c>
      <c r="N188" s="7">
        <v>510</v>
      </c>
      <c r="O188" s="7"/>
      <c r="P188" s="7"/>
      <c r="Q188" s="71" t="s">
        <v>44</v>
      </c>
      <c r="R188" s="68">
        <f t="shared" si="21"/>
        <v>899000</v>
      </c>
      <c r="S188" s="7"/>
      <c r="T188" s="7"/>
      <c r="U188" s="7">
        <v>49</v>
      </c>
      <c r="V188" s="67" t="s">
        <v>35</v>
      </c>
      <c r="W188" s="67" t="s">
        <v>36</v>
      </c>
    </row>
    <row r="189" spans="1:23" x14ac:dyDescent="0.2">
      <c r="A189" s="59" t="s">
        <v>55</v>
      </c>
      <c r="B189" s="60" t="s">
        <v>238</v>
      </c>
      <c r="C189" s="60"/>
      <c r="D189" s="60"/>
      <c r="E189" s="1" t="str">
        <f t="shared" si="19"/>
        <v>301 West 57th Street 43E</v>
      </c>
      <c r="F189" s="61">
        <v>1400000</v>
      </c>
      <c r="G189" s="59">
        <v>19</v>
      </c>
      <c r="H189" s="60" t="s">
        <v>33</v>
      </c>
      <c r="I189" s="60">
        <v>1</v>
      </c>
      <c r="J189" s="62">
        <v>2</v>
      </c>
      <c r="K189" s="63">
        <v>865</v>
      </c>
      <c r="L189" s="61">
        <f t="shared" si="20"/>
        <v>1606.936416184971</v>
      </c>
      <c r="M189" s="59">
        <v>2.1</v>
      </c>
      <c r="N189" s="59"/>
      <c r="O189" s="59"/>
      <c r="P189" s="59"/>
      <c r="Q189" s="65" t="s">
        <v>34</v>
      </c>
      <c r="R189" s="61">
        <f t="shared" si="21"/>
        <v>1390000</v>
      </c>
      <c r="S189" s="66">
        <v>42594</v>
      </c>
      <c r="T189" s="64">
        <v>1390000</v>
      </c>
      <c r="U189" s="59">
        <v>19</v>
      </c>
      <c r="V189" s="60" t="s">
        <v>35</v>
      </c>
      <c r="W189" s="60" t="s">
        <v>36</v>
      </c>
    </row>
    <row r="190" spans="1:23" x14ac:dyDescent="0.2">
      <c r="A190" t="s">
        <v>239</v>
      </c>
      <c r="B190" s="1" t="s">
        <v>240</v>
      </c>
      <c r="E190" s="1" t="str">
        <f t="shared" si="19"/>
        <v>305 West 18th Street 2D</v>
      </c>
      <c r="F190" s="3">
        <v>1050000</v>
      </c>
      <c r="G190">
        <v>12</v>
      </c>
      <c r="H190" s="1" t="s">
        <v>33</v>
      </c>
      <c r="I190" s="1">
        <v>1</v>
      </c>
      <c r="J190" s="51">
        <v>1</v>
      </c>
      <c r="K190" s="52">
        <v>700</v>
      </c>
      <c r="L190" s="3">
        <f t="shared" si="20"/>
        <v>1500</v>
      </c>
      <c r="M190" s="72">
        <v>555</v>
      </c>
      <c r="N190" s="72">
        <v>714</v>
      </c>
      <c r="O190">
        <v>1.81</v>
      </c>
      <c r="P190" t="s">
        <v>241</v>
      </c>
      <c r="Q190" s="53" t="s">
        <v>52</v>
      </c>
      <c r="R190" s="3">
        <f t="shared" si="21"/>
        <v>1050000</v>
      </c>
      <c r="V190" s="1" t="s">
        <v>35</v>
      </c>
      <c r="W190" s="1" t="s">
        <v>35</v>
      </c>
    </row>
    <row r="191" spans="1:23" x14ac:dyDescent="0.2">
      <c r="A191" s="7" t="s">
        <v>239</v>
      </c>
      <c r="B191" s="67" t="s">
        <v>242</v>
      </c>
      <c r="C191" s="67"/>
      <c r="D191" s="67"/>
      <c r="E191" s="1" t="str">
        <f t="shared" si="19"/>
        <v>305 West 18th Street 2C</v>
      </c>
      <c r="F191" s="68">
        <v>799000</v>
      </c>
      <c r="G191" s="7">
        <v>14</v>
      </c>
      <c r="H191" s="67" t="s">
        <v>33</v>
      </c>
      <c r="I191" s="67">
        <v>1</v>
      </c>
      <c r="J191" s="69">
        <v>1</v>
      </c>
      <c r="K191" s="5">
        <v>545</v>
      </c>
      <c r="L191" s="68">
        <f t="shared" si="20"/>
        <v>1466.0550458715597</v>
      </c>
      <c r="M191" s="70">
        <v>434</v>
      </c>
      <c r="N191" s="70">
        <v>561</v>
      </c>
      <c r="O191" s="7">
        <v>1.83</v>
      </c>
      <c r="P191" s="7" t="s">
        <v>241</v>
      </c>
      <c r="Q191" s="71" t="s">
        <v>44</v>
      </c>
      <c r="R191" s="68">
        <f t="shared" si="21"/>
        <v>799000</v>
      </c>
      <c r="S191" s="7"/>
      <c r="T191" s="7"/>
      <c r="U191" s="7"/>
      <c r="V191" s="67" t="s">
        <v>35</v>
      </c>
      <c r="W191" s="67" t="s">
        <v>36</v>
      </c>
    </row>
    <row r="192" spans="1:23" x14ac:dyDescent="0.2">
      <c r="A192" t="s">
        <v>243</v>
      </c>
      <c r="B192" s="1" t="s">
        <v>244</v>
      </c>
      <c r="E192" s="1" t="str">
        <f t="shared" si="19"/>
        <v>310 W 52nd Street 35C</v>
      </c>
      <c r="F192" s="3">
        <v>1425000</v>
      </c>
      <c r="G192">
        <v>56</v>
      </c>
      <c r="H192" s="1" t="s">
        <v>33</v>
      </c>
      <c r="I192" s="1">
        <v>1</v>
      </c>
      <c r="J192" s="51">
        <v>1.5</v>
      </c>
      <c r="K192" s="52">
        <v>729</v>
      </c>
      <c r="L192" s="3">
        <f t="shared" si="20"/>
        <v>1954.7325102880659</v>
      </c>
      <c r="M192">
        <v>877</v>
      </c>
      <c r="N192">
        <v>643</v>
      </c>
      <c r="O192">
        <v>2.09</v>
      </c>
      <c r="P192" t="s">
        <v>179</v>
      </c>
      <c r="Q192" s="53" t="s">
        <v>52</v>
      </c>
      <c r="R192" s="3">
        <f t="shared" si="21"/>
        <v>1425000</v>
      </c>
      <c r="V192" s="12" t="s">
        <v>35</v>
      </c>
      <c r="W192" s="1" t="s">
        <v>35</v>
      </c>
    </row>
    <row r="193" spans="1:23" x14ac:dyDescent="0.2">
      <c r="A193" s="59" t="s">
        <v>245</v>
      </c>
      <c r="B193" s="60" t="s">
        <v>246</v>
      </c>
      <c r="C193" s="60"/>
      <c r="D193" s="60"/>
      <c r="E193" s="1" t="str">
        <f t="shared" si="19"/>
        <v>310 West 52 10H</v>
      </c>
      <c r="F193" s="61">
        <v>1595000</v>
      </c>
      <c r="G193" s="59">
        <v>137</v>
      </c>
      <c r="H193" s="60" t="s">
        <v>33</v>
      </c>
      <c r="I193" s="60">
        <v>1</v>
      </c>
      <c r="J193" s="62">
        <v>2</v>
      </c>
      <c r="K193" s="63">
        <v>976</v>
      </c>
      <c r="L193" s="61">
        <f t="shared" si="20"/>
        <v>1618.8524590163934</v>
      </c>
      <c r="M193" s="59">
        <v>1.67</v>
      </c>
      <c r="N193" s="59"/>
      <c r="O193" s="59"/>
      <c r="P193" s="59" t="s">
        <v>179</v>
      </c>
      <c r="Q193" s="65" t="s">
        <v>34</v>
      </c>
      <c r="R193" s="61">
        <f t="shared" si="21"/>
        <v>1580000</v>
      </c>
      <c r="S193" s="66">
        <v>42445</v>
      </c>
      <c r="T193" s="64">
        <v>1580000</v>
      </c>
      <c r="U193" s="59">
        <v>137</v>
      </c>
      <c r="V193" s="60" t="s">
        <v>35</v>
      </c>
      <c r="W193" s="60" t="s">
        <v>36</v>
      </c>
    </row>
    <row r="194" spans="1:23" x14ac:dyDescent="0.2">
      <c r="A194" t="s">
        <v>247</v>
      </c>
      <c r="B194" s="1" t="s">
        <v>162</v>
      </c>
      <c r="E194" s="1" t="str">
        <f t="shared" si="19"/>
        <v>310 West 52nd Street 15A</v>
      </c>
      <c r="F194" s="3">
        <v>1350000</v>
      </c>
      <c r="G194">
        <v>182</v>
      </c>
      <c r="H194" s="1" t="s">
        <v>33</v>
      </c>
      <c r="I194" s="1">
        <v>1</v>
      </c>
      <c r="J194" s="51">
        <v>1.5</v>
      </c>
      <c r="K194" s="52">
        <v>802</v>
      </c>
      <c r="L194" s="3">
        <f t="shared" si="20"/>
        <v>1683.2917705735661</v>
      </c>
      <c r="M194">
        <v>925</v>
      </c>
      <c r="N194">
        <v>665</v>
      </c>
      <c r="O194">
        <v>1.98</v>
      </c>
      <c r="P194" t="s">
        <v>179</v>
      </c>
      <c r="Q194" s="53" t="s">
        <v>52</v>
      </c>
      <c r="R194" s="3">
        <f t="shared" si="21"/>
        <v>1350000</v>
      </c>
      <c r="V194" s="12" t="s">
        <v>35</v>
      </c>
      <c r="W194" s="1" t="s">
        <v>35</v>
      </c>
    </row>
    <row r="195" spans="1:23" x14ac:dyDescent="0.2">
      <c r="A195" t="s">
        <v>247</v>
      </c>
      <c r="B195" s="1" t="s">
        <v>248</v>
      </c>
      <c r="E195" s="1" t="str">
        <f t="shared" si="19"/>
        <v>310 West 52nd Street 22C</v>
      </c>
      <c r="F195" s="3">
        <v>1375000</v>
      </c>
      <c r="G195">
        <v>70</v>
      </c>
      <c r="H195" s="1" t="s">
        <v>33</v>
      </c>
      <c r="I195" s="1">
        <v>1</v>
      </c>
      <c r="J195" s="51">
        <v>1.5</v>
      </c>
      <c r="K195" s="52">
        <v>729</v>
      </c>
      <c r="L195" s="3">
        <f t="shared" si="20"/>
        <v>1886.1454046639233</v>
      </c>
      <c r="M195">
        <v>932</v>
      </c>
      <c r="N195">
        <v>675</v>
      </c>
      <c r="O195">
        <v>2.2000000000000002</v>
      </c>
      <c r="P195" t="s">
        <v>179</v>
      </c>
      <c r="Q195" s="53" t="s">
        <v>52</v>
      </c>
      <c r="R195" s="3">
        <f t="shared" si="21"/>
        <v>1375000</v>
      </c>
      <c r="V195" s="12" t="s">
        <v>35</v>
      </c>
      <c r="W195" s="1" t="s">
        <v>35</v>
      </c>
    </row>
    <row r="196" spans="1:23" x14ac:dyDescent="0.2">
      <c r="A196" s="59" t="s">
        <v>69</v>
      </c>
      <c r="B196" s="60" t="s">
        <v>152</v>
      </c>
      <c r="C196" s="60"/>
      <c r="D196" s="60"/>
      <c r="E196" s="1" t="str">
        <f t="shared" si="19"/>
        <v>315 7th Avenue 12A</v>
      </c>
      <c r="F196" s="61">
        <v>1200000</v>
      </c>
      <c r="G196" s="59">
        <v>78</v>
      </c>
      <c r="H196" s="60" t="s">
        <v>33</v>
      </c>
      <c r="I196" s="60">
        <v>1</v>
      </c>
      <c r="J196" s="62">
        <v>1</v>
      </c>
      <c r="K196" s="63">
        <v>770</v>
      </c>
      <c r="L196" s="61">
        <f t="shared" si="20"/>
        <v>1493.5064935064936</v>
      </c>
      <c r="M196" s="64">
        <v>2.37</v>
      </c>
      <c r="N196" s="64"/>
      <c r="O196" s="59"/>
      <c r="P196" s="59"/>
      <c r="Q196" s="65" t="s">
        <v>34</v>
      </c>
      <c r="R196" s="61">
        <f t="shared" si="21"/>
        <v>1150000</v>
      </c>
      <c r="S196" s="66">
        <v>42467</v>
      </c>
      <c r="T196" s="64">
        <v>1150000</v>
      </c>
      <c r="U196" s="59"/>
      <c r="V196" s="60" t="s">
        <v>35</v>
      </c>
      <c r="W196" s="60" t="s">
        <v>36</v>
      </c>
    </row>
    <row r="197" spans="1:23" x14ac:dyDescent="0.2">
      <c r="A197" t="s">
        <v>72</v>
      </c>
      <c r="B197" s="1" t="s">
        <v>249</v>
      </c>
      <c r="E197" s="1" t="str">
        <f t="shared" si="19"/>
        <v>315 Seventh Avenue PHD</v>
      </c>
      <c r="F197" s="3">
        <v>1599000</v>
      </c>
      <c r="G197">
        <v>252</v>
      </c>
      <c r="H197" s="1" t="s">
        <v>33</v>
      </c>
      <c r="I197" s="1">
        <v>1</v>
      </c>
      <c r="J197" s="51">
        <v>1.5</v>
      </c>
      <c r="K197" s="52">
        <v>1015</v>
      </c>
      <c r="L197" s="3">
        <f t="shared" si="20"/>
        <v>1575.3694581280788</v>
      </c>
      <c r="M197" s="72">
        <v>945</v>
      </c>
      <c r="N197" s="72">
        <v>2732</v>
      </c>
      <c r="O197">
        <v>3.62</v>
      </c>
      <c r="Q197" s="53" t="s">
        <v>52</v>
      </c>
      <c r="R197" s="3">
        <f t="shared" si="21"/>
        <v>1599000</v>
      </c>
      <c r="V197" s="1" t="s">
        <v>35</v>
      </c>
      <c r="W197" s="1" t="s">
        <v>35</v>
      </c>
    </row>
    <row r="198" spans="1:23" x14ac:dyDescent="0.2">
      <c r="A198" s="59" t="s">
        <v>72</v>
      </c>
      <c r="B198" s="60" t="s">
        <v>250</v>
      </c>
      <c r="C198" s="60"/>
      <c r="D198" s="60"/>
      <c r="E198" s="1" t="str">
        <f t="shared" si="19"/>
        <v>315 Seventh Avenue 19B</v>
      </c>
      <c r="F198" s="61">
        <v>1250000</v>
      </c>
      <c r="G198" s="59">
        <v>203</v>
      </c>
      <c r="H198" s="60" t="s">
        <v>33</v>
      </c>
      <c r="I198" s="60">
        <v>1</v>
      </c>
      <c r="J198" s="62">
        <v>1</v>
      </c>
      <c r="K198" s="63">
        <v>726</v>
      </c>
      <c r="L198" s="61">
        <f t="shared" si="20"/>
        <v>1721.763085399449</v>
      </c>
      <c r="M198" s="64">
        <v>2.5499999999999998</v>
      </c>
      <c r="N198" s="64"/>
      <c r="O198" s="59"/>
      <c r="P198" s="59"/>
      <c r="Q198" s="65" t="s">
        <v>34</v>
      </c>
      <c r="R198" s="61">
        <f t="shared" si="21"/>
        <v>1250000</v>
      </c>
      <c r="S198" s="66">
        <v>42488</v>
      </c>
      <c r="T198" s="64">
        <v>1250000</v>
      </c>
      <c r="U198" s="59"/>
      <c r="V198" s="60" t="s">
        <v>35</v>
      </c>
      <c r="W198" s="60" t="s">
        <v>36</v>
      </c>
    </row>
    <row r="199" spans="1:23" x14ac:dyDescent="0.2">
      <c r="A199" s="59" t="s">
        <v>72</v>
      </c>
      <c r="B199" s="60" t="s">
        <v>251</v>
      </c>
      <c r="C199" s="60"/>
      <c r="D199" s="60"/>
      <c r="E199" s="1" t="str">
        <f t="shared" si="19"/>
        <v>315 Seventh Avenue PHC</v>
      </c>
      <c r="F199" s="61">
        <v>1700000</v>
      </c>
      <c r="G199" s="59">
        <v>226</v>
      </c>
      <c r="H199" s="60" t="s">
        <v>33</v>
      </c>
      <c r="I199" s="60">
        <v>1</v>
      </c>
      <c r="J199" s="62">
        <v>1</v>
      </c>
      <c r="K199" s="63">
        <v>986</v>
      </c>
      <c r="L199" s="61">
        <f t="shared" si="20"/>
        <v>1648.0730223123733</v>
      </c>
      <c r="M199" s="64">
        <v>3.08</v>
      </c>
      <c r="N199" s="64"/>
      <c r="O199" s="59"/>
      <c r="P199" s="59"/>
      <c r="Q199" s="65" t="s">
        <v>34</v>
      </c>
      <c r="R199" s="61">
        <f t="shared" si="21"/>
        <v>1625000</v>
      </c>
      <c r="S199" s="66">
        <v>42608</v>
      </c>
      <c r="T199" s="64">
        <v>1625000</v>
      </c>
      <c r="U199" s="59"/>
      <c r="V199" s="60" t="s">
        <v>35</v>
      </c>
      <c r="W199" s="60" t="s">
        <v>36</v>
      </c>
    </row>
    <row r="200" spans="1:23" x14ac:dyDescent="0.2">
      <c r="A200" t="s">
        <v>76</v>
      </c>
      <c r="B200" s="1" t="s">
        <v>252</v>
      </c>
      <c r="E200" s="1" t="str">
        <f t="shared" si="19"/>
        <v>322 W 57th Street 35P</v>
      </c>
      <c r="F200" s="3">
        <v>2100000</v>
      </c>
      <c r="G200">
        <v>202</v>
      </c>
      <c r="H200" s="1" t="s">
        <v>33</v>
      </c>
      <c r="I200" s="1">
        <v>1</v>
      </c>
      <c r="J200" s="51">
        <v>1.5</v>
      </c>
      <c r="K200" s="52">
        <v>1179</v>
      </c>
      <c r="L200" s="3">
        <f t="shared" si="20"/>
        <v>1781.1704834605598</v>
      </c>
      <c r="M200">
        <v>909</v>
      </c>
      <c r="N200">
        <v>1559</v>
      </c>
      <c r="O200">
        <v>2.09</v>
      </c>
      <c r="Q200" s="53" t="s">
        <v>52</v>
      </c>
      <c r="R200" s="3">
        <f t="shared" si="21"/>
        <v>2100000</v>
      </c>
      <c r="V200" s="12" t="s">
        <v>35</v>
      </c>
      <c r="W200" s="1" t="s">
        <v>35</v>
      </c>
    </row>
    <row r="201" spans="1:23" x14ac:dyDescent="0.2">
      <c r="A201" s="7" t="s">
        <v>76</v>
      </c>
      <c r="B201" s="67" t="s">
        <v>253</v>
      </c>
      <c r="C201" s="67"/>
      <c r="D201" s="67"/>
      <c r="E201" s="1" t="str">
        <f t="shared" si="19"/>
        <v>322 W 57th Street 18G</v>
      </c>
      <c r="F201" s="68">
        <v>1525000</v>
      </c>
      <c r="G201" s="7">
        <v>93</v>
      </c>
      <c r="H201" s="67" t="s">
        <v>33</v>
      </c>
      <c r="I201" s="67">
        <v>1</v>
      </c>
      <c r="J201" s="69">
        <v>1</v>
      </c>
      <c r="K201" s="5">
        <v>757</v>
      </c>
      <c r="L201" s="68">
        <f t="shared" si="20"/>
        <v>2014.5310435931308</v>
      </c>
      <c r="M201" s="7">
        <v>494</v>
      </c>
      <c r="N201" s="7">
        <v>839</v>
      </c>
      <c r="O201" s="7">
        <v>1.76</v>
      </c>
      <c r="P201" s="7"/>
      <c r="Q201" s="71" t="s">
        <v>44</v>
      </c>
      <c r="R201" s="68">
        <f t="shared" si="21"/>
        <v>1525000</v>
      </c>
      <c r="S201" s="7"/>
      <c r="T201" s="7"/>
      <c r="U201" s="7">
        <v>93</v>
      </c>
      <c r="V201" s="67" t="s">
        <v>35</v>
      </c>
      <c r="W201" s="67" t="s">
        <v>36</v>
      </c>
    </row>
    <row r="202" spans="1:23" x14ac:dyDescent="0.2">
      <c r="A202" t="s">
        <v>77</v>
      </c>
      <c r="B202" s="1" t="s">
        <v>254</v>
      </c>
      <c r="E202" s="1" t="str">
        <f t="shared" si="19"/>
        <v>322 West 57th Street 33P2</v>
      </c>
      <c r="F202" s="3">
        <v>1999000</v>
      </c>
      <c r="G202">
        <v>210</v>
      </c>
      <c r="H202" s="1" t="s">
        <v>33</v>
      </c>
      <c r="I202" s="1">
        <v>1</v>
      </c>
      <c r="J202" s="51">
        <v>1.5</v>
      </c>
      <c r="K202" s="52">
        <v>1112</v>
      </c>
      <c r="L202" s="3">
        <f t="shared" si="20"/>
        <v>1797.6618705035971</v>
      </c>
      <c r="M202">
        <v>950</v>
      </c>
      <c r="N202">
        <v>1464</v>
      </c>
      <c r="O202">
        <v>2.17</v>
      </c>
      <c r="Q202" s="53" t="s">
        <v>52</v>
      </c>
      <c r="R202" s="3">
        <f t="shared" si="21"/>
        <v>1999000</v>
      </c>
      <c r="V202" s="12" t="s">
        <v>35</v>
      </c>
      <c r="W202" s="1" t="s">
        <v>35</v>
      </c>
    </row>
    <row r="203" spans="1:23" x14ac:dyDescent="0.2">
      <c r="A203" t="s">
        <v>77</v>
      </c>
      <c r="B203" s="1" t="s">
        <v>255</v>
      </c>
      <c r="E203" s="1" t="str">
        <f t="shared" si="19"/>
        <v>322 West 57th Street 44Q</v>
      </c>
      <c r="F203" s="3">
        <v>1700000</v>
      </c>
      <c r="G203">
        <v>76</v>
      </c>
      <c r="H203" s="1" t="s">
        <v>33</v>
      </c>
      <c r="I203" s="1">
        <v>1</v>
      </c>
      <c r="J203" s="51">
        <v>1.5</v>
      </c>
      <c r="K203" s="52">
        <v>875</v>
      </c>
      <c r="L203" s="3">
        <f t="shared" si="20"/>
        <v>1942.8571428571429</v>
      </c>
      <c r="M203">
        <v>774</v>
      </c>
      <c r="N203">
        <v>1246</v>
      </c>
      <c r="O203">
        <v>2.31</v>
      </c>
      <c r="Q203" s="53" t="s">
        <v>52</v>
      </c>
      <c r="R203" s="3">
        <f t="shared" si="21"/>
        <v>1700000</v>
      </c>
      <c r="V203" s="12" t="s">
        <v>35</v>
      </c>
      <c r="W203" s="1" t="s">
        <v>35</v>
      </c>
    </row>
    <row r="204" spans="1:23" x14ac:dyDescent="0.2">
      <c r="A204" t="s">
        <v>77</v>
      </c>
      <c r="B204" s="1" t="s">
        <v>256</v>
      </c>
      <c r="E204" s="1" t="str">
        <f t="shared" si="19"/>
        <v>322 West 57th Street 53K2</v>
      </c>
      <c r="F204" s="3">
        <v>2095000</v>
      </c>
      <c r="G204">
        <v>168</v>
      </c>
      <c r="H204" s="1" t="s">
        <v>33</v>
      </c>
      <c r="I204" s="1">
        <v>1</v>
      </c>
      <c r="J204" s="51">
        <v>2</v>
      </c>
      <c r="K204" s="52">
        <v>1196</v>
      </c>
      <c r="L204" s="3">
        <f t="shared" si="20"/>
        <v>1751.6722408026756</v>
      </c>
      <c r="M204">
        <v>1085</v>
      </c>
      <c r="N204">
        <v>1538</v>
      </c>
      <c r="O204">
        <v>2.19</v>
      </c>
      <c r="Q204" s="53" t="s">
        <v>52</v>
      </c>
      <c r="R204" s="3">
        <f t="shared" si="21"/>
        <v>2095000</v>
      </c>
      <c r="V204" s="12" t="s">
        <v>35</v>
      </c>
      <c r="W204" s="1" t="s">
        <v>35</v>
      </c>
    </row>
    <row r="205" spans="1:23" x14ac:dyDescent="0.2">
      <c r="A205" s="59" t="s">
        <v>77</v>
      </c>
      <c r="B205" s="60" t="s">
        <v>257</v>
      </c>
      <c r="C205" s="60"/>
      <c r="D205" s="60"/>
      <c r="E205" s="1" t="str">
        <f t="shared" si="19"/>
        <v>322 West 57th Street 24N</v>
      </c>
      <c r="F205" s="61">
        <v>1585000</v>
      </c>
      <c r="G205" s="59">
        <v>113</v>
      </c>
      <c r="H205" s="60" t="s">
        <v>33</v>
      </c>
      <c r="I205" s="60">
        <v>1</v>
      </c>
      <c r="J205" s="62">
        <v>1</v>
      </c>
      <c r="K205" s="63">
        <v>796</v>
      </c>
      <c r="L205" s="61">
        <f t="shared" si="20"/>
        <v>1893.2286432160804</v>
      </c>
      <c r="M205" s="59">
        <v>1.85</v>
      </c>
      <c r="N205" s="59"/>
      <c r="O205" s="59"/>
      <c r="P205" s="59"/>
      <c r="Q205" s="65" t="s">
        <v>34</v>
      </c>
      <c r="R205" s="61">
        <f t="shared" si="21"/>
        <v>1507010</v>
      </c>
      <c r="S205" s="66">
        <v>42607</v>
      </c>
      <c r="T205" s="64">
        <v>1507010</v>
      </c>
      <c r="U205" s="59">
        <v>113</v>
      </c>
      <c r="V205" s="60" t="s">
        <v>35</v>
      </c>
      <c r="W205" s="60" t="s">
        <v>36</v>
      </c>
    </row>
    <row r="206" spans="1:23" x14ac:dyDescent="0.2">
      <c r="A206" s="59" t="s">
        <v>77</v>
      </c>
      <c r="B206" s="60" t="s">
        <v>184</v>
      </c>
      <c r="C206" s="60"/>
      <c r="D206" s="60"/>
      <c r="E206" s="1" t="str">
        <f t="shared" ref="E206:E269" si="22">A206&amp;" "&amp;B206</f>
        <v>322 West 57th Street 27C</v>
      </c>
      <c r="F206" s="61">
        <v>1600000</v>
      </c>
      <c r="G206" s="59">
        <v>167</v>
      </c>
      <c r="H206" s="60" t="s">
        <v>33</v>
      </c>
      <c r="I206" s="60">
        <v>1</v>
      </c>
      <c r="J206" s="62">
        <v>1</v>
      </c>
      <c r="K206" s="63">
        <v>760</v>
      </c>
      <c r="L206" s="61">
        <f t="shared" ref="L206:L269" si="23">IF(K206="NA","NA",R206/K206)</f>
        <v>2006.578947368421</v>
      </c>
      <c r="M206" s="59">
        <v>1.71</v>
      </c>
      <c r="N206" s="59"/>
      <c r="O206" s="59"/>
      <c r="P206" s="59"/>
      <c r="Q206" s="65" t="s">
        <v>34</v>
      </c>
      <c r="R206" s="61">
        <f t="shared" ref="R206:R269" si="24">IF(ISBLANK(T206),F206,T206)</f>
        <v>1525000</v>
      </c>
      <c r="S206" s="66">
        <v>42356</v>
      </c>
      <c r="T206" s="64">
        <v>1525000</v>
      </c>
      <c r="U206" s="59">
        <v>167</v>
      </c>
      <c r="V206" s="60" t="s">
        <v>35</v>
      </c>
      <c r="W206" s="60" t="s">
        <v>36</v>
      </c>
    </row>
    <row r="207" spans="1:23" x14ac:dyDescent="0.2">
      <c r="A207" s="59" t="s">
        <v>77</v>
      </c>
      <c r="B207" s="60" t="s">
        <v>258</v>
      </c>
      <c r="C207" s="60"/>
      <c r="D207" s="60"/>
      <c r="E207" s="1" t="str">
        <f t="shared" si="22"/>
        <v>322 West 57th Street 32U</v>
      </c>
      <c r="F207" s="61">
        <v>1250000</v>
      </c>
      <c r="G207" s="59">
        <v>22</v>
      </c>
      <c r="H207" s="60" t="s">
        <v>33</v>
      </c>
      <c r="I207" s="60">
        <v>1</v>
      </c>
      <c r="J207" s="62">
        <v>1</v>
      </c>
      <c r="K207" s="63">
        <v>585</v>
      </c>
      <c r="L207" s="61">
        <f t="shared" si="23"/>
        <v>2094.0170940170942</v>
      </c>
      <c r="M207" s="59">
        <v>2.02</v>
      </c>
      <c r="N207" s="59"/>
      <c r="O207" s="59"/>
      <c r="P207" s="59"/>
      <c r="Q207" s="65" t="s">
        <v>34</v>
      </c>
      <c r="R207" s="61">
        <f t="shared" si="24"/>
        <v>1225000</v>
      </c>
      <c r="S207" s="66">
        <v>42431</v>
      </c>
      <c r="T207" s="64">
        <v>1225000</v>
      </c>
      <c r="U207" s="59">
        <v>22</v>
      </c>
      <c r="V207" s="60" t="s">
        <v>35</v>
      </c>
      <c r="W207" s="60" t="s">
        <v>36</v>
      </c>
    </row>
    <row r="208" spans="1:23" x14ac:dyDescent="0.2">
      <c r="A208" s="59" t="s">
        <v>77</v>
      </c>
      <c r="B208" s="60" t="s">
        <v>259</v>
      </c>
      <c r="C208" s="60"/>
      <c r="D208" s="60"/>
      <c r="E208" s="1" t="str">
        <f t="shared" si="22"/>
        <v>322 West 57th Street 40P1</v>
      </c>
      <c r="F208" s="61">
        <v>2200000</v>
      </c>
      <c r="G208" s="59">
        <v>67</v>
      </c>
      <c r="H208" s="60" t="s">
        <v>33</v>
      </c>
      <c r="I208" s="60">
        <v>1</v>
      </c>
      <c r="J208" s="62">
        <v>1</v>
      </c>
      <c r="K208" s="63">
        <v>1179</v>
      </c>
      <c r="L208" s="61">
        <f t="shared" si="23"/>
        <v>1865.9881255301102</v>
      </c>
      <c r="M208" s="59">
        <v>2.23</v>
      </c>
      <c r="N208" s="59"/>
      <c r="O208" s="59"/>
      <c r="P208" s="59"/>
      <c r="Q208" s="65" t="s">
        <v>34</v>
      </c>
      <c r="R208" s="61">
        <f t="shared" si="24"/>
        <v>2200000</v>
      </c>
      <c r="S208" s="66">
        <v>42502</v>
      </c>
      <c r="T208" s="64">
        <v>2200000</v>
      </c>
      <c r="U208" s="59">
        <v>67</v>
      </c>
      <c r="V208" s="60" t="s">
        <v>35</v>
      </c>
      <c r="W208" s="60" t="s">
        <v>36</v>
      </c>
    </row>
    <row r="209" spans="1:23" x14ac:dyDescent="0.2">
      <c r="A209" t="s">
        <v>96</v>
      </c>
      <c r="B209" s="1" t="s">
        <v>260</v>
      </c>
      <c r="E209" s="1" t="str">
        <f t="shared" si="22"/>
        <v>333 West 56th Street 5B</v>
      </c>
      <c r="F209" s="3">
        <v>1350000</v>
      </c>
      <c r="G209">
        <v>77</v>
      </c>
      <c r="H209" s="1" t="s">
        <v>33</v>
      </c>
      <c r="I209" s="1">
        <v>1</v>
      </c>
      <c r="J209" s="51">
        <v>1</v>
      </c>
      <c r="K209" s="52">
        <v>810</v>
      </c>
      <c r="L209" s="3">
        <f t="shared" si="23"/>
        <v>1666.6666666666667</v>
      </c>
      <c r="M209">
        <v>1262</v>
      </c>
      <c r="N209">
        <v>911</v>
      </c>
      <c r="O209">
        <v>2.68</v>
      </c>
      <c r="Q209" s="53" t="s">
        <v>52</v>
      </c>
      <c r="R209" s="3">
        <f t="shared" si="24"/>
        <v>1350000</v>
      </c>
      <c r="V209" s="12" t="s">
        <v>35</v>
      </c>
      <c r="W209" s="1" t="s">
        <v>35</v>
      </c>
    </row>
    <row r="210" spans="1:23" x14ac:dyDescent="0.2">
      <c r="A210" s="59" t="s">
        <v>96</v>
      </c>
      <c r="B210" s="60" t="s">
        <v>74</v>
      </c>
      <c r="C210" s="60"/>
      <c r="D210" s="60"/>
      <c r="E210" s="1" t="str">
        <f t="shared" si="22"/>
        <v>333 West 56th Street 11E</v>
      </c>
      <c r="F210" s="61">
        <v>1395000</v>
      </c>
      <c r="G210" s="59">
        <v>112</v>
      </c>
      <c r="H210" s="60" t="s">
        <v>33</v>
      </c>
      <c r="I210" s="60">
        <v>1</v>
      </c>
      <c r="J210" s="62">
        <v>1</v>
      </c>
      <c r="K210" s="63">
        <v>993</v>
      </c>
      <c r="L210" s="61">
        <f t="shared" si="23"/>
        <v>1208.4592145015106</v>
      </c>
      <c r="M210" s="59">
        <v>2.37</v>
      </c>
      <c r="N210" s="59"/>
      <c r="O210" s="59"/>
      <c r="P210" s="59"/>
      <c r="Q210" s="65" t="s">
        <v>34</v>
      </c>
      <c r="R210" s="61">
        <f t="shared" si="24"/>
        <v>1200000</v>
      </c>
      <c r="S210" s="66">
        <v>42639</v>
      </c>
      <c r="T210" s="64">
        <v>1200000</v>
      </c>
      <c r="U210" s="59">
        <v>112</v>
      </c>
      <c r="V210" s="60" t="s">
        <v>35</v>
      </c>
      <c r="W210" s="60" t="s">
        <v>36</v>
      </c>
    </row>
    <row r="211" spans="1:23" x14ac:dyDescent="0.2">
      <c r="A211" s="59" t="s">
        <v>96</v>
      </c>
      <c r="B211" s="60" t="s">
        <v>186</v>
      </c>
      <c r="C211" s="60"/>
      <c r="D211" s="60"/>
      <c r="E211" s="1" t="str">
        <f t="shared" si="22"/>
        <v>333 West 56th Street 5F</v>
      </c>
      <c r="F211" s="61">
        <v>1295000</v>
      </c>
      <c r="G211" s="59">
        <v>76</v>
      </c>
      <c r="H211" s="60" t="s">
        <v>33</v>
      </c>
      <c r="I211" s="60">
        <v>1</v>
      </c>
      <c r="J211" s="62">
        <v>1</v>
      </c>
      <c r="K211" s="63">
        <v>931</v>
      </c>
      <c r="L211" s="61">
        <f t="shared" si="23"/>
        <v>1369.4951664876478</v>
      </c>
      <c r="M211" s="59">
        <v>2.44</v>
      </c>
      <c r="N211" s="59"/>
      <c r="O211" s="59"/>
      <c r="P211" s="59"/>
      <c r="Q211" s="65" t="s">
        <v>34</v>
      </c>
      <c r="R211" s="61">
        <f t="shared" si="24"/>
        <v>1275000</v>
      </c>
      <c r="S211" s="66">
        <v>42664</v>
      </c>
      <c r="T211" s="64">
        <v>1275000</v>
      </c>
      <c r="U211" s="59">
        <v>76</v>
      </c>
      <c r="V211" s="60" t="s">
        <v>35</v>
      </c>
      <c r="W211" s="60" t="s">
        <v>36</v>
      </c>
    </row>
    <row r="212" spans="1:23" x14ac:dyDescent="0.2">
      <c r="A212" t="s">
        <v>261</v>
      </c>
      <c r="B212" s="1" t="s">
        <v>262</v>
      </c>
      <c r="E212" s="1" t="str">
        <f t="shared" si="22"/>
        <v>340 West 57th Street 8I</v>
      </c>
      <c r="F212" s="3">
        <v>1849995</v>
      </c>
      <c r="G212">
        <v>7</v>
      </c>
      <c r="H212" s="1" t="s">
        <v>33</v>
      </c>
      <c r="I212" s="1">
        <v>1</v>
      </c>
      <c r="J212" s="51">
        <v>1</v>
      </c>
      <c r="K212" s="52">
        <v>1196</v>
      </c>
      <c r="L212" s="3">
        <f t="shared" si="23"/>
        <v>1546.8185618729096</v>
      </c>
      <c r="M212">
        <v>1565</v>
      </c>
      <c r="N212">
        <v>1234</v>
      </c>
      <c r="O212">
        <v>2.34</v>
      </c>
      <c r="Q212" s="53" t="s">
        <v>52</v>
      </c>
      <c r="R212" s="3">
        <f t="shared" si="24"/>
        <v>1849995</v>
      </c>
      <c r="V212" s="12" t="s">
        <v>35</v>
      </c>
      <c r="W212" s="1" t="s">
        <v>35</v>
      </c>
    </row>
    <row r="213" spans="1:23" x14ac:dyDescent="0.2">
      <c r="A213" s="59" t="s">
        <v>261</v>
      </c>
      <c r="B213" s="60" t="s">
        <v>263</v>
      </c>
      <c r="C213" s="60"/>
      <c r="D213" s="60"/>
      <c r="E213" s="1" t="str">
        <f t="shared" si="22"/>
        <v>340 West 57th Street 10B</v>
      </c>
      <c r="F213" s="61">
        <v>1500000</v>
      </c>
      <c r="G213" s="59">
        <v>28</v>
      </c>
      <c r="H213" s="60" t="s">
        <v>33</v>
      </c>
      <c r="I213" s="60">
        <v>1</v>
      </c>
      <c r="J213" s="62">
        <v>1</v>
      </c>
      <c r="K213" s="63">
        <v>1196</v>
      </c>
      <c r="L213" s="61">
        <f t="shared" si="23"/>
        <v>1295.9866220735787</v>
      </c>
      <c r="M213" s="59">
        <v>2.97</v>
      </c>
      <c r="N213" s="59"/>
      <c r="O213" s="59"/>
      <c r="P213" s="59"/>
      <c r="Q213" s="65" t="s">
        <v>34</v>
      </c>
      <c r="R213" s="61">
        <f t="shared" si="24"/>
        <v>1550000</v>
      </c>
      <c r="S213" s="66">
        <v>42509</v>
      </c>
      <c r="T213" s="64">
        <v>1550000</v>
      </c>
      <c r="U213" s="59">
        <v>28</v>
      </c>
      <c r="V213" s="60" t="s">
        <v>35</v>
      </c>
      <c r="W213" s="60" t="s">
        <v>36</v>
      </c>
    </row>
    <row r="214" spans="1:23" x14ac:dyDescent="0.2">
      <c r="A214" s="59" t="s">
        <v>261</v>
      </c>
      <c r="B214" s="60" t="s">
        <v>264</v>
      </c>
      <c r="C214" s="60"/>
      <c r="D214" s="60"/>
      <c r="E214" s="1" t="str">
        <f t="shared" si="22"/>
        <v>340 West 57th Street 14B</v>
      </c>
      <c r="F214" s="61">
        <v>1995000</v>
      </c>
      <c r="G214" s="59">
        <v>69</v>
      </c>
      <c r="H214" s="60" t="s">
        <v>33</v>
      </c>
      <c r="I214" s="60">
        <v>1</v>
      </c>
      <c r="J214" s="62">
        <v>1</v>
      </c>
      <c r="K214" s="63">
        <v>1200</v>
      </c>
      <c r="L214" s="61">
        <f t="shared" si="23"/>
        <v>1595.8333333333333</v>
      </c>
      <c r="M214" s="59">
        <v>2.46</v>
      </c>
      <c r="N214" s="59"/>
      <c r="O214" s="59"/>
      <c r="P214" s="59"/>
      <c r="Q214" s="65" t="s">
        <v>34</v>
      </c>
      <c r="R214" s="61">
        <f t="shared" si="24"/>
        <v>1915000</v>
      </c>
      <c r="S214" s="66">
        <v>42634</v>
      </c>
      <c r="T214" s="64">
        <v>1915000</v>
      </c>
      <c r="U214" s="59">
        <v>69</v>
      </c>
      <c r="V214" s="60" t="s">
        <v>35</v>
      </c>
      <c r="W214" s="60" t="s">
        <v>36</v>
      </c>
    </row>
    <row r="215" spans="1:23" x14ac:dyDescent="0.2">
      <c r="A215" s="59" t="s">
        <v>261</v>
      </c>
      <c r="B215" s="60" t="s">
        <v>234</v>
      </c>
      <c r="C215" s="60"/>
      <c r="D215" s="60"/>
      <c r="E215" s="1" t="str">
        <f t="shared" si="22"/>
        <v>340 West 57th Street 15F</v>
      </c>
      <c r="F215" s="61">
        <v>710000</v>
      </c>
      <c r="G215" s="59">
        <v>27</v>
      </c>
      <c r="H215" s="60" t="s">
        <v>33</v>
      </c>
      <c r="I215" s="60">
        <v>1</v>
      </c>
      <c r="J215" s="62">
        <v>1</v>
      </c>
      <c r="K215" s="63">
        <v>750</v>
      </c>
      <c r="L215" s="61">
        <f t="shared" si="23"/>
        <v>966.66666666666663</v>
      </c>
      <c r="M215" s="59">
        <v>1.92</v>
      </c>
      <c r="N215" s="59"/>
      <c r="O215" s="59"/>
      <c r="P215" s="59"/>
      <c r="Q215" s="65" t="s">
        <v>34</v>
      </c>
      <c r="R215" s="61">
        <f t="shared" si="24"/>
        <v>725000</v>
      </c>
      <c r="S215" s="66">
        <v>42482</v>
      </c>
      <c r="T215" s="64">
        <v>725000</v>
      </c>
      <c r="U215" s="59">
        <v>27</v>
      </c>
      <c r="V215" s="60" t="s">
        <v>35</v>
      </c>
      <c r="W215" s="60" t="s">
        <v>36</v>
      </c>
    </row>
    <row r="216" spans="1:23" x14ac:dyDescent="0.2">
      <c r="A216" s="7" t="s">
        <v>261</v>
      </c>
      <c r="B216" s="67" t="s">
        <v>71</v>
      </c>
      <c r="C216" s="67"/>
      <c r="D216" s="67"/>
      <c r="E216" s="1" t="str">
        <f t="shared" si="22"/>
        <v>340 West 57th Street 17D</v>
      </c>
      <c r="F216" s="68">
        <v>1995000</v>
      </c>
      <c r="G216" s="7">
        <v>18</v>
      </c>
      <c r="H216" s="67" t="s">
        <v>33</v>
      </c>
      <c r="I216" s="67">
        <v>1</v>
      </c>
      <c r="J216" s="69">
        <v>1</v>
      </c>
      <c r="K216" s="5">
        <v>1266</v>
      </c>
      <c r="L216" s="68">
        <f t="shared" si="23"/>
        <v>1575.829383886256</v>
      </c>
      <c r="M216" s="7">
        <v>1374</v>
      </c>
      <c r="N216" s="7">
        <v>1344</v>
      </c>
      <c r="O216" s="7">
        <v>2.15</v>
      </c>
      <c r="P216" s="7"/>
      <c r="Q216" s="71" t="s">
        <v>44</v>
      </c>
      <c r="R216" s="68">
        <f t="shared" si="24"/>
        <v>1995000</v>
      </c>
      <c r="S216" s="7"/>
      <c r="T216" s="7"/>
      <c r="U216" s="7">
        <v>18</v>
      </c>
      <c r="V216" s="67" t="s">
        <v>35</v>
      </c>
      <c r="W216" s="67" t="s">
        <v>36</v>
      </c>
    </row>
    <row r="217" spans="1:23" x14ac:dyDescent="0.2">
      <c r="A217" s="59" t="s">
        <v>265</v>
      </c>
      <c r="B217" s="60" t="s">
        <v>240</v>
      </c>
      <c r="C217" s="60"/>
      <c r="D217" s="60"/>
      <c r="E217" s="1" t="str">
        <f t="shared" si="22"/>
        <v>344 West 23rd Street 2D</v>
      </c>
      <c r="F217" s="61">
        <v>1188000</v>
      </c>
      <c r="G217" s="59">
        <v>124</v>
      </c>
      <c r="H217" s="60" t="s">
        <v>33</v>
      </c>
      <c r="I217" s="60">
        <v>1</v>
      </c>
      <c r="J217" s="62">
        <v>1</v>
      </c>
      <c r="K217" s="63">
        <v>732</v>
      </c>
      <c r="L217" s="61">
        <f t="shared" si="23"/>
        <v>1502.7322404371585</v>
      </c>
      <c r="M217" s="64">
        <v>2.14</v>
      </c>
      <c r="N217" s="64"/>
      <c r="O217" s="59"/>
      <c r="P217" s="59"/>
      <c r="Q217" s="65" t="s">
        <v>34</v>
      </c>
      <c r="R217" s="61">
        <f t="shared" si="24"/>
        <v>1100000</v>
      </c>
      <c r="S217" s="66">
        <v>42531</v>
      </c>
      <c r="T217" s="64">
        <v>1100000</v>
      </c>
      <c r="U217" s="59"/>
      <c r="V217" s="60" t="s">
        <v>35</v>
      </c>
      <c r="W217" s="60" t="s">
        <v>36</v>
      </c>
    </row>
    <row r="218" spans="1:23" x14ac:dyDescent="0.2">
      <c r="A218" s="59" t="s">
        <v>107</v>
      </c>
      <c r="B218" s="60" t="s">
        <v>71</v>
      </c>
      <c r="C218" s="60"/>
      <c r="D218" s="60"/>
      <c r="E218" s="1" t="str">
        <f t="shared" si="22"/>
        <v>347 West 57th Street 17D</v>
      </c>
      <c r="F218" s="61">
        <v>1525000</v>
      </c>
      <c r="G218" s="59">
        <v>150</v>
      </c>
      <c r="H218" s="60" t="s">
        <v>33</v>
      </c>
      <c r="I218" s="60">
        <v>1</v>
      </c>
      <c r="J218" s="62">
        <v>1</v>
      </c>
      <c r="K218" s="63">
        <v>817</v>
      </c>
      <c r="L218" s="61">
        <f t="shared" si="23"/>
        <v>1713.5862913096696</v>
      </c>
      <c r="M218" s="59">
        <v>2.2200000000000002</v>
      </c>
      <c r="N218" s="59"/>
      <c r="O218" s="59"/>
      <c r="P218" s="59"/>
      <c r="Q218" s="65" t="s">
        <v>34</v>
      </c>
      <c r="R218" s="61">
        <f t="shared" si="24"/>
        <v>1400000</v>
      </c>
      <c r="S218" s="66">
        <v>42474</v>
      </c>
      <c r="T218" s="64">
        <v>1400000</v>
      </c>
      <c r="U218" s="59">
        <v>150</v>
      </c>
      <c r="V218" s="60" t="s">
        <v>35</v>
      </c>
      <c r="W218" s="60" t="s">
        <v>36</v>
      </c>
    </row>
    <row r="219" spans="1:23" x14ac:dyDescent="0.2">
      <c r="A219" s="59" t="s">
        <v>107</v>
      </c>
      <c r="B219" s="60" t="s">
        <v>266</v>
      </c>
      <c r="C219" s="60"/>
      <c r="D219" s="60"/>
      <c r="E219" s="1" t="str">
        <f t="shared" si="22"/>
        <v>347 West 57th Street 20B</v>
      </c>
      <c r="F219" s="61">
        <v>975000</v>
      </c>
      <c r="G219" s="59">
        <v>40</v>
      </c>
      <c r="H219" s="60" t="s">
        <v>33</v>
      </c>
      <c r="I219" s="60">
        <v>1</v>
      </c>
      <c r="J219" s="62">
        <v>1</v>
      </c>
      <c r="K219" s="63">
        <v>625</v>
      </c>
      <c r="L219" s="61">
        <f t="shared" si="23"/>
        <v>1480</v>
      </c>
      <c r="M219" s="59">
        <v>2.44</v>
      </c>
      <c r="N219" s="59"/>
      <c r="O219" s="59"/>
      <c r="P219" s="59"/>
      <c r="Q219" s="65" t="s">
        <v>34</v>
      </c>
      <c r="R219" s="61">
        <f t="shared" si="24"/>
        <v>925000</v>
      </c>
      <c r="S219" s="66">
        <v>42657</v>
      </c>
      <c r="T219" s="64">
        <v>925000</v>
      </c>
      <c r="U219" s="59">
        <v>40</v>
      </c>
      <c r="V219" s="60" t="s">
        <v>35</v>
      </c>
      <c r="W219" s="60" t="s">
        <v>36</v>
      </c>
    </row>
    <row r="220" spans="1:23" x14ac:dyDescent="0.2">
      <c r="A220" t="s">
        <v>114</v>
      </c>
      <c r="B220" s="1" t="s">
        <v>267</v>
      </c>
      <c r="E220" s="1" t="str">
        <f t="shared" si="22"/>
        <v>350 West 50th Street 10G</v>
      </c>
      <c r="F220" s="3">
        <v>950000</v>
      </c>
      <c r="G220">
        <v>36</v>
      </c>
      <c r="H220" s="1" t="s">
        <v>33</v>
      </c>
      <c r="I220" s="1">
        <v>1</v>
      </c>
      <c r="J220" s="51">
        <v>1</v>
      </c>
      <c r="K220" s="52">
        <v>638</v>
      </c>
      <c r="L220" s="3">
        <f t="shared" si="23"/>
        <v>1489.0282131661443</v>
      </c>
      <c r="M220">
        <v>835</v>
      </c>
      <c r="N220">
        <v>940</v>
      </c>
      <c r="O220">
        <v>2.78</v>
      </c>
      <c r="Q220" s="53" t="s">
        <v>52</v>
      </c>
      <c r="R220" s="3">
        <f t="shared" si="24"/>
        <v>950000</v>
      </c>
      <c r="V220" s="12" t="s">
        <v>35</v>
      </c>
      <c r="W220" s="1" t="s">
        <v>35</v>
      </c>
    </row>
    <row r="221" spans="1:23" x14ac:dyDescent="0.2">
      <c r="A221" t="s">
        <v>114</v>
      </c>
      <c r="B221" s="1" t="s">
        <v>268</v>
      </c>
      <c r="E221" s="1" t="str">
        <f t="shared" si="22"/>
        <v>350 West 50th Street 17G</v>
      </c>
      <c r="F221" s="3">
        <v>988000</v>
      </c>
      <c r="G221">
        <v>77</v>
      </c>
      <c r="H221" s="1" t="s">
        <v>33</v>
      </c>
      <c r="I221" s="1">
        <v>1</v>
      </c>
      <c r="J221" s="51">
        <v>1</v>
      </c>
      <c r="K221" s="52">
        <v>638</v>
      </c>
      <c r="L221" s="3">
        <f t="shared" si="23"/>
        <v>1548.58934169279</v>
      </c>
      <c r="M221">
        <v>836</v>
      </c>
      <c r="N221">
        <v>807</v>
      </c>
      <c r="O221">
        <v>2.58</v>
      </c>
      <c r="Q221" s="53" t="s">
        <v>52</v>
      </c>
      <c r="R221" s="3">
        <f t="shared" si="24"/>
        <v>988000</v>
      </c>
      <c r="V221" s="12" t="s">
        <v>35</v>
      </c>
      <c r="W221" s="1" t="s">
        <v>35</v>
      </c>
    </row>
    <row r="222" spans="1:23" x14ac:dyDescent="0.2">
      <c r="A222" t="s">
        <v>114</v>
      </c>
      <c r="B222" s="1" t="s">
        <v>269</v>
      </c>
      <c r="E222" s="1" t="str">
        <f t="shared" si="22"/>
        <v>350 West 50th Street 2LL</v>
      </c>
      <c r="F222" s="3">
        <v>1075000</v>
      </c>
      <c r="G222">
        <v>199</v>
      </c>
      <c r="H222" s="1" t="s">
        <v>33</v>
      </c>
      <c r="I222" s="1">
        <v>1</v>
      </c>
      <c r="J222" s="51">
        <v>1</v>
      </c>
      <c r="K222" s="52">
        <v>725</v>
      </c>
      <c r="L222" s="3">
        <f t="shared" si="23"/>
        <v>1482.7586206896551</v>
      </c>
      <c r="M222">
        <v>980</v>
      </c>
      <c r="N222">
        <v>750</v>
      </c>
      <c r="O222">
        <v>2.39</v>
      </c>
      <c r="Q222" s="53" t="s">
        <v>52</v>
      </c>
      <c r="R222" s="3">
        <f t="shared" si="24"/>
        <v>1075000</v>
      </c>
      <c r="V222" s="12" t="s">
        <v>35</v>
      </c>
      <c r="W222" s="1" t="s">
        <v>35</v>
      </c>
    </row>
    <row r="223" spans="1:23" x14ac:dyDescent="0.2">
      <c r="A223" s="59" t="s">
        <v>114</v>
      </c>
      <c r="B223" s="60" t="s">
        <v>270</v>
      </c>
      <c r="C223" s="60"/>
      <c r="D223" s="60"/>
      <c r="E223" s="1" t="str">
        <f t="shared" si="22"/>
        <v>350 West 50th Street 21I</v>
      </c>
      <c r="F223" s="61">
        <v>799000</v>
      </c>
      <c r="G223" s="59">
        <v>24</v>
      </c>
      <c r="H223" s="60" t="s">
        <v>33</v>
      </c>
      <c r="I223" s="60">
        <v>1</v>
      </c>
      <c r="J223" s="62">
        <v>1</v>
      </c>
      <c r="K223" s="63">
        <v>601</v>
      </c>
      <c r="L223" s="61">
        <f t="shared" si="23"/>
        <v>1331.1148086522462</v>
      </c>
      <c r="M223" s="59">
        <v>2.88</v>
      </c>
      <c r="N223" s="59"/>
      <c r="O223" s="59"/>
      <c r="P223" s="59"/>
      <c r="Q223" s="65" t="s">
        <v>34</v>
      </c>
      <c r="R223" s="61">
        <f t="shared" si="24"/>
        <v>800000</v>
      </c>
      <c r="S223" s="66">
        <v>42578</v>
      </c>
      <c r="T223" s="64">
        <v>800000</v>
      </c>
      <c r="U223" s="59">
        <v>24</v>
      </c>
      <c r="V223" s="60" t="s">
        <v>35</v>
      </c>
      <c r="W223" s="60" t="s">
        <v>36</v>
      </c>
    </row>
    <row r="224" spans="1:23" x14ac:dyDescent="0.2">
      <c r="A224" s="59" t="s">
        <v>114</v>
      </c>
      <c r="B224" s="60" t="s">
        <v>271</v>
      </c>
      <c r="C224" s="60"/>
      <c r="D224" s="60"/>
      <c r="E224" s="1" t="str">
        <f t="shared" si="22"/>
        <v>350 West 50th Street 25I</v>
      </c>
      <c r="F224" s="61">
        <v>869000</v>
      </c>
      <c r="G224" s="59">
        <v>68</v>
      </c>
      <c r="H224" s="60" t="s">
        <v>33</v>
      </c>
      <c r="I224" s="60">
        <v>1</v>
      </c>
      <c r="J224" s="62">
        <v>1</v>
      </c>
      <c r="K224" s="63">
        <v>603</v>
      </c>
      <c r="L224" s="61">
        <f t="shared" si="23"/>
        <v>1396.3515754560531</v>
      </c>
      <c r="M224" s="59">
        <v>2.92</v>
      </c>
      <c r="N224" s="59"/>
      <c r="O224" s="59"/>
      <c r="P224" s="59"/>
      <c r="Q224" s="65" t="s">
        <v>34</v>
      </c>
      <c r="R224" s="61">
        <f t="shared" si="24"/>
        <v>842000</v>
      </c>
      <c r="S224" s="66">
        <v>42671</v>
      </c>
      <c r="T224" s="64">
        <v>842000</v>
      </c>
      <c r="U224" s="59">
        <v>68</v>
      </c>
      <c r="V224" s="60" t="s">
        <v>35</v>
      </c>
      <c r="W224" s="60" t="s">
        <v>36</v>
      </c>
    </row>
    <row r="225" spans="1:23" x14ac:dyDescent="0.2">
      <c r="A225" s="59" t="s">
        <v>114</v>
      </c>
      <c r="B225" s="60" t="s">
        <v>272</v>
      </c>
      <c r="C225" s="60"/>
      <c r="D225" s="60"/>
      <c r="E225" s="1" t="str">
        <f t="shared" si="22"/>
        <v>350 West 50th Street 28H</v>
      </c>
      <c r="F225" s="61">
        <v>919000</v>
      </c>
      <c r="G225" s="59">
        <v>77</v>
      </c>
      <c r="H225" s="60" t="s">
        <v>33</v>
      </c>
      <c r="I225" s="60">
        <v>1</v>
      </c>
      <c r="J225" s="62">
        <v>1</v>
      </c>
      <c r="K225" s="63">
        <v>585</v>
      </c>
      <c r="L225" s="61">
        <f t="shared" si="23"/>
        <v>1521.3675213675215</v>
      </c>
      <c r="M225" s="59">
        <v>2.67</v>
      </c>
      <c r="N225" s="59"/>
      <c r="O225" s="59"/>
      <c r="P225" s="59"/>
      <c r="Q225" s="65" t="s">
        <v>34</v>
      </c>
      <c r="R225" s="61">
        <f t="shared" si="24"/>
        <v>890000</v>
      </c>
      <c r="S225" s="66">
        <v>42549</v>
      </c>
      <c r="T225" s="64">
        <v>890000</v>
      </c>
      <c r="U225" s="59">
        <v>77</v>
      </c>
      <c r="V225" s="60" t="s">
        <v>35</v>
      </c>
      <c r="W225" s="60" t="s">
        <v>36</v>
      </c>
    </row>
    <row r="226" spans="1:23" x14ac:dyDescent="0.2">
      <c r="A226" s="7" t="s">
        <v>114</v>
      </c>
      <c r="B226" s="67" t="s">
        <v>273</v>
      </c>
      <c r="C226" s="67"/>
      <c r="D226" s="67"/>
      <c r="E226" s="1" t="str">
        <f t="shared" si="22"/>
        <v>350 West 50th Street 34I</v>
      </c>
      <c r="F226" s="68">
        <v>839000</v>
      </c>
      <c r="G226" s="7">
        <v>29</v>
      </c>
      <c r="H226" s="67" t="s">
        <v>33</v>
      </c>
      <c r="I226" s="67">
        <v>1</v>
      </c>
      <c r="J226" s="69">
        <v>1</v>
      </c>
      <c r="K226" s="5">
        <v>603</v>
      </c>
      <c r="L226" s="68">
        <f t="shared" si="23"/>
        <v>1391.3764510779436</v>
      </c>
      <c r="M226" s="7">
        <v>789</v>
      </c>
      <c r="N226" s="7">
        <v>1000</v>
      </c>
      <c r="O226" s="7">
        <v>2.97</v>
      </c>
      <c r="P226" s="7"/>
      <c r="Q226" s="71" t="s">
        <v>44</v>
      </c>
      <c r="R226" s="68">
        <f t="shared" si="24"/>
        <v>839000</v>
      </c>
      <c r="S226" s="7"/>
      <c r="T226" s="7"/>
      <c r="U226" s="7">
        <v>29</v>
      </c>
      <c r="V226" s="67" t="s">
        <v>35</v>
      </c>
      <c r="W226" s="67" t="s">
        <v>36</v>
      </c>
    </row>
    <row r="227" spans="1:23" x14ac:dyDescent="0.2">
      <c r="A227" s="59" t="s">
        <v>114</v>
      </c>
      <c r="B227" s="60" t="s">
        <v>178</v>
      </c>
      <c r="C227" s="60"/>
      <c r="D227" s="60"/>
      <c r="E227" s="1" t="str">
        <f t="shared" si="22"/>
        <v>350 West 50th Street 4A</v>
      </c>
      <c r="F227" s="61">
        <v>750000</v>
      </c>
      <c r="G227" s="59">
        <v>44</v>
      </c>
      <c r="H227" s="60" t="s">
        <v>33</v>
      </c>
      <c r="I227" s="60">
        <v>1</v>
      </c>
      <c r="J227" s="62">
        <v>1</v>
      </c>
      <c r="K227" s="63">
        <v>496</v>
      </c>
      <c r="L227" s="61">
        <f t="shared" si="23"/>
        <v>1471.7741935483871</v>
      </c>
      <c r="M227" s="59">
        <v>2.73</v>
      </c>
      <c r="N227" s="59"/>
      <c r="O227" s="59"/>
      <c r="P227" s="59"/>
      <c r="Q227" s="65" t="s">
        <v>34</v>
      </c>
      <c r="R227" s="61">
        <f t="shared" si="24"/>
        <v>730000</v>
      </c>
      <c r="S227" s="66">
        <v>42604</v>
      </c>
      <c r="T227" s="64">
        <v>730000</v>
      </c>
      <c r="U227" s="59">
        <v>44</v>
      </c>
      <c r="V227" s="60" t="s">
        <v>35</v>
      </c>
      <c r="W227" s="60" t="s">
        <v>36</v>
      </c>
    </row>
    <row r="228" spans="1:23" x14ac:dyDescent="0.2">
      <c r="A228" s="59" t="s">
        <v>114</v>
      </c>
      <c r="B228" s="60" t="s">
        <v>274</v>
      </c>
      <c r="C228" s="60"/>
      <c r="D228" s="60"/>
      <c r="E228" s="1" t="str">
        <f t="shared" si="22"/>
        <v>350 West 50th Street 4ZZ</v>
      </c>
      <c r="F228" s="61">
        <v>725000</v>
      </c>
      <c r="G228" s="59">
        <v>401</v>
      </c>
      <c r="H228" s="60" t="s">
        <v>33</v>
      </c>
      <c r="I228" s="60">
        <v>1</v>
      </c>
      <c r="J228" s="62">
        <v>1</v>
      </c>
      <c r="K228" s="63">
        <v>421</v>
      </c>
      <c r="L228" s="61">
        <f t="shared" si="23"/>
        <v>1674.58432304038</v>
      </c>
      <c r="M228" s="59">
        <v>3.29</v>
      </c>
      <c r="N228" s="59"/>
      <c r="O228" s="59"/>
      <c r="P228" s="59"/>
      <c r="Q228" s="65" t="s">
        <v>34</v>
      </c>
      <c r="R228" s="61">
        <f t="shared" si="24"/>
        <v>705000</v>
      </c>
      <c r="S228" s="66">
        <v>42590</v>
      </c>
      <c r="T228" s="64">
        <v>705000</v>
      </c>
      <c r="U228" s="59">
        <v>401</v>
      </c>
      <c r="V228" s="60" t="s">
        <v>35</v>
      </c>
      <c r="W228" s="60" t="s">
        <v>36</v>
      </c>
    </row>
    <row r="229" spans="1:23" x14ac:dyDescent="0.2">
      <c r="A229" s="59" t="s">
        <v>114</v>
      </c>
      <c r="B229" s="60" t="s">
        <v>232</v>
      </c>
      <c r="C229" s="60"/>
      <c r="D229" s="60"/>
      <c r="E229" s="1" t="str">
        <f t="shared" si="22"/>
        <v>350 West 50th Street 5D</v>
      </c>
      <c r="F229" s="61">
        <v>720000</v>
      </c>
      <c r="G229" s="59">
        <v>103</v>
      </c>
      <c r="H229" s="60" t="s">
        <v>33</v>
      </c>
      <c r="I229" s="60">
        <v>1</v>
      </c>
      <c r="J229" s="62">
        <v>1</v>
      </c>
      <c r="K229" s="63">
        <v>468</v>
      </c>
      <c r="L229" s="61">
        <f t="shared" si="23"/>
        <v>1527.7777777777778</v>
      </c>
      <c r="M229" s="59">
        <v>2.96</v>
      </c>
      <c r="N229" s="59"/>
      <c r="O229" s="59"/>
      <c r="P229" s="59"/>
      <c r="Q229" s="65" t="s">
        <v>34</v>
      </c>
      <c r="R229" s="61">
        <f t="shared" si="24"/>
        <v>715000</v>
      </c>
      <c r="S229" s="66">
        <v>42496</v>
      </c>
      <c r="T229" s="64">
        <v>715000</v>
      </c>
      <c r="U229" s="59">
        <v>103</v>
      </c>
      <c r="V229" s="60" t="s">
        <v>35</v>
      </c>
      <c r="W229" s="60" t="s">
        <v>36</v>
      </c>
    </row>
    <row r="230" spans="1:23" x14ac:dyDescent="0.2">
      <c r="A230" t="s">
        <v>127</v>
      </c>
      <c r="B230" s="1" t="s">
        <v>98</v>
      </c>
      <c r="E230" s="1" t="str">
        <f t="shared" si="22"/>
        <v>350 West 53rd Street 4H</v>
      </c>
      <c r="F230" s="3">
        <v>1250000</v>
      </c>
      <c r="G230">
        <v>166</v>
      </c>
      <c r="H230" s="1" t="s">
        <v>33</v>
      </c>
      <c r="I230" s="1">
        <v>1</v>
      </c>
      <c r="J230" s="51">
        <v>1.5</v>
      </c>
      <c r="K230" s="52">
        <v>836</v>
      </c>
      <c r="L230" s="3">
        <f t="shared" si="23"/>
        <v>1495.2153110047848</v>
      </c>
      <c r="M230">
        <v>1241</v>
      </c>
      <c r="N230">
        <v>887</v>
      </c>
      <c r="O230">
        <v>2.5499999999999998</v>
      </c>
      <c r="P230" t="s">
        <v>113</v>
      </c>
      <c r="Q230" s="53" t="s">
        <v>52</v>
      </c>
      <c r="R230" s="3">
        <f t="shared" si="24"/>
        <v>1250000</v>
      </c>
      <c r="V230" s="12" t="s">
        <v>35</v>
      </c>
      <c r="W230" s="1" t="s">
        <v>35</v>
      </c>
    </row>
    <row r="231" spans="1:23" x14ac:dyDescent="0.2">
      <c r="A231" s="59" t="s">
        <v>127</v>
      </c>
      <c r="B231" s="60" t="s">
        <v>275</v>
      </c>
      <c r="C231" s="60"/>
      <c r="D231" s="60"/>
      <c r="E231" s="1" t="str">
        <f t="shared" si="22"/>
        <v>350 West 53rd Street THB</v>
      </c>
      <c r="F231" s="61">
        <v>1199000</v>
      </c>
      <c r="G231" s="59">
        <v>33</v>
      </c>
      <c r="H231" s="60" t="s">
        <v>33</v>
      </c>
      <c r="I231" s="60">
        <v>1</v>
      </c>
      <c r="J231" s="62">
        <v>1</v>
      </c>
      <c r="K231" s="63">
        <v>780</v>
      </c>
      <c r="L231" s="61">
        <f t="shared" si="23"/>
        <v>1474.3589743589744</v>
      </c>
      <c r="M231" s="59">
        <v>2.4300000000000002</v>
      </c>
      <c r="N231" s="59"/>
      <c r="O231" s="59"/>
      <c r="P231" s="59"/>
      <c r="Q231" s="65" t="s">
        <v>34</v>
      </c>
      <c r="R231" s="61">
        <f t="shared" si="24"/>
        <v>1150000</v>
      </c>
      <c r="S231" s="66">
        <v>42592</v>
      </c>
      <c r="T231" s="64">
        <v>1150000</v>
      </c>
      <c r="U231" s="59">
        <v>33</v>
      </c>
      <c r="V231" s="60" t="s">
        <v>35</v>
      </c>
      <c r="W231" s="60" t="s">
        <v>36</v>
      </c>
    </row>
    <row r="232" spans="1:23" x14ac:dyDescent="0.2">
      <c r="A232" t="s">
        <v>132</v>
      </c>
      <c r="B232" s="1" t="s">
        <v>51</v>
      </c>
      <c r="E232" s="1" t="str">
        <f t="shared" si="22"/>
        <v>353 West 56th Street 4G</v>
      </c>
      <c r="F232" s="3">
        <v>650000</v>
      </c>
      <c r="G232">
        <v>49</v>
      </c>
      <c r="H232" s="1" t="s">
        <v>33</v>
      </c>
      <c r="I232" s="1">
        <v>1</v>
      </c>
      <c r="J232" s="51">
        <v>1</v>
      </c>
      <c r="K232" s="52" t="s">
        <v>57</v>
      </c>
      <c r="L232" s="3" t="str">
        <f t="shared" si="23"/>
        <v>NA</v>
      </c>
      <c r="M232">
        <v>710</v>
      </c>
      <c r="N232">
        <v>625</v>
      </c>
      <c r="Q232" s="53" t="s">
        <v>52</v>
      </c>
      <c r="R232" s="3">
        <f t="shared" si="24"/>
        <v>650000</v>
      </c>
      <c r="V232" s="12" t="s">
        <v>35</v>
      </c>
      <c r="W232" s="1" t="s">
        <v>35</v>
      </c>
    </row>
    <row r="233" spans="1:23" x14ac:dyDescent="0.2">
      <c r="A233" s="59" t="s">
        <v>132</v>
      </c>
      <c r="B233" s="60" t="s">
        <v>276</v>
      </c>
      <c r="C233" s="60"/>
      <c r="D233" s="60"/>
      <c r="E233" s="1" t="str">
        <f t="shared" si="22"/>
        <v>353 West 56th Street 3D</v>
      </c>
      <c r="F233" s="61">
        <v>650000</v>
      </c>
      <c r="G233" s="59">
        <v>138</v>
      </c>
      <c r="H233" s="60" t="s">
        <v>33</v>
      </c>
      <c r="I233" s="60">
        <v>1</v>
      </c>
      <c r="J233" s="62">
        <v>1</v>
      </c>
      <c r="K233" s="63">
        <v>1165</v>
      </c>
      <c r="L233" s="61">
        <f t="shared" si="23"/>
        <v>536.48068669527902</v>
      </c>
      <c r="M233" s="59">
        <v>1.18</v>
      </c>
      <c r="N233" s="59"/>
      <c r="O233" s="59"/>
      <c r="P233" s="59"/>
      <c r="Q233" s="65" t="s">
        <v>34</v>
      </c>
      <c r="R233" s="61">
        <f t="shared" si="24"/>
        <v>625000</v>
      </c>
      <c r="S233" s="66">
        <v>42663</v>
      </c>
      <c r="T233" s="64">
        <v>625000</v>
      </c>
      <c r="U233" s="59">
        <v>138</v>
      </c>
      <c r="V233" s="60" t="s">
        <v>35</v>
      </c>
      <c r="W233" s="60" t="s">
        <v>36</v>
      </c>
    </row>
    <row r="234" spans="1:23" x14ac:dyDescent="0.2">
      <c r="A234" s="59" t="s">
        <v>132</v>
      </c>
      <c r="B234" s="60" t="s">
        <v>277</v>
      </c>
      <c r="C234" s="60"/>
      <c r="D234" s="60"/>
      <c r="E234" s="1" t="str">
        <f t="shared" si="22"/>
        <v>353 West 56th Street 7M</v>
      </c>
      <c r="F234" s="61">
        <v>1210000</v>
      </c>
      <c r="G234" s="59">
        <v>172</v>
      </c>
      <c r="H234" s="60" t="s">
        <v>33</v>
      </c>
      <c r="I234" s="60">
        <v>1</v>
      </c>
      <c r="J234" s="62">
        <v>1</v>
      </c>
      <c r="K234" s="63">
        <v>797</v>
      </c>
      <c r="L234" s="61">
        <f t="shared" si="23"/>
        <v>1367.6286072772898</v>
      </c>
      <c r="M234" s="59">
        <v>2.5299999999999998</v>
      </c>
      <c r="N234" s="59"/>
      <c r="O234" s="59"/>
      <c r="P234" s="59"/>
      <c r="Q234" s="65" t="s">
        <v>34</v>
      </c>
      <c r="R234" s="61">
        <f t="shared" si="24"/>
        <v>1090000</v>
      </c>
      <c r="S234" s="66">
        <v>42530</v>
      </c>
      <c r="T234" s="64">
        <v>1090000</v>
      </c>
      <c r="U234" s="59">
        <v>172</v>
      </c>
      <c r="V234" s="60" t="s">
        <v>35</v>
      </c>
      <c r="W234" s="60" t="s">
        <v>36</v>
      </c>
    </row>
    <row r="235" spans="1:23" x14ac:dyDescent="0.2">
      <c r="A235" s="59" t="s">
        <v>278</v>
      </c>
      <c r="B235" s="60" t="s">
        <v>154</v>
      </c>
      <c r="C235" s="60"/>
      <c r="D235" s="60"/>
      <c r="E235" s="1" t="str">
        <f t="shared" si="22"/>
        <v>360 West 28th Street 6B</v>
      </c>
      <c r="F235" s="61">
        <v>995000</v>
      </c>
      <c r="G235" s="59">
        <v>91</v>
      </c>
      <c r="H235" s="60" t="s">
        <v>33</v>
      </c>
      <c r="I235" s="60">
        <v>1</v>
      </c>
      <c r="J235" s="62">
        <v>1</v>
      </c>
      <c r="K235" s="63">
        <v>720</v>
      </c>
      <c r="L235" s="61">
        <f t="shared" si="23"/>
        <v>1319.4444444444443</v>
      </c>
      <c r="M235" s="64">
        <v>2.33</v>
      </c>
      <c r="N235" s="64" t="s">
        <v>279</v>
      </c>
      <c r="O235" s="59"/>
      <c r="P235" s="59"/>
      <c r="Q235" s="65" t="s">
        <v>34</v>
      </c>
      <c r="R235" s="61">
        <f t="shared" si="24"/>
        <v>950000</v>
      </c>
      <c r="S235" s="66">
        <v>42429</v>
      </c>
      <c r="T235" s="64">
        <v>950000</v>
      </c>
      <c r="U235" s="59"/>
      <c r="V235" s="60" t="s">
        <v>35</v>
      </c>
      <c r="W235" s="60" t="s">
        <v>36</v>
      </c>
    </row>
    <row r="236" spans="1:23" x14ac:dyDescent="0.2">
      <c r="A236" t="s">
        <v>137</v>
      </c>
      <c r="B236" s="1" t="s">
        <v>47</v>
      </c>
      <c r="E236" s="1" t="str">
        <f t="shared" si="22"/>
        <v>393 West 49th Street 3T</v>
      </c>
      <c r="F236" s="3">
        <v>800000</v>
      </c>
      <c r="G236">
        <v>46</v>
      </c>
      <c r="H236" s="1" t="s">
        <v>33</v>
      </c>
      <c r="I236" s="1">
        <v>1</v>
      </c>
      <c r="J236" s="51">
        <v>1</v>
      </c>
      <c r="K236" s="52">
        <v>492</v>
      </c>
      <c r="L236" s="3">
        <f t="shared" si="23"/>
        <v>1626.0162601626016</v>
      </c>
      <c r="M236">
        <v>663</v>
      </c>
      <c r="N236">
        <v>749</v>
      </c>
      <c r="O236">
        <v>2.87</v>
      </c>
      <c r="Q236" s="53" t="s">
        <v>52</v>
      </c>
      <c r="R236" s="3">
        <f t="shared" si="24"/>
        <v>800000</v>
      </c>
      <c r="V236" s="12" t="s">
        <v>35</v>
      </c>
      <c r="W236" s="1" t="s">
        <v>35</v>
      </c>
    </row>
    <row r="237" spans="1:23" x14ac:dyDescent="0.2">
      <c r="A237" t="s">
        <v>137</v>
      </c>
      <c r="B237" s="1" t="s">
        <v>280</v>
      </c>
      <c r="E237" s="1" t="str">
        <f t="shared" si="22"/>
        <v>393 West 49th Street 6N</v>
      </c>
      <c r="F237" s="3">
        <v>1245000</v>
      </c>
      <c r="G237">
        <v>78</v>
      </c>
      <c r="H237" s="1" t="s">
        <v>33</v>
      </c>
      <c r="I237" s="1">
        <v>1</v>
      </c>
      <c r="J237" s="51">
        <v>1.5</v>
      </c>
      <c r="K237" s="52">
        <v>807</v>
      </c>
      <c r="L237" s="3">
        <f t="shared" si="23"/>
        <v>1542.7509293680298</v>
      </c>
      <c r="M237">
        <v>1057</v>
      </c>
      <c r="N237">
        <v>834</v>
      </c>
      <c r="O237">
        <v>2.34</v>
      </c>
      <c r="Q237" s="53" t="s">
        <v>52</v>
      </c>
      <c r="R237" s="3">
        <f t="shared" si="24"/>
        <v>1245000</v>
      </c>
      <c r="V237" s="12" t="s">
        <v>35</v>
      </c>
      <c r="W237" s="1" t="s">
        <v>35</v>
      </c>
    </row>
    <row r="238" spans="1:23" x14ac:dyDescent="0.2">
      <c r="A238" s="59" t="s">
        <v>137</v>
      </c>
      <c r="B238" s="60" t="s">
        <v>41</v>
      </c>
      <c r="C238" s="60"/>
      <c r="D238" s="60"/>
      <c r="E238" s="1" t="str">
        <f t="shared" si="22"/>
        <v>393 West 49th Street 4B</v>
      </c>
      <c r="F238" s="61">
        <v>875000</v>
      </c>
      <c r="G238" s="59">
        <v>37</v>
      </c>
      <c r="H238" s="60" t="s">
        <v>33</v>
      </c>
      <c r="I238" s="60">
        <v>1</v>
      </c>
      <c r="J238" s="62">
        <v>1</v>
      </c>
      <c r="K238" s="63">
        <v>673</v>
      </c>
      <c r="L238" s="61">
        <f t="shared" si="23"/>
        <v>1300.1485884101039</v>
      </c>
      <c r="M238" s="59">
        <v>2.5499999999999998</v>
      </c>
      <c r="N238" s="59"/>
      <c r="O238" s="59"/>
      <c r="P238" s="59"/>
      <c r="Q238" s="65" t="s">
        <v>34</v>
      </c>
      <c r="R238" s="61">
        <f t="shared" si="24"/>
        <v>875000</v>
      </c>
      <c r="S238" s="66">
        <v>42452</v>
      </c>
      <c r="T238" s="64">
        <v>875000</v>
      </c>
      <c r="U238" s="59">
        <v>37</v>
      </c>
      <c r="V238" s="60" t="s">
        <v>35</v>
      </c>
      <c r="W238" s="60" t="s">
        <v>36</v>
      </c>
    </row>
    <row r="239" spans="1:23" x14ac:dyDescent="0.2">
      <c r="A239" s="59" t="s">
        <v>137</v>
      </c>
      <c r="B239" s="60" t="s">
        <v>281</v>
      </c>
      <c r="C239" s="60"/>
      <c r="D239" s="60"/>
      <c r="E239" s="1" t="str">
        <f t="shared" si="22"/>
        <v>393 West 49th Street 4F</v>
      </c>
      <c r="F239" s="61">
        <v>910000</v>
      </c>
      <c r="G239" s="59">
        <v>113</v>
      </c>
      <c r="H239" s="60" t="s">
        <v>33</v>
      </c>
      <c r="I239" s="60">
        <v>1</v>
      </c>
      <c r="J239" s="62">
        <v>1</v>
      </c>
      <c r="K239" s="63">
        <v>673</v>
      </c>
      <c r="L239" s="61">
        <f t="shared" si="23"/>
        <v>1300.1485884101039</v>
      </c>
      <c r="M239" s="59">
        <v>2.35</v>
      </c>
      <c r="N239" s="59"/>
      <c r="O239" s="59"/>
      <c r="P239" s="59"/>
      <c r="Q239" s="65" t="s">
        <v>34</v>
      </c>
      <c r="R239" s="61">
        <f t="shared" si="24"/>
        <v>875000</v>
      </c>
      <c r="S239" s="66">
        <v>42551</v>
      </c>
      <c r="T239" s="64">
        <v>875000</v>
      </c>
      <c r="U239" s="59">
        <v>113</v>
      </c>
      <c r="V239" s="60" t="s">
        <v>35</v>
      </c>
      <c r="W239" s="60" t="s">
        <v>36</v>
      </c>
    </row>
    <row r="240" spans="1:23" x14ac:dyDescent="0.2">
      <c r="A240" s="59" t="s">
        <v>137</v>
      </c>
      <c r="B240" s="60" t="s">
        <v>232</v>
      </c>
      <c r="C240" s="60"/>
      <c r="D240" s="60"/>
      <c r="E240" s="1" t="str">
        <f t="shared" si="22"/>
        <v>393 West 49th Street 5D</v>
      </c>
      <c r="F240" s="61">
        <v>700000</v>
      </c>
      <c r="G240" s="59">
        <v>27</v>
      </c>
      <c r="H240" s="60" t="s">
        <v>33</v>
      </c>
      <c r="I240" s="60">
        <v>1</v>
      </c>
      <c r="J240" s="62">
        <v>1</v>
      </c>
      <c r="K240" s="63">
        <v>448</v>
      </c>
      <c r="L240" s="61">
        <f t="shared" si="23"/>
        <v>1618.3035714285713</v>
      </c>
      <c r="M240" s="59">
        <v>2.69</v>
      </c>
      <c r="N240" s="59"/>
      <c r="O240" s="59"/>
      <c r="P240" s="59"/>
      <c r="Q240" s="65" t="s">
        <v>34</v>
      </c>
      <c r="R240" s="61">
        <f t="shared" si="24"/>
        <v>725000</v>
      </c>
      <c r="S240" s="66">
        <v>42566</v>
      </c>
      <c r="T240" s="64">
        <v>725000</v>
      </c>
      <c r="U240" s="59">
        <v>27</v>
      </c>
      <c r="V240" s="60" t="s">
        <v>35</v>
      </c>
      <c r="W240" s="60" t="s">
        <v>36</v>
      </c>
    </row>
    <row r="241" spans="1:23" x14ac:dyDescent="0.2">
      <c r="A241" s="59" t="s">
        <v>137</v>
      </c>
      <c r="B241" s="60" t="s">
        <v>282</v>
      </c>
      <c r="C241" s="60"/>
      <c r="D241" s="60"/>
      <c r="E241" s="1" t="str">
        <f t="shared" si="22"/>
        <v>393 West 49th Street 5DD</v>
      </c>
      <c r="F241" s="61">
        <v>1070000</v>
      </c>
      <c r="G241" s="59">
        <v>279</v>
      </c>
      <c r="H241" s="60" t="s">
        <v>33</v>
      </c>
      <c r="I241" s="60">
        <v>1</v>
      </c>
      <c r="J241" s="62">
        <v>1</v>
      </c>
      <c r="K241" s="63">
        <v>766</v>
      </c>
      <c r="L241" s="61">
        <f t="shared" si="23"/>
        <v>1370.757180156658</v>
      </c>
      <c r="M241" s="59">
        <v>2.58</v>
      </c>
      <c r="N241" s="59"/>
      <c r="O241" s="59"/>
      <c r="P241" s="59"/>
      <c r="Q241" s="65" t="s">
        <v>34</v>
      </c>
      <c r="R241" s="61">
        <f t="shared" si="24"/>
        <v>1050000</v>
      </c>
      <c r="S241" s="66">
        <v>42627</v>
      </c>
      <c r="T241" s="64">
        <v>1050000</v>
      </c>
      <c r="U241" s="59">
        <v>279</v>
      </c>
      <c r="V241" s="60" t="s">
        <v>35</v>
      </c>
      <c r="W241" s="60" t="s">
        <v>36</v>
      </c>
    </row>
    <row r="242" spans="1:23" x14ac:dyDescent="0.2">
      <c r="A242" s="59" t="s">
        <v>283</v>
      </c>
      <c r="B242" s="60" t="s">
        <v>225</v>
      </c>
      <c r="C242" s="60"/>
      <c r="D242" s="60"/>
      <c r="E242" s="1" t="str">
        <f t="shared" si="22"/>
        <v>420 West 23rd Street 10A</v>
      </c>
      <c r="F242" s="61">
        <v>1295000</v>
      </c>
      <c r="G242" s="59">
        <v>68</v>
      </c>
      <c r="H242" s="60" t="s">
        <v>33</v>
      </c>
      <c r="I242" s="60">
        <v>1</v>
      </c>
      <c r="J242" s="62">
        <v>1</v>
      </c>
      <c r="K242" s="63">
        <v>808</v>
      </c>
      <c r="L242" s="61">
        <f t="shared" si="23"/>
        <v>1621.2871287128712</v>
      </c>
      <c r="M242" s="64">
        <v>2.4700000000000002</v>
      </c>
      <c r="N242" s="64"/>
      <c r="O242" s="59"/>
      <c r="P242" s="59"/>
      <c r="Q242" s="65" t="s">
        <v>34</v>
      </c>
      <c r="R242" s="61">
        <f t="shared" si="24"/>
        <v>1310000</v>
      </c>
      <c r="S242" s="66">
        <v>42390</v>
      </c>
      <c r="T242" s="64">
        <v>1310000</v>
      </c>
      <c r="U242" s="59"/>
      <c r="V242" s="60" t="s">
        <v>35</v>
      </c>
      <c r="W242" s="60" t="s">
        <v>36</v>
      </c>
    </row>
    <row r="243" spans="1:23" x14ac:dyDescent="0.2">
      <c r="A243" s="59" t="s">
        <v>284</v>
      </c>
      <c r="B243" s="60" t="s">
        <v>285</v>
      </c>
      <c r="C243" s="60"/>
      <c r="D243" s="60"/>
      <c r="E243" s="1" t="str">
        <f t="shared" si="22"/>
        <v>420 West 25th Street 1C</v>
      </c>
      <c r="F243" s="61">
        <v>1595000</v>
      </c>
      <c r="G243" s="59">
        <v>33</v>
      </c>
      <c r="H243" s="60" t="s">
        <v>33</v>
      </c>
      <c r="I243" s="60">
        <v>1</v>
      </c>
      <c r="J243" s="62">
        <v>2</v>
      </c>
      <c r="K243" s="63">
        <v>1118</v>
      </c>
      <c r="L243" s="61">
        <f t="shared" si="23"/>
        <v>1413.2379248658319</v>
      </c>
      <c r="M243" s="64">
        <v>2</v>
      </c>
      <c r="N243" s="64"/>
      <c r="O243" s="59"/>
      <c r="P243" s="59"/>
      <c r="Q243" s="65" t="s">
        <v>34</v>
      </c>
      <c r="R243" s="61">
        <f t="shared" si="24"/>
        <v>1580000</v>
      </c>
      <c r="S243" s="66">
        <v>42536</v>
      </c>
      <c r="T243" s="64">
        <v>1580000</v>
      </c>
      <c r="U243" s="59"/>
      <c r="V243" s="60" t="s">
        <v>35</v>
      </c>
      <c r="W243" s="60" t="s">
        <v>36</v>
      </c>
    </row>
    <row r="244" spans="1:23" x14ac:dyDescent="0.2">
      <c r="A244" s="59" t="s">
        <v>284</v>
      </c>
      <c r="B244" s="60" t="s">
        <v>63</v>
      </c>
      <c r="C244" s="60"/>
      <c r="D244" s="60"/>
      <c r="E244" s="1" t="str">
        <f t="shared" si="22"/>
        <v>420 West 25th Street 2J</v>
      </c>
      <c r="F244" s="61">
        <v>999000</v>
      </c>
      <c r="G244" s="59">
        <v>476</v>
      </c>
      <c r="H244" s="60" t="s">
        <v>33</v>
      </c>
      <c r="I244" s="60">
        <v>1</v>
      </c>
      <c r="J244" s="62">
        <v>1</v>
      </c>
      <c r="K244" s="63">
        <v>733</v>
      </c>
      <c r="L244" s="61">
        <f t="shared" si="23"/>
        <v>1330.150068212824</v>
      </c>
      <c r="M244" s="64">
        <v>2.0699999999999998</v>
      </c>
      <c r="N244" s="64"/>
      <c r="O244" s="59"/>
      <c r="P244" s="59"/>
      <c r="Q244" s="65" t="s">
        <v>34</v>
      </c>
      <c r="R244" s="61">
        <f t="shared" si="24"/>
        <v>975000</v>
      </c>
      <c r="S244" s="66">
        <v>42657</v>
      </c>
      <c r="T244" s="64">
        <v>975000</v>
      </c>
      <c r="U244" s="59"/>
      <c r="V244" s="60" t="s">
        <v>35</v>
      </c>
      <c r="W244" s="60" t="s">
        <v>36</v>
      </c>
    </row>
    <row r="245" spans="1:23" x14ac:dyDescent="0.2">
      <c r="A245" s="59" t="s">
        <v>284</v>
      </c>
      <c r="B245" s="60" t="s">
        <v>232</v>
      </c>
      <c r="C245" s="60"/>
      <c r="D245" s="60"/>
      <c r="E245" s="1" t="str">
        <f t="shared" si="22"/>
        <v>420 West 25th Street 5D</v>
      </c>
      <c r="F245" s="61">
        <v>2100000</v>
      </c>
      <c r="G245" s="59">
        <v>97</v>
      </c>
      <c r="H245" s="60" t="s">
        <v>33</v>
      </c>
      <c r="I245" s="60">
        <v>1</v>
      </c>
      <c r="J245" s="62">
        <v>2</v>
      </c>
      <c r="K245" s="63">
        <v>1339</v>
      </c>
      <c r="L245" s="61">
        <f t="shared" si="23"/>
        <v>1493.6519790888724</v>
      </c>
      <c r="M245" s="64">
        <v>2.13</v>
      </c>
      <c r="N245" s="64"/>
      <c r="O245" s="59"/>
      <c r="P245" s="59"/>
      <c r="Q245" s="65" t="s">
        <v>34</v>
      </c>
      <c r="R245" s="61">
        <f t="shared" si="24"/>
        <v>2000000</v>
      </c>
      <c r="S245" s="66">
        <v>42381</v>
      </c>
      <c r="T245" s="64">
        <v>2000000</v>
      </c>
      <c r="U245" s="59"/>
      <c r="V245" s="60" t="s">
        <v>35</v>
      </c>
      <c r="W245" s="60" t="s">
        <v>36</v>
      </c>
    </row>
    <row r="246" spans="1:23" x14ac:dyDescent="0.2">
      <c r="A246" s="59" t="s">
        <v>286</v>
      </c>
      <c r="B246" s="60" t="s">
        <v>287</v>
      </c>
      <c r="C246" s="60"/>
      <c r="D246" s="60"/>
      <c r="E246" s="1" t="str">
        <f t="shared" si="22"/>
        <v>421 West 22nd Street PHS</v>
      </c>
      <c r="F246" s="61">
        <v>1395000</v>
      </c>
      <c r="G246" s="59">
        <v>28</v>
      </c>
      <c r="H246" s="60" t="s">
        <v>33</v>
      </c>
      <c r="I246" s="60">
        <v>1</v>
      </c>
      <c r="J246" s="62">
        <v>2</v>
      </c>
      <c r="K246" s="63">
        <v>856</v>
      </c>
      <c r="L246" s="61">
        <f t="shared" si="23"/>
        <v>1790.2640186915887</v>
      </c>
      <c r="M246" s="64">
        <v>2.06</v>
      </c>
      <c r="N246" s="64"/>
      <c r="O246" s="59"/>
      <c r="P246" s="59"/>
      <c r="Q246" s="65" t="s">
        <v>34</v>
      </c>
      <c r="R246" s="61">
        <f t="shared" si="24"/>
        <v>1532466</v>
      </c>
      <c r="S246" s="66">
        <v>42367</v>
      </c>
      <c r="T246" s="64">
        <v>1532466</v>
      </c>
      <c r="U246" s="59"/>
      <c r="V246" s="60" t="s">
        <v>35</v>
      </c>
      <c r="W246" s="60" t="s">
        <v>36</v>
      </c>
    </row>
    <row r="247" spans="1:23" x14ac:dyDescent="0.2">
      <c r="A247" s="59" t="s">
        <v>288</v>
      </c>
      <c r="B247" s="60" t="s">
        <v>227</v>
      </c>
      <c r="C247" s="60"/>
      <c r="D247" s="60"/>
      <c r="E247" s="1" t="str">
        <f t="shared" si="22"/>
        <v>421 West 54th Street 3E</v>
      </c>
      <c r="F247" s="61">
        <v>1395000</v>
      </c>
      <c r="G247" s="59">
        <v>21</v>
      </c>
      <c r="H247" s="60" t="s">
        <v>33</v>
      </c>
      <c r="I247" s="60">
        <v>1</v>
      </c>
      <c r="J247" s="62">
        <v>2</v>
      </c>
      <c r="K247" s="63">
        <v>1124</v>
      </c>
      <c r="L247" s="61">
        <f t="shared" si="23"/>
        <v>1241.1032028469751</v>
      </c>
      <c r="M247" s="59">
        <v>1.92</v>
      </c>
      <c r="N247" s="59"/>
      <c r="O247" s="59"/>
      <c r="P247" s="59"/>
      <c r="Q247" s="65" t="s">
        <v>34</v>
      </c>
      <c r="R247" s="61">
        <f t="shared" si="24"/>
        <v>1395000</v>
      </c>
      <c r="S247" s="66">
        <v>42604</v>
      </c>
      <c r="T247" s="64">
        <v>1395000</v>
      </c>
      <c r="U247" s="59">
        <v>21</v>
      </c>
      <c r="V247" s="60" t="s">
        <v>35</v>
      </c>
      <c r="W247" s="60" t="s">
        <v>36</v>
      </c>
    </row>
    <row r="248" spans="1:23" x14ac:dyDescent="0.2">
      <c r="A248" s="59" t="s">
        <v>289</v>
      </c>
      <c r="B248" s="60" t="s">
        <v>227</v>
      </c>
      <c r="C248" s="60"/>
      <c r="D248" s="60"/>
      <c r="E248" s="1" t="str">
        <f t="shared" si="22"/>
        <v>422 West 20th Street 3E</v>
      </c>
      <c r="F248" s="61">
        <v>1150000</v>
      </c>
      <c r="G248" s="59">
        <v>220</v>
      </c>
      <c r="H248" s="60" t="s">
        <v>33</v>
      </c>
      <c r="I248" s="60">
        <v>1</v>
      </c>
      <c r="J248" s="62">
        <v>1</v>
      </c>
      <c r="K248" s="63">
        <v>613</v>
      </c>
      <c r="L248" s="61">
        <f t="shared" si="23"/>
        <v>1859.7063621533441</v>
      </c>
      <c r="M248" s="64">
        <v>2.2799999999999998</v>
      </c>
      <c r="N248" s="64"/>
      <c r="O248" s="59"/>
      <c r="P248" s="59"/>
      <c r="Q248" s="65" t="s">
        <v>34</v>
      </c>
      <c r="R248" s="61">
        <f t="shared" si="24"/>
        <v>1140000</v>
      </c>
      <c r="S248" s="66">
        <v>42514</v>
      </c>
      <c r="T248" s="64">
        <v>1140000</v>
      </c>
      <c r="U248" s="59"/>
      <c r="V248" s="60" t="s">
        <v>35</v>
      </c>
      <c r="W248" s="60" t="s">
        <v>36</v>
      </c>
    </row>
    <row r="249" spans="1:23" x14ac:dyDescent="0.2">
      <c r="A249" t="s">
        <v>290</v>
      </c>
      <c r="B249" s="1" t="s">
        <v>32</v>
      </c>
      <c r="E249" s="1" t="str">
        <f t="shared" si="22"/>
        <v>424 West 49th Street 3A</v>
      </c>
      <c r="F249" s="3">
        <v>850000</v>
      </c>
      <c r="G249">
        <v>4</v>
      </c>
      <c r="H249" s="1" t="s">
        <v>33</v>
      </c>
      <c r="I249" s="1">
        <v>1</v>
      </c>
      <c r="J249" s="51">
        <v>1</v>
      </c>
      <c r="K249" s="52">
        <v>622</v>
      </c>
      <c r="L249" s="3">
        <f t="shared" si="23"/>
        <v>1366.5594855305467</v>
      </c>
      <c r="M249">
        <v>348</v>
      </c>
      <c r="N249">
        <v>753</v>
      </c>
      <c r="O249">
        <v>1.77</v>
      </c>
      <c r="Q249" s="53" t="s">
        <v>52</v>
      </c>
      <c r="R249" s="3">
        <f t="shared" si="24"/>
        <v>850000</v>
      </c>
      <c r="V249" s="12" t="s">
        <v>35</v>
      </c>
      <c r="W249" s="1" t="s">
        <v>35</v>
      </c>
    </row>
    <row r="250" spans="1:23" x14ac:dyDescent="0.2">
      <c r="A250" t="s">
        <v>143</v>
      </c>
      <c r="B250" s="1">
        <v>607</v>
      </c>
      <c r="E250" s="1" t="str">
        <f t="shared" si="22"/>
        <v>425 West 53rd Street 607</v>
      </c>
      <c r="F250" s="3">
        <v>1495000</v>
      </c>
      <c r="G250">
        <v>125</v>
      </c>
      <c r="H250" s="1" t="s">
        <v>33</v>
      </c>
      <c r="I250" s="1">
        <v>1</v>
      </c>
      <c r="J250" s="51">
        <v>1.5</v>
      </c>
      <c r="K250" s="52">
        <v>900</v>
      </c>
      <c r="L250" s="3">
        <f t="shared" si="23"/>
        <v>1661.1111111111111</v>
      </c>
      <c r="M250">
        <v>1003</v>
      </c>
      <c r="N250">
        <v>749</v>
      </c>
      <c r="O250">
        <v>1.95</v>
      </c>
      <c r="P250" t="s">
        <v>144</v>
      </c>
      <c r="Q250" s="53" t="s">
        <v>52</v>
      </c>
      <c r="R250" s="3">
        <f t="shared" si="24"/>
        <v>1495000</v>
      </c>
      <c r="V250" s="12" t="s">
        <v>35</v>
      </c>
      <c r="W250" s="1" t="s">
        <v>35</v>
      </c>
    </row>
    <row r="251" spans="1:23" x14ac:dyDescent="0.2">
      <c r="A251" t="s">
        <v>143</v>
      </c>
      <c r="B251" s="1">
        <v>701</v>
      </c>
      <c r="E251" s="1" t="str">
        <f t="shared" si="22"/>
        <v>425 West 53rd Street 701</v>
      </c>
      <c r="F251" s="3">
        <v>1350000</v>
      </c>
      <c r="G251">
        <v>103</v>
      </c>
      <c r="H251" s="1" t="s">
        <v>33</v>
      </c>
      <c r="I251" s="1">
        <v>1</v>
      </c>
      <c r="J251" s="51">
        <v>1.5</v>
      </c>
      <c r="K251" s="52">
        <v>831</v>
      </c>
      <c r="L251" s="3">
        <f t="shared" si="23"/>
        <v>1624.5487364620938</v>
      </c>
      <c r="M251">
        <v>929</v>
      </c>
      <c r="N251">
        <v>690</v>
      </c>
      <c r="O251">
        <v>1.95</v>
      </c>
      <c r="P251" t="s">
        <v>144</v>
      </c>
      <c r="Q251" s="53" t="s">
        <v>52</v>
      </c>
      <c r="R251" s="3">
        <f t="shared" si="24"/>
        <v>1350000</v>
      </c>
      <c r="V251" s="12" t="s">
        <v>35</v>
      </c>
      <c r="W251" s="1" t="s">
        <v>35</v>
      </c>
    </row>
    <row r="252" spans="1:23" x14ac:dyDescent="0.2">
      <c r="A252" s="59" t="s">
        <v>291</v>
      </c>
      <c r="B252" s="60" t="s">
        <v>292</v>
      </c>
      <c r="C252" s="60"/>
      <c r="D252" s="60"/>
      <c r="E252" s="1" t="str">
        <f t="shared" si="22"/>
        <v>426 West 52nd Street 6G</v>
      </c>
      <c r="F252" s="61">
        <v>1055000</v>
      </c>
      <c r="G252" s="59">
        <v>52</v>
      </c>
      <c r="H252" s="60" t="s">
        <v>33</v>
      </c>
      <c r="I252" s="60">
        <v>1</v>
      </c>
      <c r="J252" s="62">
        <v>1</v>
      </c>
      <c r="K252" s="63">
        <v>640</v>
      </c>
      <c r="L252" s="61">
        <f t="shared" si="23"/>
        <v>1601.5625</v>
      </c>
      <c r="M252" s="59">
        <v>2.5499999999999998</v>
      </c>
      <c r="N252" s="59"/>
      <c r="O252" s="59"/>
      <c r="P252" s="59"/>
      <c r="Q252" s="65" t="s">
        <v>34</v>
      </c>
      <c r="R252" s="61">
        <f t="shared" si="24"/>
        <v>1025000</v>
      </c>
      <c r="S252" s="66">
        <v>42465</v>
      </c>
      <c r="T252" s="64">
        <v>1025000</v>
      </c>
      <c r="U252" s="59">
        <v>52</v>
      </c>
      <c r="V252" s="60" t="s">
        <v>35</v>
      </c>
      <c r="W252" s="60" t="s">
        <v>36</v>
      </c>
    </row>
    <row r="253" spans="1:23" x14ac:dyDescent="0.2">
      <c r="A253" s="59" t="s">
        <v>291</v>
      </c>
      <c r="B253" s="60" t="s">
        <v>293</v>
      </c>
      <c r="C253" s="60"/>
      <c r="D253" s="60"/>
      <c r="E253" s="1" t="str">
        <f t="shared" si="22"/>
        <v>426 West 52nd Street 7G</v>
      </c>
      <c r="F253" s="61">
        <v>1065000</v>
      </c>
      <c r="G253" s="59">
        <v>15</v>
      </c>
      <c r="H253" s="60" t="s">
        <v>33</v>
      </c>
      <c r="I253" s="60">
        <v>1</v>
      </c>
      <c r="J253" s="62">
        <v>1</v>
      </c>
      <c r="K253" s="63">
        <v>640</v>
      </c>
      <c r="L253" s="61">
        <f t="shared" si="23"/>
        <v>1664.0625</v>
      </c>
      <c r="M253" s="59">
        <v>2.5499999999999998</v>
      </c>
      <c r="N253" s="59"/>
      <c r="O253" s="59"/>
      <c r="P253" s="59"/>
      <c r="Q253" s="65" t="s">
        <v>34</v>
      </c>
      <c r="R253" s="61">
        <f t="shared" si="24"/>
        <v>1065000</v>
      </c>
      <c r="S253" s="66">
        <v>42627</v>
      </c>
      <c r="T253" s="64">
        <v>1065000</v>
      </c>
      <c r="U253" s="59">
        <v>15</v>
      </c>
      <c r="V253" s="60" t="s">
        <v>35</v>
      </c>
      <c r="W253" s="60" t="s">
        <v>36</v>
      </c>
    </row>
    <row r="254" spans="1:23" x14ac:dyDescent="0.2">
      <c r="A254" s="59" t="s">
        <v>145</v>
      </c>
      <c r="B254" s="60" t="s">
        <v>294</v>
      </c>
      <c r="C254" s="60"/>
      <c r="D254" s="60"/>
      <c r="E254" s="1" t="str">
        <f t="shared" si="22"/>
        <v>445 West 19th Street 7B</v>
      </c>
      <c r="F254" s="61">
        <v>985000</v>
      </c>
      <c r="G254" s="59">
        <v>52</v>
      </c>
      <c r="H254" s="60" t="s">
        <v>33</v>
      </c>
      <c r="I254" s="60">
        <v>1</v>
      </c>
      <c r="J254" s="62">
        <v>1</v>
      </c>
      <c r="K254" s="63">
        <v>582</v>
      </c>
      <c r="L254" s="61">
        <f t="shared" si="23"/>
        <v>1692.4398625429553</v>
      </c>
      <c r="M254" s="64">
        <v>1.94</v>
      </c>
      <c r="N254" s="64"/>
      <c r="O254" s="59"/>
      <c r="P254" s="59"/>
      <c r="Q254" s="65" t="s">
        <v>34</v>
      </c>
      <c r="R254" s="61">
        <f t="shared" si="24"/>
        <v>985000</v>
      </c>
      <c r="S254" s="66">
        <v>42398</v>
      </c>
      <c r="T254" s="64">
        <v>985000</v>
      </c>
      <c r="U254" s="59"/>
      <c r="V254" s="60" t="s">
        <v>35</v>
      </c>
      <c r="W254" s="60" t="s">
        <v>36</v>
      </c>
    </row>
    <row r="255" spans="1:23" x14ac:dyDescent="0.2">
      <c r="A255" s="59" t="s">
        <v>146</v>
      </c>
      <c r="B255" s="60" t="s">
        <v>41</v>
      </c>
      <c r="C255" s="60"/>
      <c r="D255" s="60"/>
      <c r="E255" s="1" t="str">
        <f t="shared" si="22"/>
        <v>447 West 45th Street 4B</v>
      </c>
      <c r="F255" s="61">
        <v>795000</v>
      </c>
      <c r="G255" s="59">
        <v>114</v>
      </c>
      <c r="H255" s="60" t="s">
        <v>33</v>
      </c>
      <c r="I255" s="60">
        <v>1</v>
      </c>
      <c r="J255" s="62">
        <v>1</v>
      </c>
      <c r="K255" s="63">
        <v>672</v>
      </c>
      <c r="L255" s="61">
        <f t="shared" si="23"/>
        <v>1116.0714285714287</v>
      </c>
      <c r="M255" s="59">
        <v>1.58</v>
      </c>
      <c r="N255" s="59"/>
      <c r="O255" s="59"/>
      <c r="P255" s="59"/>
      <c r="Q255" s="65" t="s">
        <v>34</v>
      </c>
      <c r="R255" s="61">
        <f t="shared" si="24"/>
        <v>750000</v>
      </c>
      <c r="S255" s="66">
        <v>42485</v>
      </c>
      <c r="T255" s="64">
        <v>750000</v>
      </c>
      <c r="U255" s="59">
        <v>114</v>
      </c>
      <c r="V255" s="60" t="s">
        <v>35</v>
      </c>
      <c r="W255" s="60" t="s">
        <v>36</v>
      </c>
    </row>
    <row r="256" spans="1:23" x14ac:dyDescent="0.2">
      <c r="A256" s="59" t="s">
        <v>295</v>
      </c>
      <c r="B256" s="60" t="s">
        <v>296</v>
      </c>
      <c r="C256" s="60"/>
      <c r="D256" s="60"/>
      <c r="E256" s="1" t="str">
        <f t="shared" si="22"/>
        <v>448 West 37 8D</v>
      </c>
      <c r="F256" s="61">
        <v>1650000</v>
      </c>
      <c r="G256" s="59">
        <v>25</v>
      </c>
      <c r="H256" s="60" t="s">
        <v>33</v>
      </c>
      <c r="I256" s="60">
        <v>1</v>
      </c>
      <c r="J256" s="62">
        <v>1</v>
      </c>
      <c r="K256" s="63">
        <v>1512</v>
      </c>
      <c r="L256" s="61">
        <f t="shared" si="23"/>
        <v>1166.1587301587301</v>
      </c>
      <c r="M256" s="59">
        <v>1.36</v>
      </c>
      <c r="N256" s="59"/>
      <c r="O256" s="59"/>
      <c r="P256" s="59"/>
      <c r="Q256" s="65" t="s">
        <v>34</v>
      </c>
      <c r="R256" s="61">
        <f t="shared" si="24"/>
        <v>1763232</v>
      </c>
      <c r="S256" s="66">
        <v>42464</v>
      </c>
      <c r="T256" s="64">
        <v>1763232</v>
      </c>
      <c r="U256" s="59">
        <v>25</v>
      </c>
      <c r="V256" s="60" t="s">
        <v>35</v>
      </c>
      <c r="W256" s="60" t="s">
        <v>36</v>
      </c>
    </row>
    <row r="257" spans="1:23" x14ac:dyDescent="0.2">
      <c r="A257" s="7" t="s">
        <v>297</v>
      </c>
      <c r="B257" s="67" t="s">
        <v>298</v>
      </c>
      <c r="C257" s="67"/>
      <c r="D257" s="67"/>
      <c r="E257" s="1" t="str">
        <f t="shared" si="22"/>
        <v>448 West 37th Street 8F</v>
      </c>
      <c r="F257" s="68">
        <v>1100000</v>
      </c>
      <c r="G257" s="7">
        <v>466</v>
      </c>
      <c r="H257" s="67" t="s">
        <v>33</v>
      </c>
      <c r="I257" s="67">
        <v>1</v>
      </c>
      <c r="J257" s="69">
        <v>1</v>
      </c>
      <c r="K257" s="5">
        <v>1550</v>
      </c>
      <c r="L257" s="68">
        <f t="shared" si="23"/>
        <v>709.67741935483866</v>
      </c>
      <c r="M257" s="7">
        <v>764</v>
      </c>
      <c r="N257" s="7">
        <v>958</v>
      </c>
      <c r="O257" s="7">
        <v>1.1100000000000001</v>
      </c>
      <c r="P257" s="7"/>
      <c r="Q257" s="71" t="s">
        <v>44</v>
      </c>
      <c r="R257" s="68">
        <f t="shared" si="24"/>
        <v>1100000</v>
      </c>
      <c r="S257" s="7"/>
      <c r="T257" s="7"/>
      <c r="U257" s="7">
        <v>466</v>
      </c>
      <c r="V257" s="67" t="s">
        <v>35</v>
      </c>
      <c r="W257" s="67" t="s">
        <v>36</v>
      </c>
    </row>
    <row r="258" spans="1:23" x14ac:dyDescent="0.2">
      <c r="A258" t="s">
        <v>148</v>
      </c>
      <c r="B258" s="1" t="s">
        <v>199</v>
      </c>
      <c r="E258" s="1" t="str">
        <f t="shared" si="22"/>
        <v>454 West 54th Street 1B</v>
      </c>
      <c r="F258" s="3">
        <v>995000</v>
      </c>
      <c r="G258">
        <v>125</v>
      </c>
      <c r="H258" s="1" t="s">
        <v>33</v>
      </c>
      <c r="I258" s="1">
        <v>1</v>
      </c>
      <c r="J258" s="51">
        <v>1</v>
      </c>
      <c r="K258" s="52">
        <v>824</v>
      </c>
      <c r="L258" s="3">
        <f t="shared" si="23"/>
        <v>1207.5242718446602</v>
      </c>
      <c r="M258">
        <v>869</v>
      </c>
      <c r="N258">
        <v>632</v>
      </c>
      <c r="O258">
        <v>1.82</v>
      </c>
      <c r="P258" t="s">
        <v>144</v>
      </c>
      <c r="Q258" s="53" t="s">
        <v>52</v>
      </c>
      <c r="R258" s="3">
        <f t="shared" si="24"/>
        <v>995000</v>
      </c>
      <c r="V258" s="12" t="s">
        <v>35</v>
      </c>
      <c r="W258" s="1" t="s">
        <v>35</v>
      </c>
    </row>
    <row r="259" spans="1:23" x14ac:dyDescent="0.2">
      <c r="A259" t="s">
        <v>148</v>
      </c>
      <c r="B259" s="1" t="s">
        <v>299</v>
      </c>
      <c r="E259" s="1" t="str">
        <f t="shared" si="22"/>
        <v>454 West 54th Street 2B</v>
      </c>
      <c r="F259" s="3">
        <v>1550000</v>
      </c>
      <c r="G259">
        <v>16</v>
      </c>
      <c r="H259" s="1" t="s">
        <v>33</v>
      </c>
      <c r="I259" s="1">
        <v>1</v>
      </c>
      <c r="J259" s="51">
        <v>2</v>
      </c>
      <c r="K259" s="52">
        <v>915</v>
      </c>
      <c r="L259" s="3">
        <f t="shared" si="23"/>
        <v>1693.9890710382513</v>
      </c>
      <c r="M259">
        <v>875</v>
      </c>
      <c r="N259">
        <v>668</v>
      </c>
      <c r="O259">
        <v>1.69</v>
      </c>
      <c r="P259" t="s">
        <v>144</v>
      </c>
      <c r="Q259" s="53" t="s">
        <v>52</v>
      </c>
      <c r="R259" s="3">
        <f t="shared" si="24"/>
        <v>1550000</v>
      </c>
      <c r="V259" s="12" t="s">
        <v>35</v>
      </c>
      <c r="W259" s="1" t="s">
        <v>35</v>
      </c>
    </row>
    <row r="260" spans="1:23" x14ac:dyDescent="0.2">
      <c r="A260" t="s">
        <v>148</v>
      </c>
      <c r="B260" s="1" t="s">
        <v>226</v>
      </c>
      <c r="E260" s="1" t="str">
        <f t="shared" si="22"/>
        <v>454 West 54th Street 2E</v>
      </c>
      <c r="F260" s="3">
        <v>1350000</v>
      </c>
      <c r="G260">
        <v>76</v>
      </c>
      <c r="H260" s="1" t="s">
        <v>33</v>
      </c>
      <c r="I260" s="1">
        <v>1</v>
      </c>
      <c r="J260" s="51">
        <v>1</v>
      </c>
      <c r="K260" s="52">
        <v>856</v>
      </c>
      <c r="L260" s="3">
        <f t="shared" si="23"/>
        <v>1577.1028037383178</v>
      </c>
      <c r="M260">
        <v>901</v>
      </c>
      <c r="N260">
        <v>691</v>
      </c>
      <c r="O260">
        <v>1.86</v>
      </c>
      <c r="P260" t="s">
        <v>144</v>
      </c>
      <c r="Q260" s="53" t="s">
        <v>52</v>
      </c>
      <c r="R260" s="3">
        <f t="shared" si="24"/>
        <v>1350000</v>
      </c>
      <c r="V260" s="12" t="s">
        <v>35</v>
      </c>
      <c r="W260" s="1" t="s">
        <v>35</v>
      </c>
    </row>
    <row r="261" spans="1:23" x14ac:dyDescent="0.2">
      <c r="A261" s="7" t="s">
        <v>148</v>
      </c>
      <c r="B261" s="67" t="s">
        <v>300</v>
      </c>
      <c r="C261" s="67"/>
      <c r="D261" s="67"/>
      <c r="E261" s="1" t="str">
        <f t="shared" si="22"/>
        <v>454 West 54th Street 4O</v>
      </c>
      <c r="F261" s="68">
        <v>1300000</v>
      </c>
      <c r="G261" s="7">
        <v>72</v>
      </c>
      <c r="H261" s="67" t="s">
        <v>33</v>
      </c>
      <c r="I261" s="67">
        <v>1</v>
      </c>
      <c r="J261" s="69">
        <v>1</v>
      </c>
      <c r="K261" s="5">
        <v>832</v>
      </c>
      <c r="L261" s="68">
        <f t="shared" si="23"/>
        <v>1562.5</v>
      </c>
      <c r="M261" s="7">
        <v>816</v>
      </c>
      <c r="N261" s="7">
        <v>613</v>
      </c>
      <c r="O261" s="7">
        <v>1.72</v>
      </c>
      <c r="P261" s="7" t="s">
        <v>144</v>
      </c>
      <c r="Q261" s="71" t="s">
        <v>44</v>
      </c>
      <c r="R261" s="68">
        <f t="shared" si="24"/>
        <v>1300000</v>
      </c>
      <c r="S261" s="7"/>
      <c r="T261" s="7"/>
      <c r="U261" s="7">
        <v>72</v>
      </c>
      <c r="V261" s="67" t="s">
        <v>35</v>
      </c>
      <c r="W261" s="67" t="s">
        <v>36</v>
      </c>
    </row>
    <row r="262" spans="1:23" x14ac:dyDescent="0.2">
      <c r="A262" s="59" t="s">
        <v>301</v>
      </c>
      <c r="B262" s="60" t="s">
        <v>302</v>
      </c>
      <c r="C262" s="60"/>
      <c r="D262" s="60"/>
      <c r="E262" s="1" t="str">
        <f t="shared" si="22"/>
        <v>456 West 19th Street 4/5C</v>
      </c>
      <c r="F262" s="61">
        <v>2295000</v>
      </c>
      <c r="G262" s="59">
        <v>113</v>
      </c>
      <c r="H262" s="60" t="s">
        <v>33</v>
      </c>
      <c r="I262" s="60">
        <v>1</v>
      </c>
      <c r="J262" s="62">
        <v>2</v>
      </c>
      <c r="K262" s="63">
        <v>1139</v>
      </c>
      <c r="L262" s="61">
        <f t="shared" si="23"/>
        <v>1913.9596136962248</v>
      </c>
      <c r="M262" s="64">
        <v>1.43</v>
      </c>
      <c r="N262" s="64" t="s">
        <v>144</v>
      </c>
      <c r="O262" s="59"/>
      <c r="P262" s="59"/>
      <c r="Q262" s="65" t="s">
        <v>34</v>
      </c>
      <c r="R262" s="61">
        <f t="shared" si="24"/>
        <v>2180000</v>
      </c>
      <c r="S262" s="66">
        <v>42495</v>
      </c>
      <c r="T262" s="64">
        <v>2180000</v>
      </c>
      <c r="U262" s="59"/>
      <c r="V262" s="60" t="s">
        <v>35</v>
      </c>
      <c r="W262" s="60" t="s">
        <v>36</v>
      </c>
    </row>
    <row r="263" spans="1:23" x14ac:dyDescent="0.2">
      <c r="A263" t="s">
        <v>303</v>
      </c>
      <c r="B263" s="1" t="s">
        <v>304</v>
      </c>
      <c r="E263" s="1" t="str">
        <f t="shared" si="22"/>
        <v>462 West 58th Street 1E</v>
      </c>
      <c r="F263" s="3">
        <v>1969000</v>
      </c>
      <c r="G263">
        <v>223</v>
      </c>
      <c r="H263" s="1" t="s">
        <v>33</v>
      </c>
      <c r="I263" s="1">
        <v>1</v>
      </c>
      <c r="J263" s="51">
        <v>2.5</v>
      </c>
      <c r="K263" s="52">
        <v>1943</v>
      </c>
      <c r="L263" s="3">
        <f t="shared" si="23"/>
        <v>1013.3813690169841</v>
      </c>
      <c r="M263">
        <v>1752</v>
      </c>
      <c r="N263">
        <v>1039</v>
      </c>
      <c r="O263">
        <v>1.44</v>
      </c>
      <c r="P263" t="s">
        <v>144</v>
      </c>
      <c r="Q263" s="53" t="s">
        <v>52</v>
      </c>
      <c r="R263" s="3">
        <f t="shared" si="24"/>
        <v>1969000</v>
      </c>
      <c r="V263" s="12" t="s">
        <v>35</v>
      </c>
      <c r="W263" s="1" t="s">
        <v>35</v>
      </c>
    </row>
    <row r="264" spans="1:23" x14ac:dyDescent="0.2">
      <c r="A264" t="s">
        <v>303</v>
      </c>
      <c r="B264" s="1" t="s">
        <v>110</v>
      </c>
      <c r="E264" s="1" t="str">
        <f t="shared" si="22"/>
        <v>462 West 58th Street 6E</v>
      </c>
      <c r="F264" s="3">
        <v>1400000</v>
      </c>
      <c r="G264">
        <v>54</v>
      </c>
      <c r="H264" s="1" t="s">
        <v>33</v>
      </c>
      <c r="I264" s="1">
        <v>1</v>
      </c>
      <c r="J264" s="51">
        <v>2</v>
      </c>
      <c r="K264" s="52">
        <v>995</v>
      </c>
      <c r="L264" s="3">
        <f t="shared" si="23"/>
        <v>1407.035175879397</v>
      </c>
      <c r="M264">
        <v>897</v>
      </c>
      <c r="N264">
        <v>700</v>
      </c>
      <c r="O264">
        <v>1.61</v>
      </c>
      <c r="P264" t="s">
        <v>144</v>
      </c>
      <c r="Q264" s="53" t="s">
        <v>52</v>
      </c>
      <c r="R264" s="3">
        <f t="shared" si="24"/>
        <v>1400000</v>
      </c>
      <c r="V264" s="12" t="s">
        <v>35</v>
      </c>
      <c r="W264" s="1" t="s">
        <v>35</v>
      </c>
    </row>
    <row r="265" spans="1:23" x14ac:dyDescent="0.2">
      <c r="A265" t="s">
        <v>303</v>
      </c>
      <c r="B265" s="1" t="s">
        <v>292</v>
      </c>
      <c r="E265" s="1" t="str">
        <f t="shared" si="22"/>
        <v>462 West 58th Street 6G</v>
      </c>
      <c r="F265" s="3">
        <v>1350000</v>
      </c>
      <c r="G265">
        <v>45</v>
      </c>
      <c r="H265" s="1" t="s">
        <v>33</v>
      </c>
      <c r="I265" s="1">
        <v>1</v>
      </c>
      <c r="J265" s="51">
        <v>1.5</v>
      </c>
      <c r="K265" s="52">
        <v>952</v>
      </c>
      <c r="L265" s="3">
        <f t="shared" si="23"/>
        <v>1418.0672268907563</v>
      </c>
      <c r="M265">
        <v>859</v>
      </c>
      <c r="N265">
        <v>670</v>
      </c>
      <c r="O265">
        <v>1.61</v>
      </c>
      <c r="P265" t="s">
        <v>144</v>
      </c>
      <c r="Q265" s="53" t="s">
        <v>52</v>
      </c>
      <c r="R265" s="3">
        <f t="shared" si="24"/>
        <v>1350000</v>
      </c>
      <c r="V265" s="12" t="s">
        <v>35</v>
      </c>
      <c r="W265" s="1" t="s">
        <v>35</v>
      </c>
    </row>
    <row r="266" spans="1:23" x14ac:dyDescent="0.2">
      <c r="A266" s="59" t="s">
        <v>303</v>
      </c>
      <c r="B266" s="60" t="s">
        <v>75</v>
      </c>
      <c r="C266" s="60"/>
      <c r="D266" s="60"/>
      <c r="E266" s="1" t="str">
        <f t="shared" si="22"/>
        <v>462 West 58th Street 9C</v>
      </c>
      <c r="F266" s="61">
        <v>1299000</v>
      </c>
      <c r="G266" s="59">
        <v>37</v>
      </c>
      <c r="H266" s="60" t="s">
        <v>33</v>
      </c>
      <c r="I266" s="60">
        <v>1</v>
      </c>
      <c r="J266" s="62">
        <v>1</v>
      </c>
      <c r="K266" s="63">
        <v>979</v>
      </c>
      <c r="L266" s="61">
        <f t="shared" si="23"/>
        <v>1276.8130745658837</v>
      </c>
      <c r="M266" s="59">
        <v>1.46</v>
      </c>
      <c r="N266" s="59"/>
      <c r="O266" s="59"/>
      <c r="P266" s="59" t="s">
        <v>144</v>
      </c>
      <c r="Q266" s="65" t="s">
        <v>34</v>
      </c>
      <c r="R266" s="61">
        <f t="shared" si="24"/>
        <v>1250000</v>
      </c>
      <c r="S266" s="66">
        <v>42536</v>
      </c>
      <c r="T266" s="64">
        <v>1250000</v>
      </c>
      <c r="U266" s="59">
        <v>37</v>
      </c>
      <c r="V266" s="60" t="s">
        <v>35</v>
      </c>
      <c r="W266" s="60" t="s">
        <v>36</v>
      </c>
    </row>
    <row r="267" spans="1:23" x14ac:dyDescent="0.2">
      <c r="A267" t="s">
        <v>150</v>
      </c>
      <c r="B267" s="1" t="s">
        <v>206</v>
      </c>
      <c r="E267" s="1" t="str">
        <f t="shared" si="22"/>
        <v>464 West 44th Street 2A</v>
      </c>
      <c r="F267" s="3">
        <v>1300000</v>
      </c>
      <c r="G267">
        <v>102</v>
      </c>
      <c r="H267" s="1" t="s">
        <v>33</v>
      </c>
      <c r="I267" s="1">
        <v>1</v>
      </c>
      <c r="J267" s="51">
        <v>1</v>
      </c>
      <c r="K267" s="52" t="s">
        <v>57</v>
      </c>
      <c r="L267" s="3" t="str">
        <f t="shared" si="23"/>
        <v>NA</v>
      </c>
      <c r="M267">
        <v>850</v>
      </c>
      <c r="N267">
        <v>374</v>
      </c>
      <c r="P267" t="s">
        <v>179</v>
      </c>
      <c r="Q267" s="53" t="s">
        <v>52</v>
      </c>
      <c r="R267" s="3">
        <f t="shared" si="24"/>
        <v>1300000</v>
      </c>
      <c r="V267" s="12" t="s">
        <v>35</v>
      </c>
      <c r="W267" s="1" t="s">
        <v>35</v>
      </c>
    </row>
    <row r="268" spans="1:23" x14ac:dyDescent="0.2">
      <c r="A268" s="59" t="s">
        <v>150</v>
      </c>
      <c r="B268" s="60" t="s">
        <v>226</v>
      </c>
      <c r="C268" s="60"/>
      <c r="D268" s="60"/>
      <c r="E268" s="1" t="str">
        <f t="shared" si="22"/>
        <v>464 West 44th Street 2E</v>
      </c>
      <c r="F268" s="61">
        <v>899000</v>
      </c>
      <c r="G268" s="59">
        <v>40</v>
      </c>
      <c r="H268" s="60" t="s">
        <v>33</v>
      </c>
      <c r="I268" s="60">
        <v>1</v>
      </c>
      <c r="J268" s="62">
        <v>1</v>
      </c>
      <c r="K268" s="63">
        <v>636</v>
      </c>
      <c r="L268" s="61">
        <f t="shared" si="23"/>
        <v>1382.0754716981132</v>
      </c>
      <c r="M268" s="59">
        <v>1.93</v>
      </c>
      <c r="N268" s="59"/>
      <c r="O268" s="59"/>
      <c r="P268" s="59" t="s">
        <v>179</v>
      </c>
      <c r="Q268" s="65" t="s">
        <v>34</v>
      </c>
      <c r="R268" s="61">
        <f t="shared" si="24"/>
        <v>879000</v>
      </c>
      <c r="S268" s="66">
        <v>42530</v>
      </c>
      <c r="T268" s="64">
        <v>879000</v>
      </c>
      <c r="U268" s="59">
        <v>40</v>
      </c>
      <c r="V268" s="60" t="s">
        <v>35</v>
      </c>
      <c r="W268" s="60" t="s">
        <v>36</v>
      </c>
    </row>
    <row r="269" spans="1:23" x14ac:dyDescent="0.2">
      <c r="A269" t="s">
        <v>151</v>
      </c>
      <c r="B269" s="1" t="s">
        <v>305</v>
      </c>
      <c r="E269" s="1" t="str">
        <f t="shared" si="22"/>
        <v>500 West 43rd Street 24J</v>
      </c>
      <c r="F269" s="3">
        <v>975000</v>
      </c>
      <c r="G269">
        <v>41</v>
      </c>
      <c r="H269" s="1" t="s">
        <v>33</v>
      </c>
      <c r="I269" s="1">
        <v>1</v>
      </c>
      <c r="J269" s="51">
        <v>1</v>
      </c>
      <c r="K269" s="52">
        <v>695</v>
      </c>
      <c r="L269" s="3">
        <f t="shared" si="23"/>
        <v>1402.8776978417266</v>
      </c>
      <c r="M269">
        <v>710</v>
      </c>
      <c r="N269">
        <v>788</v>
      </c>
      <c r="O269">
        <v>2.16</v>
      </c>
      <c r="Q269" s="53" t="s">
        <v>52</v>
      </c>
      <c r="R269" s="3">
        <f t="shared" si="24"/>
        <v>975000</v>
      </c>
      <c r="V269" s="12" t="s">
        <v>35</v>
      </c>
      <c r="W269" s="1" t="s">
        <v>35</v>
      </c>
    </row>
    <row r="270" spans="1:23" x14ac:dyDescent="0.2">
      <c r="A270" t="s">
        <v>151</v>
      </c>
      <c r="B270" s="1" t="s">
        <v>306</v>
      </c>
      <c r="E270" s="1" t="str">
        <f t="shared" ref="E270:E333" si="25">A270&amp;" "&amp;B270</f>
        <v>500 West 43rd Street 8J</v>
      </c>
      <c r="F270" s="3">
        <v>890000</v>
      </c>
      <c r="G270">
        <v>201</v>
      </c>
      <c r="H270" s="1" t="s">
        <v>33</v>
      </c>
      <c r="I270" s="1">
        <v>1</v>
      </c>
      <c r="J270" s="51">
        <v>1</v>
      </c>
      <c r="K270" s="52" t="s">
        <v>57</v>
      </c>
      <c r="L270" s="3" t="str">
        <f t="shared" ref="L270:L333" si="26">IF(K270="NA","NA",R270/K270)</f>
        <v>NA</v>
      </c>
      <c r="M270">
        <v>677</v>
      </c>
      <c r="N270">
        <v>754</v>
      </c>
      <c r="Q270" s="53" t="s">
        <v>52</v>
      </c>
      <c r="R270" s="3">
        <f t="shared" ref="R270:R333" si="27">IF(ISBLANK(T270),F270,T270)</f>
        <v>890000</v>
      </c>
      <c r="V270" s="12" t="s">
        <v>35</v>
      </c>
      <c r="W270" s="1" t="s">
        <v>35</v>
      </c>
    </row>
    <row r="271" spans="1:23" x14ac:dyDescent="0.2">
      <c r="A271" t="s">
        <v>151</v>
      </c>
      <c r="B271" s="1" t="s">
        <v>307</v>
      </c>
      <c r="E271" s="1" t="str">
        <f t="shared" si="25"/>
        <v>500 West 43rd Street 8K</v>
      </c>
      <c r="F271" s="3">
        <v>975000</v>
      </c>
      <c r="G271">
        <v>34</v>
      </c>
      <c r="H271" s="1" t="s">
        <v>33</v>
      </c>
      <c r="I271" s="1">
        <v>1</v>
      </c>
      <c r="J271" s="51">
        <v>1</v>
      </c>
      <c r="K271" s="52">
        <v>695</v>
      </c>
      <c r="L271" s="3">
        <f t="shared" si="26"/>
        <v>1402.8776978417266</v>
      </c>
      <c r="M271">
        <v>711</v>
      </c>
      <c r="N271">
        <v>630</v>
      </c>
      <c r="O271">
        <v>1.93</v>
      </c>
      <c r="Q271" s="53" t="s">
        <v>52</v>
      </c>
      <c r="R271" s="3">
        <f t="shared" si="27"/>
        <v>975000</v>
      </c>
      <c r="V271" s="12" t="s">
        <v>35</v>
      </c>
      <c r="W271" s="1" t="s">
        <v>35</v>
      </c>
    </row>
    <row r="272" spans="1:23" x14ac:dyDescent="0.2">
      <c r="A272" s="59" t="s">
        <v>151</v>
      </c>
      <c r="B272" s="60" t="s">
        <v>308</v>
      </c>
      <c r="C272" s="60"/>
      <c r="D272" s="60"/>
      <c r="E272" s="1" t="str">
        <f t="shared" si="25"/>
        <v>500 West 43rd Street 23B</v>
      </c>
      <c r="F272" s="61">
        <v>1169000</v>
      </c>
      <c r="G272" s="59">
        <v>97</v>
      </c>
      <c r="H272" s="60" t="s">
        <v>33</v>
      </c>
      <c r="I272" s="60">
        <v>1</v>
      </c>
      <c r="J272" s="62">
        <v>2</v>
      </c>
      <c r="K272" s="63">
        <v>838</v>
      </c>
      <c r="L272" s="61">
        <f t="shared" si="26"/>
        <v>1312.6491646778043</v>
      </c>
      <c r="M272" s="59">
        <v>2.3199999999999998</v>
      </c>
      <c r="N272" s="59"/>
      <c r="O272" s="59"/>
      <c r="P272" s="59"/>
      <c r="Q272" s="65" t="s">
        <v>34</v>
      </c>
      <c r="R272" s="61">
        <f t="shared" si="27"/>
        <v>1100000</v>
      </c>
      <c r="S272" s="66">
        <v>42417</v>
      </c>
      <c r="T272" s="64">
        <v>1100000</v>
      </c>
      <c r="U272" s="59">
        <v>97</v>
      </c>
      <c r="V272" s="60" t="s">
        <v>35</v>
      </c>
      <c r="W272" s="60" t="s">
        <v>36</v>
      </c>
    </row>
    <row r="273" spans="1:23" x14ac:dyDescent="0.2">
      <c r="A273" s="59" t="s">
        <v>309</v>
      </c>
      <c r="B273" s="60" t="s">
        <v>32</v>
      </c>
      <c r="C273" s="60"/>
      <c r="D273" s="60"/>
      <c r="E273" s="1" t="str">
        <f t="shared" si="25"/>
        <v>502 9th Avenue 3A</v>
      </c>
      <c r="F273" s="61">
        <v>725000</v>
      </c>
      <c r="G273" s="59">
        <v>117</v>
      </c>
      <c r="H273" s="60" t="s">
        <v>33</v>
      </c>
      <c r="I273" s="60">
        <v>1</v>
      </c>
      <c r="J273" s="62">
        <v>1</v>
      </c>
      <c r="K273" s="63">
        <v>550</v>
      </c>
      <c r="L273" s="61">
        <f t="shared" si="26"/>
        <v>1336.3636363636363</v>
      </c>
      <c r="M273" s="59">
        <v>1.47</v>
      </c>
      <c r="N273" s="59"/>
      <c r="O273" s="59"/>
      <c r="P273" s="59" t="s">
        <v>179</v>
      </c>
      <c r="Q273" s="65" t="s">
        <v>34</v>
      </c>
      <c r="R273" s="61">
        <f t="shared" si="27"/>
        <v>735000</v>
      </c>
      <c r="S273" s="66">
        <v>42635</v>
      </c>
      <c r="T273" s="64">
        <v>735000</v>
      </c>
      <c r="U273" s="59">
        <v>117</v>
      </c>
      <c r="V273" s="60" t="s">
        <v>35</v>
      </c>
      <c r="W273" s="60" t="s">
        <v>36</v>
      </c>
    </row>
    <row r="274" spans="1:23" x14ac:dyDescent="0.2">
      <c r="A274" s="7" t="s">
        <v>310</v>
      </c>
      <c r="B274" s="67" t="s">
        <v>70</v>
      </c>
      <c r="C274" s="67"/>
      <c r="D274" s="67"/>
      <c r="E274" s="1" t="str">
        <f t="shared" si="25"/>
        <v>502 Ninth Avenue 7D</v>
      </c>
      <c r="F274" s="68">
        <v>750000</v>
      </c>
      <c r="G274" s="7">
        <v>48</v>
      </c>
      <c r="H274" s="67" t="s">
        <v>33</v>
      </c>
      <c r="I274" s="67">
        <v>1</v>
      </c>
      <c r="J274" s="69">
        <v>1</v>
      </c>
      <c r="K274" s="5">
        <v>550</v>
      </c>
      <c r="L274" s="68">
        <f t="shared" si="26"/>
        <v>1363.6363636363637</v>
      </c>
      <c r="M274" s="7">
        <v>461</v>
      </c>
      <c r="N274" s="7">
        <v>395</v>
      </c>
      <c r="O274" s="7">
        <v>1.56</v>
      </c>
      <c r="P274" s="7" t="s">
        <v>179</v>
      </c>
      <c r="Q274" s="71" t="s">
        <v>44</v>
      </c>
      <c r="R274" s="68">
        <f t="shared" si="27"/>
        <v>750000</v>
      </c>
      <c r="S274" s="7"/>
      <c r="T274" s="7"/>
      <c r="U274" s="7">
        <v>48</v>
      </c>
      <c r="V274" s="67" t="s">
        <v>35</v>
      </c>
      <c r="W274" s="67" t="s">
        <v>36</v>
      </c>
    </row>
    <row r="275" spans="1:23" x14ac:dyDescent="0.2">
      <c r="A275" t="s">
        <v>155</v>
      </c>
      <c r="B275" s="1" t="s">
        <v>311</v>
      </c>
      <c r="E275" s="1" t="str">
        <f t="shared" si="25"/>
        <v>505 West 47th Street 3AS</v>
      </c>
      <c r="F275" s="3">
        <v>798000</v>
      </c>
      <c r="G275">
        <v>68</v>
      </c>
      <c r="H275" s="1" t="s">
        <v>33</v>
      </c>
      <c r="I275" s="1">
        <v>1</v>
      </c>
      <c r="J275" s="51">
        <v>1</v>
      </c>
      <c r="K275" s="52">
        <v>475</v>
      </c>
      <c r="L275" s="3">
        <f t="shared" si="26"/>
        <v>1680</v>
      </c>
      <c r="M275">
        <v>493</v>
      </c>
      <c r="N275">
        <v>258</v>
      </c>
      <c r="O275">
        <v>1.58</v>
      </c>
      <c r="P275" t="s">
        <v>157</v>
      </c>
      <c r="Q275" s="53" t="s">
        <v>52</v>
      </c>
      <c r="R275" s="3">
        <f t="shared" si="27"/>
        <v>798000</v>
      </c>
      <c r="V275" s="12" t="s">
        <v>35</v>
      </c>
      <c r="W275" s="1" t="s">
        <v>35</v>
      </c>
    </row>
    <row r="276" spans="1:23" x14ac:dyDescent="0.2">
      <c r="A276" t="s">
        <v>155</v>
      </c>
      <c r="B276" s="1" t="s">
        <v>312</v>
      </c>
      <c r="E276" s="1" t="str">
        <f t="shared" si="25"/>
        <v>505 West 47th Street 3FN</v>
      </c>
      <c r="F276" s="3">
        <v>945000</v>
      </c>
      <c r="G276">
        <v>123</v>
      </c>
      <c r="H276" s="1" t="s">
        <v>33</v>
      </c>
      <c r="I276" s="1">
        <v>1</v>
      </c>
      <c r="J276" s="51">
        <v>1</v>
      </c>
      <c r="K276" s="52">
        <v>638</v>
      </c>
      <c r="L276" s="3">
        <f t="shared" si="26"/>
        <v>1481.191222570533</v>
      </c>
      <c r="M276">
        <v>663</v>
      </c>
      <c r="N276">
        <v>349</v>
      </c>
      <c r="O276">
        <v>1.59</v>
      </c>
      <c r="P276" t="s">
        <v>157</v>
      </c>
      <c r="Q276" s="53" t="s">
        <v>52</v>
      </c>
      <c r="R276" s="3">
        <f t="shared" si="27"/>
        <v>945000</v>
      </c>
      <c r="V276" s="12" t="s">
        <v>35</v>
      </c>
      <c r="W276" s="1" t="s">
        <v>35</v>
      </c>
    </row>
    <row r="277" spans="1:23" x14ac:dyDescent="0.2">
      <c r="A277" s="59" t="s">
        <v>155</v>
      </c>
      <c r="B277" s="60" t="s">
        <v>313</v>
      </c>
      <c r="C277" s="60"/>
      <c r="D277" s="60"/>
      <c r="E277" s="1" t="str">
        <f t="shared" si="25"/>
        <v>505 West 47th Street 3HS</v>
      </c>
      <c r="F277" s="61">
        <v>1249000</v>
      </c>
      <c r="G277" s="59">
        <v>162</v>
      </c>
      <c r="H277" s="60" t="s">
        <v>33</v>
      </c>
      <c r="I277" s="60">
        <v>1</v>
      </c>
      <c r="J277" s="62">
        <v>1</v>
      </c>
      <c r="K277" s="63">
        <v>825</v>
      </c>
      <c r="L277" s="61">
        <f t="shared" si="26"/>
        <v>1454.5454545454545</v>
      </c>
      <c r="M277" s="59">
        <v>1.45</v>
      </c>
      <c r="N277" s="59"/>
      <c r="O277" s="59"/>
      <c r="P277" s="59" t="s">
        <v>157</v>
      </c>
      <c r="Q277" s="65" t="s">
        <v>34</v>
      </c>
      <c r="R277" s="61">
        <f t="shared" si="27"/>
        <v>1200000</v>
      </c>
      <c r="S277" s="66">
        <v>42585</v>
      </c>
      <c r="T277" s="64">
        <v>1200000</v>
      </c>
      <c r="U277" s="59">
        <v>162</v>
      </c>
      <c r="V277" s="60" t="s">
        <v>35</v>
      </c>
      <c r="W277" s="60" t="s">
        <v>36</v>
      </c>
    </row>
    <row r="278" spans="1:23" x14ac:dyDescent="0.2">
      <c r="A278" s="59" t="s">
        <v>155</v>
      </c>
      <c r="B278" s="60" t="s">
        <v>314</v>
      </c>
      <c r="C278" s="60"/>
      <c r="D278" s="60"/>
      <c r="E278" s="1" t="str">
        <f t="shared" si="25"/>
        <v>505 West 47th Street 6DN</v>
      </c>
      <c r="F278" s="61">
        <v>1135000</v>
      </c>
      <c r="G278" s="59">
        <v>140</v>
      </c>
      <c r="H278" s="60" t="s">
        <v>33</v>
      </c>
      <c r="I278" s="60">
        <v>1</v>
      </c>
      <c r="J278" s="62">
        <v>1</v>
      </c>
      <c r="K278" s="63">
        <v>841</v>
      </c>
      <c r="L278" s="61">
        <f t="shared" si="26"/>
        <v>1260.4042806183115</v>
      </c>
      <c r="M278" s="59">
        <v>1.46</v>
      </c>
      <c r="N278" s="59"/>
      <c r="O278" s="59"/>
      <c r="P278" s="59" t="s">
        <v>157</v>
      </c>
      <c r="Q278" s="65" t="s">
        <v>34</v>
      </c>
      <c r="R278" s="61">
        <f t="shared" si="27"/>
        <v>1060000</v>
      </c>
      <c r="S278" s="66">
        <v>42528</v>
      </c>
      <c r="T278" s="64">
        <v>1060000</v>
      </c>
      <c r="U278" s="59">
        <v>140</v>
      </c>
      <c r="V278" s="60" t="s">
        <v>35</v>
      </c>
      <c r="W278" s="60" t="s">
        <v>36</v>
      </c>
    </row>
    <row r="279" spans="1:23" x14ac:dyDescent="0.2">
      <c r="A279" s="59" t="s">
        <v>158</v>
      </c>
      <c r="B279" s="60" t="s">
        <v>315</v>
      </c>
      <c r="C279" s="60"/>
      <c r="D279" s="60"/>
      <c r="E279" s="1" t="str">
        <f t="shared" si="25"/>
        <v>516 West 47th Street S7F</v>
      </c>
      <c r="F279" s="61">
        <v>810000</v>
      </c>
      <c r="G279" s="59">
        <v>13</v>
      </c>
      <c r="H279" s="60" t="s">
        <v>33</v>
      </c>
      <c r="I279" s="60">
        <v>1</v>
      </c>
      <c r="J279" s="62">
        <v>1</v>
      </c>
      <c r="K279" s="63" t="s">
        <v>57</v>
      </c>
      <c r="L279" s="61" t="str">
        <f t="shared" si="26"/>
        <v>NA</v>
      </c>
      <c r="M279" s="59"/>
      <c r="N279" s="59"/>
      <c r="O279" s="59"/>
      <c r="P279" s="59"/>
      <c r="Q279" s="65" t="s">
        <v>34</v>
      </c>
      <c r="R279" s="61">
        <f t="shared" si="27"/>
        <v>795000</v>
      </c>
      <c r="S279" s="66">
        <v>42496</v>
      </c>
      <c r="T279" s="64">
        <v>795000</v>
      </c>
      <c r="U279" s="59">
        <v>13</v>
      </c>
      <c r="V279" s="60" t="s">
        <v>35</v>
      </c>
      <c r="W279" s="60" t="s">
        <v>36</v>
      </c>
    </row>
    <row r="280" spans="1:23" x14ac:dyDescent="0.2">
      <c r="A280" s="59" t="s">
        <v>316</v>
      </c>
      <c r="B280" s="60">
        <v>102</v>
      </c>
      <c r="C280" s="60"/>
      <c r="D280" s="60"/>
      <c r="E280" s="1" t="str">
        <f t="shared" si="25"/>
        <v>517 West 46th Street 102</v>
      </c>
      <c r="F280" s="61">
        <v>869000</v>
      </c>
      <c r="G280" s="59">
        <v>15</v>
      </c>
      <c r="H280" s="60" t="s">
        <v>33</v>
      </c>
      <c r="I280" s="60">
        <v>1</v>
      </c>
      <c r="J280" s="62">
        <v>1</v>
      </c>
      <c r="K280" s="63">
        <v>806</v>
      </c>
      <c r="L280" s="61">
        <f t="shared" si="26"/>
        <v>1078.1637717121589</v>
      </c>
      <c r="M280" s="59">
        <v>1.74</v>
      </c>
      <c r="N280" s="59"/>
      <c r="O280" s="59"/>
      <c r="P280" s="59" t="s">
        <v>197</v>
      </c>
      <c r="Q280" s="65" t="s">
        <v>34</v>
      </c>
      <c r="R280" s="61">
        <f t="shared" si="27"/>
        <v>869000</v>
      </c>
      <c r="S280" s="66">
        <v>42564</v>
      </c>
      <c r="T280" s="64">
        <v>869000</v>
      </c>
      <c r="U280" s="59">
        <v>15</v>
      </c>
      <c r="V280" s="60" t="s">
        <v>35</v>
      </c>
      <c r="W280" s="60" t="s">
        <v>36</v>
      </c>
    </row>
    <row r="281" spans="1:23" x14ac:dyDescent="0.2">
      <c r="A281" s="59" t="s">
        <v>316</v>
      </c>
      <c r="B281" s="60">
        <v>303</v>
      </c>
      <c r="C281" s="60"/>
      <c r="D281" s="60"/>
      <c r="E281" s="1" t="str">
        <f t="shared" si="25"/>
        <v>517 West 46th Street 303</v>
      </c>
      <c r="F281" s="61">
        <v>950000</v>
      </c>
      <c r="G281" s="59">
        <v>64</v>
      </c>
      <c r="H281" s="60" t="s">
        <v>33</v>
      </c>
      <c r="I281" s="60">
        <v>1</v>
      </c>
      <c r="J281" s="62">
        <v>1</v>
      </c>
      <c r="K281" s="63">
        <v>690</v>
      </c>
      <c r="L281" s="61">
        <f t="shared" si="26"/>
        <v>1326.0869565217392</v>
      </c>
      <c r="M281" s="59">
        <v>1.59</v>
      </c>
      <c r="N281" s="59"/>
      <c r="O281" s="59"/>
      <c r="P281" s="59" t="s">
        <v>197</v>
      </c>
      <c r="Q281" s="65" t="s">
        <v>34</v>
      </c>
      <c r="R281" s="61">
        <f t="shared" si="27"/>
        <v>915000</v>
      </c>
      <c r="S281" s="66">
        <v>42571</v>
      </c>
      <c r="T281" s="64">
        <v>915000</v>
      </c>
      <c r="U281" s="59">
        <v>64</v>
      </c>
      <c r="V281" s="60" t="s">
        <v>35</v>
      </c>
      <c r="W281" s="60" t="s">
        <v>36</v>
      </c>
    </row>
    <row r="282" spans="1:23" x14ac:dyDescent="0.2">
      <c r="A282" s="7" t="s">
        <v>161</v>
      </c>
      <c r="B282" s="67" t="s">
        <v>103</v>
      </c>
      <c r="C282" s="67"/>
      <c r="D282" s="67"/>
      <c r="E282" s="1" t="str">
        <f t="shared" si="25"/>
        <v>520 West 23rd Street 3F</v>
      </c>
      <c r="F282" s="68">
        <v>795000</v>
      </c>
      <c r="G282" s="7">
        <v>61</v>
      </c>
      <c r="H282" s="67" t="s">
        <v>104</v>
      </c>
      <c r="I282" s="67">
        <v>1</v>
      </c>
      <c r="J282" s="69">
        <v>1</v>
      </c>
      <c r="K282" s="5">
        <v>625</v>
      </c>
      <c r="L282" s="68">
        <f t="shared" si="26"/>
        <v>1272</v>
      </c>
      <c r="M282" s="70">
        <v>1644</v>
      </c>
      <c r="N282" s="70">
        <v>0</v>
      </c>
      <c r="O282" s="7">
        <v>2.63</v>
      </c>
      <c r="P282" s="7"/>
      <c r="Q282" s="71" t="s">
        <v>44</v>
      </c>
      <c r="R282" s="68">
        <f t="shared" si="27"/>
        <v>795000</v>
      </c>
      <c r="S282" s="7"/>
      <c r="T282" s="7"/>
      <c r="U282" s="7"/>
      <c r="V282" s="67" t="s">
        <v>35</v>
      </c>
      <c r="W282" s="67" t="s">
        <v>36</v>
      </c>
    </row>
    <row r="283" spans="1:23" x14ac:dyDescent="0.2">
      <c r="A283" s="7" t="s">
        <v>161</v>
      </c>
      <c r="B283" s="67" t="s">
        <v>51</v>
      </c>
      <c r="C283" s="67"/>
      <c r="D283" s="67"/>
      <c r="E283" s="1" t="str">
        <f t="shared" si="25"/>
        <v>520 West 23rd Street 4G</v>
      </c>
      <c r="F283" s="68">
        <v>825000</v>
      </c>
      <c r="G283" s="7">
        <v>60</v>
      </c>
      <c r="H283" s="67" t="s">
        <v>33</v>
      </c>
      <c r="I283" s="67">
        <v>1</v>
      </c>
      <c r="J283" s="69">
        <v>1</v>
      </c>
      <c r="K283" s="5" t="s">
        <v>57</v>
      </c>
      <c r="L283" s="68" t="str">
        <f t="shared" si="26"/>
        <v>NA</v>
      </c>
      <c r="M283" s="70">
        <v>1658</v>
      </c>
      <c r="N283" s="70">
        <v>0</v>
      </c>
      <c r="O283" s="7"/>
      <c r="P283" s="7"/>
      <c r="Q283" s="71" t="s">
        <v>44</v>
      </c>
      <c r="R283" s="68">
        <f t="shared" si="27"/>
        <v>825000</v>
      </c>
      <c r="S283" s="7"/>
      <c r="T283" s="7"/>
      <c r="U283" s="7"/>
      <c r="V283" s="67" t="s">
        <v>35</v>
      </c>
      <c r="W283" s="67" t="s">
        <v>36</v>
      </c>
    </row>
    <row r="284" spans="1:23" x14ac:dyDescent="0.2">
      <c r="A284" t="s">
        <v>317</v>
      </c>
      <c r="B284" s="1">
        <v>3</v>
      </c>
      <c r="E284" s="1" t="str">
        <f t="shared" si="25"/>
        <v>534 West 42nd Street 3</v>
      </c>
      <c r="F284" s="3">
        <v>1140000</v>
      </c>
      <c r="G284">
        <v>180</v>
      </c>
      <c r="H284" s="1" t="s">
        <v>33</v>
      </c>
      <c r="I284" s="1">
        <v>1</v>
      </c>
      <c r="J284" s="51">
        <v>1.5</v>
      </c>
      <c r="K284" s="52">
        <v>1148</v>
      </c>
      <c r="L284" s="3">
        <f t="shared" si="26"/>
        <v>993.03135888501743</v>
      </c>
      <c r="M284">
        <v>1144</v>
      </c>
      <c r="N284">
        <v>373</v>
      </c>
      <c r="O284">
        <v>1.32</v>
      </c>
      <c r="Q284" s="53" t="s">
        <v>52</v>
      </c>
      <c r="R284" s="3">
        <f t="shared" si="27"/>
        <v>1140000</v>
      </c>
      <c r="V284" s="12" t="s">
        <v>35</v>
      </c>
      <c r="W284" s="1" t="s">
        <v>35</v>
      </c>
    </row>
    <row r="285" spans="1:23" x14ac:dyDescent="0.2">
      <c r="A285" t="s">
        <v>164</v>
      </c>
      <c r="B285" s="1" t="s">
        <v>318</v>
      </c>
      <c r="E285" s="1" t="str">
        <f t="shared" si="25"/>
        <v>540 West 28th Street 7J</v>
      </c>
      <c r="F285" s="3">
        <v>1385000</v>
      </c>
      <c r="G285">
        <v>81</v>
      </c>
      <c r="H285" s="1" t="s">
        <v>33</v>
      </c>
      <c r="I285" s="1">
        <v>1</v>
      </c>
      <c r="J285" s="51">
        <v>1</v>
      </c>
      <c r="K285" s="52">
        <v>716</v>
      </c>
      <c r="L285" s="3">
        <f t="shared" si="26"/>
        <v>1934.3575418994412</v>
      </c>
      <c r="M285" s="72">
        <v>833</v>
      </c>
      <c r="N285" s="72">
        <v>884</v>
      </c>
      <c r="O285">
        <v>2.4</v>
      </c>
      <c r="P285" t="s">
        <v>144</v>
      </c>
      <c r="Q285" s="53" t="s">
        <v>52</v>
      </c>
      <c r="R285" s="3">
        <f t="shared" si="27"/>
        <v>1385000</v>
      </c>
      <c r="V285" s="1" t="s">
        <v>35</v>
      </c>
      <c r="W285" s="1" t="s">
        <v>35</v>
      </c>
    </row>
    <row r="286" spans="1:23" x14ac:dyDescent="0.2">
      <c r="A286" t="s">
        <v>164</v>
      </c>
      <c r="B286" s="1" t="s">
        <v>298</v>
      </c>
      <c r="E286" s="1" t="str">
        <f t="shared" si="25"/>
        <v>540 West 28th Street 8F</v>
      </c>
      <c r="F286" s="3">
        <v>1295000</v>
      </c>
      <c r="G286">
        <v>89</v>
      </c>
      <c r="H286" s="1" t="s">
        <v>33</v>
      </c>
      <c r="I286" s="1">
        <v>1</v>
      </c>
      <c r="J286" s="51">
        <v>1</v>
      </c>
      <c r="K286" s="52">
        <v>729</v>
      </c>
      <c r="L286" s="3">
        <f t="shared" si="26"/>
        <v>1776.4060356652949</v>
      </c>
      <c r="M286" s="72">
        <v>851</v>
      </c>
      <c r="N286" s="72">
        <v>597</v>
      </c>
      <c r="O286">
        <v>1.99</v>
      </c>
      <c r="P286" t="s">
        <v>144</v>
      </c>
      <c r="Q286" s="53" t="s">
        <v>52</v>
      </c>
      <c r="R286" s="3">
        <f t="shared" si="27"/>
        <v>1295000</v>
      </c>
      <c r="V286" s="1" t="s">
        <v>35</v>
      </c>
      <c r="W286" s="1" t="s">
        <v>35</v>
      </c>
    </row>
    <row r="287" spans="1:23" x14ac:dyDescent="0.2">
      <c r="A287" s="7" t="s">
        <v>164</v>
      </c>
      <c r="B287" s="67" t="s">
        <v>147</v>
      </c>
      <c r="C287" s="67"/>
      <c r="D287" s="67"/>
      <c r="E287" s="1" t="str">
        <f t="shared" si="25"/>
        <v>540 West 28th Street 3C</v>
      </c>
      <c r="F287" s="68">
        <v>1199000</v>
      </c>
      <c r="G287" s="7">
        <v>75</v>
      </c>
      <c r="H287" s="67" t="s">
        <v>33</v>
      </c>
      <c r="I287" s="67">
        <v>1</v>
      </c>
      <c r="J287" s="69">
        <v>1</v>
      </c>
      <c r="K287" s="5">
        <v>741</v>
      </c>
      <c r="L287" s="68">
        <f t="shared" si="26"/>
        <v>1618.0836707152496</v>
      </c>
      <c r="M287" s="70">
        <v>707</v>
      </c>
      <c r="N287" s="70">
        <v>496</v>
      </c>
      <c r="O287" s="7">
        <v>1.62</v>
      </c>
      <c r="P287" s="7" t="s">
        <v>144</v>
      </c>
      <c r="Q287" s="71" t="s">
        <v>44</v>
      </c>
      <c r="R287" s="68">
        <f t="shared" si="27"/>
        <v>1199000</v>
      </c>
      <c r="S287" s="7"/>
      <c r="T287" s="7"/>
      <c r="U287" s="7"/>
      <c r="V287" s="67" t="s">
        <v>35</v>
      </c>
      <c r="W287" s="67" t="s">
        <v>36</v>
      </c>
    </row>
    <row r="288" spans="1:23" x14ac:dyDescent="0.2">
      <c r="A288" s="7" t="s">
        <v>164</v>
      </c>
      <c r="B288" s="67" t="s">
        <v>196</v>
      </c>
      <c r="C288" s="67"/>
      <c r="D288" s="67"/>
      <c r="E288" s="1" t="str">
        <f t="shared" si="25"/>
        <v>540 West 28th Street 5C</v>
      </c>
      <c r="F288" s="68">
        <v>1315000</v>
      </c>
      <c r="G288" s="7">
        <v>66</v>
      </c>
      <c r="H288" s="67" t="s">
        <v>33</v>
      </c>
      <c r="I288" s="67">
        <v>1</v>
      </c>
      <c r="J288" s="69">
        <v>1</v>
      </c>
      <c r="K288" s="5">
        <v>741</v>
      </c>
      <c r="L288" s="68">
        <f t="shared" si="26"/>
        <v>1774.6288798920377</v>
      </c>
      <c r="M288" s="70">
        <v>757</v>
      </c>
      <c r="N288" s="70">
        <v>531</v>
      </c>
      <c r="O288" s="7">
        <v>1.74</v>
      </c>
      <c r="P288" s="7" t="s">
        <v>144</v>
      </c>
      <c r="Q288" s="71" t="s">
        <v>44</v>
      </c>
      <c r="R288" s="68">
        <f t="shared" si="27"/>
        <v>1315000</v>
      </c>
      <c r="S288" s="7"/>
      <c r="T288" s="7"/>
      <c r="U288" s="7"/>
      <c r="V288" s="67" t="s">
        <v>35</v>
      </c>
      <c r="W288" s="67" t="s">
        <v>36</v>
      </c>
    </row>
    <row r="289" spans="1:23" x14ac:dyDescent="0.2">
      <c r="A289" s="59" t="s">
        <v>164</v>
      </c>
      <c r="B289" s="60" t="s">
        <v>186</v>
      </c>
      <c r="C289" s="60"/>
      <c r="D289" s="60"/>
      <c r="E289" s="1" t="str">
        <f t="shared" si="25"/>
        <v>540 West 28th Street 5F</v>
      </c>
      <c r="F289" s="61">
        <v>1395000</v>
      </c>
      <c r="G289" s="59">
        <v>101</v>
      </c>
      <c r="H289" s="60" t="s">
        <v>33</v>
      </c>
      <c r="I289" s="60">
        <v>1</v>
      </c>
      <c r="J289" s="62">
        <v>1</v>
      </c>
      <c r="K289" s="63">
        <v>729</v>
      </c>
      <c r="L289" s="61">
        <f t="shared" si="26"/>
        <v>1803.840877914952</v>
      </c>
      <c r="M289" s="64">
        <v>1.74</v>
      </c>
      <c r="N289" s="64" t="s">
        <v>144</v>
      </c>
      <c r="O289" s="59"/>
      <c r="P289" s="59"/>
      <c r="Q289" s="65" t="s">
        <v>34</v>
      </c>
      <c r="R289" s="61">
        <f t="shared" si="27"/>
        <v>1315000</v>
      </c>
      <c r="S289" s="66">
        <v>42487</v>
      </c>
      <c r="T289" s="64">
        <v>1315000</v>
      </c>
      <c r="U289" s="59"/>
      <c r="V289" s="60" t="s">
        <v>35</v>
      </c>
      <c r="W289" s="60" t="s">
        <v>36</v>
      </c>
    </row>
    <row r="290" spans="1:23" x14ac:dyDescent="0.2">
      <c r="A290" s="59" t="s">
        <v>164</v>
      </c>
      <c r="B290" s="60" t="s">
        <v>110</v>
      </c>
      <c r="C290" s="60"/>
      <c r="D290" s="60"/>
      <c r="E290" s="1" t="str">
        <f t="shared" si="25"/>
        <v>540 West 28th Street 6E</v>
      </c>
      <c r="F290" s="61">
        <v>1335000</v>
      </c>
      <c r="G290" s="59">
        <v>60</v>
      </c>
      <c r="H290" s="60" t="s">
        <v>33</v>
      </c>
      <c r="I290" s="60">
        <v>1</v>
      </c>
      <c r="J290" s="62">
        <v>1</v>
      </c>
      <c r="K290" s="63">
        <v>776</v>
      </c>
      <c r="L290" s="61">
        <f t="shared" si="26"/>
        <v>1643.0412371134021</v>
      </c>
      <c r="M290" s="64">
        <v>1.78</v>
      </c>
      <c r="N290" s="64" t="s">
        <v>144</v>
      </c>
      <c r="O290" s="59"/>
      <c r="P290" s="59"/>
      <c r="Q290" s="65" t="s">
        <v>34</v>
      </c>
      <c r="R290" s="61">
        <f t="shared" si="27"/>
        <v>1275000</v>
      </c>
      <c r="S290" s="66">
        <v>42443</v>
      </c>
      <c r="T290" s="64">
        <v>1275000</v>
      </c>
      <c r="U290" s="59"/>
      <c r="V290" s="60" t="s">
        <v>35</v>
      </c>
      <c r="W290" s="60" t="s">
        <v>36</v>
      </c>
    </row>
    <row r="291" spans="1:23" x14ac:dyDescent="0.2">
      <c r="A291" t="s">
        <v>319</v>
      </c>
      <c r="B291" s="1" t="s">
        <v>320</v>
      </c>
      <c r="E291" s="1" t="str">
        <f t="shared" si="25"/>
        <v>555 W 23rd Street N9B</v>
      </c>
      <c r="F291" s="3">
        <v>999000</v>
      </c>
      <c r="G291">
        <v>276</v>
      </c>
      <c r="H291" s="1" t="s">
        <v>33</v>
      </c>
      <c r="I291" s="1">
        <v>1</v>
      </c>
      <c r="J291" s="51">
        <v>1</v>
      </c>
      <c r="K291" s="52">
        <v>637</v>
      </c>
      <c r="L291" s="3">
        <f t="shared" si="26"/>
        <v>1568.2888540031397</v>
      </c>
      <c r="M291" s="72">
        <v>657</v>
      </c>
      <c r="N291" s="72">
        <v>627</v>
      </c>
      <c r="O291">
        <v>2.02</v>
      </c>
      <c r="P291" t="s">
        <v>169</v>
      </c>
      <c r="Q291" s="53" t="s">
        <v>52</v>
      </c>
      <c r="R291" s="3">
        <f t="shared" si="27"/>
        <v>999000</v>
      </c>
      <c r="V291" s="1" t="s">
        <v>35</v>
      </c>
      <c r="W291" s="1" t="s">
        <v>35</v>
      </c>
    </row>
    <row r="292" spans="1:23" x14ac:dyDescent="0.2">
      <c r="A292" t="s">
        <v>319</v>
      </c>
      <c r="B292" s="1" t="s">
        <v>321</v>
      </c>
      <c r="E292" s="1" t="str">
        <f t="shared" si="25"/>
        <v>555 W 23rd Street S4H</v>
      </c>
      <c r="F292" s="3">
        <v>1188000</v>
      </c>
      <c r="G292">
        <v>208</v>
      </c>
      <c r="H292" s="1" t="s">
        <v>33</v>
      </c>
      <c r="I292" s="1">
        <v>1</v>
      </c>
      <c r="J292" s="51">
        <v>1</v>
      </c>
      <c r="K292" s="52" t="s">
        <v>57</v>
      </c>
      <c r="L292" s="3" t="str">
        <f t="shared" si="26"/>
        <v>NA</v>
      </c>
      <c r="M292" s="72">
        <v>648</v>
      </c>
      <c r="N292" s="72">
        <v>700</v>
      </c>
      <c r="P292" t="s">
        <v>169</v>
      </c>
      <c r="Q292" s="53" t="s">
        <v>52</v>
      </c>
      <c r="R292" s="3">
        <f t="shared" si="27"/>
        <v>1188000</v>
      </c>
      <c r="V292" s="1" t="s">
        <v>35</v>
      </c>
      <c r="W292" s="1" t="s">
        <v>35</v>
      </c>
    </row>
    <row r="293" spans="1:23" x14ac:dyDescent="0.2">
      <c r="A293" s="7" t="s">
        <v>319</v>
      </c>
      <c r="B293" s="67" t="s">
        <v>322</v>
      </c>
      <c r="C293" s="67"/>
      <c r="D293" s="67"/>
      <c r="E293" s="1" t="str">
        <f t="shared" si="25"/>
        <v>555 W 23rd Street S11J</v>
      </c>
      <c r="F293" s="68">
        <v>999000</v>
      </c>
      <c r="G293" s="7">
        <v>203</v>
      </c>
      <c r="H293" s="67" t="s">
        <v>33</v>
      </c>
      <c r="I293" s="67">
        <v>1</v>
      </c>
      <c r="J293" s="69">
        <v>1</v>
      </c>
      <c r="K293" s="5">
        <v>670</v>
      </c>
      <c r="L293" s="68">
        <f t="shared" si="26"/>
        <v>1491.044776119403</v>
      </c>
      <c r="M293" s="70">
        <v>725</v>
      </c>
      <c r="N293" s="70">
        <v>815</v>
      </c>
      <c r="O293" s="7">
        <v>2.2999999999999998</v>
      </c>
      <c r="P293" s="7" t="s">
        <v>169</v>
      </c>
      <c r="Q293" s="71" t="s">
        <v>44</v>
      </c>
      <c r="R293" s="68">
        <f t="shared" si="27"/>
        <v>999000</v>
      </c>
      <c r="S293" s="7"/>
      <c r="T293" s="7"/>
      <c r="U293" s="7"/>
      <c r="V293" s="67" t="s">
        <v>35</v>
      </c>
      <c r="W293" s="67" t="s">
        <v>36</v>
      </c>
    </row>
    <row r="294" spans="1:23" x14ac:dyDescent="0.2">
      <c r="A294" t="s">
        <v>167</v>
      </c>
      <c r="B294" s="1" t="s">
        <v>323</v>
      </c>
      <c r="E294" s="1" t="str">
        <f t="shared" si="25"/>
        <v>555 West 23rd Street N3P</v>
      </c>
      <c r="F294" s="3">
        <v>1495889</v>
      </c>
      <c r="G294">
        <v>173</v>
      </c>
      <c r="H294" s="1" t="s">
        <v>33</v>
      </c>
      <c r="I294" s="1">
        <v>1</v>
      </c>
      <c r="J294" s="51">
        <v>1</v>
      </c>
      <c r="K294" s="52" t="s">
        <v>57</v>
      </c>
      <c r="L294" s="3" t="str">
        <f t="shared" si="26"/>
        <v>NA</v>
      </c>
      <c r="M294" s="72">
        <v>790</v>
      </c>
      <c r="N294" s="72">
        <v>905</v>
      </c>
      <c r="P294" t="s">
        <v>169</v>
      </c>
      <c r="Q294" s="53" t="s">
        <v>52</v>
      </c>
      <c r="R294" s="3">
        <f t="shared" si="27"/>
        <v>1495889</v>
      </c>
      <c r="V294" s="1" t="s">
        <v>35</v>
      </c>
      <c r="W294" s="1" t="s">
        <v>35</v>
      </c>
    </row>
    <row r="295" spans="1:23" x14ac:dyDescent="0.2">
      <c r="A295" t="s">
        <v>167</v>
      </c>
      <c r="B295" s="1" t="s">
        <v>324</v>
      </c>
      <c r="E295" s="1" t="str">
        <f t="shared" si="25"/>
        <v>555 West 23rd Street N9A</v>
      </c>
      <c r="F295" s="3">
        <v>1274000</v>
      </c>
      <c r="G295">
        <v>159</v>
      </c>
      <c r="H295" s="1" t="s">
        <v>33</v>
      </c>
      <c r="I295" s="1">
        <v>1</v>
      </c>
      <c r="J295" s="51">
        <v>1</v>
      </c>
      <c r="K295" s="52">
        <v>850</v>
      </c>
      <c r="L295" s="3">
        <f t="shared" si="26"/>
        <v>1498.8235294117646</v>
      </c>
      <c r="M295" s="72">
        <v>862</v>
      </c>
      <c r="N295" s="72">
        <v>966</v>
      </c>
      <c r="O295">
        <v>2.15</v>
      </c>
      <c r="P295" t="s">
        <v>169</v>
      </c>
      <c r="Q295" s="53" t="s">
        <v>52</v>
      </c>
      <c r="R295" s="3">
        <f t="shared" si="27"/>
        <v>1274000</v>
      </c>
      <c r="V295" s="1" t="s">
        <v>35</v>
      </c>
      <c r="W295" s="1" t="s">
        <v>35</v>
      </c>
    </row>
    <row r="296" spans="1:23" x14ac:dyDescent="0.2">
      <c r="A296" t="s">
        <v>167</v>
      </c>
      <c r="B296" s="1" t="s">
        <v>325</v>
      </c>
      <c r="E296" s="1" t="str">
        <f t="shared" si="25"/>
        <v>555 West 23rd Street S3N</v>
      </c>
      <c r="F296" s="3">
        <v>1450000</v>
      </c>
      <c r="G296">
        <v>112</v>
      </c>
      <c r="H296" s="1" t="s">
        <v>33</v>
      </c>
      <c r="I296" s="1">
        <v>1</v>
      </c>
      <c r="J296" s="51">
        <v>1</v>
      </c>
      <c r="K296" s="52" t="s">
        <v>57</v>
      </c>
      <c r="L296" s="3" t="str">
        <f t="shared" si="26"/>
        <v>NA</v>
      </c>
      <c r="M296" s="72">
        <v>572</v>
      </c>
      <c r="N296" s="72">
        <v>624</v>
      </c>
      <c r="P296" t="s">
        <v>169</v>
      </c>
      <c r="Q296" s="53" t="s">
        <v>52</v>
      </c>
      <c r="R296" s="3">
        <f t="shared" si="27"/>
        <v>1450000</v>
      </c>
      <c r="V296" s="1" t="s">
        <v>35</v>
      </c>
      <c r="W296" s="1" t="s">
        <v>35</v>
      </c>
    </row>
    <row r="297" spans="1:23" x14ac:dyDescent="0.2">
      <c r="A297" t="s">
        <v>167</v>
      </c>
      <c r="B297" s="1" t="s">
        <v>326</v>
      </c>
      <c r="E297" s="1" t="str">
        <f t="shared" si="25"/>
        <v>555 West 23rd Street S6F</v>
      </c>
      <c r="F297" s="3">
        <v>1060000</v>
      </c>
      <c r="G297">
        <v>120</v>
      </c>
      <c r="H297" s="1" t="s">
        <v>33</v>
      </c>
      <c r="I297" s="1">
        <v>1</v>
      </c>
      <c r="J297" s="51">
        <v>1</v>
      </c>
      <c r="K297" s="52">
        <v>670</v>
      </c>
      <c r="L297" s="3">
        <f t="shared" si="26"/>
        <v>1582.0895522388059</v>
      </c>
      <c r="M297" s="72">
        <v>704</v>
      </c>
      <c r="N297" s="72">
        <v>785</v>
      </c>
      <c r="O297">
        <v>2.2200000000000002</v>
      </c>
      <c r="P297" t="s">
        <v>169</v>
      </c>
      <c r="Q297" s="53" t="s">
        <v>52</v>
      </c>
      <c r="R297" s="3">
        <f t="shared" si="27"/>
        <v>1060000</v>
      </c>
      <c r="V297" s="1" t="s">
        <v>35</v>
      </c>
      <c r="W297" s="1" t="s">
        <v>35</v>
      </c>
    </row>
    <row r="298" spans="1:23" x14ac:dyDescent="0.2">
      <c r="A298" t="s">
        <v>167</v>
      </c>
      <c r="B298" s="1" t="s">
        <v>327</v>
      </c>
      <c r="E298" s="1" t="str">
        <f t="shared" si="25"/>
        <v>555 West 23rd Street S7J</v>
      </c>
      <c r="F298" s="3">
        <v>1075000</v>
      </c>
      <c r="G298">
        <v>125</v>
      </c>
      <c r="H298" s="1" t="s">
        <v>33</v>
      </c>
      <c r="I298" s="1">
        <v>1</v>
      </c>
      <c r="J298" s="51">
        <v>1</v>
      </c>
      <c r="K298" s="52">
        <v>670</v>
      </c>
      <c r="L298" s="3">
        <f t="shared" si="26"/>
        <v>1604.4776119402984</v>
      </c>
      <c r="M298" s="72">
        <v>713</v>
      </c>
      <c r="N298" s="72">
        <v>701</v>
      </c>
      <c r="O298">
        <v>2.11</v>
      </c>
      <c r="P298" t="s">
        <v>169</v>
      </c>
      <c r="Q298" s="53" t="s">
        <v>52</v>
      </c>
      <c r="R298" s="3">
        <f t="shared" si="27"/>
        <v>1075000</v>
      </c>
      <c r="V298" s="1" t="s">
        <v>35</v>
      </c>
      <c r="W298" s="1" t="s">
        <v>35</v>
      </c>
    </row>
    <row r="299" spans="1:23" x14ac:dyDescent="0.2">
      <c r="A299" t="s">
        <v>167</v>
      </c>
      <c r="B299" s="1" t="s">
        <v>328</v>
      </c>
      <c r="E299" s="1" t="str">
        <f t="shared" si="25"/>
        <v>555 West 23rd Street S8Q</v>
      </c>
      <c r="F299" s="3">
        <v>950000</v>
      </c>
      <c r="G299">
        <v>77</v>
      </c>
      <c r="H299" s="1" t="s">
        <v>33</v>
      </c>
      <c r="I299" s="1">
        <v>1</v>
      </c>
      <c r="J299" s="51">
        <v>1</v>
      </c>
      <c r="K299" s="52">
        <v>635</v>
      </c>
      <c r="L299" s="3">
        <f t="shared" si="26"/>
        <v>1496.0629921259842</v>
      </c>
      <c r="M299" s="72">
        <v>662</v>
      </c>
      <c r="N299" s="72">
        <v>738</v>
      </c>
      <c r="O299">
        <v>2.2000000000000002</v>
      </c>
      <c r="P299" t="s">
        <v>169</v>
      </c>
      <c r="Q299" s="53" t="s">
        <v>52</v>
      </c>
      <c r="R299" s="3">
        <f t="shared" si="27"/>
        <v>950000</v>
      </c>
      <c r="V299" s="1" t="s">
        <v>35</v>
      </c>
      <c r="W299" s="1" t="s">
        <v>35</v>
      </c>
    </row>
    <row r="300" spans="1:23" x14ac:dyDescent="0.2">
      <c r="A300" s="7" t="s">
        <v>167</v>
      </c>
      <c r="B300" s="67" t="s">
        <v>329</v>
      </c>
      <c r="C300" s="67"/>
      <c r="D300" s="67"/>
      <c r="E300" s="1" t="str">
        <f t="shared" si="25"/>
        <v>555 West 23rd Street APT-S11C</v>
      </c>
      <c r="F300" s="68">
        <v>1050000</v>
      </c>
      <c r="G300" s="7">
        <v>21</v>
      </c>
      <c r="H300" s="67" t="s">
        <v>33</v>
      </c>
      <c r="I300" s="67">
        <v>1</v>
      </c>
      <c r="J300" s="69">
        <v>1</v>
      </c>
      <c r="K300" s="5">
        <v>706</v>
      </c>
      <c r="L300" s="68">
        <f t="shared" si="26"/>
        <v>1487.2521246458923</v>
      </c>
      <c r="M300" s="70">
        <v>741</v>
      </c>
      <c r="N300" s="70">
        <v>686</v>
      </c>
      <c r="O300" s="7">
        <v>2.02</v>
      </c>
      <c r="P300" s="7"/>
      <c r="Q300" s="71" t="s">
        <v>44</v>
      </c>
      <c r="R300" s="68">
        <f t="shared" si="27"/>
        <v>1050000</v>
      </c>
      <c r="S300" s="7"/>
      <c r="T300" s="7"/>
      <c r="U300" s="7"/>
      <c r="V300" s="67" t="s">
        <v>35</v>
      </c>
      <c r="W300" s="67" t="s">
        <v>36</v>
      </c>
    </row>
    <row r="301" spans="1:23" x14ac:dyDescent="0.2">
      <c r="A301" s="7" t="s">
        <v>167</v>
      </c>
      <c r="B301" s="67" t="s">
        <v>330</v>
      </c>
      <c r="C301" s="67"/>
      <c r="D301" s="67"/>
      <c r="E301" s="1" t="str">
        <f t="shared" si="25"/>
        <v>555 West 23rd Street N10B</v>
      </c>
      <c r="F301" s="68">
        <v>999000</v>
      </c>
      <c r="G301" s="7">
        <v>94</v>
      </c>
      <c r="H301" s="67" t="s">
        <v>33</v>
      </c>
      <c r="I301" s="67">
        <v>1</v>
      </c>
      <c r="J301" s="69">
        <v>1</v>
      </c>
      <c r="K301" s="5">
        <v>637</v>
      </c>
      <c r="L301" s="68">
        <f t="shared" si="26"/>
        <v>1568.2888540031397</v>
      </c>
      <c r="M301" s="70">
        <v>681</v>
      </c>
      <c r="N301" s="70">
        <v>723</v>
      </c>
      <c r="O301" s="7">
        <v>2.2000000000000002</v>
      </c>
      <c r="P301" s="7" t="s">
        <v>169</v>
      </c>
      <c r="Q301" s="71" t="s">
        <v>44</v>
      </c>
      <c r="R301" s="68">
        <f t="shared" si="27"/>
        <v>999000</v>
      </c>
      <c r="S301" s="7"/>
      <c r="T301" s="7"/>
      <c r="U301" s="7"/>
      <c r="V301" s="67" t="s">
        <v>35</v>
      </c>
      <c r="W301" s="67" t="s">
        <v>36</v>
      </c>
    </row>
    <row r="302" spans="1:23" x14ac:dyDescent="0.2">
      <c r="A302" s="59" t="s">
        <v>167</v>
      </c>
      <c r="B302" s="60" t="s">
        <v>331</v>
      </c>
      <c r="C302" s="60"/>
      <c r="D302" s="60"/>
      <c r="E302" s="1" t="str">
        <f t="shared" si="25"/>
        <v>555 West 23rd Street N3J</v>
      </c>
      <c r="F302" s="61">
        <v>1075000</v>
      </c>
      <c r="G302" s="59">
        <v>86</v>
      </c>
      <c r="H302" s="60" t="s">
        <v>33</v>
      </c>
      <c r="I302" s="60">
        <v>1</v>
      </c>
      <c r="J302" s="62">
        <v>1</v>
      </c>
      <c r="K302" s="63">
        <v>670</v>
      </c>
      <c r="L302" s="61">
        <f t="shared" si="26"/>
        <v>1544.7761194029852</v>
      </c>
      <c r="M302" s="64">
        <v>1.8</v>
      </c>
      <c r="N302" s="64" t="s">
        <v>169</v>
      </c>
      <c r="O302" s="59"/>
      <c r="P302" s="59"/>
      <c r="Q302" s="65" t="s">
        <v>34</v>
      </c>
      <c r="R302" s="61">
        <f t="shared" si="27"/>
        <v>1035000</v>
      </c>
      <c r="S302" s="66">
        <v>42551</v>
      </c>
      <c r="T302" s="64">
        <v>1035000</v>
      </c>
      <c r="U302" s="59"/>
      <c r="V302" s="60" t="s">
        <v>35</v>
      </c>
      <c r="W302" s="60" t="s">
        <v>36</v>
      </c>
    </row>
    <row r="303" spans="1:23" x14ac:dyDescent="0.2">
      <c r="A303" s="59" t="s">
        <v>167</v>
      </c>
      <c r="B303" s="60" t="s">
        <v>332</v>
      </c>
      <c r="C303" s="60"/>
      <c r="D303" s="60"/>
      <c r="E303" s="1" t="str">
        <f t="shared" si="25"/>
        <v>555 West 23rd Street N4R</v>
      </c>
      <c r="F303" s="61">
        <v>899000</v>
      </c>
      <c r="G303" s="59">
        <v>85</v>
      </c>
      <c r="H303" s="60" t="s">
        <v>33</v>
      </c>
      <c r="I303" s="60">
        <v>1</v>
      </c>
      <c r="J303" s="62">
        <v>1</v>
      </c>
      <c r="K303" s="63">
        <v>499</v>
      </c>
      <c r="L303" s="61">
        <f t="shared" si="26"/>
        <v>1783.5671342685371</v>
      </c>
      <c r="M303" s="64">
        <v>2.11</v>
      </c>
      <c r="N303" s="64" t="s">
        <v>169</v>
      </c>
      <c r="O303" s="59"/>
      <c r="P303" s="59"/>
      <c r="Q303" s="65" t="s">
        <v>34</v>
      </c>
      <c r="R303" s="61">
        <f t="shared" si="27"/>
        <v>890000</v>
      </c>
      <c r="S303" s="66">
        <v>42587</v>
      </c>
      <c r="T303" s="64">
        <v>890000</v>
      </c>
      <c r="U303" s="59"/>
      <c r="V303" s="60" t="s">
        <v>35</v>
      </c>
      <c r="W303" s="60" t="s">
        <v>36</v>
      </c>
    </row>
    <row r="304" spans="1:23" x14ac:dyDescent="0.2">
      <c r="A304" s="59" t="s">
        <v>167</v>
      </c>
      <c r="B304" s="60" t="s">
        <v>333</v>
      </c>
      <c r="C304" s="60"/>
      <c r="D304" s="60"/>
      <c r="E304" s="1" t="str">
        <f t="shared" si="25"/>
        <v>555 West 23rd Street N5H</v>
      </c>
      <c r="F304" s="61">
        <v>1195000</v>
      </c>
      <c r="G304" s="59">
        <v>81</v>
      </c>
      <c r="H304" s="60" t="s">
        <v>33</v>
      </c>
      <c r="I304" s="60">
        <v>1</v>
      </c>
      <c r="J304" s="62">
        <v>1</v>
      </c>
      <c r="K304" s="63">
        <v>670</v>
      </c>
      <c r="L304" s="61">
        <f t="shared" si="26"/>
        <v>1641.7910447761194</v>
      </c>
      <c r="M304" s="64">
        <v>2.04</v>
      </c>
      <c r="N304" s="64" t="s">
        <v>169</v>
      </c>
      <c r="O304" s="59"/>
      <c r="P304" s="59"/>
      <c r="Q304" s="65" t="s">
        <v>34</v>
      </c>
      <c r="R304" s="61">
        <f t="shared" si="27"/>
        <v>1100000</v>
      </c>
      <c r="S304" s="66">
        <v>42513</v>
      </c>
      <c r="T304" s="64">
        <v>1100000</v>
      </c>
      <c r="U304" s="59"/>
      <c r="V304" s="60" t="s">
        <v>35</v>
      </c>
      <c r="W304" s="60" t="s">
        <v>36</v>
      </c>
    </row>
    <row r="305" spans="1:23" x14ac:dyDescent="0.2">
      <c r="A305" s="59" t="s">
        <v>167</v>
      </c>
      <c r="B305" s="60" t="s">
        <v>334</v>
      </c>
      <c r="C305" s="60"/>
      <c r="D305" s="60"/>
      <c r="E305" s="1" t="str">
        <f t="shared" si="25"/>
        <v>555 West 23rd Street N5Q</v>
      </c>
      <c r="F305" s="61">
        <v>749000</v>
      </c>
      <c r="G305" s="59">
        <v>19</v>
      </c>
      <c r="H305" s="60" t="s">
        <v>33</v>
      </c>
      <c r="I305" s="60">
        <v>1</v>
      </c>
      <c r="J305" s="62">
        <v>1</v>
      </c>
      <c r="K305" s="63">
        <v>490</v>
      </c>
      <c r="L305" s="61">
        <f t="shared" si="26"/>
        <v>1540.8163265306123</v>
      </c>
      <c r="M305" s="64">
        <v>1.79</v>
      </c>
      <c r="N305" s="64" t="s">
        <v>169</v>
      </c>
      <c r="O305" s="59"/>
      <c r="P305" s="59"/>
      <c r="Q305" s="65" t="s">
        <v>34</v>
      </c>
      <c r="R305" s="61">
        <f t="shared" si="27"/>
        <v>755000</v>
      </c>
      <c r="S305" s="66">
        <v>42339</v>
      </c>
      <c r="T305" s="64">
        <v>755000</v>
      </c>
      <c r="U305" s="59"/>
      <c r="V305" s="60" t="s">
        <v>35</v>
      </c>
      <c r="W305" s="60" t="s">
        <v>36</v>
      </c>
    </row>
    <row r="306" spans="1:23" x14ac:dyDescent="0.2">
      <c r="A306" s="7" t="s">
        <v>167</v>
      </c>
      <c r="B306" s="67" t="s">
        <v>335</v>
      </c>
      <c r="C306" s="67"/>
      <c r="D306" s="67"/>
      <c r="E306" s="1" t="str">
        <f t="shared" si="25"/>
        <v>555 West 23rd Street N7M</v>
      </c>
      <c r="F306" s="68">
        <v>1060000</v>
      </c>
      <c r="G306" s="7">
        <v>29</v>
      </c>
      <c r="H306" s="67" t="s">
        <v>33</v>
      </c>
      <c r="I306" s="67">
        <v>1</v>
      </c>
      <c r="J306" s="69">
        <v>1</v>
      </c>
      <c r="K306" s="5">
        <v>692</v>
      </c>
      <c r="L306" s="68">
        <f t="shared" si="26"/>
        <v>1531.7919075144509</v>
      </c>
      <c r="M306" s="70">
        <v>728</v>
      </c>
      <c r="N306" s="70">
        <v>673</v>
      </c>
      <c r="O306" s="7">
        <v>2.02</v>
      </c>
      <c r="P306" s="7" t="s">
        <v>169</v>
      </c>
      <c r="Q306" s="71" t="s">
        <v>44</v>
      </c>
      <c r="R306" s="68">
        <f t="shared" si="27"/>
        <v>1060000</v>
      </c>
      <c r="S306" s="7"/>
      <c r="T306" s="7"/>
      <c r="U306" s="7"/>
      <c r="V306" s="67" t="s">
        <v>35</v>
      </c>
      <c r="W306" s="67" t="s">
        <v>36</v>
      </c>
    </row>
    <row r="307" spans="1:23" x14ac:dyDescent="0.2">
      <c r="A307" s="59" t="s">
        <v>167</v>
      </c>
      <c r="B307" s="60" t="s">
        <v>336</v>
      </c>
      <c r="C307" s="60"/>
      <c r="D307" s="60"/>
      <c r="E307" s="1" t="str">
        <f t="shared" si="25"/>
        <v>555 West 23rd Street S11A</v>
      </c>
      <c r="F307" s="61">
        <v>950000</v>
      </c>
      <c r="G307" s="59">
        <v>40</v>
      </c>
      <c r="H307" s="60" t="s">
        <v>33</v>
      </c>
      <c r="I307" s="60">
        <v>1</v>
      </c>
      <c r="J307" s="62">
        <v>1</v>
      </c>
      <c r="K307" s="63">
        <v>502</v>
      </c>
      <c r="L307" s="61">
        <f t="shared" si="26"/>
        <v>1812.7490039840638</v>
      </c>
      <c r="M307" s="64">
        <v>2.2200000000000002</v>
      </c>
      <c r="N307" s="64" t="s">
        <v>169</v>
      </c>
      <c r="O307" s="59"/>
      <c r="P307" s="59"/>
      <c r="Q307" s="65" t="s">
        <v>34</v>
      </c>
      <c r="R307" s="61">
        <f t="shared" si="27"/>
        <v>910000</v>
      </c>
      <c r="S307" s="66">
        <v>42445</v>
      </c>
      <c r="T307" s="64">
        <v>910000</v>
      </c>
      <c r="U307" s="59"/>
      <c r="V307" s="60" t="s">
        <v>35</v>
      </c>
      <c r="W307" s="60" t="s">
        <v>36</v>
      </c>
    </row>
    <row r="308" spans="1:23" x14ac:dyDescent="0.2">
      <c r="A308" s="7" t="s">
        <v>167</v>
      </c>
      <c r="B308" s="67" t="s">
        <v>337</v>
      </c>
      <c r="C308" s="67"/>
      <c r="D308" s="67"/>
      <c r="E308" s="1" t="str">
        <f t="shared" si="25"/>
        <v>555 West 23rd Street S9E</v>
      </c>
      <c r="F308" s="68">
        <v>995000</v>
      </c>
      <c r="G308" s="7">
        <v>25</v>
      </c>
      <c r="H308" s="67" t="s">
        <v>33</v>
      </c>
      <c r="I308" s="67">
        <v>1</v>
      </c>
      <c r="J308" s="69">
        <v>1</v>
      </c>
      <c r="K308" s="5">
        <v>670</v>
      </c>
      <c r="L308" s="68">
        <f t="shared" si="26"/>
        <v>1485.0746268656717</v>
      </c>
      <c r="M308" s="70">
        <v>718</v>
      </c>
      <c r="N308" s="70">
        <v>793</v>
      </c>
      <c r="O308" s="7">
        <v>2.2599999999999998</v>
      </c>
      <c r="P308" s="7" t="s">
        <v>169</v>
      </c>
      <c r="Q308" s="71" t="s">
        <v>44</v>
      </c>
      <c r="R308" s="68">
        <f t="shared" si="27"/>
        <v>995000</v>
      </c>
      <c r="S308" s="7"/>
      <c r="T308" s="7"/>
      <c r="U308" s="7"/>
      <c r="V308" s="67" t="s">
        <v>35</v>
      </c>
      <c r="W308" s="67" t="s">
        <v>36</v>
      </c>
    </row>
    <row r="309" spans="1:23" x14ac:dyDescent="0.2">
      <c r="A309" s="59" t="s">
        <v>338</v>
      </c>
      <c r="B309" s="60" t="s">
        <v>48</v>
      </c>
      <c r="C309" s="60"/>
      <c r="D309" s="60"/>
      <c r="E309" s="1" t="str">
        <f t="shared" si="25"/>
        <v>655 6th Avenue 4J</v>
      </c>
      <c r="F309" s="61">
        <v>1798000</v>
      </c>
      <c r="G309" s="59">
        <v>30</v>
      </c>
      <c r="H309" s="60" t="s">
        <v>33</v>
      </c>
      <c r="I309" s="60">
        <v>1</v>
      </c>
      <c r="J309" s="62">
        <v>1</v>
      </c>
      <c r="K309" s="63">
        <v>984</v>
      </c>
      <c r="L309" s="61">
        <f t="shared" si="26"/>
        <v>1875</v>
      </c>
      <c r="M309" s="64">
        <v>2.06</v>
      </c>
      <c r="N309" s="64"/>
      <c r="O309" s="59"/>
      <c r="P309" s="59"/>
      <c r="Q309" s="65" t="s">
        <v>34</v>
      </c>
      <c r="R309" s="61">
        <f t="shared" si="27"/>
        <v>1845000</v>
      </c>
      <c r="S309" s="66">
        <v>42353</v>
      </c>
      <c r="T309" s="64">
        <v>1845000</v>
      </c>
      <c r="U309" s="59"/>
      <c r="V309" s="60" t="s">
        <v>35</v>
      </c>
      <c r="W309" s="60" t="s">
        <v>36</v>
      </c>
    </row>
    <row r="310" spans="1:23" x14ac:dyDescent="0.2">
      <c r="A310" s="59" t="s">
        <v>339</v>
      </c>
      <c r="B310" s="60" t="s">
        <v>68</v>
      </c>
      <c r="C310" s="60"/>
      <c r="D310" s="60"/>
      <c r="E310" s="1" t="str">
        <f t="shared" si="25"/>
        <v>800 10th Avenue 2O</v>
      </c>
      <c r="F310" s="61">
        <v>1225000</v>
      </c>
      <c r="G310" s="59">
        <v>106</v>
      </c>
      <c r="H310" s="60" t="s">
        <v>33</v>
      </c>
      <c r="I310" s="60">
        <v>1</v>
      </c>
      <c r="J310" s="62">
        <v>1</v>
      </c>
      <c r="K310" s="63">
        <v>832</v>
      </c>
      <c r="L310" s="61">
        <f t="shared" si="26"/>
        <v>1382.2115384615386</v>
      </c>
      <c r="M310" s="59">
        <v>1.86</v>
      </c>
      <c r="N310" s="59"/>
      <c r="O310" s="59"/>
      <c r="P310" s="59" t="s">
        <v>144</v>
      </c>
      <c r="Q310" s="65" t="s">
        <v>34</v>
      </c>
      <c r="R310" s="61">
        <f t="shared" si="27"/>
        <v>1150000</v>
      </c>
      <c r="S310" s="66">
        <v>42607</v>
      </c>
      <c r="T310" s="64">
        <v>1150000</v>
      </c>
      <c r="U310" s="59">
        <v>106</v>
      </c>
      <c r="V310" s="60" t="s">
        <v>35</v>
      </c>
      <c r="W310" s="60" t="s">
        <v>36</v>
      </c>
    </row>
    <row r="311" spans="1:23" x14ac:dyDescent="0.2">
      <c r="A311" s="59" t="s">
        <v>339</v>
      </c>
      <c r="B311" s="60" t="s">
        <v>300</v>
      </c>
      <c r="C311" s="60"/>
      <c r="D311" s="60"/>
      <c r="E311" s="1" t="str">
        <f t="shared" si="25"/>
        <v>800 10th Avenue 4O</v>
      </c>
      <c r="F311" s="61">
        <v>1300000</v>
      </c>
      <c r="G311" s="59">
        <v>72</v>
      </c>
      <c r="H311" s="60" t="s">
        <v>33</v>
      </c>
      <c r="I311" s="60">
        <v>1</v>
      </c>
      <c r="J311" s="62">
        <v>1</v>
      </c>
      <c r="K311" s="63">
        <v>832</v>
      </c>
      <c r="L311" s="61">
        <f t="shared" si="26"/>
        <v>1466.3461538461538</v>
      </c>
      <c r="M311" s="59">
        <v>1.72</v>
      </c>
      <c r="N311" s="59"/>
      <c r="O311" s="59"/>
      <c r="P311" s="59" t="s">
        <v>144</v>
      </c>
      <c r="Q311" s="65" t="s">
        <v>34</v>
      </c>
      <c r="R311" s="61">
        <f t="shared" si="27"/>
        <v>1220000</v>
      </c>
      <c r="S311" s="66">
        <v>42642</v>
      </c>
      <c r="T311" s="64">
        <v>1220000</v>
      </c>
      <c r="U311" s="59">
        <v>72</v>
      </c>
      <c r="V311" s="60" t="s">
        <v>35</v>
      </c>
      <c r="W311" s="60" t="s">
        <v>36</v>
      </c>
    </row>
    <row r="312" spans="1:23" x14ac:dyDescent="0.2">
      <c r="A312" s="59" t="s">
        <v>339</v>
      </c>
      <c r="B312" s="60" t="s">
        <v>340</v>
      </c>
      <c r="C312" s="60"/>
      <c r="D312" s="60"/>
      <c r="E312" s="1" t="str">
        <f t="shared" si="25"/>
        <v>800 10th Avenue 5P</v>
      </c>
      <c r="F312" s="61">
        <v>1550000</v>
      </c>
      <c r="G312" s="59">
        <v>50</v>
      </c>
      <c r="H312" s="60" t="s">
        <v>33</v>
      </c>
      <c r="I312" s="60">
        <v>1</v>
      </c>
      <c r="J312" s="62">
        <v>2</v>
      </c>
      <c r="K312" s="63">
        <v>960</v>
      </c>
      <c r="L312" s="61">
        <f t="shared" si="26"/>
        <v>1593.75</v>
      </c>
      <c r="M312" s="59">
        <v>1.81</v>
      </c>
      <c r="N312" s="59"/>
      <c r="O312" s="59"/>
      <c r="P312" s="59" t="s">
        <v>144</v>
      </c>
      <c r="Q312" s="65" t="s">
        <v>34</v>
      </c>
      <c r="R312" s="61">
        <f t="shared" si="27"/>
        <v>1530000</v>
      </c>
      <c r="S312" s="66">
        <v>42352</v>
      </c>
      <c r="T312" s="64">
        <v>1530000</v>
      </c>
      <c r="U312" s="59">
        <v>50</v>
      </c>
      <c r="V312" s="60" t="s">
        <v>35</v>
      </c>
      <c r="W312" s="60" t="s">
        <v>36</v>
      </c>
    </row>
    <row r="313" spans="1:23" x14ac:dyDescent="0.2">
      <c r="A313" s="59" t="s">
        <v>339</v>
      </c>
      <c r="B313" s="60" t="s">
        <v>142</v>
      </c>
      <c r="C313" s="60"/>
      <c r="D313" s="60"/>
      <c r="E313" s="1" t="str">
        <f t="shared" si="25"/>
        <v>800 10th Avenue 6Q</v>
      </c>
      <c r="F313" s="61">
        <v>1300000</v>
      </c>
      <c r="G313" s="59">
        <v>21</v>
      </c>
      <c r="H313" s="60" t="s">
        <v>33</v>
      </c>
      <c r="I313" s="60">
        <v>1</v>
      </c>
      <c r="J313" s="62">
        <v>1</v>
      </c>
      <c r="K313" s="63">
        <v>805</v>
      </c>
      <c r="L313" s="61">
        <f t="shared" si="26"/>
        <v>1583.8509316770187</v>
      </c>
      <c r="M313" s="59">
        <v>1.83</v>
      </c>
      <c r="N313" s="59"/>
      <c r="O313" s="59"/>
      <c r="P313" s="59" t="s">
        <v>144</v>
      </c>
      <c r="Q313" s="65" t="s">
        <v>34</v>
      </c>
      <c r="R313" s="61">
        <f t="shared" si="27"/>
        <v>1275000</v>
      </c>
      <c r="S313" s="66">
        <v>42460</v>
      </c>
      <c r="T313" s="64">
        <v>1275000</v>
      </c>
      <c r="U313" s="59">
        <v>21</v>
      </c>
      <c r="V313" s="60" t="s">
        <v>35</v>
      </c>
      <c r="W313" s="60" t="s">
        <v>36</v>
      </c>
    </row>
    <row r="314" spans="1:23" x14ac:dyDescent="0.2">
      <c r="A314" s="59" t="s">
        <v>175</v>
      </c>
      <c r="B314" s="60" t="s">
        <v>205</v>
      </c>
      <c r="C314" s="60"/>
      <c r="D314" s="60"/>
      <c r="E314" s="1" t="str">
        <f t="shared" si="25"/>
        <v>871 Eighth Avenue 6A</v>
      </c>
      <c r="F314" s="61">
        <v>595000</v>
      </c>
      <c r="G314" s="59">
        <v>43</v>
      </c>
      <c r="H314" s="60" t="s">
        <v>33</v>
      </c>
      <c r="I314" s="60">
        <v>1</v>
      </c>
      <c r="J314" s="62">
        <v>1</v>
      </c>
      <c r="K314" s="63">
        <v>504</v>
      </c>
      <c r="L314" s="61">
        <f t="shared" si="26"/>
        <v>1180.5555555555557</v>
      </c>
      <c r="M314" s="59">
        <v>1.77</v>
      </c>
      <c r="N314" s="59"/>
      <c r="O314" s="59"/>
      <c r="P314" s="59"/>
      <c r="Q314" s="65" t="s">
        <v>34</v>
      </c>
      <c r="R314" s="61">
        <f t="shared" si="27"/>
        <v>595000</v>
      </c>
      <c r="S314" s="66">
        <v>42423</v>
      </c>
      <c r="T314" s="64">
        <v>595000</v>
      </c>
      <c r="U314" s="59">
        <v>43</v>
      </c>
      <c r="V314" s="60" t="s">
        <v>35</v>
      </c>
      <c r="W314" s="60" t="s">
        <v>36</v>
      </c>
    </row>
    <row r="315" spans="1:23" x14ac:dyDescent="0.2">
      <c r="A315" t="s">
        <v>341</v>
      </c>
      <c r="B315" s="1" t="s">
        <v>196</v>
      </c>
      <c r="E315" s="1" t="str">
        <f t="shared" si="25"/>
        <v>100 West 18th Street 5C</v>
      </c>
      <c r="F315" s="3">
        <v>3495000</v>
      </c>
      <c r="G315">
        <v>51</v>
      </c>
      <c r="H315" s="1" t="s">
        <v>33</v>
      </c>
      <c r="I315" s="1">
        <v>2</v>
      </c>
      <c r="J315" s="51">
        <v>3</v>
      </c>
      <c r="K315" s="52">
        <v>1782</v>
      </c>
      <c r="L315" s="3">
        <f t="shared" si="26"/>
        <v>1961.2794612794612</v>
      </c>
      <c r="M315" s="72">
        <v>1917</v>
      </c>
      <c r="N315" s="72">
        <v>1757</v>
      </c>
      <c r="O315">
        <v>2.06</v>
      </c>
      <c r="P315" t="s">
        <v>179</v>
      </c>
      <c r="Q315" s="53" t="s">
        <v>52</v>
      </c>
      <c r="R315" s="3">
        <f t="shared" si="27"/>
        <v>3495000</v>
      </c>
      <c r="V315" s="1" t="s">
        <v>35</v>
      </c>
      <c r="W315" s="1" t="s">
        <v>35</v>
      </c>
    </row>
    <row r="316" spans="1:23" x14ac:dyDescent="0.2">
      <c r="A316" t="s">
        <v>341</v>
      </c>
      <c r="B316" s="1" t="s">
        <v>232</v>
      </c>
      <c r="E316" s="1" t="str">
        <f t="shared" si="25"/>
        <v>100 West 18th Street 5D</v>
      </c>
      <c r="F316" s="3">
        <v>2745000</v>
      </c>
      <c r="G316">
        <v>150</v>
      </c>
      <c r="H316" s="1" t="s">
        <v>33</v>
      </c>
      <c r="I316" s="1">
        <v>2</v>
      </c>
      <c r="J316" s="51">
        <v>2.5</v>
      </c>
      <c r="K316" s="52">
        <v>1397</v>
      </c>
      <c r="L316" s="3">
        <f t="shared" si="26"/>
        <v>1964.9248389405871</v>
      </c>
      <c r="M316" s="72">
        <v>1502</v>
      </c>
      <c r="N316" s="72">
        <v>1293</v>
      </c>
      <c r="O316">
        <v>2</v>
      </c>
      <c r="P316" t="s">
        <v>179</v>
      </c>
      <c r="Q316" s="53" t="s">
        <v>52</v>
      </c>
      <c r="R316" s="3">
        <f t="shared" si="27"/>
        <v>2745000</v>
      </c>
      <c r="V316" s="1" t="s">
        <v>35</v>
      </c>
      <c r="W316" s="1" t="s">
        <v>35</v>
      </c>
    </row>
    <row r="317" spans="1:23" x14ac:dyDescent="0.2">
      <c r="A317" s="59" t="s">
        <v>341</v>
      </c>
      <c r="B317" s="60" t="s">
        <v>342</v>
      </c>
      <c r="C317" s="60"/>
      <c r="D317" s="60"/>
      <c r="E317" s="1" t="str">
        <f t="shared" si="25"/>
        <v>100 West 18th Street 9D</v>
      </c>
      <c r="F317" s="61">
        <v>2550000</v>
      </c>
      <c r="G317" s="59">
        <v>69</v>
      </c>
      <c r="H317" s="60" t="s">
        <v>33</v>
      </c>
      <c r="I317" s="60">
        <v>2</v>
      </c>
      <c r="J317" s="62">
        <v>2</v>
      </c>
      <c r="K317" s="63">
        <v>1163</v>
      </c>
      <c r="L317" s="61">
        <f t="shared" si="26"/>
        <v>2106.620808254514</v>
      </c>
      <c r="M317" s="64">
        <v>2</v>
      </c>
      <c r="N317" s="64" t="s">
        <v>179</v>
      </c>
      <c r="O317" s="59"/>
      <c r="P317" s="59"/>
      <c r="Q317" s="65" t="s">
        <v>34</v>
      </c>
      <c r="R317" s="61">
        <f t="shared" si="27"/>
        <v>2450000</v>
      </c>
      <c r="S317" s="66">
        <v>42384</v>
      </c>
      <c r="T317" s="64">
        <v>2450000</v>
      </c>
      <c r="U317" s="59"/>
      <c r="V317" s="60" t="s">
        <v>35</v>
      </c>
      <c r="W317" s="60" t="s">
        <v>36</v>
      </c>
    </row>
    <row r="318" spans="1:23" x14ac:dyDescent="0.2">
      <c r="A318" t="s">
        <v>177</v>
      </c>
      <c r="B318" s="1" t="s">
        <v>117</v>
      </c>
      <c r="E318" s="1" t="str">
        <f t="shared" si="25"/>
        <v>101 West 24th Street 21A</v>
      </c>
      <c r="F318" s="3">
        <v>2375000</v>
      </c>
      <c r="G318">
        <v>127</v>
      </c>
      <c r="H318" s="1" t="s">
        <v>33</v>
      </c>
      <c r="I318" s="1">
        <v>2</v>
      </c>
      <c r="J318" s="51">
        <v>2</v>
      </c>
      <c r="K318" s="52">
        <v>1127</v>
      </c>
      <c r="L318" s="3">
        <f t="shared" si="26"/>
        <v>2107.3646850044365</v>
      </c>
      <c r="M318" s="72">
        <v>1010</v>
      </c>
      <c r="N318" s="72">
        <v>1246</v>
      </c>
      <c r="O318">
        <v>2</v>
      </c>
      <c r="P318" t="s">
        <v>179</v>
      </c>
      <c r="Q318" s="53" t="s">
        <v>52</v>
      </c>
      <c r="R318" s="3">
        <f t="shared" si="27"/>
        <v>2375000</v>
      </c>
      <c r="V318" s="1" t="s">
        <v>35</v>
      </c>
      <c r="W318" s="1" t="s">
        <v>35</v>
      </c>
    </row>
    <row r="319" spans="1:23" x14ac:dyDescent="0.2">
      <c r="A319" t="s">
        <v>177</v>
      </c>
      <c r="B319" s="1" t="s">
        <v>343</v>
      </c>
      <c r="E319" s="1" t="str">
        <f t="shared" si="25"/>
        <v>101 West 24th Street PH1A</v>
      </c>
      <c r="F319" s="3">
        <v>6580000</v>
      </c>
      <c r="G319">
        <v>158</v>
      </c>
      <c r="H319" s="1" t="s">
        <v>33</v>
      </c>
      <c r="I319" s="1">
        <v>2</v>
      </c>
      <c r="J319" s="51">
        <v>2.5</v>
      </c>
      <c r="K319" s="52">
        <v>2050</v>
      </c>
      <c r="L319" s="3">
        <f t="shared" si="26"/>
        <v>3209.7560975609758</v>
      </c>
      <c r="M319" s="72">
        <v>1545</v>
      </c>
      <c r="N319" s="72">
        <v>1500</v>
      </c>
      <c r="O319">
        <v>1.49</v>
      </c>
      <c r="P319" t="s">
        <v>179</v>
      </c>
      <c r="Q319" s="53" t="s">
        <v>52</v>
      </c>
      <c r="R319" s="3">
        <f t="shared" si="27"/>
        <v>6580000</v>
      </c>
      <c r="V319" s="1" t="s">
        <v>35</v>
      </c>
      <c r="W319" s="1" t="s">
        <v>35</v>
      </c>
    </row>
    <row r="320" spans="1:23" x14ac:dyDescent="0.2">
      <c r="A320" s="7" t="s">
        <v>177</v>
      </c>
      <c r="B320" s="67" t="s">
        <v>344</v>
      </c>
      <c r="C320" s="67"/>
      <c r="D320" s="67"/>
      <c r="E320" s="1" t="str">
        <f t="shared" si="25"/>
        <v>101 West 24th Street 15B</v>
      </c>
      <c r="F320" s="68">
        <v>2395000</v>
      </c>
      <c r="G320" s="7">
        <v>38</v>
      </c>
      <c r="H320" s="67" t="s">
        <v>33</v>
      </c>
      <c r="I320" s="67">
        <v>2</v>
      </c>
      <c r="J320" s="69">
        <v>2</v>
      </c>
      <c r="K320" s="5">
        <v>1242</v>
      </c>
      <c r="L320" s="68">
        <f t="shared" si="26"/>
        <v>1928.3413848631239</v>
      </c>
      <c r="M320" s="70">
        <v>1055</v>
      </c>
      <c r="N320" s="70">
        <v>1336</v>
      </c>
      <c r="O320" s="7">
        <v>1.93</v>
      </c>
      <c r="P320" s="7" t="s">
        <v>179</v>
      </c>
      <c r="Q320" s="71" t="s">
        <v>44</v>
      </c>
      <c r="R320" s="68">
        <f t="shared" si="27"/>
        <v>2395000</v>
      </c>
      <c r="S320" s="7"/>
      <c r="T320" s="7"/>
      <c r="U320" s="7"/>
      <c r="V320" s="67" t="s">
        <v>35</v>
      </c>
      <c r="W320" s="67" t="s">
        <v>36</v>
      </c>
    </row>
    <row r="321" spans="1:23" x14ac:dyDescent="0.2">
      <c r="A321" s="59" t="s">
        <v>177</v>
      </c>
      <c r="B321" s="60" t="s">
        <v>345</v>
      </c>
      <c r="C321" s="60"/>
      <c r="D321" s="60"/>
      <c r="E321" s="1" t="str">
        <f t="shared" si="25"/>
        <v>101 West 24th Street 16D</v>
      </c>
      <c r="F321" s="61">
        <v>2850000</v>
      </c>
      <c r="G321" s="59">
        <v>27</v>
      </c>
      <c r="H321" s="60" t="s">
        <v>33</v>
      </c>
      <c r="I321" s="60">
        <v>2</v>
      </c>
      <c r="J321" s="62">
        <v>2</v>
      </c>
      <c r="K321" s="63">
        <v>1286</v>
      </c>
      <c r="L321" s="61">
        <f t="shared" si="26"/>
        <v>2293.9346811819596</v>
      </c>
      <c r="M321" s="64">
        <v>1.67</v>
      </c>
      <c r="N321" s="64"/>
      <c r="O321" s="59"/>
      <c r="P321" s="59"/>
      <c r="Q321" s="65" t="s">
        <v>34</v>
      </c>
      <c r="R321" s="61">
        <f t="shared" si="27"/>
        <v>2950000</v>
      </c>
      <c r="S321" s="66">
        <v>42391</v>
      </c>
      <c r="T321" s="64">
        <v>2950000</v>
      </c>
      <c r="U321" s="59"/>
      <c r="V321" s="60" t="s">
        <v>35</v>
      </c>
      <c r="W321" s="60" t="s">
        <v>36</v>
      </c>
    </row>
    <row r="322" spans="1:23" x14ac:dyDescent="0.2">
      <c r="A322" s="59" t="s">
        <v>177</v>
      </c>
      <c r="B322" s="60" t="s">
        <v>346</v>
      </c>
      <c r="C322" s="60"/>
      <c r="D322" s="60"/>
      <c r="E322" s="1" t="str">
        <f t="shared" si="25"/>
        <v>101 West 24th Street 24B</v>
      </c>
      <c r="F322" s="61">
        <v>3500000</v>
      </c>
      <c r="G322" s="59">
        <v>55</v>
      </c>
      <c r="H322" s="60" t="s">
        <v>33</v>
      </c>
      <c r="I322" s="60">
        <v>2</v>
      </c>
      <c r="J322" s="62">
        <v>2</v>
      </c>
      <c r="K322" s="63">
        <v>1242</v>
      </c>
      <c r="L322" s="61">
        <f t="shared" si="26"/>
        <v>2576.4895330112722</v>
      </c>
      <c r="M322" s="64">
        <v>1.99</v>
      </c>
      <c r="N322" s="64" t="s">
        <v>179</v>
      </c>
      <c r="O322" s="59"/>
      <c r="P322" s="59"/>
      <c r="Q322" s="65" t="s">
        <v>34</v>
      </c>
      <c r="R322" s="61">
        <f t="shared" si="27"/>
        <v>3200000</v>
      </c>
      <c r="S322" s="66">
        <v>42437</v>
      </c>
      <c r="T322" s="64">
        <v>3200000</v>
      </c>
      <c r="U322" s="59"/>
      <c r="V322" s="60" t="s">
        <v>35</v>
      </c>
      <c r="W322" s="60" t="s">
        <v>36</v>
      </c>
    </row>
    <row r="323" spans="1:23" x14ac:dyDescent="0.2">
      <c r="A323" s="59" t="s">
        <v>177</v>
      </c>
      <c r="B323" s="60" t="s">
        <v>347</v>
      </c>
      <c r="C323" s="60"/>
      <c r="D323" s="60"/>
      <c r="E323" s="1" t="str">
        <f t="shared" si="25"/>
        <v>101 West 24th Street 24D</v>
      </c>
      <c r="F323" s="61">
        <v>3150000</v>
      </c>
      <c r="G323" s="59">
        <v>63</v>
      </c>
      <c r="H323" s="60" t="s">
        <v>33</v>
      </c>
      <c r="I323" s="60">
        <v>2</v>
      </c>
      <c r="J323" s="62">
        <v>2</v>
      </c>
      <c r="K323" s="63">
        <v>1286</v>
      </c>
      <c r="L323" s="61">
        <f t="shared" si="26"/>
        <v>1866.2519440124418</v>
      </c>
      <c r="M323" s="64">
        <v>1.66</v>
      </c>
      <c r="N323" s="64" t="s">
        <v>179</v>
      </c>
      <c r="O323" s="59"/>
      <c r="P323" s="59"/>
      <c r="Q323" s="65" t="s">
        <v>34</v>
      </c>
      <c r="R323" s="61">
        <f t="shared" si="27"/>
        <v>2400000</v>
      </c>
      <c r="S323" s="66">
        <v>42605</v>
      </c>
      <c r="T323" s="64">
        <v>2400000</v>
      </c>
      <c r="U323" s="59"/>
      <c r="V323" s="60" t="s">
        <v>35</v>
      </c>
      <c r="W323" s="60" t="s">
        <v>36</v>
      </c>
    </row>
    <row r="324" spans="1:23" x14ac:dyDescent="0.2">
      <c r="A324" s="59" t="s">
        <v>177</v>
      </c>
      <c r="B324" s="60" t="s">
        <v>348</v>
      </c>
      <c r="C324" s="60"/>
      <c r="D324" s="60"/>
      <c r="E324" s="1" t="str">
        <f t="shared" si="25"/>
        <v>101 West 24th Street 25E</v>
      </c>
      <c r="F324" s="61">
        <v>2695000</v>
      </c>
      <c r="G324" s="59">
        <v>105</v>
      </c>
      <c r="H324" s="60" t="s">
        <v>33</v>
      </c>
      <c r="I324" s="60">
        <v>2</v>
      </c>
      <c r="J324" s="62">
        <v>2</v>
      </c>
      <c r="K324" s="63">
        <v>1113</v>
      </c>
      <c r="L324" s="61">
        <f t="shared" si="26"/>
        <v>2349.5058400718776</v>
      </c>
      <c r="M324" s="64">
        <v>2.0099999999999998</v>
      </c>
      <c r="N324" s="64" t="s">
        <v>179</v>
      </c>
      <c r="O324" s="59"/>
      <c r="P324" s="59"/>
      <c r="Q324" s="65" t="s">
        <v>34</v>
      </c>
      <c r="R324" s="61">
        <f t="shared" si="27"/>
        <v>2615000</v>
      </c>
      <c r="S324" s="66">
        <v>42625</v>
      </c>
      <c r="T324" s="64">
        <v>2615000</v>
      </c>
      <c r="U324" s="59"/>
      <c r="V324" s="60" t="s">
        <v>35</v>
      </c>
      <c r="W324" s="60" t="s">
        <v>36</v>
      </c>
    </row>
    <row r="325" spans="1:23" x14ac:dyDescent="0.2">
      <c r="A325" s="59" t="s">
        <v>177</v>
      </c>
      <c r="B325" s="60" t="s">
        <v>349</v>
      </c>
      <c r="C325" s="60"/>
      <c r="D325" s="60"/>
      <c r="E325" s="1" t="str">
        <f t="shared" si="25"/>
        <v>101 West 24th Street 27D</v>
      </c>
      <c r="F325" s="61">
        <v>3350000</v>
      </c>
      <c r="G325" s="59">
        <v>62</v>
      </c>
      <c r="H325" s="60" t="s">
        <v>33</v>
      </c>
      <c r="I325" s="60">
        <v>2</v>
      </c>
      <c r="J325" s="62">
        <v>2</v>
      </c>
      <c r="K325" s="63">
        <v>1286</v>
      </c>
      <c r="L325" s="61">
        <f t="shared" si="26"/>
        <v>2430.0155520995336</v>
      </c>
      <c r="M325" s="64">
        <v>2.0099999999999998</v>
      </c>
      <c r="N325" s="64" t="s">
        <v>179</v>
      </c>
      <c r="O325" s="59"/>
      <c r="P325" s="59"/>
      <c r="Q325" s="65" t="s">
        <v>34</v>
      </c>
      <c r="R325" s="61">
        <f t="shared" si="27"/>
        <v>3125000</v>
      </c>
      <c r="S325" s="66">
        <v>42426</v>
      </c>
      <c r="T325" s="64">
        <v>3125000</v>
      </c>
      <c r="U325" s="59"/>
      <c r="V325" s="60" t="s">
        <v>35</v>
      </c>
      <c r="W325" s="60" t="s">
        <v>36</v>
      </c>
    </row>
    <row r="326" spans="1:23" x14ac:dyDescent="0.2">
      <c r="A326" s="59" t="s">
        <v>177</v>
      </c>
      <c r="B326" s="60" t="s">
        <v>112</v>
      </c>
      <c r="C326" s="60"/>
      <c r="D326" s="60"/>
      <c r="E326" s="1" t="str">
        <f t="shared" si="25"/>
        <v>101 West 24th Street 5E</v>
      </c>
      <c r="F326" s="61">
        <v>2250000</v>
      </c>
      <c r="G326" s="59">
        <v>23</v>
      </c>
      <c r="H326" s="60" t="s">
        <v>33</v>
      </c>
      <c r="I326" s="60">
        <v>2</v>
      </c>
      <c r="J326" s="62">
        <v>2</v>
      </c>
      <c r="K326" s="63">
        <v>1229</v>
      </c>
      <c r="L326" s="61">
        <f t="shared" si="26"/>
        <v>1830.7567127746136</v>
      </c>
      <c r="M326" s="64">
        <v>1.83</v>
      </c>
      <c r="N326" s="64" t="s">
        <v>179</v>
      </c>
      <c r="O326" s="59"/>
      <c r="P326" s="59"/>
      <c r="Q326" s="65" t="s">
        <v>34</v>
      </c>
      <c r="R326" s="61">
        <f t="shared" si="27"/>
        <v>2250000</v>
      </c>
      <c r="S326" s="66">
        <v>42613</v>
      </c>
      <c r="T326" s="64">
        <v>2250000</v>
      </c>
      <c r="U326" s="59"/>
      <c r="V326" s="60" t="s">
        <v>35</v>
      </c>
      <c r="W326" s="60" t="s">
        <v>36</v>
      </c>
    </row>
    <row r="327" spans="1:23" x14ac:dyDescent="0.2">
      <c r="A327" s="7" t="s">
        <v>177</v>
      </c>
      <c r="B327" s="67" t="s">
        <v>350</v>
      </c>
      <c r="C327" s="67"/>
      <c r="D327" s="67"/>
      <c r="E327" s="1" t="str">
        <f t="shared" si="25"/>
        <v>101 West 24th Street 9B</v>
      </c>
      <c r="F327" s="68">
        <v>2450000</v>
      </c>
      <c r="G327" s="7">
        <v>184</v>
      </c>
      <c r="H327" s="67" t="s">
        <v>33</v>
      </c>
      <c r="I327" s="67">
        <v>2</v>
      </c>
      <c r="J327" s="69">
        <v>2</v>
      </c>
      <c r="K327" s="5">
        <v>1242</v>
      </c>
      <c r="L327" s="68">
        <f t="shared" si="26"/>
        <v>1972.6247987117551</v>
      </c>
      <c r="M327" s="70">
        <v>1033</v>
      </c>
      <c r="N327" s="70">
        <v>1268</v>
      </c>
      <c r="O327" s="7">
        <v>1.85</v>
      </c>
      <c r="P327" s="7" t="s">
        <v>179</v>
      </c>
      <c r="Q327" s="71" t="s">
        <v>44</v>
      </c>
      <c r="R327" s="68">
        <f t="shared" si="27"/>
        <v>2450000</v>
      </c>
      <c r="S327" s="7"/>
      <c r="T327" s="7"/>
      <c r="U327" s="7"/>
      <c r="V327" s="67" t="s">
        <v>35</v>
      </c>
      <c r="W327" s="67" t="s">
        <v>36</v>
      </c>
    </row>
    <row r="328" spans="1:23" x14ac:dyDescent="0.2">
      <c r="A328" s="59" t="s">
        <v>351</v>
      </c>
      <c r="B328" s="60" t="s">
        <v>32</v>
      </c>
      <c r="C328" s="60"/>
      <c r="D328" s="60"/>
      <c r="E328" s="1" t="str">
        <f t="shared" si="25"/>
        <v>112 West 18th Street 3A</v>
      </c>
      <c r="F328" s="61">
        <v>2650000</v>
      </c>
      <c r="G328" s="59">
        <v>19</v>
      </c>
      <c r="H328" s="60" t="s">
        <v>33</v>
      </c>
      <c r="I328" s="60">
        <v>2</v>
      </c>
      <c r="J328" s="62">
        <v>2</v>
      </c>
      <c r="K328" s="63">
        <v>1745</v>
      </c>
      <c r="L328" s="61">
        <f t="shared" si="26"/>
        <v>1547.2779369627508</v>
      </c>
      <c r="M328" s="64">
        <v>1.46</v>
      </c>
      <c r="N328" s="64"/>
      <c r="O328" s="59"/>
      <c r="P328" s="59"/>
      <c r="Q328" s="65" t="s">
        <v>34</v>
      </c>
      <c r="R328" s="61">
        <f t="shared" si="27"/>
        <v>2700000</v>
      </c>
      <c r="S328" s="66">
        <v>42614</v>
      </c>
      <c r="T328" s="64">
        <v>2700000</v>
      </c>
      <c r="U328" s="59"/>
      <c r="V328" s="60" t="s">
        <v>35</v>
      </c>
      <c r="W328" s="60" t="s">
        <v>36</v>
      </c>
    </row>
    <row r="329" spans="1:23" x14ac:dyDescent="0.2">
      <c r="A329" s="7" t="s">
        <v>351</v>
      </c>
      <c r="B329" s="67" t="s">
        <v>352</v>
      </c>
      <c r="C329" s="67"/>
      <c r="D329" s="67"/>
      <c r="E329" s="1" t="str">
        <f t="shared" si="25"/>
        <v>112 West 18th Street PH6B</v>
      </c>
      <c r="F329" s="68">
        <v>2998000</v>
      </c>
      <c r="G329" s="7">
        <v>63</v>
      </c>
      <c r="H329" s="67" t="s">
        <v>33</v>
      </c>
      <c r="I329" s="67">
        <v>2</v>
      </c>
      <c r="J329" s="69">
        <v>2</v>
      </c>
      <c r="K329" s="5">
        <v>1760</v>
      </c>
      <c r="L329" s="68">
        <f t="shared" si="26"/>
        <v>1703.409090909091</v>
      </c>
      <c r="M329" s="70">
        <v>892</v>
      </c>
      <c r="N329" s="70">
        <v>2345</v>
      </c>
      <c r="O329" s="7">
        <v>1.84</v>
      </c>
      <c r="P329" s="7"/>
      <c r="Q329" s="71" t="s">
        <v>44</v>
      </c>
      <c r="R329" s="68">
        <f t="shared" si="27"/>
        <v>2998000</v>
      </c>
      <c r="S329" s="7"/>
      <c r="T329" s="7"/>
      <c r="U329" s="7"/>
      <c r="V329" s="67" t="s">
        <v>35</v>
      </c>
      <c r="W329" s="67" t="s">
        <v>36</v>
      </c>
    </row>
    <row r="330" spans="1:23" x14ac:dyDescent="0.2">
      <c r="A330" s="59" t="s">
        <v>353</v>
      </c>
      <c r="B330" s="60" t="s">
        <v>186</v>
      </c>
      <c r="C330" s="60"/>
      <c r="D330" s="60"/>
      <c r="E330" s="1" t="str">
        <f t="shared" si="25"/>
        <v>114 West 17th Street 5F</v>
      </c>
      <c r="F330" s="61">
        <v>3950000</v>
      </c>
      <c r="G330" s="59">
        <v>101</v>
      </c>
      <c r="H330" s="60" t="s">
        <v>33</v>
      </c>
      <c r="I330" s="60">
        <v>2</v>
      </c>
      <c r="J330" s="62">
        <v>2</v>
      </c>
      <c r="K330" s="63">
        <v>2496</v>
      </c>
      <c r="L330" s="61">
        <f t="shared" si="26"/>
        <v>1522.4358974358975</v>
      </c>
      <c r="M330" s="64">
        <v>1.1599999999999999</v>
      </c>
      <c r="N330" s="64"/>
      <c r="O330" s="59"/>
      <c r="P330" s="59"/>
      <c r="Q330" s="65" t="s">
        <v>34</v>
      </c>
      <c r="R330" s="61">
        <f t="shared" si="27"/>
        <v>3800000</v>
      </c>
      <c r="S330" s="66">
        <v>42585</v>
      </c>
      <c r="T330" s="64">
        <v>3800000</v>
      </c>
      <c r="U330" s="59"/>
      <c r="V330" s="60" t="s">
        <v>35</v>
      </c>
      <c r="W330" s="60" t="s">
        <v>36</v>
      </c>
    </row>
    <row r="331" spans="1:23" x14ac:dyDescent="0.2">
      <c r="A331" t="s">
        <v>354</v>
      </c>
      <c r="B331" s="1" t="s">
        <v>355</v>
      </c>
      <c r="E331" s="1" t="str">
        <f t="shared" si="25"/>
        <v>116 West 22nd Street 6THFLOOR</v>
      </c>
      <c r="F331" s="3">
        <v>2395000</v>
      </c>
      <c r="G331">
        <v>239</v>
      </c>
      <c r="H331" s="1" t="s">
        <v>33</v>
      </c>
      <c r="I331" s="1">
        <v>2</v>
      </c>
      <c r="J331" s="51">
        <v>2.5</v>
      </c>
      <c r="K331" s="52">
        <v>1567</v>
      </c>
      <c r="L331" s="3">
        <f t="shared" si="26"/>
        <v>1528.3982131461391</v>
      </c>
      <c r="M331" s="72">
        <v>1429</v>
      </c>
      <c r="N331" s="72">
        <v>1639</v>
      </c>
      <c r="O331">
        <v>1.96</v>
      </c>
      <c r="Q331" s="53" t="s">
        <v>52</v>
      </c>
      <c r="R331" s="3">
        <f t="shared" si="27"/>
        <v>2395000</v>
      </c>
      <c r="V331" s="1" t="s">
        <v>35</v>
      </c>
      <c r="W331" s="1" t="s">
        <v>35</v>
      </c>
    </row>
    <row r="332" spans="1:23" x14ac:dyDescent="0.2">
      <c r="A332" t="s">
        <v>354</v>
      </c>
      <c r="B332" s="1">
        <v>7</v>
      </c>
      <c r="E332" s="1" t="str">
        <f t="shared" si="25"/>
        <v>116 West 22nd Street 7</v>
      </c>
      <c r="F332" s="3">
        <v>2400000</v>
      </c>
      <c r="G332">
        <v>139</v>
      </c>
      <c r="H332" s="1" t="s">
        <v>33</v>
      </c>
      <c r="I332" s="1">
        <v>2</v>
      </c>
      <c r="J332" s="51">
        <v>2</v>
      </c>
      <c r="K332" s="52">
        <v>1567</v>
      </c>
      <c r="L332" s="3">
        <f t="shared" si="26"/>
        <v>1531.5890236119974</v>
      </c>
      <c r="M332" s="72">
        <v>1429</v>
      </c>
      <c r="N332" s="72">
        <v>1692</v>
      </c>
      <c r="O332">
        <v>1.99</v>
      </c>
      <c r="Q332" s="53" t="s">
        <v>52</v>
      </c>
      <c r="R332" s="3">
        <f t="shared" si="27"/>
        <v>2400000</v>
      </c>
      <c r="V332" s="1" t="s">
        <v>35</v>
      </c>
      <c r="W332" s="1" t="s">
        <v>35</v>
      </c>
    </row>
    <row r="333" spans="1:23" x14ac:dyDescent="0.2">
      <c r="A333" s="59" t="s">
        <v>354</v>
      </c>
      <c r="B333" s="60" t="s">
        <v>356</v>
      </c>
      <c r="C333" s="60"/>
      <c r="D333" s="60"/>
      <c r="E333" s="1" t="str">
        <f t="shared" si="25"/>
        <v>116 West 22nd Street PHB</v>
      </c>
      <c r="F333" s="61">
        <v>2895000</v>
      </c>
      <c r="G333" s="59">
        <v>36</v>
      </c>
      <c r="H333" s="60" t="s">
        <v>33</v>
      </c>
      <c r="I333" s="60">
        <v>2</v>
      </c>
      <c r="J333" s="62">
        <v>2</v>
      </c>
      <c r="K333" s="63">
        <v>1801</v>
      </c>
      <c r="L333" s="61">
        <f t="shared" si="26"/>
        <v>1607.4403109383675</v>
      </c>
      <c r="M333" s="64">
        <v>1.89</v>
      </c>
      <c r="N333" s="64"/>
      <c r="O333" s="59"/>
      <c r="P333" s="59"/>
      <c r="Q333" s="65" t="s">
        <v>34</v>
      </c>
      <c r="R333" s="61">
        <f t="shared" si="27"/>
        <v>2895000</v>
      </c>
      <c r="S333" s="66">
        <v>42586</v>
      </c>
      <c r="T333" s="64">
        <v>2895000</v>
      </c>
      <c r="U333" s="59"/>
      <c r="V333" s="60" t="s">
        <v>35</v>
      </c>
      <c r="W333" s="60" t="s">
        <v>36</v>
      </c>
    </row>
    <row r="334" spans="1:23" x14ac:dyDescent="0.2">
      <c r="A334" t="s">
        <v>357</v>
      </c>
      <c r="B334" s="1" t="s">
        <v>299</v>
      </c>
      <c r="E334" s="1" t="str">
        <f t="shared" ref="E334:E397" si="28">A334&amp;" "&amp;B334</f>
        <v>120 West 18th Street 2B</v>
      </c>
      <c r="F334" s="3">
        <v>1845000</v>
      </c>
      <c r="G334">
        <v>391</v>
      </c>
      <c r="H334" s="1" t="s">
        <v>33</v>
      </c>
      <c r="I334" s="1">
        <v>2</v>
      </c>
      <c r="J334" s="51">
        <v>2</v>
      </c>
      <c r="K334" s="52">
        <v>1500</v>
      </c>
      <c r="L334" s="3">
        <f t="shared" ref="L334:L397" si="29">IF(K334="NA","NA",R334/K334)</f>
        <v>1230</v>
      </c>
      <c r="M334" s="72">
        <v>825</v>
      </c>
      <c r="N334" s="72">
        <v>1187</v>
      </c>
      <c r="O334">
        <v>1.34</v>
      </c>
      <c r="Q334" s="53" t="s">
        <v>52</v>
      </c>
      <c r="R334" s="3">
        <f t="shared" ref="R334:R397" si="30">IF(ISBLANK(T334),F334,T334)</f>
        <v>1845000</v>
      </c>
      <c r="V334" s="1" t="s">
        <v>35</v>
      </c>
      <c r="W334" s="1" t="s">
        <v>35</v>
      </c>
    </row>
    <row r="335" spans="1:23" x14ac:dyDescent="0.2">
      <c r="A335" t="s">
        <v>358</v>
      </c>
      <c r="B335" s="1">
        <v>2</v>
      </c>
      <c r="E335" s="1" t="str">
        <f t="shared" si="28"/>
        <v>121 West 15th Street 2</v>
      </c>
      <c r="F335" s="3">
        <v>3500000</v>
      </c>
      <c r="G335">
        <v>161</v>
      </c>
      <c r="H335" s="1" t="s">
        <v>33</v>
      </c>
      <c r="I335" s="1">
        <v>2</v>
      </c>
      <c r="J335" s="51">
        <v>2</v>
      </c>
      <c r="K335" s="52">
        <v>2202</v>
      </c>
      <c r="L335" s="3">
        <f t="shared" si="29"/>
        <v>1589.464123524069</v>
      </c>
      <c r="M335" s="72">
        <v>1796</v>
      </c>
      <c r="N335" s="72">
        <v>451</v>
      </c>
      <c r="O335">
        <v>1.02</v>
      </c>
      <c r="Q335" s="53" t="s">
        <v>52</v>
      </c>
      <c r="R335" s="3">
        <f t="shared" si="30"/>
        <v>3500000</v>
      </c>
      <c r="V335" s="1" t="s">
        <v>35</v>
      </c>
      <c r="W335" s="1" t="s">
        <v>35</v>
      </c>
    </row>
    <row r="336" spans="1:23" x14ac:dyDescent="0.2">
      <c r="A336" s="59" t="s">
        <v>359</v>
      </c>
      <c r="B336" s="60" t="s">
        <v>128</v>
      </c>
      <c r="C336" s="60"/>
      <c r="D336" s="60"/>
      <c r="E336" s="1" t="str">
        <f t="shared" si="28"/>
        <v>121 West 19th 2F</v>
      </c>
      <c r="F336" s="61">
        <v>2450000</v>
      </c>
      <c r="G336" s="59">
        <v>70</v>
      </c>
      <c r="H336" s="60" t="s">
        <v>33</v>
      </c>
      <c r="I336" s="60">
        <v>2</v>
      </c>
      <c r="J336" s="62">
        <v>2</v>
      </c>
      <c r="K336" s="63">
        <v>1674</v>
      </c>
      <c r="L336" s="61">
        <f t="shared" si="29"/>
        <v>1356.0334528076464</v>
      </c>
      <c r="M336" s="64">
        <v>1.73</v>
      </c>
      <c r="N336" s="64"/>
      <c r="O336" s="59"/>
      <c r="P336" s="59"/>
      <c r="Q336" s="65" t="s">
        <v>34</v>
      </c>
      <c r="R336" s="61">
        <f t="shared" si="30"/>
        <v>2270000</v>
      </c>
      <c r="S336" s="66">
        <v>42592</v>
      </c>
      <c r="T336" s="64">
        <v>2270000</v>
      </c>
      <c r="U336" s="59"/>
      <c r="V336" s="60" t="s">
        <v>35</v>
      </c>
      <c r="W336" s="60" t="s">
        <v>36</v>
      </c>
    </row>
    <row r="337" spans="1:23" x14ac:dyDescent="0.2">
      <c r="A337" t="s">
        <v>37</v>
      </c>
      <c r="B337" s="1" t="s">
        <v>178</v>
      </c>
      <c r="E337" s="1" t="str">
        <f t="shared" si="28"/>
        <v>121 West 19th Street 4A</v>
      </c>
      <c r="F337" s="3">
        <v>2400000</v>
      </c>
      <c r="G337">
        <v>49</v>
      </c>
      <c r="H337" s="1" t="s">
        <v>33</v>
      </c>
      <c r="I337" s="1">
        <v>2</v>
      </c>
      <c r="J337" s="51">
        <v>2</v>
      </c>
      <c r="K337" s="52">
        <v>1572</v>
      </c>
      <c r="L337" s="3">
        <f t="shared" si="29"/>
        <v>1526.7175572519084</v>
      </c>
      <c r="M337" s="72">
        <v>1257</v>
      </c>
      <c r="N337" s="72">
        <v>1600</v>
      </c>
      <c r="O337">
        <v>1.82</v>
      </c>
      <c r="Q337" s="53" t="s">
        <v>52</v>
      </c>
      <c r="R337" s="3">
        <f t="shared" si="30"/>
        <v>2400000</v>
      </c>
      <c r="V337" s="1" t="s">
        <v>35</v>
      </c>
      <c r="W337" s="1" t="s">
        <v>35</v>
      </c>
    </row>
    <row r="338" spans="1:23" x14ac:dyDescent="0.2">
      <c r="A338" t="s">
        <v>360</v>
      </c>
      <c r="B338" s="1" t="s">
        <v>242</v>
      </c>
      <c r="E338" s="1" t="str">
        <f t="shared" si="28"/>
        <v>121 West 20th Street 2C</v>
      </c>
      <c r="F338" s="3">
        <v>2250000</v>
      </c>
      <c r="G338">
        <v>123</v>
      </c>
      <c r="H338" s="1" t="s">
        <v>33</v>
      </c>
      <c r="I338" s="1">
        <v>2</v>
      </c>
      <c r="J338" s="51">
        <v>2</v>
      </c>
      <c r="K338" s="52">
        <v>1642</v>
      </c>
      <c r="L338" s="3">
        <f t="shared" si="29"/>
        <v>1370.2801461632157</v>
      </c>
      <c r="M338" s="72">
        <v>1221</v>
      </c>
      <c r="N338" s="72">
        <v>1291</v>
      </c>
      <c r="O338">
        <v>1.53</v>
      </c>
      <c r="Q338" s="53" t="s">
        <v>52</v>
      </c>
      <c r="R338" s="3">
        <f t="shared" si="30"/>
        <v>2250000</v>
      </c>
      <c r="V338" s="1" t="s">
        <v>35</v>
      </c>
      <c r="W338" s="1" t="s">
        <v>35</v>
      </c>
    </row>
    <row r="339" spans="1:23" x14ac:dyDescent="0.2">
      <c r="A339" t="s">
        <v>360</v>
      </c>
      <c r="B339" s="1" t="s">
        <v>147</v>
      </c>
      <c r="E339" s="1" t="str">
        <f t="shared" si="28"/>
        <v>121 West 20th Street 3C</v>
      </c>
      <c r="F339" s="3">
        <v>2395000</v>
      </c>
      <c r="G339">
        <v>71</v>
      </c>
      <c r="H339" s="1" t="s">
        <v>33</v>
      </c>
      <c r="I339" s="1">
        <v>2</v>
      </c>
      <c r="J339" s="51">
        <v>1.5</v>
      </c>
      <c r="K339" s="52">
        <v>1642</v>
      </c>
      <c r="L339" s="3">
        <f t="shared" si="29"/>
        <v>1458.5870889159562</v>
      </c>
      <c r="M339" s="72">
        <v>960</v>
      </c>
      <c r="N339" s="72">
        <v>1318</v>
      </c>
      <c r="O339">
        <v>1.39</v>
      </c>
      <c r="Q339" s="53" t="s">
        <v>52</v>
      </c>
      <c r="R339" s="3">
        <f t="shared" si="30"/>
        <v>2395000</v>
      </c>
      <c r="V339" s="1" t="s">
        <v>35</v>
      </c>
      <c r="W339" s="1" t="s">
        <v>35</v>
      </c>
    </row>
    <row r="340" spans="1:23" x14ac:dyDescent="0.2">
      <c r="A340" s="7" t="s">
        <v>360</v>
      </c>
      <c r="B340" s="67" t="s">
        <v>361</v>
      </c>
      <c r="C340" s="67"/>
      <c r="D340" s="67"/>
      <c r="E340" s="1" t="str">
        <f t="shared" si="28"/>
        <v>121 West 20th Street PH5D</v>
      </c>
      <c r="F340" s="68">
        <v>2825000</v>
      </c>
      <c r="G340" s="7">
        <v>48</v>
      </c>
      <c r="H340" s="67" t="s">
        <v>33</v>
      </c>
      <c r="I340" s="67">
        <v>2</v>
      </c>
      <c r="J340" s="69">
        <v>2.5</v>
      </c>
      <c r="K340" s="5">
        <v>1870</v>
      </c>
      <c r="L340" s="68">
        <f t="shared" si="29"/>
        <v>1510.6951871657755</v>
      </c>
      <c r="M340" s="70">
        <v>1579</v>
      </c>
      <c r="N340" s="70">
        <v>1441</v>
      </c>
      <c r="O340" s="7">
        <v>1.61</v>
      </c>
      <c r="P340" s="7"/>
      <c r="Q340" s="71" t="s">
        <v>44</v>
      </c>
      <c r="R340" s="68">
        <f t="shared" si="30"/>
        <v>2825000</v>
      </c>
      <c r="S340" s="7"/>
      <c r="T340" s="7"/>
      <c r="U340" s="7"/>
      <c r="V340" s="67" t="s">
        <v>35</v>
      </c>
      <c r="W340" s="67" t="s">
        <v>36</v>
      </c>
    </row>
    <row r="341" spans="1:23" x14ac:dyDescent="0.2">
      <c r="A341" s="7" t="s">
        <v>362</v>
      </c>
      <c r="B341" s="67" t="s">
        <v>249</v>
      </c>
      <c r="C341" s="67"/>
      <c r="D341" s="67"/>
      <c r="E341" s="1" t="str">
        <f t="shared" si="28"/>
        <v>124 West 24th Street PHD</v>
      </c>
      <c r="F341" s="68">
        <v>2499000</v>
      </c>
      <c r="G341" s="7">
        <v>153</v>
      </c>
      <c r="H341" s="67" t="s">
        <v>33</v>
      </c>
      <c r="I341" s="67">
        <v>2</v>
      </c>
      <c r="J341" s="69">
        <v>2</v>
      </c>
      <c r="K341" s="5">
        <v>1359</v>
      </c>
      <c r="L341" s="68">
        <f t="shared" si="29"/>
        <v>1838.8520971302428</v>
      </c>
      <c r="M341" s="70">
        <v>900</v>
      </c>
      <c r="N341" s="70">
        <v>1164</v>
      </c>
      <c r="O341" s="7">
        <v>1.52</v>
      </c>
      <c r="P341" s="7"/>
      <c r="Q341" s="71" t="s">
        <v>44</v>
      </c>
      <c r="R341" s="68">
        <f t="shared" si="30"/>
        <v>2499000</v>
      </c>
      <c r="S341" s="7"/>
      <c r="T341" s="7"/>
      <c r="U341" s="7"/>
      <c r="V341" s="67" t="s">
        <v>35</v>
      </c>
      <c r="W341" s="67" t="s">
        <v>36</v>
      </c>
    </row>
    <row r="342" spans="1:23" x14ac:dyDescent="0.2">
      <c r="A342" s="59" t="s">
        <v>190</v>
      </c>
      <c r="B342" s="60" t="s">
        <v>225</v>
      </c>
      <c r="C342" s="60"/>
      <c r="D342" s="60"/>
      <c r="E342" s="1" t="str">
        <f t="shared" si="28"/>
        <v>125 West 21st Street 10A</v>
      </c>
      <c r="F342" s="61">
        <v>3600000</v>
      </c>
      <c r="G342" s="59">
        <v>98</v>
      </c>
      <c r="H342" s="60" t="s">
        <v>33</v>
      </c>
      <c r="I342" s="60">
        <v>2</v>
      </c>
      <c r="J342" s="62">
        <v>2</v>
      </c>
      <c r="K342" s="63">
        <v>2106</v>
      </c>
      <c r="L342" s="61">
        <f t="shared" si="29"/>
        <v>1531.3390313390314</v>
      </c>
      <c r="M342" s="64">
        <v>1.26</v>
      </c>
      <c r="N342" s="64" t="s">
        <v>179</v>
      </c>
      <c r="O342" s="59"/>
      <c r="P342" s="59"/>
      <c r="Q342" s="65" t="s">
        <v>34</v>
      </c>
      <c r="R342" s="61">
        <f t="shared" si="30"/>
        <v>3225000</v>
      </c>
      <c r="S342" s="66">
        <v>42404</v>
      </c>
      <c r="T342" s="64">
        <v>3225000</v>
      </c>
      <c r="U342" s="59"/>
      <c r="V342" s="60" t="s">
        <v>35</v>
      </c>
      <c r="W342" s="60" t="s">
        <v>36</v>
      </c>
    </row>
    <row r="343" spans="1:23" x14ac:dyDescent="0.2">
      <c r="A343" s="59" t="s">
        <v>192</v>
      </c>
      <c r="B343" s="60" t="s">
        <v>200</v>
      </c>
      <c r="C343" s="60"/>
      <c r="D343" s="60"/>
      <c r="E343" s="1" t="str">
        <f t="shared" si="28"/>
        <v>125 West 22nd Street 6C</v>
      </c>
      <c r="F343" s="61">
        <v>2495000</v>
      </c>
      <c r="G343" s="59">
        <v>64</v>
      </c>
      <c r="H343" s="60" t="s">
        <v>33</v>
      </c>
      <c r="I343" s="60">
        <v>2</v>
      </c>
      <c r="J343" s="62">
        <v>2</v>
      </c>
      <c r="K343" s="63">
        <v>1351</v>
      </c>
      <c r="L343" s="61">
        <f t="shared" si="29"/>
        <v>1776.4618800888231</v>
      </c>
      <c r="M343" s="64">
        <v>1.94</v>
      </c>
      <c r="N343" s="64" t="s">
        <v>157</v>
      </c>
      <c r="O343" s="59"/>
      <c r="P343" s="59"/>
      <c r="Q343" s="65" t="s">
        <v>34</v>
      </c>
      <c r="R343" s="61">
        <f t="shared" si="30"/>
        <v>2400000</v>
      </c>
      <c r="S343" s="66">
        <v>42514</v>
      </c>
      <c r="T343" s="64">
        <v>2400000</v>
      </c>
      <c r="U343" s="59"/>
      <c r="V343" s="60" t="s">
        <v>35</v>
      </c>
      <c r="W343" s="60" t="s">
        <v>36</v>
      </c>
    </row>
    <row r="344" spans="1:23" x14ac:dyDescent="0.2">
      <c r="A344" t="s">
        <v>363</v>
      </c>
      <c r="B344" s="1" t="s">
        <v>364</v>
      </c>
      <c r="E344" s="1" t="str">
        <f t="shared" si="28"/>
        <v>126 West 22nd Street 11S</v>
      </c>
      <c r="F344" s="3">
        <v>3400000</v>
      </c>
      <c r="G344">
        <v>74</v>
      </c>
      <c r="H344" s="1" t="s">
        <v>33</v>
      </c>
      <c r="I344" s="1">
        <v>2</v>
      </c>
      <c r="J344" s="51">
        <v>2</v>
      </c>
      <c r="K344" s="52">
        <v>2161</v>
      </c>
      <c r="L344" s="3">
        <f t="shared" si="29"/>
        <v>1573.3456732993984</v>
      </c>
      <c r="M344" s="72">
        <v>1541</v>
      </c>
      <c r="N344" s="72">
        <v>2744</v>
      </c>
      <c r="O344">
        <v>1.98</v>
      </c>
      <c r="Q344" s="53" t="s">
        <v>52</v>
      </c>
      <c r="R344" s="3">
        <f t="shared" si="30"/>
        <v>3400000</v>
      </c>
      <c r="V344" s="1" t="s">
        <v>35</v>
      </c>
      <c r="W344" s="1" t="s">
        <v>35</v>
      </c>
    </row>
    <row r="345" spans="1:23" x14ac:dyDescent="0.2">
      <c r="A345" t="s">
        <v>363</v>
      </c>
      <c r="B345" s="1" t="s">
        <v>365</v>
      </c>
      <c r="E345" s="1" t="str">
        <f t="shared" si="28"/>
        <v>126 West 22nd Street 12S</v>
      </c>
      <c r="F345" s="3">
        <v>8495000</v>
      </c>
      <c r="G345">
        <v>69</v>
      </c>
      <c r="H345" s="1" t="s">
        <v>33</v>
      </c>
      <c r="I345" s="1">
        <v>2</v>
      </c>
      <c r="J345" s="51">
        <v>2.5</v>
      </c>
      <c r="K345" s="52">
        <v>2964</v>
      </c>
      <c r="L345" s="3">
        <f t="shared" si="29"/>
        <v>2866.059379217274</v>
      </c>
      <c r="M345" s="72">
        <v>1943</v>
      </c>
      <c r="N345" s="72">
        <v>4555</v>
      </c>
      <c r="O345">
        <v>2.19</v>
      </c>
      <c r="Q345" s="53" t="s">
        <v>52</v>
      </c>
      <c r="R345" s="3">
        <f t="shared" si="30"/>
        <v>8495000</v>
      </c>
      <c r="V345" s="1" t="s">
        <v>35</v>
      </c>
      <c r="W345" s="1" t="s">
        <v>35</v>
      </c>
    </row>
    <row r="346" spans="1:23" x14ac:dyDescent="0.2">
      <c r="A346" t="s">
        <v>195</v>
      </c>
      <c r="B346" s="1" t="s">
        <v>296</v>
      </c>
      <c r="E346" s="1" t="str">
        <f t="shared" si="28"/>
        <v>130 West 19th Street 8D</v>
      </c>
      <c r="F346" s="3">
        <v>2225000</v>
      </c>
      <c r="G346">
        <v>48</v>
      </c>
      <c r="H346" s="1" t="s">
        <v>33</v>
      </c>
      <c r="I346" s="1">
        <v>2</v>
      </c>
      <c r="J346" s="51">
        <v>2</v>
      </c>
      <c r="K346" s="52">
        <v>1338</v>
      </c>
      <c r="L346" s="3">
        <f t="shared" si="29"/>
        <v>1662.929745889387</v>
      </c>
      <c r="M346" s="72">
        <v>1444</v>
      </c>
      <c r="N346" s="72">
        <v>1298</v>
      </c>
      <c r="O346">
        <v>2.0499999999999998</v>
      </c>
      <c r="P346" t="s">
        <v>197</v>
      </c>
      <c r="Q346" s="53" t="s">
        <v>52</v>
      </c>
      <c r="R346" s="3">
        <f t="shared" si="30"/>
        <v>2225000</v>
      </c>
      <c r="V346" s="1" t="s">
        <v>35</v>
      </c>
      <c r="W346" s="1" t="s">
        <v>35</v>
      </c>
    </row>
    <row r="347" spans="1:23" x14ac:dyDescent="0.2">
      <c r="A347" s="59" t="s">
        <v>195</v>
      </c>
      <c r="B347" s="60" t="s">
        <v>366</v>
      </c>
      <c r="C347" s="60"/>
      <c r="D347" s="60"/>
      <c r="E347" s="1" t="str">
        <f t="shared" si="28"/>
        <v>130 West 19th Street THF</v>
      </c>
      <c r="F347" s="61">
        <v>2649000</v>
      </c>
      <c r="G347" s="59">
        <v>62</v>
      </c>
      <c r="H347" s="60" t="s">
        <v>33</v>
      </c>
      <c r="I347" s="60">
        <v>2</v>
      </c>
      <c r="J347" s="62">
        <v>2</v>
      </c>
      <c r="K347" s="63">
        <v>1558</v>
      </c>
      <c r="L347" s="61">
        <f t="shared" si="29"/>
        <v>1604.6213093709885</v>
      </c>
      <c r="M347" s="64">
        <v>1.94</v>
      </c>
      <c r="N347" s="64" t="s">
        <v>197</v>
      </c>
      <c r="O347" s="59"/>
      <c r="P347" s="59"/>
      <c r="Q347" s="65" t="s">
        <v>34</v>
      </c>
      <c r="R347" s="61">
        <f t="shared" si="30"/>
        <v>2500000</v>
      </c>
      <c r="S347" s="66">
        <v>42587</v>
      </c>
      <c r="T347" s="64">
        <v>2500000</v>
      </c>
      <c r="U347" s="59"/>
      <c r="V347" s="60" t="s">
        <v>35</v>
      </c>
      <c r="W347" s="60" t="s">
        <v>36</v>
      </c>
    </row>
    <row r="348" spans="1:23" x14ac:dyDescent="0.2">
      <c r="A348" t="s">
        <v>201</v>
      </c>
      <c r="B348" s="1" t="s">
        <v>367</v>
      </c>
      <c r="E348" s="1" t="str">
        <f t="shared" si="28"/>
        <v>133 West 22nd Street 11B</v>
      </c>
      <c r="F348" s="3">
        <v>2650000</v>
      </c>
      <c r="G348">
        <v>42</v>
      </c>
      <c r="H348" s="1" t="s">
        <v>33</v>
      </c>
      <c r="I348" s="1">
        <v>2</v>
      </c>
      <c r="J348" s="51">
        <v>2.5</v>
      </c>
      <c r="K348" s="52">
        <v>1228</v>
      </c>
      <c r="L348" s="3">
        <f t="shared" si="29"/>
        <v>2157.9804560260586</v>
      </c>
      <c r="M348" s="72">
        <v>1322</v>
      </c>
      <c r="N348" s="72">
        <v>1328</v>
      </c>
      <c r="O348">
        <v>2.16</v>
      </c>
      <c r="P348" t="s">
        <v>179</v>
      </c>
      <c r="Q348" s="53" t="s">
        <v>52</v>
      </c>
      <c r="R348" s="3">
        <f t="shared" si="30"/>
        <v>2650000</v>
      </c>
      <c r="V348" s="1" t="s">
        <v>35</v>
      </c>
      <c r="W348" s="1" t="s">
        <v>35</v>
      </c>
    </row>
    <row r="349" spans="1:23" x14ac:dyDescent="0.2">
      <c r="A349" t="s">
        <v>201</v>
      </c>
      <c r="B349" s="1" t="s">
        <v>368</v>
      </c>
      <c r="E349" s="1" t="str">
        <f t="shared" si="28"/>
        <v>133 West 22nd Street PHE</v>
      </c>
      <c r="F349" s="3">
        <v>3850000</v>
      </c>
      <c r="G349">
        <v>252</v>
      </c>
      <c r="H349" s="1" t="s">
        <v>33</v>
      </c>
      <c r="I349" s="1">
        <v>2</v>
      </c>
      <c r="J349" s="51">
        <v>2</v>
      </c>
      <c r="K349" s="52">
        <v>1674</v>
      </c>
      <c r="L349" s="3">
        <f t="shared" si="29"/>
        <v>2299.8805256869773</v>
      </c>
      <c r="M349" s="72">
        <v>1900</v>
      </c>
      <c r="N349" s="72">
        <v>1908</v>
      </c>
      <c r="O349">
        <v>2.27</v>
      </c>
      <c r="P349" t="s">
        <v>179</v>
      </c>
      <c r="Q349" s="53" t="s">
        <v>52</v>
      </c>
      <c r="R349" s="3">
        <f t="shared" si="30"/>
        <v>3850000</v>
      </c>
      <c r="V349" s="1" t="s">
        <v>35</v>
      </c>
      <c r="W349" s="1" t="s">
        <v>35</v>
      </c>
    </row>
    <row r="350" spans="1:23" x14ac:dyDescent="0.2">
      <c r="A350" t="s">
        <v>40</v>
      </c>
      <c r="B350" s="1" t="s">
        <v>350</v>
      </c>
      <c r="E350" s="1" t="str">
        <f t="shared" si="28"/>
        <v>140 West 22nd Street 9B</v>
      </c>
      <c r="F350" s="3">
        <v>3100000</v>
      </c>
      <c r="G350">
        <v>74</v>
      </c>
      <c r="H350" s="1" t="s">
        <v>33</v>
      </c>
      <c r="I350" s="1">
        <v>2</v>
      </c>
      <c r="J350" s="51">
        <v>2</v>
      </c>
      <c r="K350" s="52">
        <v>1557</v>
      </c>
      <c r="L350" s="3">
        <f t="shared" si="29"/>
        <v>1991.0083493898524</v>
      </c>
      <c r="M350" s="72">
        <v>1589</v>
      </c>
      <c r="N350" s="72">
        <v>2178</v>
      </c>
      <c r="O350">
        <v>2.42</v>
      </c>
      <c r="Q350" s="53" t="s">
        <v>52</v>
      </c>
      <c r="R350" s="3">
        <f t="shared" si="30"/>
        <v>3100000</v>
      </c>
      <c r="V350" s="1" t="s">
        <v>35</v>
      </c>
      <c r="W350" s="1" t="s">
        <v>35</v>
      </c>
    </row>
    <row r="351" spans="1:23" x14ac:dyDescent="0.2">
      <c r="A351" t="s">
        <v>369</v>
      </c>
      <c r="B351" s="1" t="s">
        <v>299</v>
      </c>
      <c r="E351" s="1" t="str">
        <f t="shared" si="28"/>
        <v>140 West 23rd Street 2B</v>
      </c>
      <c r="F351" s="3">
        <v>2050000</v>
      </c>
      <c r="G351">
        <v>54</v>
      </c>
      <c r="H351" s="1" t="s">
        <v>33</v>
      </c>
      <c r="I351" s="1">
        <v>2</v>
      </c>
      <c r="J351" s="51">
        <v>2</v>
      </c>
      <c r="K351" s="52">
        <v>1300</v>
      </c>
      <c r="L351" s="3">
        <f t="shared" si="29"/>
        <v>1576.9230769230769</v>
      </c>
      <c r="M351" s="72">
        <v>769</v>
      </c>
      <c r="N351" s="72">
        <v>1964</v>
      </c>
      <c r="O351">
        <v>2.1</v>
      </c>
      <c r="Q351" s="53" t="s">
        <v>52</v>
      </c>
      <c r="R351" s="3">
        <f t="shared" si="30"/>
        <v>2050000</v>
      </c>
      <c r="V351" s="1" t="s">
        <v>35</v>
      </c>
      <c r="W351" s="1" t="s">
        <v>35</v>
      </c>
    </row>
    <row r="352" spans="1:23" x14ac:dyDescent="0.2">
      <c r="A352" s="59" t="s">
        <v>369</v>
      </c>
      <c r="B352" s="60" t="s">
        <v>242</v>
      </c>
      <c r="C352" s="60"/>
      <c r="D352" s="60"/>
      <c r="E352" s="1" t="str">
        <f t="shared" si="28"/>
        <v>140 West 23rd Street 2C</v>
      </c>
      <c r="F352" s="61">
        <v>1995000</v>
      </c>
      <c r="G352" s="59">
        <v>105</v>
      </c>
      <c r="H352" s="60" t="s">
        <v>33</v>
      </c>
      <c r="I352" s="60">
        <v>2</v>
      </c>
      <c r="J352" s="62">
        <v>2</v>
      </c>
      <c r="K352" s="63">
        <v>1296</v>
      </c>
      <c r="L352" s="61">
        <f t="shared" si="29"/>
        <v>1554.7839506172841</v>
      </c>
      <c r="M352" s="64">
        <v>1.62</v>
      </c>
      <c r="N352" s="64"/>
      <c r="O352" s="59"/>
      <c r="P352" s="59"/>
      <c r="Q352" s="65" t="s">
        <v>34</v>
      </c>
      <c r="R352" s="61">
        <f t="shared" si="30"/>
        <v>2015000</v>
      </c>
      <c r="S352" s="66">
        <v>42606</v>
      </c>
      <c r="T352" s="64">
        <v>2015000</v>
      </c>
      <c r="U352" s="59"/>
      <c r="V352" s="60" t="s">
        <v>35</v>
      </c>
      <c r="W352" s="60" t="s">
        <v>36</v>
      </c>
    </row>
    <row r="353" spans="1:23" x14ac:dyDescent="0.2">
      <c r="A353" t="s">
        <v>370</v>
      </c>
      <c r="B353" s="1">
        <v>302</v>
      </c>
      <c r="E353" s="1" t="str">
        <f t="shared" si="28"/>
        <v>150 West 26th Street 302</v>
      </c>
      <c r="F353" s="3">
        <v>2100000</v>
      </c>
      <c r="G353">
        <v>54</v>
      </c>
      <c r="H353" s="1" t="s">
        <v>33</v>
      </c>
      <c r="I353" s="1">
        <v>2</v>
      </c>
      <c r="J353" s="51">
        <v>1.5</v>
      </c>
      <c r="K353" s="52">
        <v>1744</v>
      </c>
      <c r="L353" s="3">
        <f t="shared" si="29"/>
        <v>1204.1284403669724</v>
      </c>
      <c r="M353" s="72">
        <v>1290</v>
      </c>
      <c r="N353" s="72">
        <v>1772</v>
      </c>
      <c r="O353">
        <v>1.76</v>
      </c>
      <c r="Q353" s="53" t="s">
        <v>52</v>
      </c>
      <c r="R353" s="3">
        <f t="shared" si="30"/>
        <v>2100000</v>
      </c>
      <c r="V353" s="1" t="s">
        <v>35</v>
      </c>
      <c r="W353" s="1" t="s">
        <v>35</v>
      </c>
    </row>
    <row r="354" spans="1:23" x14ac:dyDescent="0.2">
      <c r="A354" t="s">
        <v>371</v>
      </c>
      <c r="B354" s="1" t="s">
        <v>189</v>
      </c>
      <c r="E354" s="1" t="str">
        <f t="shared" si="28"/>
        <v>151 West 17th Street 4C</v>
      </c>
      <c r="F354" s="3">
        <v>2750000</v>
      </c>
      <c r="G354">
        <v>47</v>
      </c>
      <c r="H354" s="1" t="s">
        <v>33</v>
      </c>
      <c r="I354" s="1">
        <v>2</v>
      </c>
      <c r="J354" s="51">
        <v>2</v>
      </c>
      <c r="K354" s="52">
        <v>1431</v>
      </c>
      <c r="L354" s="3">
        <f t="shared" si="29"/>
        <v>1921.7330538085255</v>
      </c>
      <c r="M354" s="72">
        <v>1253</v>
      </c>
      <c r="N354" s="72">
        <v>1513</v>
      </c>
      <c r="O354">
        <v>1.93</v>
      </c>
      <c r="P354" t="s">
        <v>372</v>
      </c>
      <c r="Q354" s="53" t="s">
        <v>52</v>
      </c>
      <c r="R354" s="3">
        <f t="shared" si="30"/>
        <v>2750000</v>
      </c>
      <c r="V354" s="1" t="s">
        <v>35</v>
      </c>
      <c r="W354" s="1" t="s">
        <v>35</v>
      </c>
    </row>
    <row r="355" spans="1:23" x14ac:dyDescent="0.2">
      <c r="A355" s="59" t="s">
        <v>208</v>
      </c>
      <c r="B355" s="60" t="s">
        <v>263</v>
      </c>
      <c r="C355" s="60"/>
      <c r="D355" s="60"/>
      <c r="E355" s="1" t="str">
        <f t="shared" si="28"/>
        <v>163 West 18th Street 10B</v>
      </c>
      <c r="F355" s="61">
        <v>2195000</v>
      </c>
      <c r="G355" s="59">
        <v>258</v>
      </c>
      <c r="H355" s="60" t="s">
        <v>33</v>
      </c>
      <c r="I355" s="60">
        <v>2</v>
      </c>
      <c r="J355" s="62">
        <v>2</v>
      </c>
      <c r="K355" s="63">
        <v>1051</v>
      </c>
      <c r="L355" s="61">
        <f t="shared" si="29"/>
        <v>1950.523311132255</v>
      </c>
      <c r="M355" s="64">
        <v>3</v>
      </c>
      <c r="N355" s="64" t="s">
        <v>169</v>
      </c>
      <c r="O355" s="59"/>
      <c r="P355" s="59"/>
      <c r="Q355" s="65" t="s">
        <v>34</v>
      </c>
      <c r="R355" s="61">
        <f t="shared" si="30"/>
        <v>2050000</v>
      </c>
      <c r="S355" s="66">
        <v>42675</v>
      </c>
      <c r="T355" s="64">
        <v>2050000</v>
      </c>
      <c r="U355" s="59"/>
      <c r="V355" s="60" t="s">
        <v>35</v>
      </c>
      <c r="W355" s="60" t="s">
        <v>36</v>
      </c>
    </row>
    <row r="356" spans="1:23" x14ac:dyDescent="0.2">
      <c r="A356" s="7" t="s">
        <v>208</v>
      </c>
      <c r="B356" s="67" t="s">
        <v>32</v>
      </c>
      <c r="C356" s="67"/>
      <c r="D356" s="67"/>
      <c r="E356" s="1" t="str">
        <f t="shared" si="28"/>
        <v>163 West 18th Street 3A</v>
      </c>
      <c r="F356" s="68">
        <v>2295000</v>
      </c>
      <c r="G356" s="7">
        <v>226</v>
      </c>
      <c r="H356" s="67" t="s">
        <v>33</v>
      </c>
      <c r="I356" s="67">
        <v>2</v>
      </c>
      <c r="J356" s="69">
        <v>2</v>
      </c>
      <c r="K356" s="5">
        <v>1316</v>
      </c>
      <c r="L356" s="68">
        <f t="shared" si="29"/>
        <v>1743.9209726443769</v>
      </c>
      <c r="M356" s="70">
        <v>1945</v>
      </c>
      <c r="N356" s="70">
        <v>1730</v>
      </c>
      <c r="O356" s="7">
        <v>2.79</v>
      </c>
      <c r="P356" s="7" t="s">
        <v>169</v>
      </c>
      <c r="Q356" s="71" t="s">
        <v>44</v>
      </c>
      <c r="R356" s="68">
        <f t="shared" si="30"/>
        <v>2295000</v>
      </c>
      <c r="S356" s="7"/>
      <c r="T356" s="7"/>
      <c r="U356" s="7"/>
      <c r="V356" s="67" t="s">
        <v>35</v>
      </c>
      <c r="W356" s="67" t="s">
        <v>36</v>
      </c>
    </row>
    <row r="357" spans="1:23" x14ac:dyDescent="0.2">
      <c r="A357" t="s">
        <v>373</v>
      </c>
      <c r="B357" s="1" t="s">
        <v>228</v>
      </c>
      <c r="E357" s="1" t="str">
        <f t="shared" si="28"/>
        <v>165 West 18th Street 8A</v>
      </c>
      <c r="F357" s="3">
        <v>2525000</v>
      </c>
      <c r="G357">
        <v>39</v>
      </c>
      <c r="H357" s="1" t="s">
        <v>33</v>
      </c>
      <c r="I357" s="1">
        <v>2</v>
      </c>
      <c r="J357" s="51">
        <v>2</v>
      </c>
      <c r="K357" s="52">
        <v>1280</v>
      </c>
      <c r="L357" s="3">
        <f t="shared" si="29"/>
        <v>1972.65625</v>
      </c>
      <c r="M357" s="72">
        <v>1084</v>
      </c>
      <c r="N357" s="72">
        <v>1983</v>
      </c>
      <c r="O357">
        <v>2.4</v>
      </c>
      <c r="P357" t="s">
        <v>169</v>
      </c>
      <c r="Q357" s="53" t="s">
        <v>52</v>
      </c>
      <c r="R357" s="3">
        <f t="shared" si="30"/>
        <v>2525000</v>
      </c>
      <c r="V357" s="1" t="s">
        <v>35</v>
      </c>
      <c r="W357" s="1" t="s">
        <v>35</v>
      </c>
    </row>
    <row r="358" spans="1:23" x14ac:dyDescent="0.2">
      <c r="A358" s="7" t="s">
        <v>211</v>
      </c>
      <c r="B358" s="67" t="s">
        <v>232</v>
      </c>
      <c r="C358" s="67"/>
      <c r="D358" s="67"/>
      <c r="E358" s="1" t="str">
        <f t="shared" si="28"/>
        <v>177 Ninth Avenue 5D</v>
      </c>
      <c r="F358" s="68">
        <v>4195000</v>
      </c>
      <c r="G358" s="7">
        <v>62</v>
      </c>
      <c r="H358" s="67" t="s">
        <v>104</v>
      </c>
      <c r="I358" s="67">
        <v>2</v>
      </c>
      <c r="J358" s="69">
        <v>2.5</v>
      </c>
      <c r="K358" s="5">
        <v>1732</v>
      </c>
      <c r="L358" s="68">
        <f t="shared" si="29"/>
        <v>2422.055427251732</v>
      </c>
      <c r="M358" s="70">
        <v>3506</v>
      </c>
      <c r="N358" s="70">
        <v>0</v>
      </c>
      <c r="O358" s="7">
        <v>2.02</v>
      </c>
      <c r="P358" s="7"/>
      <c r="Q358" s="71" t="s">
        <v>44</v>
      </c>
      <c r="R358" s="68">
        <f t="shared" si="30"/>
        <v>4195000</v>
      </c>
      <c r="S358" s="7"/>
      <c r="T358" s="7"/>
      <c r="U358" s="7"/>
      <c r="V358" s="67" t="s">
        <v>35</v>
      </c>
      <c r="W358" s="67" t="s">
        <v>36</v>
      </c>
    </row>
    <row r="359" spans="1:23" x14ac:dyDescent="0.2">
      <c r="A359" t="s">
        <v>374</v>
      </c>
      <c r="B359" s="1" t="s">
        <v>32</v>
      </c>
      <c r="E359" s="1" t="str">
        <f t="shared" si="28"/>
        <v>200 West 24th Street 3A</v>
      </c>
      <c r="F359" s="3">
        <v>2395000</v>
      </c>
      <c r="G359">
        <v>6</v>
      </c>
      <c r="H359" s="1" t="s">
        <v>33</v>
      </c>
      <c r="I359" s="1">
        <v>2</v>
      </c>
      <c r="J359" s="51">
        <v>2</v>
      </c>
      <c r="K359" s="52">
        <v>1348</v>
      </c>
      <c r="L359" s="3">
        <f t="shared" si="29"/>
        <v>1776.706231454006</v>
      </c>
      <c r="M359" s="72">
        <v>1221</v>
      </c>
      <c r="N359" s="72">
        <v>1323</v>
      </c>
      <c r="O359">
        <v>1.89</v>
      </c>
      <c r="P359" t="s">
        <v>113</v>
      </c>
      <c r="Q359" s="53" t="s">
        <v>52</v>
      </c>
      <c r="R359" s="3">
        <f t="shared" si="30"/>
        <v>2395000</v>
      </c>
      <c r="V359" s="1" t="s">
        <v>35</v>
      </c>
      <c r="W359" s="1" t="s">
        <v>35</v>
      </c>
    </row>
    <row r="360" spans="1:23" x14ac:dyDescent="0.2">
      <c r="A360" s="59" t="s">
        <v>374</v>
      </c>
      <c r="B360" s="60" t="s">
        <v>375</v>
      </c>
      <c r="C360" s="60"/>
      <c r="D360" s="60"/>
      <c r="E360" s="1" t="str">
        <f t="shared" si="28"/>
        <v>200 West 24th Street 8B</v>
      </c>
      <c r="F360" s="61">
        <v>2375000</v>
      </c>
      <c r="G360" s="59">
        <v>236</v>
      </c>
      <c r="H360" s="60" t="s">
        <v>33</v>
      </c>
      <c r="I360" s="60">
        <v>2</v>
      </c>
      <c r="J360" s="62">
        <v>2</v>
      </c>
      <c r="K360" s="63">
        <v>1227</v>
      </c>
      <c r="L360" s="61">
        <f t="shared" si="29"/>
        <v>1828.8508557457212</v>
      </c>
      <c r="M360" s="64">
        <v>2.0499999999999998</v>
      </c>
      <c r="N360" s="64" t="s">
        <v>113</v>
      </c>
      <c r="O360" s="59"/>
      <c r="P360" s="59"/>
      <c r="Q360" s="65" t="s">
        <v>34</v>
      </c>
      <c r="R360" s="61">
        <f t="shared" si="30"/>
        <v>2244000</v>
      </c>
      <c r="S360" s="66">
        <v>42481</v>
      </c>
      <c r="T360" s="64">
        <v>2244000</v>
      </c>
      <c r="U360" s="59"/>
      <c r="V360" s="60" t="s">
        <v>35</v>
      </c>
      <c r="W360" s="60" t="s">
        <v>36</v>
      </c>
    </row>
    <row r="361" spans="1:23" x14ac:dyDescent="0.2">
      <c r="A361" s="59" t="s">
        <v>374</v>
      </c>
      <c r="B361" s="60" t="s">
        <v>194</v>
      </c>
      <c r="C361" s="60"/>
      <c r="D361" s="60"/>
      <c r="E361" s="1" t="str">
        <f t="shared" si="28"/>
        <v>200 West 24th Street 9A</v>
      </c>
      <c r="F361" s="61">
        <v>2500000</v>
      </c>
      <c r="G361" s="59">
        <v>84</v>
      </c>
      <c r="H361" s="60" t="s">
        <v>33</v>
      </c>
      <c r="I361" s="60">
        <v>2</v>
      </c>
      <c r="J361" s="62">
        <v>2</v>
      </c>
      <c r="K361" s="63">
        <v>1348</v>
      </c>
      <c r="L361" s="61">
        <f t="shared" si="29"/>
        <v>1793.3976261127596</v>
      </c>
      <c r="M361" s="64">
        <v>2.09</v>
      </c>
      <c r="N361" s="64" t="s">
        <v>113</v>
      </c>
      <c r="O361" s="59"/>
      <c r="P361" s="59"/>
      <c r="Q361" s="65" t="s">
        <v>34</v>
      </c>
      <c r="R361" s="61">
        <f t="shared" si="30"/>
        <v>2417500</v>
      </c>
      <c r="S361" s="66">
        <v>42345</v>
      </c>
      <c r="T361" s="64">
        <v>2417500</v>
      </c>
      <c r="U361" s="59"/>
      <c r="V361" s="60" t="s">
        <v>35</v>
      </c>
      <c r="W361" s="60" t="s">
        <v>36</v>
      </c>
    </row>
    <row r="362" spans="1:23" x14ac:dyDescent="0.2">
      <c r="A362" s="7" t="s">
        <v>376</v>
      </c>
      <c r="B362" s="67" t="s">
        <v>377</v>
      </c>
      <c r="C362" s="67"/>
      <c r="D362" s="67"/>
      <c r="E362" s="1" t="str">
        <f t="shared" si="28"/>
        <v>217 West 19th Street 6SOUTH</v>
      </c>
      <c r="F362" s="68">
        <v>3395000</v>
      </c>
      <c r="G362" s="7">
        <v>28</v>
      </c>
      <c r="H362" s="67" t="s">
        <v>33</v>
      </c>
      <c r="I362" s="67">
        <v>2</v>
      </c>
      <c r="J362" s="69">
        <v>2</v>
      </c>
      <c r="K362" s="5">
        <v>2027</v>
      </c>
      <c r="L362" s="68">
        <f t="shared" si="29"/>
        <v>1674.8889985199803</v>
      </c>
      <c r="M362" s="70">
        <v>1347</v>
      </c>
      <c r="N362" s="70">
        <v>1769</v>
      </c>
      <c r="O362" s="7">
        <v>1.54</v>
      </c>
      <c r="P362" s="7"/>
      <c r="Q362" s="71" t="s">
        <v>44</v>
      </c>
      <c r="R362" s="68">
        <f t="shared" si="30"/>
        <v>3395000</v>
      </c>
      <c r="S362" s="7"/>
      <c r="T362" s="7"/>
      <c r="U362" s="7"/>
      <c r="V362" s="67" t="s">
        <v>35</v>
      </c>
      <c r="W362" s="67" t="s">
        <v>36</v>
      </c>
    </row>
    <row r="363" spans="1:23" x14ac:dyDescent="0.2">
      <c r="A363" s="59" t="s">
        <v>378</v>
      </c>
      <c r="B363" s="60" t="s">
        <v>32</v>
      </c>
      <c r="C363" s="60"/>
      <c r="D363" s="60"/>
      <c r="E363" s="1" t="str">
        <f t="shared" si="28"/>
        <v>224 West 18th Street 3A</v>
      </c>
      <c r="F363" s="61">
        <v>3170000</v>
      </c>
      <c r="G363" s="59">
        <v>285</v>
      </c>
      <c r="H363" s="60" t="s">
        <v>33</v>
      </c>
      <c r="I363" s="60">
        <v>2</v>
      </c>
      <c r="J363" s="62">
        <v>2</v>
      </c>
      <c r="K363" s="63">
        <v>1905</v>
      </c>
      <c r="L363" s="61">
        <f t="shared" si="29"/>
        <v>1493.9632545931759</v>
      </c>
      <c r="M363" s="64">
        <v>1.7</v>
      </c>
      <c r="N363" s="64" t="s">
        <v>379</v>
      </c>
      <c r="O363" s="59"/>
      <c r="P363" s="59"/>
      <c r="Q363" s="65" t="s">
        <v>34</v>
      </c>
      <c r="R363" s="61">
        <f t="shared" si="30"/>
        <v>2846000</v>
      </c>
      <c r="S363" s="66">
        <v>42559</v>
      </c>
      <c r="T363" s="64">
        <v>2846000</v>
      </c>
      <c r="U363" s="59"/>
      <c r="V363" s="60" t="s">
        <v>35</v>
      </c>
      <c r="W363" s="60" t="s">
        <v>36</v>
      </c>
    </row>
    <row r="364" spans="1:23" x14ac:dyDescent="0.2">
      <c r="A364" s="7" t="s">
        <v>380</v>
      </c>
      <c r="B364" s="67" t="s">
        <v>381</v>
      </c>
      <c r="C364" s="67"/>
      <c r="D364" s="67"/>
      <c r="E364" s="1" t="str">
        <f t="shared" si="28"/>
        <v>227 Tenth Avenue 2NDFL</v>
      </c>
      <c r="F364" s="68">
        <v>2045000</v>
      </c>
      <c r="G364" s="7">
        <v>150</v>
      </c>
      <c r="H364" s="67" t="s">
        <v>33</v>
      </c>
      <c r="I364" s="67">
        <v>2</v>
      </c>
      <c r="J364" s="69">
        <v>1</v>
      </c>
      <c r="K364" s="5">
        <v>1100</v>
      </c>
      <c r="L364" s="68">
        <f t="shared" si="29"/>
        <v>1859.090909090909</v>
      </c>
      <c r="M364" s="70">
        <v>372</v>
      </c>
      <c r="N364" s="70">
        <v>1242</v>
      </c>
      <c r="O364" s="7">
        <v>1.47</v>
      </c>
      <c r="P364" s="7"/>
      <c r="Q364" s="71" t="s">
        <v>44</v>
      </c>
      <c r="R364" s="68">
        <f t="shared" si="30"/>
        <v>2045000</v>
      </c>
      <c r="S364" s="7"/>
      <c r="T364" s="7"/>
      <c r="U364" s="7"/>
      <c r="V364" s="67" t="s">
        <v>35</v>
      </c>
      <c r="W364" s="67" t="s">
        <v>36</v>
      </c>
    </row>
    <row r="365" spans="1:23" x14ac:dyDescent="0.2">
      <c r="A365" s="59" t="s">
        <v>382</v>
      </c>
      <c r="B365" s="60" t="s">
        <v>299</v>
      </c>
      <c r="C365" s="60"/>
      <c r="D365" s="60"/>
      <c r="E365" s="1" t="str">
        <f t="shared" si="28"/>
        <v>231 10th Avenue 2B</v>
      </c>
      <c r="F365" s="61">
        <v>1975000</v>
      </c>
      <c r="G365" s="59">
        <v>14</v>
      </c>
      <c r="H365" s="60" t="s">
        <v>33</v>
      </c>
      <c r="I365" s="60">
        <v>2</v>
      </c>
      <c r="J365" s="62">
        <v>2</v>
      </c>
      <c r="K365" s="63">
        <v>1421</v>
      </c>
      <c r="L365" s="61">
        <f t="shared" si="29"/>
        <v>1460.2392681210415</v>
      </c>
      <c r="M365" s="64">
        <v>1.72</v>
      </c>
      <c r="N365" s="64" t="s">
        <v>383</v>
      </c>
      <c r="O365" s="59"/>
      <c r="P365" s="59"/>
      <c r="Q365" s="65" t="s">
        <v>34</v>
      </c>
      <c r="R365" s="61">
        <f t="shared" si="30"/>
        <v>2075000</v>
      </c>
      <c r="S365" s="66">
        <v>42331</v>
      </c>
      <c r="T365" s="64">
        <v>2075000</v>
      </c>
      <c r="U365" s="59"/>
      <c r="V365" s="60" t="s">
        <v>35</v>
      </c>
      <c r="W365" s="60" t="s">
        <v>36</v>
      </c>
    </row>
    <row r="366" spans="1:23" x14ac:dyDescent="0.2">
      <c r="A366" s="59" t="s">
        <v>382</v>
      </c>
      <c r="B366" s="60" t="s">
        <v>228</v>
      </c>
      <c r="C366" s="60"/>
      <c r="D366" s="60"/>
      <c r="E366" s="1" t="str">
        <f t="shared" si="28"/>
        <v>231 10th Avenue 8A</v>
      </c>
      <c r="F366" s="61">
        <v>2850000</v>
      </c>
      <c r="G366" s="59">
        <v>35</v>
      </c>
      <c r="H366" s="60" t="s">
        <v>33</v>
      </c>
      <c r="I366" s="60">
        <v>2</v>
      </c>
      <c r="J366" s="62">
        <v>2</v>
      </c>
      <c r="K366" s="63">
        <v>1421</v>
      </c>
      <c r="L366" s="61">
        <f t="shared" si="29"/>
        <v>1961.64672765658</v>
      </c>
      <c r="M366" s="64">
        <v>2.1</v>
      </c>
      <c r="N366" s="64" t="s">
        <v>383</v>
      </c>
      <c r="O366" s="59"/>
      <c r="P366" s="59"/>
      <c r="Q366" s="65" t="s">
        <v>34</v>
      </c>
      <c r="R366" s="61">
        <f t="shared" si="30"/>
        <v>2787500</v>
      </c>
      <c r="S366" s="66">
        <v>42339</v>
      </c>
      <c r="T366" s="64">
        <v>2787500</v>
      </c>
      <c r="U366" s="59"/>
      <c r="V366" s="60" t="s">
        <v>35</v>
      </c>
      <c r="W366" s="60" t="s">
        <v>36</v>
      </c>
    </row>
    <row r="367" spans="1:23" x14ac:dyDescent="0.2">
      <c r="A367" s="7" t="s">
        <v>384</v>
      </c>
      <c r="B367" s="67" t="s">
        <v>385</v>
      </c>
      <c r="C367" s="67"/>
      <c r="D367" s="67"/>
      <c r="E367" s="1" t="str">
        <f t="shared" si="28"/>
        <v>231 Tenth Avenue PH4</v>
      </c>
      <c r="F367" s="68">
        <v>6500000</v>
      </c>
      <c r="G367" s="7">
        <v>551</v>
      </c>
      <c r="H367" s="67" t="s">
        <v>33</v>
      </c>
      <c r="I367" s="67">
        <v>2</v>
      </c>
      <c r="J367" s="69">
        <v>2.5</v>
      </c>
      <c r="K367" s="5">
        <v>2505</v>
      </c>
      <c r="L367" s="68">
        <f t="shared" si="29"/>
        <v>2594.8103792415168</v>
      </c>
      <c r="M367" s="70">
        <v>3654</v>
      </c>
      <c r="N367" s="70">
        <v>4348</v>
      </c>
      <c r="O367" s="7">
        <v>3.19</v>
      </c>
      <c r="P367" s="7" t="s">
        <v>383</v>
      </c>
      <c r="Q367" s="71" t="s">
        <v>44</v>
      </c>
      <c r="R367" s="68">
        <f t="shared" si="30"/>
        <v>6500000</v>
      </c>
      <c r="S367" s="7"/>
      <c r="T367" s="7"/>
      <c r="U367" s="7"/>
      <c r="V367" s="67" t="s">
        <v>35</v>
      </c>
      <c r="W367" s="67" t="s">
        <v>36</v>
      </c>
    </row>
    <row r="368" spans="1:23" x14ac:dyDescent="0.2">
      <c r="A368" t="s">
        <v>220</v>
      </c>
      <c r="B368" s="1" t="s">
        <v>386</v>
      </c>
      <c r="E368" s="1" t="str">
        <f t="shared" si="28"/>
        <v>236 West 24th Street GARDEN</v>
      </c>
      <c r="F368" s="3">
        <v>2495000</v>
      </c>
      <c r="G368">
        <v>118</v>
      </c>
      <c r="H368" s="1" t="s">
        <v>33</v>
      </c>
      <c r="I368" s="1">
        <v>2</v>
      </c>
      <c r="J368" s="51">
        <v>3</v>
      </c>
      <c r="K368" s="52">
        <v>1568</v>
      </c>
      <c r="L368" s="3">
        <f t="shared" si="29"/>
        <v>1591.1989795918366</v>
      </c>
      <c r="M368" s="72">
        <v>1194</v>
      </c>
      <c r="N368" s="72">
        <v>1048</v>
      </c>
      <c r="O368">
        <v>1.43</v>
      </c>
      <c r="Q368" s="53" t="s">
        <v>52</v>
      </c>
      <c r="R368" s="3">
        <f t="shared" si="30"/>
        <v>2495000</v>
      </c>
      <c r="V368" s="1" t="s">
        <v>35</v>
      </c>
      <c r="W368" s="1" t="s">
        <v>35</v>
      </c>
    </row>
    <row r="369" spans="1:23" x14ac:dyDescent="0.2">
      <c r="A369" s="59" t="s">
        <v>387</v>
      </c>
      <c r="B369" s="60" t="s">
        <v>388</v>
      </c>
      <c r="C369" s="60"/>
      <c r="D369" s="60"/>
      <c r="E369" s="1" t="str">
        <f t="shared" si="28"/>
        <v>241 West 19th Street PH3</v>
      </c>
      <c r="F369" s="61">
        <v>3495000</v>
      </c>
      <c r="G369" s="59">
        <v>19</v>
      </c>
      <c r="H369" s="60" t="s">
        <v>33</v>
      </c>
      <c r="I369" s="60">
        <v>2</v>
      </c>
      <c r="J369" s="62">
        <v>2</v>
      </c>
      <c r="K369" s="63">
        <v>1620</v>
      </c>
      <c r="L369" s="61">
        <f t="shared" si="29"/>
        <v>2175.9259259259261</v>
      </c>
      <c r="M369" s="64">
        <v>2.97</v>
      </c>
      <c r="N369" s="64"/>
      <c r="O369" s="59"/>
      <c r="P369" s="59"/>
      <c r="Q369" s="65" t="s">
        <v>34</v>
      </c>
      <c r="R369" s="61">
        <f t="shared" si="30"/>
        <v>3525000</v>
      </c>
      <c r="S369" s="66">
        <v>42521</v>
      </c>
      <c r="T369" s="64">
        <v>3525000</v>
      </c>
      <c r="U369" s="59"/>
      <c r="V369" s="60" t="s">
        <v>35</v>
      </c>
      <c r="W369" s="60" t="s">
        <v>36</v>
      </c>
    </row>
    <row r="370" spans="1:23" x14ac:dyDescent="0.2">
      <c r="A370" t="s">
        <v>389</v>
      </c>
      <c r="B370" s="1" t="s">
        <v>227</v>
      </c>
      <c r="E370" s="1" t="str">
        <f t="shared" si="28"/>
        <v>246 W 17th Street 3E</v>
      </c>
      <c r="F370" s="3">
        <v>3200000</v>
      </c>
      <c r="G370">
        <v>166</v>
      </c>
      <c r="H370" s="1" t="s">
        <v>33</v>
      </c>
      <c r="I370" s="1">
        <v>2</v>
      </c>
      <c r="J370" s="51">
        <v>2.5</v>
      </c>
      <c r="K370" s="52">
        <v>1488</v>
      </c>
      <c r="L370" s="3">
        <f t="shared" si="29"/>
        <v>2150.5376344086021</v>
      </c>
      <c r="M370" s="72">
        <v>1731</v>
      </c>
      <c r="N370" s="72">
        <v>1334</v>
      </c>
      <c r="O370">
        <v>2.06</v>
      </c>
      <c r="P370" t="s">
        <v>179</v>
      </c>
      <c r="Q370" s="53" t="s">
        <v>52</v>
      </c>
      <c r="R370" s="3">
        <f t="shared" si="30"/>
        <v>3200000</v>
      </c>
      <c r="V370" s="1" t="s">
        <v>35</v>
      </c>
      <c r="W370" s="1" t="s">
        <v>35</v>
      </c>
    </row>
    <row r="371" spans="1:23" x14ac:dyDescent="0.2">
      <c r="A371" s="59" t="s">
        <v>222</v>
      </c>
      <c r="B371" s="60" t="s">
        <v>75</v>
      </c>
      <c r="C371" s="60"/>
      <c r="D371" s="60"/>
      <c r="E371" s="1" t="str">
        <f t="shared" si="28"/>
        <v>251 West 19th Street 9C</v>
      </c>
      <c r="F371" s="61">
        <v>3595000</v>
      </c>
      <c r="G371" s="59">
        <v>86</v>
      </c>
      <c r="H371" s="60" t="s">
        <v>33</v>
      </c>
      <c r="I371" s="60">
        <v>2</v>
      </c>
      <c r="J371" s="62">
        <v>2</v>
      </c>
      <c r="K371" s="63">
        <v>1822</v>
      </c>
      <c r="L371" s="61">
        <f t="shared" si="29"/>
        <v>1920.9659714599341</v>
      </c>
      <c r="M371" s="64">
        <v>1.79</v>
      </c>
      <c r="N371" s="64"/>
      <c r="O371" s="59"/>
      <c r="P371" s="59"/>
      <c r="Q371" s="65" t="s">
        <v>34</v>
      </c>
      <c r="R371" s="61">
        <f t="shared" si="30"/>
        <v>3500000</v>
      </c>
      <c r="S371" s="66">
        <v>42636</v>
      </c>
      <c r="T371" s="64">
        <v>3500000</v>
      </c>
      <c r="U371" s="59"/>
      <c r="V371" s="60" t="s">
        <v>35</v>
      </c>
      <c r="W371" s="60" t="s">
        <v>36</v>
      </c>
    </row>
    <row r="372" spans="1:23" x14ac:dyDescent="0.2">
      <c r="A372" t="s">
        <v>390</v>
      </c>
      <c r="B372" s="1" t="s">
        <v>194</v>
      </c>
      <c r="E372" s="1" t="str">
        <f t="shared" si="28"/>
        <v>252 West 30th Street 9A</v>
      </c>
      <c r="F372" s="3">
        <v>1989000</v>
      </c>
      <c r="G372">
        <v>53</v>
      </c>
      <c r="H372" s="1" t="s">
        <v>33</v>
      </c>
      <c r="I372" s="1">
        <v>2</v>
      </c>
      <c r="J372" s="51">
        <v>2</v>
      </c>
      <c r="K372" s="52">
        <v>1475</v>
      </c>
      <c r="L372" s="3">
        <f t="shared" si="29"/>
        <v>1348.4745762711864</v>
      </c>
      <c r="M372" s="72">
        <v>1012</v>
      </c>
      <c r="N372" s="72">
        <v>1194</v>
      </c>
      <c r="O372">
        <v>1.5</v>
      </c>
      <c r="Q372" s="53" t="s">
        <v>52</v>
      </c>
      <c r="R372" s="3">
        <f t="shared" si="30"/>
        <v>1989000</v>
      </c>
      <c r="V372" s="1" t="s">
        <v>35</v>
      </c>
      <c r="W372" s="1" t="s">
        <v>35</v>
      </c>
    </row>
    <row r="373" spans="1:23" x14ac:dyDescent="0.2">
      <c r="A373" t="s">
        <v>391</v>
      </c>
      <c r="B373" s="1" t="s">
        <v>129</v>
      </c>
      <c r="E373" s="1" t="str">
        <f t="shared" si="28"/>
        <v>257 West 17th Street 3B</v>
      </c>
      <c r="F373" s="3">
        <v>1995000</v>
      </c>
      <c r="G373">
        <v>32</v>
      </c>
      <c r="H373" s="1" t="s">
        <v>33</v>
      </c>
      <c r="I373" s="1">
        <v>2</v>
      </c>
      <c r="J373" s="51">
        <v>2</v>
      </c>
      <c r="K373" s="52">
        <v>1245</v>
      </c>
      <c r="L373" s="3">
        <f t="shared" si="29"/>
        <v>1602.4096385542168</v>
      </c>
      <c r="M373" s="72">
        <v>1106</v>
      </c>
      <c r="N373" s="72">
        <v>849</v>
      </c>
      <c r="O373">
        <v>1.57</v>
      </c>
      <c r="Q373" s="53" t="s">
        <v>52</v>
      </c>
      <c r="R373" s="3">
        <f t="shared" si="30"/>
        <v>1995000</v>
      </c>
      <c r="V373" s="1" t="s">
        <v>35</v>
      </c>
      <c r="W373" s="1" t="s">
        <v>35</v>
      </c>
    </row>
    <row r="374" spans="1:23" x14ac:dyDescent="0.2">
      <c r="A374" s="59" t="s">
        <v>391</v>
      </c>
      <c r="B374" s="60" t="s">
        <v>185</v>
      </c>
      <c r="C374" s="60"/>
      <c r="D374" s="60"/>
      <c r="E374" s="1" t="str">
        <f t="shared" si="28"/>
        <v>257 West 17th Street 4D</v>
      </c>
      <c r="F374" s="61">
        <v>3250000</v>
      </c>
      <c r="G374" s="59">
        <v>98</v>
      </c>
      <c r="H374" s="60" t="s">
        <v>33</v>
      </c>
      <c r="I374" s="60">
        <v>2</v>
      </c>
      <c r="J374" s="62">
        <v>2</v>
      </c>
      <c r="K374" s="63">
        <v>1889</v>
      </c>
      <c r="L374" s="61">
        <f t="shared" si="29"/>
        <v>1667.5489677077819</v>
      </c>
      <c r="M374" s="64">
        <v>1.76</v>
      </c>
      <c r="N374" s="64"/>
      <c r="O374" s="59"/>
      <c r="P374" s="59"/>
      <c r="Q374" s="65" t="s">
        <v>34</v>
      </c>
      <c r="R374" s="61">
        <f t="shared" si="30"/>
        <v>3150000</v>
      </c>
      <c r="S374" s="66">
        <v>42572</v>
      </c>
      <c r="T374" s="64">
        <v>3150000</v>
      </c>
      <c r="U374" s="59"/>
      <c r="V374" s="60" t="s">
        <v>35</v>
      </c>
      <c r="W374" s="60" t="s">
        <v>36</v>
      </c>
    </row>
    <row r="375" spans="1:23" x14ac:dyDescent="0.2">
      <c r="A375" s="59" t="s">
        <v>224</v>
      </c>
      <c r="B375" s="60" t="s">
        <v>392</v>
      </c>
      <c r="C375" s="60"/>
      <c r="D375" s="60"/>
      <c r="E375" s="1" t="str">
        <f t="shared" si="28"/>
        <v>261 West 25th Street 10C</v>
      </c>
      <c r="F375" s="61">
        <v>3200000</v>
      </c>
      <c r="G375" s="59">
        <v>568</v>
      </c>
      <c r="H375" s="60" t="s">
        <v>33</v>
      </c>
      <c r="I375" s="60">
        <v>2</v>
      </c>
      <c r="J375" s="62">
        <v>2</v>
      </c>
      <c r="K375" s="63">
        <v>1513</v>
      </c>
      <c r="L375" s="61">
        <f t="shared" si="29"/>
        <v>2153.6021150033048</v>
      </c>
      <c r="M375" s="64">
        <v>2.4300000000000002</v>
      </c>
      <c r="N375" s="64"/>
      <c r="O375" s="59"/>
      <c r="P375" s="59"/>
      <c r="Q375" s="65" t="s">
        <v>34</v>
      </c>
      <c r="R375" s="61">
        <f t="shared" si="30"/>
        <v>3258400</v>
      </c>
      <c r="S375" s="66">
        <v>42450</v>
      </c>
      <c r="T375" s="64">
        <v>3258400</v>
      </c>
      <c r="U375" s="59"/>
      <c r="V375" s="60" t="s">
        <v>35</v>
      </c>
      <c r="W375" s="60" t="s">
        <v>36</v>
      </c>
    </row>
    <row r="376" spans="1:23" x14ac:dyDescent="0.2">
      <c r="A376" s="7" t="s">
        <v>224</v>
      </c>
      <c r="B376" s="67" t="s">
        <v>214</v>
      </c>
      <c r="C376" s="67"/>
      <c r="D376" s="67"/>
      <c r="E376" s="1" t="str">
        <f t="shared" si="28"/>
        <v>261 West 25th Street 1D</v>
      </c>
      <c r="F376" s="68">
        <v>3200000</v>
      </c>
      <c r="G376" s="7">
        <v>139</v>
      </c>
      <c r="H376" s="67" t="s">
        <v>33</v>
      </c>
      <c r="I376" s="67">
        <v>2</v>
      </c>
      <c r="J376" s="69">
        <v>2.5</v>
      </c>
      <c r="K376" s="5">
        <v>2235</v>
      </c>
      <c r="L376" s="68">
        <f t="shared" si="29"/>
        <v>1431.7673378076063</v>
      </c>
      <c r="M376" s="70">
        <v>1624</v>
      </c>
      <c r="N376" s="70">
        <v>2250</v>
      </c>
      <c r="O376" s="7">
        <v>1.73</v>
      </c>
      <c r="P376" s="7"/>
      <c r="Q376" s="71" t="s">
        <v>44</v>
      </c>
      <c r="R376" s="68">
        <f t="shared" si="30"/>
        <v>3200000</v>
      </c>
      <c r="S376" s="7"/>
      <c r="T376" s="7"/>
      <c r="U376" s="7"/>
      <c r="V376" s="67" t="s">
        <v>35</v>
      </c>
      <c r="W376" s="67" t="s">
        <v>36</v>
      </c>
    </row>
    <row r="377" spans="1:23" x14ac:dyDescent="0.2">
      <c r="A377" s="59" t="s">
        <v>224</v>
      </c>
      <c r="B377" s="60" t="s">
        <v>41</v>
      </c>
      <c r="C377" s="60"/>
      <c r="D377" s="60"/>
      <c r="E377" s="1" t="str">
        <f t="shared" si="28"/>
        <v>261 West 25th Street 4B</v>
      </c>
      <c r="F377" s="61">
        <v>2530000</v>
      </c>
      <c r="G377" s="59">
        <v>103</v>
      </c>
      <c r="H377" s="60" t="s">
        <v>33</v>
      </c>
      <c r="I377" s="60">
        <v>2</v>
      </c>
      <c r="J377" s="62">
        <v>2</v>
      </c>
      <c r="K377" s="63">
        <v>1459</v>
      </c>
      <c r="L377" s="61">
        <f t="shared" si="29"/>
        <v>1765.7107607950652</v>
      </c>
      <c r="M377" s="64">
        <v>2.4300000000000002</v>
      </c>
      <c r="N377" s="64"/>
      <c r="O377" s="59"/>
      <c r="P377" s="59"/>
      <c r="Q377" s="65" t="s">
        <v>34</v>
      </c>
      <c r="R377" s="61">
        <f t="shared" si="30"/>
        <v>2576172</v>
      </c>
      <c r="S377" s="66">
        <v>42433</v>
      </c>
      <c r="T377" s="64">
        <v>2576172</v>
      </c>
      <c r="U377" s="59"/>
      <c r="V377" s="60" t="s">
        <v>35</v>
      </c>
      <c r="W377" s="60" t="s">
        <v>36</v>
      </c>
    </row>
    <row r="378" spans="1:23" x14ac:dyDescent="0.2">
      <c r="A378" s="59" t="s">
        <v>224</v>
      </c>
      <c r="B378" s="60" t="s">
        <v>189</v>
      </c>
      <c r="C378" s="60"/>
      <c r="D378" s="60"/>
      <c r="E378" s="1" t="str">
        <f t="shared" si="28"/>
        <v>261 West 25th Street 4C</v>
      </c>
      <c r="F378" s="61">
        <v>2120000</v>
      </c>
      <c r="G378" s="59">
        <v>570</v>
      </c>
      <c r="H378" s="60" t="s">
        <v>33</v>
      </c>
      <c r="I378" s="60">
        <v>2</v>
      </c>
      <c r="J378" s="62">
        <v>2</v>
      </c>
      <c r="K378" s="63">
        <v>1122</v>
      </c>
      <c r="L378" s="61">
        <f t="shared" si="29"/>
        <v>1923.9661319073084</v>
      </c>
      <c r="M378" s="64">
        <v>2.4300000000000002</v>
      </c>
      <c r="N378" s="64"/>
      <c r="O378" s="59"/>
      <c r="P378" s="59"/>
      <c r="Q378" s="65" t="s">
        <v>34</v>
      </c>
      <c r="R378" s="61">
        <f t="shared" si="30"/>
        <v>2158690</v>
      </c>
      <c r="S378" s="66">
        <v>42418</v>
      </c>
      <c r="T378" s="64">
        <v>2158690</v>
      </c>
      <c r="U378" s="59"/>
      <c r="V378" s="60" t="s">
        <v>35</v>
      </c>
      <c r="W378" s="60" t="s">
        <v>36</v>
      </c>
    </row>
    <row r="379" spans="1:23" x14ac:dyDescent="0.2">
      <c r="A379" s="59" t="s">
        <v>224</v>
      </c>
      <c r="B379" s="60" t="s">
        <v>260</v>
      </c>
      <c r="C379" s="60"/>
      <c r="D379" s="60"/>
      <c r="E379" s="1" t="str">
        <f t="shared" si="28"/>
        <v>261 West 25th Street 5B</v>
      </c>
      <c r="F379" s="61">
        <v>2560000</v>
      </c>
      <c r="G379" s="59">
        <v>439</v>
      </c>
      <c r="H379" s="60" t="s">
        <v>33</v>
      </c>
      <c r="I379" s="60">
        <v>2</v>
      </c>
      <c r="J379" s="62">
        <v>2</v>
      </c>
      <c r="K379" s="63">
        <v>1459</v>
      </c>
      <c r="L379" s="61">
        <f t="shared" si="29"/>
        <v>1786.648389307745</v>
      </c>
      <c r="M379" s="64">
        <v>2.4</v>
      </c>
      <c r="N379" s="64"/>
      <c r="O379" s="59"/>
      <c r="P379" s="59"/>
      <c r="Q379" s="65" t="s">
        <v>34</v>
      </c>
      <c r="R379" s="61">
        <f t="shared" si="30"/>
        <v>2606720</v>
      </c>
      <c r="S379" s="66">
        <v>42425</v>
      </c>
      <c r="T379" s="64">
        <v>2606720</v>
      </c>
      <c r="U379" s="59"/>
      <c r="V379" s="60" t="s">
        <v>35</v>
      </c>
      <c r="W379" s="60" t="s">
        <v>36</v>
      </c>
    </row>
    <row r="380" spans="1:23" x14ac:dyDescent="0.2">
      <c r="A380" s="59" t="s">
        <v>224</v>
      </c>
      <c r="B380" s="60" t="s">
        <v>196</v>
      </c>
      <c r="C380" s="60"/>
      <c r="D380" s="60"/>
      <c r="E380" s="1" t="str">
        <f t="shared" si="28"/>
        <v>261 West 25th Street 5C</v>
      </c>
      <c r="F380" s="61">
        <v>2145000</v>
      </c>
      <c r="G380" s="59">
        <v>21</v>
      </c>
      <c r="H380" s="60" t="s">
        <v>33</v>
      </c>
      <c r="I380" s="60">
        <v>2</v>
      </c>
      <c r="J380" s="62">
        <v>2</v>
      </c>
      <c r="K380" s="63">
        <v>1122</v>
      </c>
      <c r="L380" s="61">
        <f t="shared" si="29"/>
        <v>1946.6541889483067</v>
      </c>
      <c r="M380" s="64">
        <v>2.4300000000000002</v>
      </c>
      <c r="N380" s="64"/>
      <c r="O380" s="59"/>
      <c r="P380" s="59"/>
      <c r="Q380" s="65" t="s">
        <v>34</v>
      </c>
      <c r="R380" s="61">
        <f t="shared" si="30"/>
        <v>2184146</v>
      </c>
      <c r="S380" s="66">
        <v>42426</v>
      </c>
      <c r="T380" s="64">
        <v>2184146</v>
      </c>
      <c r="U380" s="59"/>
      <c r="V380" s="60" t="s">
        <v>35</v>
      </c>
      <c r="W380" s="60" t="s">
        <v>36</v>
      </c>
    </row>
    <row r="381" spans="1:23" x14ac:dyDescent="0.2">
      <c r="A381" s="59" t="s">
        <v>224</v>
      </c>
      <c r="B381" s="60" t="s">
        <v>154</v>
      </c>
      <c r="C381" s="60"/>
      <c r="D381" s="60"/>
      <c r="E381" s="1" t="str">
        <f t="shared" si="28"/>
        <v>261 West 25th Street 6B</v>
      </c>
      <c r="F381" s="61">
        <v>2740000</v>
      </c>
      <c r="G381" s="59">
        <v>461</v>
      </c>
      <c r="H381" s="60" t="s">
        <v>33</v>
      </c>
      <c r="I381" s="60">
        <v>2</v>
      </c>
      <c r="J381" s="62">
        <v>2</v>
      </c>
      <c r="K381" s="63">
        <v>1459</v>
      </c>
      <c r="L381" s="61">
        <f t="shared" si="29"/>
        <v>1877.9986291980808</v>
      </c>
      <c r="M381" s="64">
        <v>2.4</v>
      </c>
      <c r="N381" s="64"/>
      <c r="O381" s="59"/>
      <c r="P381" s="59"/>
      <c r="Q381" s="65" t="s">
        <v>34</v>
      </c>
      <c r="R381" s="61">
        <f t="shared" si="30"/>
        <v>2740000</v>
      </c>
      <c r="S381" s="66">
        <v>42424</v>
      </c>
      <c r="T381" s="64">
        <v>2740000</v>
      </c>
      <c r="U381" s="59"/>
      <c r="V381" s="60" t="s">
        <v>35</v>
      </c>
      <c r="W381" s="60" t="s">
        <v>36</v>
      </c>
    </row>
    <row r="382" spans="1:23" x14ac:dyDescent="0.2">
      <c r="A382" s="59" t="s">
        <v>224</v>
      </c>
      <c r="B382" s="60" t="s">
        <v>294</v>
      </c>
      <c r="C382" s="60"/>
      <c r="D382" s="60"/>
      <c r="E382" s="1" t="str">
        <f t="shared" si="28"/>
        <v>261 West 25th Street 7B</v>
      </c>
      <c r="F382" s="61">
        <v>2770000</v>
      </c>
      <c r="G382" s="59">
        <v>78</v>
      </c>
      <c r="H382" s="60" t="s">
        <v>33</v>
      </c>
      <c r="I382" s="60">
        <v>2</v>
      </c>
      <c r="J382" s="62">
        <v>2</v>
      </c>
      <c r="K382" s="63">
        <v>1459</v>
      </c>
      <c r="L382" s="61">
        <f t="shared" si="29"/>
        <v>2020.4475668265936</v>
      </c>
      <c r="M382" s="64">
        <v>2.4300000000000002</v>
      </c>
      <c r="N382" s="64"/>
      <c r="O382" s="59"/>
      <c r="P382" s="59"/>
      <c r="Q382" s="65" t="s">
        <v>34</v>
      </c>
      <c r="R382" s="61">
        <f t="shared" si="30"/>
        <v>2947833</v>
      </c>
      <c r="S382" s="66">
        <v>42416</v>
      </c>
      <c r="T382" s="64">
        <v>2947833</v>
      </c>
      <c r="U382" s="59"/>
      <c r="V382" s="60" t="s">
        <v>35</v>
      </c>
      <c r="W382" s="60" t="s">
        <v>36</v>
      </c>
    </row>
    <row r="383" spans="1:23" x14ac:dyDescent="0.2">
      <c r="A383" s="59" t="s">
        <v>224</v>
      </c>
      <c r="B383" s="60" t="s">
        <v>38</v>
      </c>
      <c r="C383" s="60"/>
      <c r="D383" s="60"/>
      <c r="E383" s="1" t="str">
        <f t="shared" si="28"/>
        <v>261 West 25th Street 7C</v>
      </c>
      <c r="F383" s="61">
        <v>2315000</v>
      </c>
      <c r="G383" s="59">
        <v>51</v>
      </c>
      <c r="H383" s="60" t="s">
        <v>33</v>
      </c>
      <c r="I383" s="60">
        <v>2</v>
      </c>
      <c r="J383" s="62">
        <v>2</v>
      </c>
      <c r="K383" s="63">
        <v>1122</v>
      </c>
      <c r="L383" s="61">
        <f t="shared" si="29"/>
        <v>2100.9340463458111</v>
      </c>
      <c r="M383" s="64">
        <v>2.4300000000000002</v>
      </c>
      <c r="N383" s="64"/>
      <c r="O383" s="59"/>
      <c r="P383" s="59"/>
      <c r="Q383" s="65" t="s">
        <v>34</v>
      </c>
      <c r="R383" s="61">
        <f t="shared" si="30"/>
        <v>2357248</v>
      </c>
      <c r="S383" s="66">
        <v>42422</v>
      </c>
      <c r="T383" s="64">
        <v>2357248</v>
      </c>
      <c r="U383" s="59"/>
      <c r="V383" s="60" t="s">
        <v>35</v>
      </c>
      <c r="W383" s="60" t="s">
        <v>36</v>
      </c>
    </row>
    <row r="384" spans="1:23" x14ac:dyDescent="0.2">
      <c r="A384" t="s">
        <v>229</v>
      </c>
      <c r="B384" s="1" t="s">
        <v>154</v>
      </c>
      <c r="E384" s="1" t="str">
        <f t="shared" si="28"/>
        <v>261 West 28th Street 6B</v>
      </c>
      <c r="F384" s="3">
        <v>2100000</v>
      </c>
      <c r="G384">
        <v>68</v>
      </c>
      <c r="H384" s="1" t="s">
        <v>33</v>
      </c>
      <c r="I384" s="1">
        <v>2</v>
      </c>
      <c r="J384" s="51">
        <v>2.5</v>
      </c>
      <c r="K384" s="52">
        <v>1265</v>
      </c>
      <c r="L384" s="3">
        <f t="shared" si="29"/>
        <v>1660.0790513833992</v>
      </c>
      <c r="M384" s="72">
        <v>1667</v>
      </c>
      <c r="N384" s="72">
        <v>1214</v>
      </c>
      <c r="O384">
        <v>2.2799999999999998</v>
      </c>
      <c r="P384" t="s">
        <v>197</v>
      </c>
      <c r="Q384" s="53" t="s">
        <v>52</v>
      </c>
      <c r="R384" s="3">
        <f t="shared" si="30"/>
        <v>2100000</v>
      </c>
      <c r="V384" s="1" t="s">
        <v>35</v>
      </c>
      <c r="W384" s="1" t="s">
        <v>35</v>
      </c>
    </row>
    <row r="385" spans="1:23" x14ac:dyDescent="0.2">
      <c r="A385" t="s">
        <v>229</v>
      </c>
      <c r="B385" s="1" t="s">
        <v>251</v>
      </c>
      <c r="E385" s="1" t="str">
        <f t="shared" si="28"/>
        <v>261 West 28th Street PHC</v>
      </c>
      <c r="F385" s="3">
        <v>3995000</v>
      </c>
      <c r="G385">
        <v>77</v>
      </c>
      <c r="H385" s="1" t="s">
        <v>33</v>
      </c>
      <c r="I385" s="1">
        <v>2</v>
      </c>
      <c r="J385" s="51">
        <v>2.5</v>
      </c>
      <c r="K385" s="52">
        <v>1672</v>
      </c>
      <c r="L385" s="3">
        <f t="shared" si="29"/>
        <v>2389.3540669856461</v>
      </c>
      <c r="M385" s="72">
        <v>2433</v>
      </c>
      <c r="N385" s="72">
        <v>1772</v>
      </c>
      <c r="O385">
        <v>2.5099999999999998</v>
      </c>
      <c r="P385" t="s">
        <v>197</v>
      </c>
      <c r="Q385" s="53" t="s">
        <v>52</v>
      </c>
      <c r="R385" s="3">
        <f t="shared" si="30"/>
        <v>3995000</v>
      </c>
      <c r="V385" s="1" t="s">
        <v>35</v>
      </c>
      <c r="W385" s="1" t="s">
        <v>35</v>
      </c>
    </row>
    <row r="386" spans="1:23" x14ac:dyDescent="0.2">
      <c r="A386" s="59" t="s">
        <v>229</v>
      </c>
      <c r="B386" s="60" t="s">
        <v>206</v>
      </c>
      <c r="C386" s="60"/>
      <c r="D386" s="60"/>
      <c r="E386" s="1" t="str">
        <f t="shared" si="28"/>
        <v>261 West 28th Street 2A</v>
      </c>
      <c r="F386" s="61">
        <v>1525000</v>
      </c>
      <c r="G386" s="59">
        <v>391</v>
      </c>
      <c r="H386" s="60" t="s">
        <v>33</v>
      </c>
      <c r="I386" s="60">
        <v>2</v>
      </c>
      <c r="J386" s="62">
        <v>2</v>
      </c>
      <c r="K386" s="63">
        <v>1147</v>
      </c>
      <c r="L386" s="61">
        <f t="shared" si="29"/>
        <v>1329.5553618134263</v>
      </c>
      <c r="M386" s="64">
        <v>2.0299999999999998</v>
      </c>
      <c r="N386" s="64" t="s">
        <v>197</v>
      </c>
      <c r="O386" s="59"/>
      <c r="P386" s="59"/>
      <c r="Q386" s="65" t="s">
        <v>34</v>
      </c>
      <c r="R386" s="61">
        <f t="shared" si="30"/>
        <v>1525000</v>
      </c>
      <c r="S386" s="66">
        <v>42604</v>
      </c>
      <c r="T386" s="64">
        <v>1525000</v>
      </c>
      <c r="U386" s="59"/>
      <c r="V386" s="60" t="s">
        <v>35</v>
      </c>
      <c r="W386" s="60" t="s">
        <v>36</v>
      </c>
    </row>
    <row r="387" spans="1:23" x14ac:dyDescent="0.2">
      <c r="A387" s="59" t="s">
        <v>229</v>
      </c>
      <c r="B387" s="60" t="s">
        <v>32</v>
      </c>
      <c r="C387" s="60"/>
      <c r="D387" s="60"/>
      <c r="E387" s="1" t="str">
        <f t="shared" si="28"/>
        <v>261 West 28th Street 3A</v>
      </c>
      <c r="F387" s="61">
        <v>1750000</v>
      </c>
      <c r="G387" s="59">
        <v>212</v>
      </c>
      <c r="H387" s="60" t="s">
        <v>33</v>
      </c>
      <c r="I387" s="60">
        <v>2</v>
      </c>
      <c r="J387" s="62">
        <v>2</v>
      </c>
      <c r="K387" s="63">
        <v>1147</v>
      </c>
      <c r="L387" s="61">
        <f t="shared" si="29"/>
        <v>1427.6373147340889</v>
      </c>
      <c r="M387" s="64">
        <v>2.04</v>
      </c>
      <c r="N387" s="64" t="s">
        <v>197</v>
      </c>
      <c r="O387" s="59"/>
      <c r="P387" s="59"/>
      <c r="Q387" s="65" t="s">
        <v>34</v>
      </c>
      <c r="R387" s="61">
        <f t="shared" si="30"/>
        <v>1637500</v>
      </c>
      <c r="S387" s="66">
        <v>42514</v>
      </c>
      <c r="T387" s="64">
        <v>1637500</v>
      </c>
      <c r="U387" s="59"/>
      <c r="V387" s="60" t="s">
        <v>35</v>
      </c>
      <c r="W387" s="60" t="s">
        <v>36</v>
      </c>
    </row>
    <row r="388" spans="1:23" x14ac:dyDescent="0.2">
      <c r="A388" s="7" t="s">
        <v>229</v>
      </c>
      <c r="B388" s="67" t="s">
        <v>54</v>
      </c>
      <c r="C388" s="67"/>
      <c r="D388" s="67"/>
      <c r="E388" s="1" t="str">
        <f t="shared" si="28"/>
        <v>261 West 28th Street 7E</v>
      </c>
      <c r="F388" s="68">
        <v>1875000</v>
      </c>
      <c r="G388" s="7">
        <v>55</v>
      </c>
      <c r="H388" s="67" t="s">
        <v>33</v>
      </c>
      <c r="I388" s="67">
        <v>2</v>
      </c>
      <c r="J388" s="69">
        <v>2.5</v>
      </c>
      <c r="K388" s="5">
        <v>1214</v>
      </c>
      <c r="L388" s="68">
        <f t="shared" si="29"/>
        <v>1544.4810543657331</v>
      </c>
      <c r="M388" s="70">
        <v>1600</v>
      </c>
      <c r="N388" s="70">
        <v>1165</v>
      </c>
      <c r="O388" s="7">
        <v>2.2799999999999998</v>
      </c>
      <c r="P388" s="7" t="s">
        <v>197</v>
      </c>
      <c r="Q388" s="71" t="s">
        <v>44</v>
      </c>
      <c r="R388" s="68">
        <f t="shared" si="30"/>
        <v>1875000</v>
      </c>
      <c r="S388" s="7"/>
      <c r="T388" s="7"/>
      <c r="U388" s="7"/>
      <c r="V388" s="67" t="s">
        <v>35</v>
      </c>
      <c r="W388" s="67" t="s">
        <v>36</v>
      </c>
    </row>
    <row r="389" spans="1:23" x14ac:dyDescent="0.2">
      <c r="A389" s="7" t="s">
        <v>229</v>
      </c>
      <c r="B389" s="67" t="s">
        <v>393</v>
      </c>
      <c r="C389" s="67"/>
      <c r="D389" s="67"/>
      <c r="E389" s="1" t="str">
        <f t="shared" si="28"/>
        <v>261 West 28th Street PHA</v>
      </c>
      <c r="F389" s="68">
        <v>2195000</v>
      </c>
      <c r="G389" s="7">
        <v>158</v>
      </c>
      <c r="H389" s="67" t="s">
        <v>33</v>
      </c>
      <c r="I389" s="67">
        <v>2</v>
      </c>
      <c r="J389" s="69">
        <v>2</v>
      </c>
      <c r="K389" s="5">
        <v>1075</v>
      </c>
      <c r="L389" s="68">
        <f t="shared" si="29"/>
        <v>2041.8604651162791</v>
      </c>
      <c r="M389" s="70">
        <v>1515</v>
      </c>
      <c r="N389" s="70">
        <v>841</v>
      </c>
      <c r="O389" s="7">
        <v>2.19</v>
      </c>
      <c r="P389" s="7" t="s">
        <v>197</v>
      </c>
      <c r="Q389" s="71" t="s">
        <v>44</v>
      </c>
      <c r="R389" s="68">
        <f t="shared" si="30"/>
        <v>2195000</v>
      </c>
      <c r="S389" s="7"/>
      <c r="T389" s="7"/>
      <c r="U389" s="7"/>
      <c r="V389" s="67" t="s">
        <v>35</v>
      </c>
      <c r="W389" s="67" t="s">
        <v>36</v>
      </c>
    </row>
    <row r="390" spans="1:23" x14ac:dyDescent="0.2">
      <c r="A390" s="59" t="s">
        <v>233</v>
      </c>
      <c r="B390" s="60" t="s">
        <v>133</v>
      </c>
      <c r="C390" s="60"/>
      <c r="D390" s="60"/>
      <c r="E390" s="1" t="str">
        <f t="shared" si="28"/>
        <v>270 West 17th Street 3G</v>
      </c>
      <c r="F390" s="61">
        <v>1850000</v>
      </c>
      <c r="G390" s="59">
        <v>82</v>
      </c>
      <c r="H390" s="60" t="s">
        <v>33</v>
      </c>
      <c r="I390" s="60">
        <v>2</v>
      </c>
      <c r="J390" s="62">
        <v>2</v>
      </c>
      <c r="K390" s="63">
        <v>1046</v>
      </c>
      <c r="L390" s="61">
        <f t="shared" si="29"/>
        <v>1673.0401529636711</v>
      </c>
      <c r="M390" s="64">
        <v>2.11</v>
      </c>
      <c r="N390" s="64"/>
      <c r="O390" s="59"/>
      <c r="P390" s="59"/>
      <c r="Q390" s="65" t="s">
        <v>34</v>
      </c>
      <c r="R390" s="61">
        <f t="shared" si="30"/>
        <v>1750000</v>
      </c>
      <c r="S390" s="66">
        <v>42650</v>
      </c>
      <c r="T390" s="64">
        <v>1750000</v>
      </c>
      <c r="U390" s="59"/>
      <c r="V390" s="60" t="s">
        <v>35</v>
      </c>
      <c r="W390" s="60" t="s">
        <v>36</v>
      </c>
    </row>
    <row r="391" spans="1:23" x14ac:dyDescent="0.2">
      <c r="A391" s="59" t="s">
        <v>50</v>
      </c>
      <c r="B391" s="60" t="s">
        <v>112</v>
      </c>
      <c r="C391" s="60"/>
      <c r="D391" s="60"/>
      <c r="E391" s="1" t="str">
        <f t="shared" si="28"/>
        <v>300 West 53rd Street 5E</v>
      </c>
      <c r="F391" s="61">
        <v>1150000</v>
      </c>
      <c r="G391" s="59">
        <v>250</v>
      </c>
      <c r="H391" s="60" t="s">
        <v>33</v>
      </c>
      <c r="I391" s="60">
        <v>2</v>
      </c>
      <c r="J391" s="62">
        <v>1</v>
      </c>
      <c r="K391" s="63">
        <v>1034</v>
      </c>
      <c r="L391" s="61">
        <f t="shared" si="29"/>
        <v>1155.7059961315281</v>
      </c>
      <c r="M391" s="59">
        <v>1.59</v>
      </c>
      <c r="N391" s="59"/>
      <c r="O391" s="59"/>
      <c r="P391" s="59"/>
      <c r="Q391" s="65" t="s">
        <v>34</v>
      </c>
      <c r="R391" s="61">
        <f t="shared" si="30"/>
        <v>1195000</v>
      </c>
      <c r="S391" s="66">
        <v>42514</v>
      </c>
      <c r="T391" s="64">
        <v>1195000</v>
      </c>
      <c r="U391" s="59">
        <v>250</v>
      </c>
      <c r="V391" s="60" t="s">
        <v>35</v>
      </c>
      <c r="W391" s="60" t="s">
        <v>36</v>
      </c>
    </row>
    <row r="392" spans="1:23" x14ac:dyDescent="0.2">
      <c r="A392" s="59" t="s">
        <v>50</v>
      </c>
      <c r="B392" s="60" t="s">
        <v>110</v>
      </c>
      <c r="C392" s="60"/>
      <c r="D392" s="60"/>
      <c r="E392" s="1" t="str">
        <f t="shared" si="28"/>
        <v>300 West 53rd Street 6E</v>
      </c>
      <c r="F392" s="61">
        <v>1290000</v>
      </c>
      <c r="G392" s="59">
        <v>120</v>
      </c>
      <c r="H392" s="60" t="s">
        <v>33</v>
      </c>
      <c r="I392" s="60">
        <v>2</v>
      </c>
      <c r="J392" s="62">
        <v>1</v>
      </c>
      <c r="K392" s="63">
        <v>1034</v>
      </c>
      <c r="L392" s="61">
        <f t="shared" si="29"/>
        <v>1223.4042553191489</v>
      </c>
      <c r="M392" s="59">
        <v>1.61</v>
      </c>
      <c r="N392" s="59"/>
      <c r="O392" s="59"/>
      <c r="P392" s="59"/>
      <c r="Q392" s="65" t="s">
        <v>34</v>
      </c>
      <c r="R392" s="61">
        <f t="shared" si="30"/>
        <v>1265000</v>
      </c>
      <c r="S392" s="66">
        <v>42454</v>
      </c>
      <c r="T392" s="64">
        <v>1265000</v>
      </c>
      <c r="U392" s="59">
        <v>120</v>
      </c>
      <c r="V392" s="60" t="s">
        <v>35</v>
      </c>
      <c r="W392" s="60" t="s">
        <v>36</v>
      </c>
    </row>
    <row r="393" spans="1:23" x14ac:dyDescent="0.2">
      <c r="A393" s="59" t="s">
        <v>50</v>
      </c>
      <c r="B393" s="60" t="s">
        <v>394</v>
      </c>
      <c r="C393" s="60"/>
      <c r="D393" s="60"/>
      <c r="E393" s="1" t="str">
        <f t="shared" si="28"/>
        <v>300 West 53rd Street 6K</v>
      </c>
      <c r="F393" s="61">
        <v>1095000</v>
      </c>
      <c r="G393" s="59">
        <v>90</v>
      </c>
      <c r="H393" s="60" t="s">
        <v>33</v>
      </c>
      <c r="I393" s="60">
        <v>2</v>
      </c>
      <c r="J393" s="62">
        <v>1</v>
      </c>
      <c r="K393" s="63">
        <v>908</v>
      </c>
      <c r="L393" s="61">
        <f t="shared" si="29"/>
        <v>1233.4812775330397</v>
      </c>
      <c r="M393" s="59">
        <v>1.61</v>
      </c>
      <c r="N393" s="59"/>
      <c r="O393" s="59"/>
      <c r="P393" s="59"/>
      <c r="Q393" s="65" t="s">
        <v>34</v>
      </c>
      <c r="R393" s="61">
        <f t="shared" si="30"/>
        <v>1120001</v>
      </c>
      <c r="S393" s="66">
        <v>42465</v>
      </c>
      <c r="T393" s="64">
        <v>1120001</v>
      </c>
      <c r="U393" s="59">
        <v>90</v>
      </c>
      <c r="V393" s="60" t="s">
        <v>35</v>
      </c>
      <c r="W393" s="60" t="s">
        <v>36</v>
      </c>
    </row>
    <row r="394" spans="1:23" x14ac:dyDescent="0.2">
      <c r="A394" t="s">
        <v>55</v>
      </c>
      <c r="B394" s="1" t="s">
        <v>395</v>
      </c>
      <c r="E394" s="1" t="str">
        <f t="shared" si="28"/>
        <v>301 West 57th Street 10D</v>
      </c>
      <c r="F394" s="3">
        <v>2790000</v>
      </c>
      <c r="G394">
        <v>112</v>
      </c>
      <c r="H394" s="1" t="s">
        <v>33</v>
      </c>
      <c r="I394" s="1">
        <v>2</v>
      </c>
      <c r="J394" s="51">
        <v>2</v>
      </c>
      <c r="K394" s="52">
        <v>1096</v>
      </c>
      <c r="L394" s="3">
        <f t="shared" si="29"/>
        <v>2545.6204379562046</v>
      </c>
      <c r="M394">
        <v>1032</v>
      </c>
      <c r="N394">
        <v>933</v>
      </c>
      <c r="O394">
        <v>1.79</v>
      </c>
      <c r="Q394" s="53" t="s">
        <v>52</v>
      </c>
      <c r="R394" s="3">
        <f t="shared" si="30"/>
        <v>2790000</v>
      </c>
      <c r="V394" s="12" t="s">
        <v>35</v>
      </c>
      <c r="W394" s="1" t="s">
        <v>35</v>
      </c>
    </row>
    <row r="395" spans="1:23" x14ac:dyDescent="0.2">
      <c r="A395" s="59" t="s">
        <v>55</v>
      </c>
      <c r="B395" s="60" t="s">
        <v>396</v>
      </c>
      <c r="C395" s="60"/>
      <c r="D395" s="60"/>
      <c r="E395" s="1" t="str">
        <f t="shared" si="28"/>
        <v>301 West 57th Street 40C</v>
      </c>
      <c r="F395" s="61">
        <v>5600000</v>
      </c>
      <c r="G395" s="59">
        <v>136</v>
      </c>
      <c r="H395" s="60" t="s">
        <v>33</v>
      </c>
      <c r="I395" s="60">
        <v>2</v>
      </c>
      <c r="J395" s="62">
        <v>2</v>
      </c>
      <c r="K395" s="63">
        <v>1455</v>
      </c>
      <c r="L395" s="61">
        <f t="shared" si="29"/>
        <v>3608.2474226804125</v>
      </c>
      <c r="M395" s="59">
        <v>2.62</v>
      </c>
      <c r="N395" s="59"/>
      <c r="O395" s="59"/>
      <c r="P395" s="59"/>
      <c r="Q395" s="65" t="s">
        <v>34</v>
      </c>
      <c r="R395" s="61">
        <f t="shared" si="30"/>
        <v>5250000</v>
      </c>
      <c r="S395" s="66">
        <v>42681</v>
      </c>
      <c r="T395" s="64">
        <v>5250000</v>
      </c>
      <c r="U395" s="59">
        <v>136</v>
      </c>
      <c r="V395" s="60" t="s">
        <v>35</v>
      </c>
      <c r="W395" s="60" t="s">
        <v>36</v>
      </c>
    </row>
    <row r="396" spans="1:23" x14ac:dyDescent="0.2">
      <c r="A396" t="s">
        <v>397</v>
      </c>
      <c r="B396" s="1" t="s">
        <v>98</v>
      </c>
      <c r="E396" s="1" t="str">
        <f t="shared" si="28"/>
        <v>305 West 16th Street 4H</v>
      </c>
      <c r="F396" s="3">
        <v>2175000</v>
      </c>
      <c r="G396">
        <v>56</v>
      </c>
      <c r="H396" s="1" t="s">
        <v>104</v>
      </c>
      <c r="I396" s="1">
        <v>2</v>
      </c>
      <c r="J396" s="51">
        <v>2</v>
      </c>
      <c r="K396" s="52">
        <v>978</v>
      </c>
      <c r="L396" s="3">
        <f t="shared" si="29"/>
        <v>2223.9263803680983</v>
      </c>
      <c r="M396" s="72">
        <v>2288</v>
      </c>
      <c r="N396" s="72">
        <v>0</v>
      </c>
      <c r="O396">
        <v>2.34</v>
      </c>
      <c r="Q396" s="53" t="s">
        <v>52</v>
      </c>
      <c r="R396" s="3">
        <f t="shared" si="30"/>
        <v>2175000</v>
      </c>
      <c r="V396" s="1" t="s">
        <v>35</v>
      </c>
      <c r="W396" s="1" t="s">
        <v>35</v>
      </c>
    </row>
    <row r="397" spans="1:23" x14ac:dyDescent="0.2">
      <c r="A397" t="s">
        <v>398</v>
      </c>
      <c r="B397" s="1" t="s">
        <v>63</v>
      </c>
      <c r="E397" s="1" t="str">
        <f t="shared" si="28"/>
        <v>305 West 52nd Street 2J</v>
      </c>
      <c r="F397" s="3">
        <v>985000</v>
      </c>
      <c r="G397">
        <v>112</v>
      </c>
      <c r="H397" s="1" t="s">
        <v>33</v>
      </c>
      <c r="I397" s="1">
        <v>2</v>
      </c>
      <c r="J397" s="51">
        <v>1</v>
      </c>
      <c r="K397" s="52">
        <v>853</v>
      </c>
      <c r="L397" s="3">
        <f t="shared" si="29"/>
        <v>1154.7479484173505</v>
      </c>
      <c r="M397">
        <v>791</v>
      </c>
      <c r="N397">
        <v>874</v>
      </c>
      <c r="O397">
        <v>1.95</v>
      </c>
      <c r="P397" t="s">
        <v>216</v>
      </c>
      <c r="Q397" s="53" t="s">
        <v>52</v>
      </c>
      <c r="R397" s="3">
        <f t="shared" si="30"/>
        <v>985000</v>
      </c>
      <c r="V397" s="12" t="s">
        <v>35</v>
      </c>
      <c r="W397" s="1" t="s">
        <v>35</v>
      </c>
    </row>
    <row r="398" spans="1:23" x14ac:dyDescent="0.2">
      <c r="A398" s="59" t="s">
        <v>399</v>
      </c>
      <c r="B398" s="60" t="s">
        <v>242</v>
      </c>
      <c r="C398" s="60"/>
      <c r="D398" s="60"/>
      <c r="E398" s="1" t="str">
        <f t="shared" ref="E398:E461" si="31">A398&amp;" "&amp;B398</f>
        <v>305-313 West 22nd Street 2C</v>
      </c>
      <c r="F398" s="61">
        <v>1999000</v>
      </c>
      <c r="G398" s="59">
        <v>46</v>
      </c>
      <c r="H398" s="60" t="s">
        <v>33</v>
      </c>
      <c r="I398" s="60">
        <v>2</v>
      </c>
      <c r="J398" s="62">
        <v>2</v>
      </c>
      <c r="K398" s="63">
        <v>1071</v>
      </c>
      <c r="L398" s="61">
        <f t="shared" ref="L398:L461" si="32">IF(K398="NA","NA",R398/K398)</f>
        <v>1867.4136321195144</v>
      </c>
      <c r="M398" s="64">
        <v>1.8</v>
      </c>
      <c r="N398" s="64"/>
      <c r="O398" s="59"/>
      <c r="P398" s="59"/>
      <c r="Q398" s="65" t="s">
        <v>34</v>
      </c>
      <c r="R398" s="61">
        <f t="shared" ref="R398:R461" si="33">IF(ISBLANK(T398),F398,T398)</f>
        <v>2000000</v>
      </c>
      <c r="S398" s="66">
        <v>42550</v>
      </c>
      <c r="T398" s="64">
        <v>2000000</v>
      </c>
      <c r="U398" s="59"/>
      <c r="V398" s="60" t="s">
        <v>35</v>
      </c>
      <c r="W398" s="60" t="s">
        <v>36</v>
      </c>
    </row>
    <row r="399" spans="1:23" x14ac:dyDescent="0.2">
      <c r="A399" t="s">
        <v>247</v>
      </c>
      <c r="B399" s="1" t="s">
        <v>400</v>
      </c>
      <c r="E399" s="1" t="str">
        <f t="shared" si="31"/>
        <v>310 West 52nd Street 17B</v>
      </c>
      <c r="F399" s="3">
        <v>2660000</v>
      </c>
      <c r="G399">
        <v>71</v>
      </c>
      <c r="H399" s="1" t="s">
        <v>33</v>
      </c>
      <c r="I399" s="1">
        <v>2</v>
      </c>
      <c r="J399" s="51">
        <v>2.5</v>
      </c>
      <c r="K399" s="52">
        <v>1331</v>
      </c>
      <c r="L399" s="3">
        <f t="shared" si="32"/>
        <v>1998.4973703981968</v>
      </c>
      <c r="M399">
        <v>1597</v>
      </c>
      <c r="N399">
        <v>1190</v>
      </c>
      <c r="O399">
        <v>2.09</v>
      </c>
      <c r="P399" t="s">
        <v>179</v>
      </c>
      <c r="Q399" s="53" t="s">
        <v>52</v>
      </c>
      <c r="R399" s="3">
        <f t="shared" si="33"/>
        <v>2660000</v>
      </c>
      <c r="V399" s="12" t="s">
        <v>35</v>
      </c>
      <c r="W399" s="1" t="s">
        <v>35</v>
      </c>
    </row>
    <row r="400" spans="1:23" x14ac:dyDescent="0.2">
      <c r="A400" t="s">
        <v>247</v>
      </c>
      <c r="B400" s="1" t="s">
        <v>401</v>
      </c>
      <c r="E400" s="1" t="str">
        <f t="shared" si="31"/>
        <v>310 West 52nd Street 32J</v>
      </c>
      <c r="F400" s="3">
        <v>1995000</v>
      </c>
      <c r="G400">
        <v>32</v>
      </c>
      <c r="H400" s="1" t="s">
        <v>33</v>
      </c>
      <c r="I400" s="1">
        <v>2</v>
      </c>
      <c r="J400" s="51">
        <v>1.5</v>
      </c>
      <c r="K400" s="52">
        <v>919</v>
      </c>
      <c r="L400" s="3">
        <f t="shared" si="32"/>
        <v>2170.8378672470076</v>
      </c>
      <c r="M400">
        <v>1182</v>
      </c>
      <c r="N400">
        <v>868</v>
      </c>
      <c r="O400">
        <v>2.23</v>
      </c>
      <c r="P400" t="s">
        <v>179</v>
      </c>
      <c r="Q400" s="53" t="s">
        <v>52</v>
      </c>
      <c r="R400" s="3">
        <f t="shared" si="33"/>
        <v>1995000</v>
      </c>
      <c r="V400" s="12" t="s">
        <v>35</v>
      </c>
      <c r="W400" s="1" t="s">
        <v>35</v>
      </c>
    </row>
    <row r="401" spans="1:23" x14ac:dyDescent="0.2">
      <c r="A401" t="s">
        <v>247</v>
      </c>
      <c r="B401" s="1" t="s">
        <v>276</v>
      </c>
      <c r="E401" s="1" t="str">
        <f t="shared" si="31"/>
        <v>310 West 52nd Street 3D</v>
      </c>
      <c r="F401" s="3">
        <v>1725000</v>
      </c>
      <c r="G401">
        <v>26</v>
      </c>
      <c r="H401" s="1" t="s">
        <v>33</v>
      </c>
      <c r="I401" s="1">
        <v>2</v>
      </c>
      <c r="J401" s="51">
        <v>2</v>
      </c>
      <c r="K401" s="52">
        <v>987</v>
      </c>
      <c r="L401" s="3">
        <f t="shared" si="32"/>
        <v>1747.7203647416413</v>
      </c>
      <c r="M401">
        <v>1183</v>
      </c>
      <c r="N401">
        <v>858</v>
      </c>
      <c r="O401">
        <v>2.0699999999999998</v>
      </c>
      <c r="P401" t="s">
        <v>179</v>
      </c>
      <c r="Q401" s="53" t="s">
        <v>52</v>
      </c>
      <c r="R401" s="3">
        <f t="shared" si="33"/>
        <v>1725000</v>
      </c>
      <c r="V401" s="12" t="s">
        <v>35</v>
      </c>
      <c r="W401" s="1" t="s">
        <v>35</v>
      </c>
    </row>
    <row r="402" spans="1:23" x14ac:dyDescent="0.2">
      <c r="A402" s="59" t="s">
        <v>247</v>
      </c>
      <c r="B402" s="60" t="s">
        <v>183</v>
      </c>
      <c r="C402" s="60"/>
      <c r="D402" s="60"/>
      <c r="E402" s="1" t="str">
        <f t="shared" si="31"/>
        <v>310 West 52nd Street 22H</v>
      </c>
      <c r="F402" s="61">
        <v>2550000</v>
      </c>
      <c r="G402" s="59">
        <v>133</v>
      </c>
      <c r="H402" s="60" t="s">
        <v>33</v>
      </c>
      <c r="I402" s="60">
        <v>2</v>
      </c>
      <c r="J402" s="62">
        <v>2</v>
      </c>
      <c r="K402" s="63">
        <v>1253</v>
      </c>
      <c r="L402" s="61">
        <f t="shared" si="32"/>
        <v>2035.1157222665602</v>
      </c>
      <c r="M402" s="59">
        <v>1.96</v>
      </c>
      <c r="N402" s="59"/>
      <c r="O402" s="59"/>
      <c r="P402" s="59" t="s">
        <v>179</v>
      </c>
      <c r="Q402" s="65" t="s">
        <v>34</v>
      </c>
      <c r="R402" s="61">
        <f t="shared" si="33"/>
        <v>2550000</v>
      </c>
      <c r="S402" s="66">
        <v>42585</v>
      </c>
      <c r="T402" s="64">
        <v>2550000</v>
      </c>
      <c r="U402" s="59">
        <v>133</v>
      </c>
      <c r="V402" s="60" t="s">
        <v>35</v>
      </c>
      <c r="W402" s="60" t="s">
        <v>36</v>
      </c>
    </row>
    <row r="403" spans="1:23" x14ac:dyDescent="0.2">
      <c r="A403" s="59" t="s">
        <v>247</v>
      </c>
      <c r="B403" s="60" t="s">
        <v>402</v>
      </c>
      <c r="C403" s="60"/>
      <c r="D403" s="60"/>
      <c r="E403" s="1" t="str">
        <f t="shared" si="31"/>
        <v>310 West 52nd Street 37B</v>
      </c>
      <c r="F403" s="61">
        <v>2999000</v>
      </c>
      <c r="G403" s="59">
        <v>94</v>
      </c>
      <c r="H403" s="60" t="s">
        <v>33</v>
      </c>
      <c r="I403" s="60">
        <v>2</v>
      </c>
      <c r="J403" s="62">
        <v>2</v>
      </c>
      <c r="K403" s="63">
        <v>1331</v>
      </c>
      <c r="L403" s="61">
        <f t="shared" si="32"/>
        <v>2238.9181066867018</v>
      </c>
      <c r="M403" s="59">
        <v>1.98</v>
      </c>
      <c r="N403" s="59"/>
      <c r="O403" s="59"/>
      <c r="P403" s="59" t="s">
        <v>179</v>
      </c>
      <c r="Q403" s="65" t="s">
        <v>34</v>
      </c>
      <c r="R403" s="61">
        <f t="shared" si="33"/>
        <v>2980000</v>
      </c>
      <c r="S403" s="66">
        <v>42460</v>
      </c>
      <c r="T403" s="64">
        <v>2980000</v>
      </c>
      <c r="U403" s="59">
        <v>94</v>
      </c>
      <c r="V403" s="60" t="s">
        <v>35</v>
      </c>
      <c r="W403" s="60" t="s">
        <v>36</v>
      </c>
    </row>
    <row r="404" spans="1:23" x14ac:dyDescent="0.2">
      <c r="A404" t="s">
        <v>72</v>
      </c>
      <c r="B404" s="1" t="s">
        <v>276</v>
      </c>
      <c r="E404" s="1" t="str">
        <f t="shared" si="31"/>
        <v>315 Seventh Avenue 3D</v>
      </c>
      <c r="F404" s="3">
        <v>2100000</v>
      </c>
      <c r="G404">
        <v>70</v>
      </c>
      <c r="H404" s="1" t="s">
        <v>33</v>
      </c>
      <c r="I404" s="1">
        <v>2</v>
      </c>
      <c r="J404" s="51">
        <v>2</v>
      </c>
      <c r="K404" s="52">
        <v>1000</v>
      </c>
      <c r="L404" s="3">
        <f t="shared" si="32"/>
        <v>2100</v>
      </c>
      <c r="M404" s="72">
        <v>831</v>
      </c>
      <c r="N404" s="72">
        <v>684</v>
      </c>
      <c r="O404">
        <v>1.51</v>
      </c>
      <c r="Q404" s="53" t="s">
        <v>52</v>
      </c>
      <c r="R404" s="3">
        <f t="shared" si="33"/>
        <v>2100000</v>
      </c>
      <c r="V404" s="1" t="s">
        <v>35</v>
      </c>
      <c r="W404" s="1" t="s">
        <v>35</v>
      </c>
    </row>
    <row r="405" spans="1:23" x14ac:dyDescent="0.2">
      <c r="A405" t="s">
        <v>76</v>
      </c>
      <c r="B405" s="1" t="s">
        <v>403</v>
      </c>
      <c r="E405" s="1" t="str">
        <f t="shared" si="31"/>
        <v>322 W 57th Street 42K</v>
      </c>
      <c r="F405" s="3">
        <v>2050000</v>
      </c>
      <c r="G405">
        <v>404</v>
      </c>
      <c r="H405" s="1" t="s">
        <v>33</v>
      </c>
      <c r="I405" s="1">
        <v>2</v>
      </c>
      <c r="J405" s="51">
        <v>2</v>
      </c>
      <c r="K405" s="52">
        <v>1196</v>
      </c>
      <c r="L405" s="3">
        <f t="shared" si="32"/>
        <v>1714.0468227424749</v>
      </c>
      <c r="M405">
        <v>1033</v>
      </c>
      <c r="N405">
        <v>1703</v>
      </c>
      <c r="O405">
        <v>2.29</v>
      </c>
      <c r="Q405" s="53" t="s">
        <v>52</v>
      </c>
      <c r="R405" s="3">
        <f t="shared" si="33"/>
        <v>2050000</v>
      </c>
      <c r="V405" s="12" t="s">
        <v>35</v>
      </c>
      <c r="W405" s="1" t="s">
        <v>35</v>
      </c>
    </row>
    <row r="406" spans="1:23" x14ac:dyDescent="0.2">
      <c r="A406" t="s">
        <v>77</v>
      </c>
      <c r="B406" s="1" t="s">
        <v>404</v>
      </c>
      <c r="E406" s="1" t="str">
        <f t="shared" si="31"/>
        <v>322 West 57th Street 21B2</v>
      </c>
      <c r="F406" s="3">
        <v>2695000</v>
      </c>
      <c r="G406">
        <v>27</v>
      </c>
      <c r="H406" s="1" t="s">
        <v>33</v>
      </c>
      <c r="I406" s="1">
        <v>2</v>
      </c>
      <c r="J406" s="51">
        <v>2</v>
      </c>
      <c r="K406" s="52">
        <v>1342</v>
      </c>
      <c r="L406" s="3">
        <f t="shared" si="32"/>
        <v>2008.1967213114754</v>
      </c>
      <c r="M406">
        <v>956</v>
      </c>
      <c r="N406">
        <v>1665</v>
      </c>
      <c r="O406">
        <v>1.95</v>
      </c>
      <c r="Q406" s="53" t="s">
        <v>52</v>
      </c>
      <c r="R406" s="3">
        <f t="shared" si="33"/>
        <v>2695000</v>
      </c>
      <c r="V406" s="12" t="s">
        <v>35</v>
      </c>
      <c r="W406" s="1" t="s">
        <v>35</v>
      </c>
    </row>
    <row r="407" spans="1:23" x14ac:dyDescent="0.2">
      <c r="A407" t="s">
        <v>77</v>
      </c>
      <c r="B407" s="1" t="s">
        <v>405</v>
      </c>
      <c r="E407" s="1" t="str">
        <f t="shared" si="31"/>
        <v>322 West 57th Street 39K1</v>
      </c>
      <c r="F407" s="3">
        <v>2995000</v>
      </c>
      <c r="G407">
        <v>387</v>
      </c>
      <c r="H407" s="1" t="s">
        <v>33</v>
      </c>
      <c r="I407" s="1">
        <v>2</v>
      </c>
      <c r="J407" s="51">
        <v>2</v>
      </c>
      <c r="K407" s="52">
        <v>1196</v>
      </c>
      <c r="L407" s="3">
        <f t="shared" si="32"/>
        <v>2504.1806020066888</v>
      </c>
      <c r="M407">
        <v>1355</v>
      </c>
      <c r="N407">
        <v>1079</v>
      </c>
      <c r="O407">
        <v>2.04</v>
      </c>
      <c r="Q407" s="53" t="s">
        <v>52</v>
      </c>
      <c r="R407" s="3">
        <f t="shared" si="33"/>
        <v>2995000</v>
      </c>
      <c r="V407" s="12" t="s">
        <v>35</v>
      </c>
      <c r="W407" s="1" t="s">
        <v>35</v>
      </c>
    </row>
    <row r="408" spans="1:23" x14ac:dyDescent="0.2">
      <c r="A408" t="s">
        <v>77</v>
      </c>
      <c r="B408" s="1" t="s">
        <v>406</v>
      </c>
      <c r="E408" s="1" t="str">
        <f t="shared" si="31"/>
        <v>322 West 57th Street 40B</v>
      </c>
      <c r="F408" s="3">
        <v>3500000</v>
      </c>
      <c r="G408">
        <v>62</v>
      </c>
      <c r="H408" s="1" t="s">
        <v>33</v>
      </c>
      <c r="I408" s="1">
        <v>2</v>
      </c>
      <c r="J408" s="51">
        <v>2</v>
      </c>
      <c r="K408" s="52">
        <v>1340</v>
      </c>
      <c r="L408" s="3">
        <f t="shared" si="32"/>
        <v>2611.9402985074626</v>
      </c>
      <c r="M408">
        <v>1158</v>
      </c>
      <c r="N408">
        <v>1544</v>
      </c>
      <c r="O408">
        <v>2.02</v>
      </c>
      <c r="Q408" s="53" t="s">
        <v>52</v>
      </c>
      <c r="R408" s="3">
        <f t="shared" si="33"/>
        <v>3500000</v>
      </c>
      <c r="V408" s="12" t="s">
        <v>35</v>
      </c>
      <c r="W408" s="1" t="s">
        <v>35</v>
      </c>
    </row>
    <row r="409" spans="1:23" x14ac:dyDescent="0.2">
      <c r="A409" t="s">
        <v>77</v>
      </c>
      <c r="B409" s="1" t="s">
        <v>407</v>
      </c>
      <c r="E409" s="1" t="str">
        <f t="shared" si="31"/>
        <v>322 West 57th Street 53K</v>
      </c>
      <c r="F409" s="3">
        <v>2095000</v>
      </c>
      <c r="G409">
        <v>201</v>
      </c>
      <c r="H409" s="1" t="s">
        <v>33</v>
      </c>
      <c r="I409" s="1">
        <v>2</v>
      </c>
      <c r="J409" s="51">
        <v>2</v>
      </c>
      <c r="K409" s="52">
        <v>1196</v>
      </c>
      <c r="L409" s="3">
        <f t="shared" si="32"/>
        <v>1751.6722408026756</v>
      </c>
      <c r="M409">
        <v>1085</v>
      </c>
      <c r="N409">
        <v>1538</v>
      </c>
      <c r="O409">
        <v>2.19</v>
      </c>
      <c r="Q409" s="53" t="s">
        <v>52</v>
      </c>
      <c r="R409" s="3">
        <f t="shared" si="33"/>
        <v>2095000</v>
      </c>
      <c r="V409" s="12" t="s">
        <v>35</v>
      </c>
      <c r="W409" s="1" t="s">
        <v>35</v>
      </c>
    </row>
    <row r="410" spans="1:23" x14ac:dyDescent="0.2">
      <c r="A410" s="59" t="s">
        <v>77</v>
      </c>
      <c r="B410" s="60" t="s">
        <v>408</v>
      </c>
      <c r="C410" s="60"/>
      <c r="D410" s="60"/>
      <c r="E410" s="1" t="str">
        <f t="shared" si="31"/>
        <v>322 West 57th Street 30T</v>
      </c>
      <c r="F410" s="61">
        <v>2300000</v>
      </c>
      <c r="G410" s="59">
        <v>33</v>
      </c>
      <c r="H410" s="60" t="s">
        <v>33</v>
      </c>
      <c r="I410" s="60">
        <v>2</v>
      </c>
      <c r="J410" s="62">
        <v>2</v>
      </c>
      <c r="K410" s="63">
        <v>1104</v>
      </c>
      <c r="L410" s="61">
        <f t="shared" si="32"/>
        <v>2219.2028985507245</v>
      </c>
      <c r="M410" s="59">
        <v>1.69</v>
      </c>
      <c r="N410" s="59"/>
      <c r="O410" s="59"/>
      <c r="P410" s="59"/>
      <c r="Q410" s="65" t="s">
        <v>34</v>
      </c>
      <c r="R410" s="61">
        <f t="shared" si="33"/>
        <v>2450000</v>
      </c>
      <c r="S410" s="66">
        <v>42429</v>
      </c>
      <c r="T410" s="64">
        <v>2450000</v>
      </c>
      <c r="U410" s="59">
        <v>33</v>
      </c>
      <c r="V410" s="60" t="s">
        <v>35</v>
      </c>
      <c r="W410" s="60" t="s">
        <v>36</v>
      </c>
    </row>
    <row r="411" spans="1:23" x14ac:dyDescent="0.2">
      <c r="A411" s="7" t="s">
        <v>77</v>
      </c>
      <c r="B411" s="67" t="s">
        <v>409</v>
      </c>
      <c r="C411" s="67"/>
      <c r="D411" s="67"/>
      <c r="E411" s="1" t="str">
        <f t="shared" si="31"/>
        <v>322 West 57th Street 31D</v>
      </c>
      <c r="F411" s="68">
        <v>2995000</v>
      </c>
      <c r="G411" s="7">
        <v>57</v>
      </c>
      <c r="H411" s="67" t="s">
        <v>33</v>
      </c>
      <c r="I411" s="67">
        <v>2</v>
      </c>
      <c r="J411" s="69">
        <v>2</v>
      </c>
      <c r="K411" s="5">
        <v>1350</v>
      </c>
      <c r="L411" s="68">
        <f t="shared" si="32"/>
        <v>2218.5185185185187</v>
      </c>
      <c r="M411" s="7">
        <v>1098</v>
      </c>
      <c r="N411" s="7">
        <v>1529</v>
      </c>
      <c r="O411" s="7">
        <v>1.95</v>
      </c>
      <c r="P411" s="7"/>
      <c r="Q411" s="71" t="s">
        <v>44</v>
      </c>
      <c r="R411" s="68">
        <f t="shared" si="33"/>
        <v>2995000</v>
      </c>
      <c r="S411" s="7"/>
      <c r="T411" s="7"/>
      <c r="U411" s="7">
        <v>57</v>
      </c>
      <c r="V411" s="67" t="s">
        <v>35</v>
      </c>
      <c r="W411" s="67" t="s">
        <v>36</v>
      </c>
    </row>
    <row r="412" spans="1:23" x14ac:dyDescent="0.2">
      <c r="A412" s="59" t="s">
        <v>77</v>
      </c>
      <c r="B412" s="60" t="s">
        <v>410</v>
      </c>
      <c r="C412" s="60"/>
      <c r="D412" s="60"/>
      <c r="E412" s="1" t="str">
        <f t="shared" si="31"/>
        <v>322 West 57th Street 31U1</v>
      </c>
      <c r="F412" s="61">
        <v>4000000</v>
      </c>
      <c r="G412" s="59">
        <v>9</v>
      </c>
      <c r="H412" s="60" t="s">
        <v>33</v>
      </c>
      <c r="I412" s="60">
        <v>2</v>
      </c>
      <c r="J412" s="62">
        <v>2</v>
      </c>
      <c r="K412" s="63">
        <v>1600</v>
      </c>
      <c r="L412" s="61">
        <f t="shared" si="32"/>
        <v>2437.5</v>
      </c>
      <c r="M412" s="59">
        <v>2.0299999999999998</v>
      </c>
      <c r="N412" s="59"/>
      <c r="O412" s="59"/>
      <c r="P412" s="59"/>
      <c r="Q412" s="65" t="s">
        <v>34</v>
      </c>
      <c r="R412" s="61">
        <f t="shared" si="33"/>
        <v>3900000</v>
      </c>
      <c r="S412" s="66">
        <v>42384</v>
      </c>
      <c r="T412" s="64">
        <v>3900000</v>
      </c>
      <c r="U412" s="59">
        <v>9</v>
      </c>
      <c r="V412" s="60" t="s">
        <v>35</v>
      </c>
      <c r="W412" s="60" t="s">
        <v>36</v>
      </c>
    </row>
    <row r="413" spans="1:23" x14ac:dyDescent="0.2">
      <c r="A413" s="7" t="s">
        <v>77</v>
      </c>
      <c r="B413" s="67" t="s">
        <v>411</v>
      </c>
      <c r="C413" s="67"/>
      <c r="D413" s="67"/>
      <c r="E413" s="1" t="str">
        <f t="shared" si="31"/>
        <v>322 West 57th Street 39F1</v>
      </c>
      <c r="F413" s="68">
        <v>2195000</v>
      </c>
      <c r="G413" s="7">
        <v>87</v>
      </c>
      <c r="H413" s="67" t="s">
        <v>33</v>
      </c>
      <c r="I413" s="67">
        <v>2</v>
      </c>
      <c r="J413" s="69">
        <v>2</v>
      </c>
      <c r="K413" s="5">
        <v>1168</v>
      </c>
      <c r="L413" s="68">
        <f t="shared" si="32"/>
        <v>1879.2808219178082</v>
      </c>
      <c r="M413" s="7">
        <v>1008</v>
      </c>
      <c r="N413" s="7">
        <v>1714</v>
      </c>
      <c r="O413" s="7">
        <v>2.33</v>
      </c>
      <c r="P413" s="7"/>
      <c r="Q413" s="71" t="s">
        <v>44</v>
      </c>
      <c r="R413" s="68">
        <f t="shared" si="33"/>
        <v>2195000</v>
      </c>
      <c r="S413" s="7"/>
      <c r="T413" s="7"/>
      <c r="U413" s="7">
        <v>87</v>
      </c>
      <c r="V413" s="67" t="s">
        <v>35</v>
      </c>
      <c r="W413" s="67" t="s">
        <v>36</v>
      </c>
    </row>
    <row r="414" spans="1:23" x14ac:dyDescent="0.2">
      <c r="A414" s="7" t="s">
        <v>77</v>
      </c>
      <c r="B414" s="67" t="s">
        <v>412</v>
      </c>
      <c r="C414" s="67"/>
      <c r="D414" s="67"/>
      <c r="E414" s="1" t="str">
        <f t="shared" si="31"/>
        <v>322 West 57th Street 42M1</v>
      </c>
      <c r="F414" s="68">
        <v>3749000</v>
      </c>
      <c r="G414" s="7">
        <v>352</v>
      </c>
      <c r="H414" s="67" t="s">
        <v>33</v>
      </c>
      <c r="I414" s="67">
        <v>2</v>
      </c>
      <c r="J414" s="69">
        <v>2.5</v>
      </c>
      <c r="K414" s="5">
        <v>1355</v>
      </c>
      <c r="L414" s="68">
        <f t="shared" si="32"/>
        <v>2766.789667896679</v>
      </c>
      <c r="M414" s="7">
        <v>1138</v>
      </c>
      <c r="N414" s="7">
        <v>1937</v>
      </c>
      <c r="O414" s="7">
        <v>2.27</v>
      </c>
      <c r="P414" s="7"/>
      <c r="Q414" s="71" t="s">
        <v>44</v>
      </c>
      <c r="R414" s="68">
        <f t="shared" si="33"/>
        <v>3749000</v>
      </c>
      <c r="S414" s="7"/>
      <c r="T414" s="7"/>
      <c r="U414" s="7">
        <v>352</v>
      </c>
      <c r="V414" s="67" t="s">
        <v>35</v>
      </c>
      <c r="W414" s="67" t="s">
        <v>36</v>
      </c>
    </row>
    <row r="415" spans="1:23" x14ac:dyDescent="0.2">
      <c r="A415" s="59" t="s">
        <v>77</v>
      </c>
      <c r="B415" s="60" t="s">
        <v>413</v>
      </c>
      <c r="C415" s="60"/>
      <c r="D415" s="60"/>
      <c r="E415" s="1" t="str">
        <f t="shared" si="31"/>
        <v>322 West 57th Street 45D2</v>
      </c>
      <c r="F415" s="61">
        <v>3295000</v>
      </c>
      <c r="G415" s="59">
        <v>111</v>
      </c>
      <c r="H415" s="60" t="s">
        <v>33</v>
      </c>
      <c r="I415" s="60">
        <v>2</v>
      </c>
      <c r="J415" s="62">
        <v>2</v>
      </c>
      <c r="K415" s="63">
        <v>1434</v>
      </c>
      <c r="L415" s="61">
        <f t="shared" si="32"/>
        <v>2283.8214783821477</v>
      </c>
      <c r="M415" s="59">
        <v>2.29</v>
      </c>
      <c r="N415" s="59"/>
      <c r="O415" s="59"/>
      <c r="P415" s="59"/>
      <c r="Q415" s="65" t="s">
        <v>34</v>
      </c>
      <c r="R415" s="61">
        <f t="shared" si="33"/>
        <v>3275000</v>
      </c>
      <c r="S415" s="66">
        <v>42360</v>
      </c>
      <c r="T415" s="64">
        <v>3275000</v>
      </c>
      <c r="U415" s="59">
        <v>111</v>
      </c>
      <c r="V415" s="60" t="s">
        <v>35</v>
      </c>
      <c r="W415" s="60" t="s">
        <v>36</v>
      </c>
    </row>
    <row r="416" spans="1:23" x14ac:dyDescent="0.2">
      <c r="A416" s="59" t="s">
        <v>77</v>
      </c>
      <c r="B416" s="60" t="s">
        <v>414</v>
      </c>
      <c r="C416" s="60"/>
      <c r="D416" s="60"/>
      <c r="E416" s="1" t="str">
        <f t="shared" si="31"/>
        <v>322 West 57th Street 47F2</v>
      </c>
      <c r="F416" s="61">
        <v>3079000</v>
      </c>
      <c r="G416" s="59">
        <v>64</v>
      </c>
      <c r="H416" s="60" t="s">
        <v>33</v>
      </c>
      <c r="I416" s="60">
        <v>2</v>
      </c>
      <c r="J416" s="62">
        <v>2</v>
      </c>
      <c r="K416" s="63">
        <v>1228</v>
      </c>
      <c r="L416" s="61">
        <f t="shared" si="32"/>
        <v>2178.3387622149835</v>
      </c>
      <c r="M416" s="59">
        <v>2.0299999999999998</v>
      </c>
      <c r="N416" s="59"/>
      <c r="O416" s="59"/>
      <c r="P416" s="59"/>
      <c r="Q416" s="65" t="s">
        <v>34</v>
      </c>
      <c r="R416" s="61">
        <f t="shared" si="33"/>
        <v>2675000</v>
      </c>
      <c r="S416" s="66">
        <v>42641</v>
      </c>
      <c r="T416" s="64">
        <v>2675000</v>
      </c>
      <c r="U416" s="59">
        <v>64</v>
      </c>
      <c r="V416" s="60" t="s">
        <v>35</v>
      </c>
      <c r="W416" s="60" t="s">
        <v>36</v>
      </c>
    </row>
    <row r="417" spans="1:23" x14ac:dyDescent="0.2">
      <c r="A417" s="59" t="s">
        <v>415</v>
      </c>
      <c r="B417" s="60">
        <v>2</v>
      </c>
      <c r="C417" s="60"/>
      <c r="D417" s="60"/>
      <c r="E417" s="1" t="str">
        <f t="shared" si="31"/>
        <v>333 West 14th Street 2</v>
      </c>
      <c r="F417" s="61">
        <v>3250000</v>
      </c>
      <c r="G417" s="59">
        <v>67</v>
      </c>
      <c r="H417" s="60" t="s">
        <v>33</v>
      </c>
      <c r="I417" s="60">
        <v>2</v>
      </c>
      <c r="J417" s="62">
        <v>2</v>
      </c>
      <c r="K417" s="63">
        <v>2257</v>
      </c>
      <c r="L417" s="61">
        <f t="shared" si="32"/>
        <v>1417.8112538768275</v>
      </c>
      <c r="M417" s="64">
        <v>1.07</v>
      </c>
      <c r="N417" s="64" t="s">
        <v>157</v>
      </c>
      <c r="O417" s="59"/>
      <c r="P417" s="59"/>
      <c r="Q417" s="65" t="s">
        <v>34</v>
      </c>
      <c r="R417" s="61">
        <f t="shared" si="33"/>
        <v>3200000</v>
      </c>
      <c r="S417" s="66">
        <v>42563</v>
      </c>
      <c r="T417" s="64">
        <v>3200000</v>
      </c>
      <c r="U417" s="59"/>
      <c r="V417" s="60" t="s">
        <v>35</v>
      </c>
      <c r="W417" s="60" t="s">
        <v>36</v>
      </c>
    </row>
    <row r="418" spans="1:23" x14ac:dyDescent="0.2">
      <c r="A418" s="59" t="s">
        <v>96</v>
      </c>
      <c r="B418" s="60" t="s">
        <v>416</v>
      </c>
      <c r="C418" s="60"/>
      <c r="D418" s="60"/>
      <c r="E418" s="1" t="str">
        <f t="shared" si="31"/>
        <v>333 West 56th Street 11H</v>
      </c>
      <c r="F418" s="61">
        <v>2795000</v>
      </c>
      <c r="G418" s="59">
        <v>77</v>
      </c>
      <c r="H418" s="60" t="s">
        <v>33</v>
      </c>
      <c r="I418" s="60">
        <v>2</v>
      </c>
      <c r="J418" s="62">
        <v>2</v>
      </c>
      <c r="K418" s="63">
        <v>1974</v>
      </c>
      <c r="L418" s="61">
        <f t="shared" si="32"/>
        <v>1380.4457953394124</v>
      </c>
      <c r="M418" s="59">
        <v>2.25</v>
      </c>
      <c r="N418" s="59"/>
      <c r="O418" s="59"/>
      <c r="P418" s="59"/>
      <c r="Q418" s="65" t="s">
        <v>34</v>
      </c>
      <c r="R418" s="61">
        <f t="shared" si="33"/>
        <v>2725000</v>
      </c>
      <c r="S418" s="66">
        <v>42452</v>
      </c>
      <c r="T418" s="64">
        <v>2725000</v>
      </c>
      <c r="U418" s="59">
        <v>77</v>
      </c>
      <c r="V418" s="60" t="s">
        <v>35</v>
      </c>
      <c r="W418" s="60" t="s">
        <v>36</v>
      </c>
    </row>
    <row r="419" spans="1:23" x14ac:dyDescent="0.2">
      <c r="A419" t="s">
        <v>265</v>
      </c>
      <c r="B419" s="1" t="s">
        <v>205</v>
      </c>
      <c r="E419" s="1" t="str">
        <f t="shared" si="31"/>
        <v>344 West 23rd Street 6A</v>
      </c>
      <c r="F419" s="3">
        <v>1500000</v>
      </c>
      <c r="G419">
        <v>20</v>
      </c>
      <c r="H419" s="1" t="s">
        <v>33</v>
      </c>
      <c r="I419" s="1">
        <v>2</v>
      </c>
      <c r="J419" s="51">
        <v>2</v>
      </c>
      <c r="K419" s="52">
        <v>1000</v>
      </c>
      <c r="L419" s="3">
        <f t="shared" si="32"/>
        <v>1500</v>
      </c>
      <c r="M419" s="72">
        <v>1000</v>
      </c>
      <c r="N419" s="72">
        <v>963</v>
      </c>
      <c r="O419">
        <v>1.96</v>
      </c>
      <c r="Q419" s="53" t="s">
        <v>52</v>
      </c>
      <c r="R419" s="3">
        <f t="shared" si="33"/>
        <v>1500000</v>
      </c>
      <c r="V419" s="1" t="s">
        <v>35</v>
      </c>
      <c r="W419" s="1" t="s">
        <v>35</v>
      </c>
    </row>
    <row r="420" spans="1:23" x14ac:dyDescent="0.2">
      <c r="A420" s="59" t="s">
        <v>417</v>
      </c>
      <c r="B420" s="60">
        <v>2</v>
      </c>
      <c r="C420" s="60"/>
      <c r="D420" s="60"/>
      <c r="E420" s="1" t="str">
        <f t="shared" si="31"/>
        <v>346 West 22nd Street 2</v>
      </c>
      <c r="F420" s="61">
        <v>3000000</v>
      </c>
      <c r="G420" s="59">
        <v>42</v>
      </c>
      <c r="H420" s="60" t="s">
        <v>33</v>
      </c>
      <c r="I420" s="60">
        <v>2</v>
      </c>
      <c r="J420" s="62">
        <v>2</v>
      </c>
      <c r="K420" s="63">
        <v>1560</v>
      </c>
      <c r="L420" s="61">
        <f t="shared" si="32"/>
        <v>1891.0256410256411</v>
      </c>
      <c r="M420" s="64">
        <v>1.1499999999999999</v>
      </c>
      <c r="N420" s="64"/>
      <c r="O420" s="59"/>
      <c r="P420" s="59"/>
      <c r="Q420" s="65" t="s">
        <v>34</v>
      </c>
      <c r="R420" s="61">
        <f t="shared" si="33"/>
        <v>2950000</v>
      </c>
      <c r="S420" s="66">
        <v>42384</v>
      </c>
      <c r="T420" s="64">
        <v>2950000</v>
      </c>
      <c r="U420" s="59"/>
      <c r="V420" s="60" t="s">
        <v>35</v>
      </c>
      <c r="W420" s="60" t="s">
        <v>36</v>
      </c>
    </row>
    <row r="421" spans="1:23" x14ac:dyDescent="0.2">
      <c r="A421" s="59" t="s">
        <v>107</v>
      </c>
      <c r="B421" s="60" t="s">
        <v>418</v>
      </c>
      <c r="C421" s="60"/>
      <c r="D421" s="60"/>
      <c r="E421" s="1" t="str">
        <f t="shared" si="31"/>
        <v>347 West 57th Street 38C</v>
      </c>
      <c r="F421" s="61">
        <v>2395000</v>
      </c>
      <c r="G421" s="59">
        <v>40</v>
      </c>
      <c r="H421" s="60" t="s">
        <v>33</v>
      </c>
      <c r="I421" s="60">
        <v>2</v>
      </c>
      <c r="J421" s="62">
        <v>2</v>
      </c>
      <c r="K421" s="63">
        <v>1397</v>
      </c>
      <c r="L421" s="61">
        <f t="shared" si="32"/>
        <v>1789.5490336435219</v>
      </c>
      <c r="M421" s="59">
        <v>2.21</v>
      </c>
      <c r="N421" s="59"/>
      <c r="O421" s="59"/>
      <c r="P421" s="59"/>
      <c r="Q421" s="65" t="s">
        <v>34</v>
      </c>
      <c r="R421" s="61">
        <f t="shared" si="33"/>
        <v>2500000</v>
      </c>
      <c r="S421" s="66">
        <v>42479</v>
      </c>
      <c r="T421" s="64">
        <v>2500000</v>
      </c>
      <c r="U421" s="59">
        <v>40</v>
      </c>
      <c r="V421" s="60" t="s">
        <v>35</v>
      </c>
      <c r="W421" s="60" t="s">
        <v>36</v>
      </c>
    </row>
    <row r="422" spans="1:23" x14ac:dyDescent="0.2">
      <c r="A422" t="s">
        <v>114</v>
      </c>
      <c r="B422" s="1" t="s">
        <v>235</v>
      </c>
      <c r="E422" s="1" t="str">
        <f t="shared" si="31"/>
        <v>350 West 50th Street 11F</v>
      </c>
      <c r="F422" s="3">
        <v>1598000</v>
      </c>
      <c r="G422">
        <v>229</v>
      </c>
      <c r="H422" s="1" t="s">
        <v>33</v>
      </c>
      <c r="I422" s="1">
        <v>2</v>
      </c>
      <c r="J422" s="51">
        <v>2</v>
      </c>
      <c r="K422" s="52">
        <v>1087</v>
      </c>
      <c r="L422" s="3">
        <f t="shared" si="32"/>
        <v>1470.101195952162</v>
      </c>
      <c r="M422">
        <v>1423</v>
      </c>
      <c r="N422">
        <v>1337</v>
      </c>
      <c r="O422">
        <v>2.54</v>
      </c>
      <c r="Q422" s="53" t="s">
        <v>52</v>
      </c>
      <c r="R422" s="3">
        <f t="shared" si="33"/>
        <v>1598000</v>
      </c>
      <c r="V422" s="12" t="s">
        <v>35</v>
      </c>
      <c r="W422" s="1" t="s">
        <v>35</v>
      </c>
    </row>
    <row r="423" spans="1:23" x14ac:dyDescent="0.2">
      <c r="A423" t="s">
        <v>114</v>
      </c>
      <c r="B423" s="1" t="s">
        <v>419</v>
      </c>
      <c r="E423" s="1" t="str">
        <f t="shared" si="31"/>
        <v>350 West 50th Street 23F</v>
      </c>
      <c r="F423" s="3">
        <v>1625000</v>
      </c>
      <c r="G423">
        <v>10</v>
      </c>
      <c r="H423" s="1" t="s">
        <v>33</v>
      </c>
      <c r="I423" s="1">
        <v>2</v>
      </c>
      <c r="J423" s="51">
        <v>2</v>
      </c>
      <c r="K423" s="52">
        <v>1087</v>
      </c>
      <c r="L423" s="3">
        <f t="shared" si="32"/>
        <v>1494.9402023919042</v>
      </c>
      <c r="M423">
        <v>1423</v>
      </c>
      <c r="N423">
        <v>1533</v>
      </c>
      <c r="O423">
        <v>2.72</v>
      </c>
      <c r="Q423" s="53" t="s">
        <v>52</v>
      </c>
      <c r="R423" s="3">
        <f t="shared" si="33"/>
        <v>1625000</v>
      </c>
      <c r="V423" s="12" t="s">
        <v>35</v>
      </c>
      <c r="W423" s="1" t="s">
        <v>35</v>
      </c>
    </row>
    <row r="424" spans="1:23" x14ac:dyDescent="0.2">
      <c r="A424" t="s">
        <v>114</v>
      </c>
      <c r="B424" s="1" t="s">
        <v>420</v>
      </c>
      <c r="E424" s="1" t="str">
        <f t="shared" si="31"/>
        <v>350 West 50th Street 29F</v>
      </c>
      <c r="F424" s="3">
        <v>1648000</v>
      </c>
      <c r="G424">
        <v>133</v>
      </c>
      <c r="H424" s="1" t="s">
        <v>33</v>
      </c>
      <c r="I424" s="1">
        <v>2</v>
      </c>
      <c r="J424" s="51">
        <v>2</v>
      </c>
      <c r="K424" s="52">
        <v>1090</v>
      </c>
      <c r="L424" s="3">
        <f t="shared" si="32"/>
        <v>1511.9266055045871</v>
      </c>
      <c r="M424">
        <v>1423</v>
      </c>
      <c r="N424">
        <v>1628</v>
      </c>
      <c r="O424">
        <v>2.8</v>
      </c>
      <c r="Q424" s="53" t="s">
        <v>52</v>
      </c>
      <c r="R424" s="3">
        <f t="shared" si="33"/>
        <v>1648000</v>
      </c>
      <c r="V424" s="12" t="s">
        <v>35</v>
      </c>
      <c r="W424" s="1" t="s">
        <v>35</v>
      </c>
    </row>
    <row r="425" spans="1:23" x14ac:dyDescent="0.2">
      <c r="A425" t="s">
        <v>114</v>
      </c>
      <c r="B425" s="1" t="s">
        <v>421</v>
      </c>
      <c r="E425" s="1" t="str">
        <f t="shared" si="31"/>
        <v>350 West 50th Street PH3A</v>
      </c>
      <c r="F425" s="3">
        <v>1888000</v>
      </c>
      <c r="G425">
        <v>131</v>
      </c>
      <c r="H425" s="1" t="s">
        <v>33</v>
      </c>
      <c r="I425" s="1">
        <v>2</v>
      </c>
      <c r="J425" s="51">
        <v>2.5</v>
      </c>
      <c r="K425" s="52">
        <v>1168</v>
      </c>
      <c r="L425" s="3">
        <f t="shared" si="32"/>
        <v>1616.4383561643835</v>
      </c>
      <c r="M425">
        <v>1530</v>
      </c>
      <c r="N425">
        <v>2080</v>
      </c>
      <c r="O425">
        <v>3.09</v>
      </c>
      <c r="Q425" s="53" t="s">
        <v>52</v>
      </c>
      <c r="R425" s="3">
        <f t="shared" si="33"/>
        <v>1888000</v>
      </c>
      <c r="V425" s="12" t="s">
        <v>35</v>
      </c>
      <c r="W425" s="1" t="s">
        <v>35</v>
      </c>
    </row>
    <row r="426" spans="1:23" x14ac:dyDescent="0.2">
      <c r="A426" s="59" t="s">
        <v>114</v>
      </c>
      <c r="B426" s="60" t="s">
        <v>422</v>
      </c>
      <c r="C426" s="60"/>
      <c r="D426" s="60"/>
      <c r="E426" s="1" t="str">
        <f t="shared" si="31"/>
        <v>350 West 50th Street 16B</v>
      </c>
      <c r="F426" s="61">
        <v>1575000</v>
      </c>
      <c r="G426" s="59">
        <v>134</v>
      </c>
      <c r="H426" s="60" t="s">
        <v>33</v>
      </c>
      <c r="I426" s="60">
        <v>2</v>
      </c>
      <c r="J426" s="62">
        <v>2</v>
      </c>
      <c r="K426" s="63">
        <v>1091</v>
      </c>
      <c r="L426" s="61">
        <f t="shared" si="32"/>
        <v>1443.6296975252062</v>
      </c>
      <c r="M426" s="59">
        <v>2.0499999999999998</v>
      </c>
      <c r="N426" s="59"/>
      <c r="O426" s="59"/>
      <c r="P426" s="59"/>
      <c r="Q426" s="65" t="s">
        <v>34</v>
      </c>
      <c r="R426" s="61">
        <f t="shared" si="33"/>
        <v>1575000</v>
      </c>
      <c r="S426" s="66">
        <v>42367</v>
      </c>
      <c r="T426" s="64">
        <v>1575000</v>
      </c>
      <c r="U426" s="59">
        <v>134</v>
      </c>
      <c r="V426" s="60" t="s">
        <v>35</v>
      </c>
      <c r="W426" s="60" t="s">
        <v>36</v>
      </c>
    </row>
    <row r="427" spans="1:23" x14ac:dyDescent="0.2">
      <c r="A427" s="59" t="s">
        <v>114</v>
      </c>
      <c r="B427" s="60" t="s">
        <v>423</v>
      </c>
      <c r="C427" s="60"/>
      <c r="D427" s="60"/>
      <c r="E427" s="1" t="str">
        <f t="shared" si="31"/>
        <v>350 West 50th Street 20F</v>
      </c>
      <c r="F427" s="61">
        <v>1695000</v>
      </c>
      <c r="G427" s="59">
        <v>71</v>
      </c>
      <c r="H427" s="60" t="s">
        <v>33</v>
      </c>
      <c r="I427" s="60">
        <v>2</v>
      </c>
      <c r="J427" s="62">
        <v>2</v>
      </c>
      <c r="K427" s="63">
        <v>1087</v>
      </c>
      <c r="L427" s="61">
        <f t="shared" si="32"/>
        <v>1444.3422263109476</v>
      </c>
      <c r="M427" s="59">
        <v>2.61</v>
      </c>
      <c r="N427" s="59"/>
      <c r="O427" s="59"/>
      <c r="P427" s="59"/>
      <c r="Q427" s="65" t="s">
        <v>34</v>
      </c>
      <c r="R427" s="61">
        <f t="shared" si="33"/>
        <v>1570000</v>
      </c>
      <c r="S427" s="66">
        <v>42528</v>
      </c>
      <c r="T427" s="64">
        <v>1570000</v>
      </c>
      <c r="U427" s="59">
        <v>71</v>
      </c>
      <c r="V427" s="60" t="s">
        <v>35</v>
      </c>
      <c r="W427" s="60" t="s">
        <v>36</v>
      </c>
    </row>
    <row r="428" spans="1:23" x14ac:dyDescent="0.2">
      <c r="A428" s="59" t="s">
        <v>114</v>
      </c>
      <c r="B428" s="60" t="s">
        <v>424</v>
      </c>
      <c r="C428" s="60"/>
      <c r="D428" s="60"/>
      <c r="E428" s="1" t="str">
        <f t="shared" si="31"/>
        <v>350 West 50th Street 25B</v>
      </c>
      <c r="F428" s="61">
        <v>1788000</v>
      </c>
      <c r="G428" s="59">
        <v>36</v>
      </c>
      <c r="H428" s="60" t="s">
        <v>33</v>
      </c>
      <c r="I428" s="60">
        <v>2</v>
      </c>
      <c r="J428" s="62">
        <v>2</v>
      </c>
      <c r="K428" s="63">
        <v>1091</v>
      </c>
      <c r="L428" s="61">
        <f t="shared" si="32"/>
        <v>1618.698441796517</v>
      </c>
      <c r="M428" s="59">
        <v>2.77</v>
      </c>
      <c r="N428" s="59"/>
      <c r="O428" s="59"/>
      <c r="P428" s="59"/>
      <c r="Q428" s="65" t="s">
        <v>34</v>
      </c>
      <c r="R428" s="61">
        <f t="shared" si="33"/>
        <v>1766000</v>
      </c>
      <c r="S428" s="66">
        <v>42549</v>
      </c>
      <c r="T428" s="64">
        <v>1766000</v>
      </c>
      <c r="U428" s="59">
        <v>36</v>
      </c>
      <c r="V428" s="60" t="s">
        <v>35</v>
      </c>
      <c r="W428" s="60" t="s">
        <v>36</v>
      </c>
    </row>
    <row r="429" spans="1:23" x14ac:dyDescent="0.2">
      <c r="A429" t="s">
        <v>127</v>
      </c>
      <c r="B429" s="1" t="s">
        <v>48</v>
      </c>
      <c r="E429" s="1" t="str">
        <f t="shared" si="31"/>
        <v>350 West 53rd Street 4J</v>
      </c>
      <c r="F429" s="3">
        <v>1475000</v>
      </c>
      <c r="G429">
        <v>70</v>
      </c>
      <c r="H429" s="1" t="s">
        <v>33</v>
      </c>
      <c r="I429" s="1">
        <v>2</v>
      </c>
      <c r="J429" s="51">
        <v>2</v>
      </c>
      <c r="K429" s="52">
        <v>1050</v>
      </c>
      <c r="L429" s="3">
        <f t="shared" si="32"/>
        <v>1404.7619047619048</v>
      </c>
      <c r="M429">
        <v>1620</v>
      </c>
      <c r="N429">
        <v>1231</v>
      </c>
      <c r="O429">
        <v>2.72</v>
      </c>
      <c r="P429" t="s">
        <v>113</v>
      </c>
      <c r="Q429" s="53" t="s">
        <v>52</v>
      </c>
      <c r="R429" s="3">
        <f t="shared" si="33"/>
        <v>1475000</v>
      </c>
      <c r="V429" s="12" t="s">
        <v>35</v>
      </c>
      <c r="W429" s="1" t="s">
        <v>35</v>
      </c>
    </row>
    <row r="430" spans="1:23" x14ac:dyDescent="0.2">
      <c r="A430" t="s">
        <v>127</v>
      </c>
      <c r="B430" s="1" t="s">
        <v>368</v>
      </c>
      <c r="E430" s="1" t="str">
        <f t="shared" si="31"/>
        <v>350 West 53rd Street PHE</v>
      </c>
      <c r="F430" s="3">
        <v>2500000</v>
      </c>
      <c r="G430">
        <v>19</v>
      </c>
      <c r="H430" s="1" t="s">
        <v>33</v>
      </c>
      <c r="I430" s="1">
        <v>2</v>
      </c>
      <c r="J430" s="51">
        <v>2</v>
      </c>
      <c r="K430" s="52">
        <v>1336</v>
      </c>
      <c r="L430" s="3">
        <f t="shared" si="32"/>
        <v>1871.2574850299402</v>
      </c>
      <c r="M430">
        <v>2821</v>
      </c>
      <c r="N430">
        <v>2079</v>
      </c>
      <c r="O430">
        <v>3.67</v>
      </c>
      <c r="Q430" s="53" t="s">
        <v>52</v>
      </c>
      <c r="R430" s="3">
        <f t="shared" si="33"/>
        <v>2500000</v>
      </c>
      <c r="V430" s="12" t="s">
        <v>35</v>
      </c>
      <c r="W430" s="1" t="s">
        <v>35</v>
      </c>
    </row>
    <row r="431" spans="1:23" x14ac:dyDescent="0.2">
      <c r="A431" s="7" t="s">
        <v>127</v>
      </c>
      <c r="B431" s="67" t="s">
        <v>147</v>
      </c>
      <c r="C431" s="67"/>
      <c r="D431" s="67"/>
      <c r="E431" s="1" t="str">
        <f t="shared" si="31"/>
        <v>350 West 53rd Street 3C</v>
      </c>
      <c r="F431" s="68">
        <v>1785000</v>
      </c>
      <c r="G431" s="7">
        <v>93</v>
      </c>
      <c r="H431" s="67" t="s">
        <v>33</v>
      </c>
      <c r="I431" s="67">
        <v>2</v>
      </c>
      <c r="J431" s="69">
        <v>2</v>
      </c>
      <c r="K431" s="5">
        <v>1258</v>
      </c>
      <c r="L431" s="68">
        <f t="shared" si="32"/>
        <v>1418.918918918919</v>
      </c>
      <c r="M431" s="7">
        <v>1875</v>
      </c>
      <c r="N431" s="7">
        <v>1473</v>
      </c>
      <c r="O431" s="7">
        <v>2.66</v>
      </c>
      <c r="P431" s="7" t="s">
        <v>113</v>
      </c>
      <c r="Q431" s="71" t="s">
        <v>44</v>
      </c>
      <c r="R431" s="68">
        <f t="shared" si="33"/>
        <v>1785000</v>
      </c>
      <c r="S431" s="7"/>
      <c r="T431" s="7"/>
      <c r="U431" s="7">
        <v>93</v>
      </c>
      <c r="V431" s="67" t="s">
        <v>35</v>
      </c>
      <c r="W431" s="67" t="s">
        <v>36</v>
      </c>
    </row>
    <row r="432" spans="1:23" x14ac:dyDescent="0.2">
      <c r="A432" s="59" t="s">
        <v>127</v>
      </c>
      <c r="B432" s="60" t="s">
        <v>196</v>
      </c>
      <c r="C432" s="60"/>
      <c r="D432" s="60"/>
      <c r="E432" s="1" t="str">
        <f t="shared" si="31"/>
        <v>350 West 53rd Street 5C</v>
      </c>
      <c r="F432" s="61">
        <v>1690000</v>
      </c>
      <c r="G432" s="59">
        <v>104</v>
      </c>
      <c r="H432" s="60" t="s">
        <v>33</v>
      </c>
      <c r="I432" s="60">
        <v>2</v>
      </c>
      <c r="J432" s="62">
        <v>2</v>
      </c>
      <c r="K432" s="63">
        <v>1258</v>
      </c>
      <c r="L432" s="61">
        <f t="shared" si="32"/>
        <v>1331.4785373608904</v>
      </c>
      <c r="M432" s="59">
        <v>2.48</v>
      </c>
      <c r="N432" s="59"/>
      <c r="O432" s="59"/>
      <c r="P432" s="59" t="s">
        <v>113</v>
      </c>
      <c r="Q432" s="65" t="s">
        <v>34</v>
      </c>
      <c r="R432" s="61">
        <f t="shared" si="33"/>
        <v>1675000</v>
      </c>
      <c r="S432" s="66">
        <v>42439</v>
      </c>
      <c r="T432" s="64">
        <v>1675000</v>
      </c>
      <c r="U432" s="59">
        <v>104</v>
      </c>
      <c r="V432" s="60" t="s">
        <v>35</v>
      </c>
      <c r="W432" s="60" t="s">
        <v>36</v>
      </c>
    </row>
    <row r="433" spans="1:23" x14ac:dyDescent="0.2">
      <c r="A433" s="59" t="s">
        <v>137</v>
      </c>
      <c r="B433" s="60" t="s">
        <v>218</v>
      </c>
      <c r="C433" s="60"/>
      <c r="D433" s="60"/>
      <c r="E433" s="1" t="str">
        <f t="shared" si="31"/>
        <v>393 West 49th Street 5R</v>
      </c>
      <c r="F433" s="61">
        <v>1250000</v>
      </c>
      <c r="G433" s="59">
        <v>114</v>
      </c>
      <c r="H433" s="60" t="s">
        <v>33</v>
      </c>
      <c r="I433" s="60">
        <v>2</v>
      </c>
      <c r="J433" s="62">
        <v>2</v>
      </c>
      <c r="K433" s="63">
        <v>1009</v>
      </c>
      <c r="L433" s="61">
        <f t="shared" si="32"/>
        <v>1189.2963330029731</v>
      </c>
      <c r="M433" s="59">
        <v>2.54</v>
      </c>
      <c r="N433" s="59"/>
      <c r="O433" s="59"/>
      <c r="P433" s="59"/>
      <c r="Q433" s="65" t="s">
        <v>34</v>
      </c>
      <c r="R433" s="61">
        <f t="shared" si="33"/>
        <v>1200000</v>
      </c>
      <c r="S433" s="66">
        <v>42597</v>
      </c>
      <c r="T433" s="64">
        <v>1200000</v>
      </c>
      <c r="U433" s="59">
        <v>114</v>
      </c>
      <c r="V433" s="60" t="s">
        <v>35</v>
      </c>
      <c r="W433" s="60" t="s">
        <v>36</v>
      </c>
    </row>
    <row r="434" spans="1:23" x14ac:dyDescent="0.2">
      <c r="A434" s="59" t="s">
        <v>137</v>
      </c>
      <c r="B434" s="60" t="s">
        <v>292</v>
      </c>
      <c r="C434" s="60"/>
      <c r="D434" s="60"/>
      <c r="E434" s="1" t="str">
        <f t="shared" si="31"/>
        <v>393 West 49th Street 6G</v>
      </c>
      <c r="F434" s="61">
        <v>1508000</v>
      </c>
      <c r="G434" s="59">
        <v>117</v>
      </c>
      <c r="H434" s="60" t="s">
        <v>33</v>
      </c>
      <c r="I434" s="60">
        <v>2</v>
      </c>
      <c r="J434" s="62">
        <v>2</v>
      </c>
      <c r="K434" s="63">
        <v>1005</v>
      </c>
      <c r="L434" s="61">
        <f t="shared" si="32"/>
        <v>1492.5373134328358</v>
      </c>
      <c r="M434" s="59">
        <v>2.2799999999999998</v>
      </c>
      <c r="N434" s="59"/>
      <c r="O434" s="59"/>
      <c r="P434" s="59"/>
      <c r="Q434" s="65" t="s">
        <v>34</v>
      </c>
      <c r="R434" s="61">
        <f t="shared" si="33"/>
        <v>1500000</v>
      </c>
      <c r="S434" s="66">
        <v>42402</v>
      </c>
      <c r="T434" s="64">
        <v>1500000</v>
      </c>
      <c r="U434" s="59">
        <v>117</v>
      </c>
      <c r="V434" s="60" t="s">
        <v>35</v>
      </c>
      <c r="W434" s="60" t="s">
        <v>36</v>
      </c>
    </row>
    <row r="435" spans="1:23" x14ac:dyDescent="0.2">
      <c r="A435" t="s">
        <v>425</v>
      </c>
      <c r="B435" s="1" t="s">
        <v>426</v>
      </c>
      <c r="E435" s="1" t="str">
        <f t="shared" si="31"/>
        <v>406 West 45th Street 1A</v>
      </c>
      <c r="F435" s="3">
        <v>1599000</v>
      </c>
      <c r="G435">
        <v>4</v>
      </c>
      <c r="H435" s="1" t="s">
        <v>33</v>
      </c>
      <c r="I435" s="1">
        <v>2</v>
      </c>
      <c r="J435" s="51">
        <v>2</v>
      </c>
      <c r="K435" s="52">
        <v>1180</v>
      </c>
      <c r="L435" s="3">
        <f t="shared" si="32"/>
        <v>1355.0847457627119</v>
      </c>
      <c r="M435">
        <v>1080</v>
      </c>
      <c r="N435">
        <v>769</v>
      </c>
      <c r="O435">
        <v>1.57</v>
      </c>
      <c r="Q435" s="53" t="s">
        <v>52</v>
      </c>
      <c r="R435" s="3">
        <f t="shared" si="33"/>
        <v>1599000</v>
      </c>
      <c r="V435" s="12" t="s">
        <v>35</v>
      </c>
      <c r="W435" s="1" t="s">
        <v>35</v>
      </c>
    </row>
    <row r="436" spans="1:23" x14ac:dyDescent="0.2">
      <c r="A436" s="59" t="s">
        <v>425</v>
      </c>
      <c r="B436" s="60" t="s">
        <v>393</v>
      </c>
      <c r="C436" s="60"/>
      <c r="D436" s="60"/>
      <c r="E436" s="1" t="str">
        <f t="shared" si="31"/>
        <v>406 West 45th Street PHA</v>
      </c>
      <c r="F436" s="61">
        <v>2699000</v>
      </c>
      <c r="G436" s="59">
        <v>16</v>
      </c>
      <c r="H436" s="60" t="s">
        <v>33</v>
      </c>
      <c r="I436" s="60">
        <v>2</v>
      </c>
      <c r="J436" s="62">
        <v>2</v>
      </c>
      <c r="K436" s="63">
        <v>1074</v>
      </c>
      <c r="L436" s="61">
        <f t="shared" si="32"/>
        <v>2420.8566108007449</v>
      </c>
      <c r="M436" s="59">
        <v>2.6</v>
      </c>
      <c r="N436" s="59"/>
      <c r="O436" s="59"/>
      <c r="P436" s="59"/>
      <c r="Q436" s="65" t="s">
        <v>34</v>
      </c>
      <c r="R436" s="61">
        <f t="shared" si="33"/>
        <v>2600000</v>
      </c>
      <c r="S436" s="66">
        <v>42538</v>
      </c>
      <c r="T436" s="64">
        <v>2600000</v>
      </c>
      <c r="U436" s="59">
        <v>16</v>
      </c>
      <c r="V436" s="60" t="s">
        <v>35</v>
      </c>
      <c r="W436" s="60" t="s">
        <v>36</v>
      </c>
    </row>
    <row r="437" spans="1:23" x14ac:dyDescent="0.2">
      <c r="A437" t="s">
        <v>427</v>
      </c>
      <c r="B437" s="1" t="s">
        <v>242</v>
      </c>
      <c r="E437" s="1" t="str">
        <f t="shared" si="31"/>
        <v>419 West 55th Street 2C</v>
      </c>
      <c r="F437" s="3">
        <v>1095000</v>
      </c>
      <c r="G437">
        <v>10</v>
      </c>
      <c r="H437" s="1" t="s">
        <v>104</v>
      </c>
      <c r="I437" s="1">
        <v>2</v>
      </c>
      <c r="J437" s="51">
        <v>2</v>
      </c>
      <c r="K437" s="52">
        <v>1276</v>
      </c>
      <c r="L437" s="3">
        <f t="shared" si="32"/>
        <v>858.15047021943576</v>
      </c>
      <c r="M437">
        <v>3183</v>
      </c>
      <c r="N437">
        <v>0</v>
      </c>
      <c r="O437">
        <v>2.4900000000000002</v>
      </c>
      <c r="Q437" s="53" t="s">
        <v>52</v>
      </c>
      <c r="R437" s="3">
        <f t="shared" si="33"/>
        <v>1095000</v>
      </c>
      <c r="V437" s="12" t="s">
        <v>35</v>
      </c>
      <c r="W437" s="1" t="s">
        <v>35</v>
      </c>
    </row>
    <row r="438" spans="1:23" x14ac:dyDescent="0.2">
      <c r="A438" t="s">
        <v>427</v>
      </c>
      <c r="B438" s="1" t="s">
        <v>185</v>
      </c>
      <c r="E438" s="1" t="str">
        <f t="shared" si="31"/>
        <v>419 West 55th Street 4D</v>
      </c>
      <c r="F438" s="3">
        <v>1120000</v>
      </c>
      <c r="G438">
        <v>10</v>
      </c>
      <c r="H438" s="1" t="s">
        <v>104</v>
      </c>
      <c r="I438" s="1">
        <v>2</v>
      </c>
      <c r="J438" s="51">
        <v>2</v>
      </c>
      <c r="K438" s="52">
        <v>1186</v>
      </c>
      <c r="L438" s="3">
        <f t="shared" si="32"/>
        <v>944.35075885328831</v>
      </c>
      <c r="M438">
        <v>3005</v>
      </c>
      <c r="N438">
        <v>0</v>
      </c>
      <c r="O438">
        <v>2.5299999999999998</v>
      </c>
      <c r="Q438" s="53" t="s">
        <v>52</v>
      </c>
      <c r="R438" s="3">
        <f t="shared" si="33"/>
        <v>1120000</v>
      </c>
      <c r="V438" s="12" t="s">
        <v>35</v>
      </c>
      <c r="W438" s="1" t="s">
        <v>35</v>
      </c>
    </row>
    <row r="439" spans="1:23" x14ac:dyDescent="0.2">
      <c r="A439" s="7" t="s">
        <v>427</v>
      </c>
      <c r="B439" s="67" t="s">
        <v>428</v>
      </c>
      <c r="C439" s="67"/>
      <c r="D439" s="67"/>
      <c r="E439" s="1" t="str">
        <f t="shared" si="31"/>
        <v>419 West 55th Street 5AB</v>
      </c>
      <c r="F439" s="68">
        <v>1995000</v>
      </c>
      <c r="G439" s="7">
        <v>21</v>
      </c>
      <c r="H439" s="67" t="s">
        <v>104</v>
      </c>
      <c r="I439" s="67">
        <v>2</v>
      </c>
      <c r="J439" s="69">
        <v>2</v>
      </c>
      <c r="K439" s="5">
        <v>1858</v>
      </c>
      <c r="L439" s="68">
        <f t="shared" si="32"/>
        <v>1073.7351991388589</v>
      </c>
      <c r="M439" s="7">
        <v>4748</v>
      </c>
      <c r="N439" s="7"/>
      <c r="O439" s="7">
        <v>2.56</v>
      </c>
      <c r="P439" s="7"/>
      <c r="Q439" s="71" t="s">
        <v>44</v>
      </c>
      <c r="R439" s="68">
        <f t="shared" si="33"/>
        <v>1995000</v>
      </c>
      <c r="S439" s="7"/>
      <c r="T439" s="7"/>
      <c r="U439" s="7">
        <v>21</v>
      </c>
      <c r="V439" s="67" t="s">
        <v>35</v>
      </c>
      <c r="W439" s="67" t="s">
        <v>36</v>
      </c>
    </row>
    <row r="440" spans="1:23" x14ac:dyDescent="0.2">
      <c r="A440" s="59" t="s">
        <v>284</v>
      </c>
      <c r="B440" s="60" t="s">
        <v>429</v>
      </c>
      <c r="C440" s="60"/>
      <c r="D440" s="60"/>
      <c r="E440" s="1" t="str">
        <f t="shared" si="31"/>
        <v>420 West 25th Street 1H</v>
      </c>
      <c r="F440" s="61">
        <v>2275000</v>
      </c>
      <c r="G440" s="59">
        <v>104</v>
      </c>
      <c r="H440" s="60" t="s">
        <v>33</v>
      </c>
      <c r="I440" s="60">
        <v>2</v>
      </c>
      <c r="J440" s="62">
        <v>2</v>
      </c>
      <c r="K440" s="63">
        <v>1668</v>
      </c>
      <c r="L440" s="61">
        <f t="shared" si="32"/>
        <v>1303.9568345323742</v>
      </c>
      <c r="M440" s="64">
        <v>2.41</v>
      </c>
      <c r="N440" s="64"/>
      <c r="O440" s="59"/>
      <c r="P440" s="59"/>
      <c r="Q440" s="65" t="s">
        <v>34</v>
      </c>
      <c r="R440" s="61">
        <f t="shared" si="33"/>
        <v>2175000</v>
      </c>
      <c r="S440" s="66">
        <v>42353</v>
      </c>
      <c r="T440" s="64">
        <v>2175000</v>
      </c>
      <c r="U440" s="59"/>
      <c r="V440" s="60" t="s">
        <v>35</v>
      </c>
      <c r="W440" s="60" t="s">
        <v>36</v>
      </c>
    </row>
    <row r="441" spans="1:23" x14ac:dyDescent="0.2">
      <c r="A441" s="7" t="s">
        <v>284</v>
      </c>
      <c r="B441" s="67" t="s">
        <v>133</v>
      </c>
      <c r="C441" s="67"/>
      <c r="D441" s="67"/>
      <c r="E441" s="1" t="str">
        <f t="shared" si="31"/>
        <v>420 West 25th Street 3G</v>
      </c>
      <c r="F441" s="68">
        <v>1995000</v>
      </c>
      <c r="G441" s="7">
        <v>320</v>
      </c>
      <c r="H441" s="67" t="s">
        <v>33</v>
      </c>
      <c r="I441" s="67">
        <v>2</v>
      </c>
      <c r="J441" s="69">
        <v>2</v>
      </c>
      <c r="K441" s="5">
        <v>1578</v>
      </c>
      <c r="L441" s="68">
        <f t="shared" si="32"/>
        <v>1264.2585551330799</v>
      </c>
      <c r="M441" s="70">
        <v>1874</v>
      </c>
      <c r="N441" s="70">
        <v>1888</v>
      </c>
      <c r="O441" s="7">
        <v>2.38</v>
      </c>
      <c r="P441" s="7"/>
      <c r="Q441" s="71" t="s">
        <v>44</v>
      </c>
      <c r="R441" s="68">
        <f t="shared" si="33"/>
        <v>1995000</v>
      </c>
      <c r="S441" s="7"/>
      <c r="T441" s="7"/>
      <c r="U441" s="7"/>
      <c r="V441" s="67" t="s">
        <v>35</v>
      </c>
      <c r="W441" s="67" t="s">
        <v>36</v>
      </c>
    </row>
    <row r="442" spans="1:23" x14ac:dyDescent="0.2">
      <c r="A442" s="59" t="s">
        <v>288</v>
      </c>
      <c r="B442" s="60" t="s">
        <v>210</v>
      </c>
      <c r="C442" s="60"/>
      <c r="D442" s="60"/>
      <c r="E442" s="1" t="str">
        <f t="shared" si="31"/>
        <v>421 West 54th Street 5G</v>
      </c>
      <c r="F442" s="61">
        <v>2250000</v>
      </c>
      <c r="G442" s="59">
        <v>126</v>
      </c>
      <c r="H442" s="60" t="s">
        <v>33</v>
      </c>
      <c r="I442" s="60">
        <v>2</v>
      </c>
      <c r="J442" s="62">
        <v>2</v>
      </c>
      <c r="K442" s="63">
        <v>1237</v>
      </c>
      <c r="L442" s="61">
        <f t="shared" si="32"/>
        <v>1546.0792239288601</v>
      </c>
      <c r="M442" s="59">
        <v>1.7</v>
      </c>
      <c r="N442" s="59"/>
      <c r="O442" s="59"/>
      <c r="P442" s="59"/>
      <c r="Q442" s="65" t="s">
        <v>34</v>
      </c>
      <c r="R442" s="61">
        <f t="shared" si="33"/>
        <v>1912500</v>
      </c>
      <c r="S442" s="66">
        <v>42445</v>
      </c>
      <c r="T442" s="64">
        <v>1912500</v>
      </c>
      <c r="U442" s="59">
        <v>126</v>
      </c>
      <c r="V442" s="60" t="s">
        <v>35</v>
      </c>
      <c r="W442" s="60" t="s">
        <v>36</v>
      </c>
    </row>
    <row r="443" spans="1:23" x14ac:dyDescent="0.2">
      <c r="A443" t="s">
        <v>143</v>
      </c>
      <c r="B443" s="1">
        <v>205</v>
      </c>
      <c r="E443" s="1" t="str">
        <f t="shared" si="31"/>
        <v>425 West 53rd Street 205</v>
      </c>
      <c r="F443" s="3">
        <v>1750000</v>
      </c>
      <c r="G443">
        <v>28</v>
      </c>
      <c r="H443" s="1" t="s">
        <v>33</v>
      </c>
      <c r="I443" s="1">
        <v>2</v>
      </c>
      <c r="J443" s="51">
        <v>2</v>
      </c>
      <c r="K443" s="52">
        <v>1294</v>
      </c>
      <c r="L443" s="3">
        <f t="shared" si="32"/>
        <v>1352.3956723338486</v>
      </c>
      <c r="M443">
        <v>1453</v>
      </c>
      <c r="N443">
        <v>1080</v>
      </c>
      <c r="O443">
        <v>1.96</v>
      </c>
      <c r="P443" t="s">
        <v>144</v>
      </c>
      <c r="Q443" s="53" t="s">
        <v>52</v>
      </c>
      <c r="R443" s="3">
        <f t="shared" si="33"/>
        <v>1750000</v>
      </c>
      <c r="V443" s="12" t="s">
        <v>35</v>
      </c>
      <c r="W443" s="1" t="s">
        <v>35</v>
      </c>
    </row>
    <row r="444" spans="1:23" x14ac:dyDescent="0.2">
      <c r="A444" t="s">
        <v>143</v>
      </c>
      <c r="B444" s="1">
        <v>402</v>
      </c>
      <c r="E444" s="1" t="str">
        <f t="shared" si="31"/>
        <v>425 West 53rd Street 402</v>
      </c>
      <c r="F444" s="3">
        <v>1650000</v>
      </c>
      <c r="G444">
        <v>32</v>
      </c>
      <c r="H444" s="1" t="s">
        <v>33</v>
      </c>
      <c r="I444" s="1">
        <v>2</v>
      </c>
      <c r="J444" s="51">
        <v>2</v>
      </c>
      <c r="K444" s="52">
        <v>1115</v>
      </c>
      <c r="L444" s="3">
        <f t="shared" si="32"/>
        <v>1479.8206278026905</v>
      </c>
      <c r="M444">
        <v>1234</v>
      </c>
      <c r="N444">
        <v>950</v>
      </c>
      <c r="O444">
        <v>1.96</v>
      </c>
      <c r="P444" t="s">
        <v>144</v>
      </c>
      <c r="Q444" s="53" t="s">
        <v>52</v>
      </c>
      <c r="R444" s="3">
        <f t="shared" si="33"/>
        <v>1650000</v>
      </c>
      <c r="V444" s="12" t="s">
        <v>35</v>
      </c>
      <c r="W444" s="1" t="s">
        <v>35</v>
      </c>
    </row>
    <row r="445" spans="1:23" x14ac:dyDescent="0.2">
      <c r="A445" s="59" t="s">
        <v>143</v>
      </c>
      <c r="B445" s="60">
        <v>502</v>
      </c>
      <c r="C445" s="60"/>
      <c r="D445" s="60"/>
      <c r="E445" s="1" t="str">
        <f t="shared" si="31"/>
        <v>425 West 53rd Street 502</v>
      </c>
      <c r="F445" s="61" t="s">
        <v>57</v>
      </c>
      <c r="G445" s="59">
        <v>115</v>
      </c>
      <c r="H445" s="60" t="s">
        <v>33</v>
      </c>
      <c r="I445" s="60">
        <v>2</v>
      </c>
      <c r="J445" s="62">
        <v>2</v>
      </c>
      <c r="K445" s="63">
        <v>1115</v>
      </c>
      <c r="L445" s="61">
        <f t="shared" si="32"/>
        <v>1596.4125560538116</v>
      </c>
      <c r="M445" s="59">
        <v>1.48</v>
      </c>
      <c r="N445" s="59"/>
      <c r="O445" s="59"/>
      <c r="P445" s="59" t="s">
        <v>144</v>
      </c>
      <c r="Q445" s="65" t="s">
        <v>34</v>
      </c>
      <c r="R445" s="61">
        <f t="shared" si="33"/>
        <v>1780000</v>
      </c>
      <c r="S445" s="66">
        <v>42331</v>
      </c>
      <c r="T445" s="61">
        <v>1780000</v>
      </c>
      <c r="U445" s="59">
        <v>115</v>
      </c>
      <c r="V445" s="60" t="s">
        <v>35</v>
      </c>
      <c r="W445" s="60" t="s">
        <v>36</v>
      </c>
    </row>
    <row r="446" spans="1:23" x14ac:dyDescent="0.2">
      <c r="A446" s="59" t="s">
        <v>291</v>
      </c>
      <c r="B446" s="60" t="s">
        <v>206</v>
      </c>
      <c r="C446" s="60"/>
      <c r="D446" s="60"/>
      <c r="E446" s="1" t="str">
        <f t="shared" si="31"/>
        <v>426 West 52nd Street 2A</v>
      </c>
      <c r="F446" s="61">
        <v>1395000</v>
      </c>
      <c r="G446" s="59">
        <v>128</v>
      </c>
      <c r="H446" s="60" t="s">
        <v>33</v>
      </c>
      <c r="I446" s="60">
        <v>2</v>
      </c>
      <c r="J446" s="62">
        <v>2</v>
      </c>
      <c r="K446" s="63">
        <v>1189</v>
      </c>
      <c r="L446" s="61">
        <f t="shared" si="32"/>
        <v>1155.5929352396972</v>
      </c>
      <c r="M446" s="59">
        <v>2.5499999999999998</v>
      </c>
      <c r="N446" s="59"/>
      <c r="O446" s="59"/>
      <c r="P446" s="59"/>
      <c r="Q446" s="65" t="s">
        <v>34</v>
      </c>
      <c r="R446" s="61">
        <f t="shared" si="33"/>
        <v>1374000</v>
      </c>
      <c r="S446" s="66">
        <v>42530</v>
      </c>
      <c r="T446" s="64">
        <v>1374000</v>
      </c>
      <c r="U446" s="59">
        <v>128</v>
      </c>
      <c r="V446" s="60" t="s">
        <v>35</v>
      </c>
      <c r="W446" s="60" t="s">
        <v>36</v>
      </c>
    </row>
    <row r="447" spans="1:23" x14ac:dyDescent="0.2">
      <c r="A447" s="59" t="s">
        <v>430</v>
      </c>
      <c r="B447" s="60" t="s">
        <v>70</v>
      </c>
      <c r="C447" s="60"/>
      <c r="D447" s="60"/>
      <c r="E447" s="1" t="str">
        <f t="shared" si="31"/>
        <v>438 West 37th Street 7D</v>
      </c>
      <c r="F447" s="61">
        <v>1675000</v>
      </c>
      <c r="G447" s="59">
        <v>64</v>
      </c>
      <c r="H447" s="60" t="s">
        <v>33</v>
      </c>
      <c r="I447" s="60">
        <v>2</v>
      </c>
      <c r="J447" s="62">
        <v>1</v>
      </c>
      <c r="K447" s="63">
        <v>1514</v>
      </c>
      <c r="L447" s="61">
        <f t="shared" si="32"/>
        <v>1081.5719947159841</v>
      </c>
      <c r="M447" s="59">
        <v>1.26</v>
      </c>
      <c r="N447" s="59"/>
      <c r="O447" s="59"/>
      <c r="P447" s="59"/>
      <c r="Q447" s="65" t="s">
        <v>34</v>
      </c>
      <c r="R447" s="61">
        <f t="shared" si="33"/>
        <v>1637500</v>
      </c>
      <c r="S447" s="66">
        <v>42597</v>
      </c>
      <c r="T447" s="64">
        <v>1637500</v>
      </c>
      <c r="U447" s="59">
        <v>64</v>
      </c>
      <c r="V447" s="60" t="s">
        <v>35</v>
      </c>
      <c r="W447" s="60" t="s">
        <v>36</v>
      </c>
    </row>
    <row r="448" spans="1:23" x14ac:dyDescent="0.2">
      <c r="A448" t="s">
        <v>431</v>
      </c>
      <c r="B448" s="1" t="s">
        <v>432</v>
      </c>
      <c r="E448" s="1" t="str">
        <f t="shared" si="31"/>
        <v>445 West 54th Street 6D</v>
      </c>
      <c r="F448" s="3">
        <v>1295000</v>
      </c>
      <c r="G448">
        <v>301</v>
      </c>
      <c r="H448" s="1" t="s">
        <v>33</v>
      </c>
      <c r="I448" s="1">
        <v>2</v>
      </c>
      <c r="J448" s="51">
        <v>2</v>
      </c>
      <c r="K448" s="52">
        <v>980</v>
      </c>
      <c r="L448" s="3">
        <f t="shared" si="32"/>
        <v>1321.4285714285713</v>
      </c>
      <c r="M448">
        <v>604</v>
      </c>
      <c r="N448">
        <v>1066</v>
      </c>
      <c r="O448">
        <v>1.7</v>
      </c>
      <c r="Q448" s="53" t="s">
        <v>52</v>
      </c>
      <c r="R448" s="3">
        <f t="shared" si="33"/>
        <v>1295000</v>
      </c>
      <c r="V448" s="12" t="s">
        <v>35</v>
      </c>
      <c r="W448" s="1" t="s">
        <v>35</v>
      </c>
    </row>
    <row r="449" spans="1:23" x14ac:dyDescent="0.2">
      <c r="A449" s="59" t="s">
        <v>431</v>
      </c>
      <c r="B449" s="60" t="s">
        <v>299</v>
      </c>
      <c r="C449" s="60"/>
      <c r="D449" s="60"/>
      <c r="E449" s="1" t="str">
        <f t="shared" si="31"/>
        <v>445 West 54th Street 2B</v>
      </c>
      <c r="F449" s="61">
        <v>1200000</v>
      </c>
      <c r="G449" s="59">
        <v>41</v>
      </c>
      <c r="H449" s="60" t="s">
        <v>33</v>
      </c>
      <c r="I449" s="60">
        <v>2</v>
      </c>
      <c r="J449" s="62">
        <v>2</v>
      </c>
      <c r="K449" s="63">
        <v>1077</v>
      </c>
      <c r="L449" s="61">
        <f t="shared" si="32"/>
        <v>1044.5682451253481</v>
      </c>
      <c r="M449" s="59">
        <v>1.45</v>
      </c>
      <c r="N449" s="59"/>
      <c r="O449" s="59"/>
      <c r="P449" s="59"/>
      <c r="Q449" s="65" t="s">
        <v>34</v>
      </c>
      <c r="R449" s="61">
        <f t="shared" si="33"/>
        <v>1125000</v>
      </c>
      <c r="S449" s="66">
        <v>42391</v>
      </c>
      <c r="T449" s="64">
        <v>1125000</v>
      </c>
      <c r="U449" s="59">
        <v>41</v>
      </c>
      <c r="V449" s="60" t="s">
        <v>35</v>
      </c>
      <c r="W449" s="60" t="s">
        <v>36</v>
      </c>
    </row>
    <row r="450" spans="1:23" x14ac:dyDescent="0.2">
      <c r="A450" s="59" t="s">
        <v>431</v>
      </c>
      <c r="B450" s="60" t="s">
        <v>242</v>
      </c>
      <c r="C450" s="60"/>
      <c r="D450" s="60"/>
      <c r="E450" s="1" t="str">
        <f t="shared" si="31"/>
        <v>445 West 54th Street 2C</v>
      </c>
      <c r="F450" s="61">
        <v>1195000</v>
      </c>
      <c r="G450" s="59">
        <v>44</v>
      </c>
      <c r="H450" s="60" t="s">
        <v>33</v>
      </c>
      <c r="I450" s="60">
        <v>2</v>
      </c>
      <c r="J450" s="62">
        <v>2</v>
      </c>
      <c r="K450" s="63">
        <v>1102</v>
      </c>
      <c r="L450" s="61">
        <f t="shared" si="32"/>
        <v>1179.6733212341198</v>
      </c>
      <c r="M450" s="59">
        <v>1.4</v>
      </c>
      <c r="N450" s="59"/>
      <c r="O450" s="59"/>
      <c r="P450" s="59"/>
      <c r="Q450" s="65" t="s">
        <v>34</v>
      </c>
      <c r="R450" s="61">
        <f t="shared" si="33"/>
        <v>1300000</v>
      </c>
      <c r="S450" s="66">
        <v>42338</v>
      </c>
      <c r="T450" s="64">
        <v>1300000</v>
      </c>
      <c r="U450" s="59">
        <v>44</v>
      </c>
      <c r="V450" s="60" t="s">
        <v>35</v>
      </c>
      <c r="W450" s="60" t="s">
        <v>36</v>
      </c>
    </row>
    <row r="451" spans="1:23" x14ac:dyDescent="0.2">
      <c r="A451" s="7" t="s">
        <v>431</v>
      </c>
      <c r="B451" s="67" t="s">
        <v>205</v>
      </c>
      <c r="C451" s="67"/>
      <c r="D451" s="67"/>
      <c r="E451" s="1" t="str">
        <f t="shared" si="31"/>
        <v>445 West 54th Street 6A</v>
      </c>
      <c r="F451" s="68">
        <v>1250000</v>
      </c>
      <c r="G451" s="7">
        <v>155</v>
      </c>
      <c r="H451" s="67" t="s">
        <v>33</v>
      </c>
      <c r="I451" s="67">
        <v>2</v>
      </c>
      <c r="J451" s="69">
        <v>2</v>
      </c>
      <c r="K451" s="5">
        <v>1067</v>
      </c>
      <c r="L451" s="68">
        <f t="shared" si="32"/>
        <v>1171.5089034676664</v>
      </c>
      <c r="M451" s="7">
        <v>677</v>
      </c>
      <c r="N451" s="7">
        <v>1195</v>
      </c>
      <c r="O451" s="7">
        <v>1.75</v>
      </c>
      <c r="P451" s="7"/>
      <c r="Q451" s="71" t="s">
        <v>44</v>
      </c>
      <c r="R451" s="68">
        <f t="shared" si="33"/>
        <v>1250000</v>
      </c>
      <c r="S451" s="7"/>
      <c r="T451" s="7"/>
      <c r="U451" s="7">
        <v>155</v>
      </c>
      <c r="V451" s="67" t="s">
        <v>35</v>
      </c>
      <c r="W451" s="67" t="s">
        <v>36</v>
      </c>
    </row>
    <row r="452" spans="1:23" x14ac:dyDescent="0.2">
      <c r="A452" s="59" t="s">
        <v>431</v>
      </c>
      <c r="B452" s="60" t="s">
        <v>154</v>
      </c>
      <c r="C452" s="60"/>
      <c r="D452" s="60"/>
      <c r="E452" s="1" t="str">
        <f t="shared" si="31"/>
        <v>445 West 54th Street 6B</v>
      </c>
      <c r="F452" s="61">
        <v>1350000</v>
      </c>
      <c r="G452" s="59">
        <v>97</v>
      </c>
      <c r="H452" s="60" t="s">
        <v>33</v>
      </c>
      <c r="I452" s="60">
        <v>2</v>
      </c>
      <c r="J452" s="62">
        <v>2</v>
      </c>
      <c r="K452" s="63">
        <v>1077</v>
      </c>
      <c r="L452" s="61">
        <f t="shared" si="32"/>
        <v>1253.4818941504179</v>
      </c>
      <c r="M452" s="59">
        <v>1.45</v>
      </c>
      <c r="N452" s="59"/>
      <c r="O452" s="59"/>
      <c r="P452" s="59"/>
      <c r="Q452" s="65" t="s">
        <v>34</v>
      </c>
      <c r="R452" s="61">
        <f t="shared" si="33"/>
        <v>1350000</v>
      </c>
      <c r="S452" s="66">
        <v>42352</v>
      </c>
      <c r="T452" s="64">
        <v>1350000</v>
      </c>
      <c r="U452" s="59">
        <v>97</v>
      </c>
      <c r="V452" s="60" t="s">
        <v>35</v>
      </c>
      <c r="W452" s="60" t="s">
        <v>36</v>
      </c>
    </row>
    <row r="453" spans="1:23" x14ac:dyDescent="0.2">
      <c r="A453" t="s">
        <v>433</v>
      </c>
      <c r="B453" s="1" t="s">
        <v>214</v>
      </c>
      <c r="E453" s="1" t="str">
        <f t="shared" si="31"/>
        <v>446 West 47th Street 1D</v>
      </c>
      <c r="F453" s="3">
        <v>1595000</v>
      </c>
      <c r="G453">
        <v>229</v>
      </c>
      <c r="H453" s="1" t="s">
        <v>33</v>
      </c>
      <c r="I453" s="1">
        <v>2</v>
      </c>
      <c r="J453" s="51">
        <v>1.5</v>
      </c>
      <c r="K453" s="52">
        <v>1100</v>
      </c>
      <c r="L453" s="3">
        <f t="shared" si="32"/>
        <v>1450</v>
      </c>
      <c r="M453">
        <v>829</v>
      </c>
      <c r="N453">
        <v>806</v>
      </c>
      <c r="O453">
        <v>1.49</v>
      </c>
      <c r="Q453" s="53" t="s">
        <v>52</v>
      </c>
      <c r="R453" s="3">
        <f t="shared" si="33"/>
        <v>1595000</v>
      </c>
      <c r="V453" s="12" t="s">
        <v>35</v>
      </c>
      <c r="W453" s="1" t="s">
        <v>35</v>
      </c>
    </row>
    <row r="454" spans="1:23" x14ac:dyDescent="0.2">
      <c r="A454" t="s">
        <v>297</v>
      </c>
      <c r="B454" s="1" t="s">
        <v>434</v>
      </c>
      <c r="E454" s="1" t="str">
        <f t="shared" si="31"/>
        <v>448 West 37th Street 9/10G</v>
      </c>
      <c r="F454" s="3">
        <v>3150000</v>
      </c>
      <c r="G454">
        <v>70</v>
      </c>
      <c r="H454" s="1" t="s">
        <v>33</v>
      </c>
      <c r="I454" s="1">
        <v>2</v>
      </c>
      <c r="J454" s="51">
        <v>2</v>
      </c>
      <c r="K454" s="52">
        <v>2638</v>
      </c>
      <c r="L454" s="3">
        <f t="shared" si="32"/>
        <v>1194.0864291129644</v>
      </c>
      <c r="M454">
        <v>1386</v>
      </c>
      <c r="N454">
        <v>1818</v>
      </c>
      <c r="O454">
        <v>1.21</v>
      </c>
      <c r="Q454" s="53" t="s">
        <v>52</v>
      </c>
      <c r="R454" s="3">
        <f t="shared" si="33"/>
        <v>3150000</v>
      </c>
      <c r="V454" s="12" t="s">
        <v>35</v>
      </c>
      <c r="W454" s="1" t="s">
        <v>35</v>
      </c>
    </row>
    <row r="455" spans="1:23" x14ac:dyDescent="0.2">
      <c r="A455" t="s">
        <v>297</v>
      </c>
      <c r="B455" s="1" t="s">
        <v>342</v>
      </c>
      <c r="E455" s="1" t="str">
        <f t="shared" si="31"/>
        <v>448 West 37th Street 9D</v>
      </c>
      <c r="F455" s="3">
        <v>1950000</v>
      </c>
      <c r="G455">
        <v>32</v>
      </c>
      <c r="H455" s="1" t="s">
        <v>33</v>
      </c>
      <c r="I455" s="1">
        <v>2</v>
      </c>
      <c r="J455" s="51">
        <v>2</v>
      </c>
      <c r="K455" s="52">
        <v>1512</v>
      </c>
      <c r="L455" s="3">
        <f t="shared" si="32"/>
        <v>1289.6825396825398</v>
      </c>
      <c r="M455">
        <v>1087</v>
      </c>
      <c r="N455">
        <v>1168</v>
      </c>
      <c r="O455">
        <v>1.49</v>
      </c>
      <c r="Q455" s="53" t="s">
        <v>52</v>
      </c>
      <c r="R455" s="3">
        <f t="shared" si="33"/>
        <v>1950000</v>
      </c>
      <c r="V455" s="12" t="s">
        <v>35</v>
      </c>
      <c r="W455" s="1" t="s">
        <v>35</v>
      </c>
    </row>
    <row r="456" spans="1:23" x14ac:dyDescent="0.2">
      <c r="A456" t="s">
        <v>435</v>
      </c>
      <c r="B456" s="1" t="s">
        <v>32</v>
      </c>
      <c r="E456" s="1" t="str">
        <f t="shared" si="31"/>
        <v>455 West 20th Street 3A</v>
      </c>
      <c r="F456" s="3">
        <v>3590000</v>
      </c>
      <c r="G456">
        <v>252</v>
      </c>
      <c r="H456" s="1" t="s">
        <v>33</v>
      </c>
      <c r="I456" s="1">
        <v>2</v>
      </c>
      <c r="J456" s="51">
        <v>2</v>
      </c>
      <c r="K456" s="52">
        <v>1491</v>
      </c>
      <c r="L456" s="3">
        <f t="shared" si="32"/>
        <v>2407.7800134138161</v>
      </c>
      <c r="M456" s="72">
        <v>1948</v>
      </c>
      <c r="N456" s="72">
        <v>1050</v>
      </c>
      <c r="O456">
        <v>2.0099999999999998</v>
      </c>
      <c r="Q456" s="53" t="s">
        <v>52</v>
      </c>
      <c r="R456" s="3">
        <f t="shared" si="33"/>
        <v>3590000</v>
      </c>
      <c r="V456" s="1" t="s">
        <v>35</v>
      </c>
      <c r="W456" s="1" t="s">
        <v>35</v>
      </c>
    </row>
    <row r="457" spans="1:23" x14ac:dyDescent="0.2">
      <c r="A457" t="s">
        <v>301</v>
      </c>
      <c r="B457" s="1" t="s">
        <v>436</v>
      </c>
      <c r="E457" s="1" t="str">
        <f t="shared" si="31"/>
        <v>456 West 19th Street 2/3D</v>
      </c>
      <c r="F457" s="3">
        <v>2795000</v>
      </c>
      <c r="G457">
        <v>53</v>
      </c>
      <c r="H457" s="1" t="s">
        <v>33</v>
      </c>
      <c r="I457" s="1">
        <v>2</v>
      </c>
      <c r="J457" s="51">
        <v>2</v>
      </c>
      <c r="K457" s="52">
        <v>1466</v>
      </c>
      <c r="L457" s="3">
        <f t="shared" si="32"/>
        <v>1906.5484311050477</v>
      </c>
      <c r="M457" s="72">
        <v>1588</v>
      </c>
      <c r="N457" s="72">
        <v>683</v>
      </c>
      <c r="O457">
        <v>1.55</v>
      </c>
      <c r="P457" t="s">
        <v>144</v>
      </c>
      <c r="Q457" s="53" t="s">
        <v>52</v>
      </c>
      <c r="R457" s="3">
        <f t="shared" si="33"/>
        <v>2795000</v>
      </c>
      <c r="V457" s="1" t="s">
        <v>35</v>
      </c>
      <c r="W457" s="1" t="s">
        <v>35</v>
      </c>
    </row>
    <row r="458" spans="1:23" x14ac:dyDescent="0.2">
      <c r="A458" t="s">
        <v>301</v>
      </c>
      <c r="B458" s="1" t="s">
        <v>437</v>
      </c>
      <c r="E458" s="1" t="str">
        <f t="shared" si="31"/>
        <v>456 West 19th Street PHI</v>
      </c>
      <c r="F458" s="3">
        <v>6998000</v>
      </c>
      <c r="G458">
        <v>48</v>
      </c>
      <c r="H458" s="1" t="s">
        <v>33</v>
      </c>
      <c r="I458" s="1">
        <v>2</v>
      </c>
      <c r="J458" s="51">
        <v>2.5</v>
      </c>
      <c r="K458" s="52">
        <v>2353</v>
      </c>
      <c r="L458" s="3">
        <f t="shared" si="32"/>
        <v>2974.0756481087974</v>
      </c>
      <c r="M458" s="72">
        <v>5257</v>
      </c>
      <c r="N458" s="72">
        <v>2242</v>
      </c>
      <c r="O458">
        <v>3.19</v>
      </c>
      <c r="P458" t="s">
        <v>144</v>
      </c>
      <c r="Q458" s="53" t="s">
        <v>52</v>
      </c>
      <c r="R458" s="3">
        <f t="shared" si="33"/>
        <v>6998000</v>
      </c>
      <c r="V458" s="1" t="s">
        <v>35</v>
      </c>
      <c r="W458" s="1" t="s">
        <v>35</v>
      </c>
    </row>
    <row r="459" spans="1:23" x14ac:dyDescent="0.2">
      <c r="A459" t="s">
        <v>438</v>
      </c>
      <c r="B459" s="1" t="s">
        <v>439</v>
      </c>
      <c r="E459" s="1" t="str">
        <f t="shared" si="31"/>
        <v>459 West 18th Street 2FL</v>
      </c>
      <c r="F459" s="3">
        <v>2469000</v>
      </c>
      <c r="G459">
        <v>228</v>
      </c>
      <c r="H459" s="1" t="s">
        <v>33</v>
      </c>
      <c r="I459" s="1">
        <v>2</v>
      </c>
      <c r="J459" s="51">
        <v>2</v>
      </c>
      <c r="K459" s="52">
        <v>1451</v>
      </c>
      <c r="L459" s="3">
        <f t="shared" si="32"/>
        <v>1701.5851137146794</v>
      </c>
      <c r="M459" s="72">
        <v>1575</v>
      </c>
      <c r="N459" s="72">
        <v>1256</v>
      </c>
      <c r="O459">
        <v>1.95</v>
      </c>
      <c r="Q459" s="53" t="s">
        <v>52</v>
      </c>
      <c r="R459" s="3">
        <f t="shared" si="33"/>
        <v>2469000</v>
      </c>
      <c r="V459" s="1" t="s">
        <v>35</v>
      </c>
      <c r="W459" s="1" t="s">
        <v>35</v>
      </c>
    </row>
    <row r="460" spans="1:23" x14ac:dyDescent="0.2">
      <c r="A460" t="s">
        <v>438</v>
      </c>
      <c r="B460" s="1" t="s">
        <v>440</v>
      </c>
      <c r="E460" s="1" t="str">
        <f t="shared" si="31"/>
        <v>459 West 18th Street GDN</v>
      </c>
      <c r="F460" s="3">
        <v>2395000</v>
      </c>
      <c r="G460">
        <v>228</v>
      </c>
      <c r="H460" s="1" t="s">
        <v>33</v>
      </c>
      <c r="I460" s="1">
        <v>2</v>
      </c>
      <c r="J460" s="51">
        <v>1.5</v>
      </c>
      <c r="K460" s="52">
        <v>1693</v>
      </c>
      <c r="L460" s="3">
        <f t="shared" si="32"/>
        <v>1414.6485528647372</v>
      </c>
      <c r="M460" s="72">
        <v>2255</v>
      </c>
      <c r="N460" s="72">
        <v>1232</v>
      </c>
      <c r="O460">
        <v>2.06</v>
      </c>
      <c r="Q460" s="53" t="s">
        <v>52</v>
      </c>
      <c r="R460" s="3">
        <f t="shared" si="33"/>
        <v>2395000</v>
      </c>
      <c r="V460" s="1" t="s">
        <v>35</v>
      </c>
      <c r="W460" s="1" t="s">
        <v>35</v>
      </c>
    </row>
    <row r="461" spans="1:23" x14ac:dyDescent="0.2">
      <c r="A461" s="59" t="s">
        <v>303</v>
      </c>
      <c r="B461" s="60" t="s">
        <v>189</v>
      </c>
      <c r="C461" s="60"/>
      <c r="D461" s="60"/>
      <c r="E461" s="1" t="str">
        <f t="shared" si="31"/>
        <v>462 West 58th Street 4C</v>
      </c>
      <c r="F461" s="61">
        <v>1750000</v>
      </c>
      <c r="G461" s="59">
        <v>28</v>
      </c>
      <c r="H461" s="60" t="s">
        <v>33</v>
      </c>
      <c r="I461" s="60">
        <v>2</v>
      </c>
      <c r="J461" s="62">
        <v>2</v>
      </c>
      <c r="K461" s="63">
        <v>1284</v>
      </c>
      <c r="L461" s="61">
        <f t="shared" si="32"/>
        <v>1362.9283489096574</v>
      </c>
      <c r="M461" s="59">
        <v>1.61</v>
      </c>
      <c r="N461" s="59"/>
      <c r="O461" s="59"/>
      <c r="P461" s="59" t="s">
        <v>144</v>
      </c>
      <c r="Q461" s="65" t="s">
        <v>34</v>
      </c>
      <c r="R461" s="61">
        <f t="shared" si="33"/>
        <v>1750000</v>
      </c>
      <c r="S461" s="66">
        <v>42677</v>
      </c>
      <c r="T461" s="64">
        <v>1750000</v>
      </c>
      <c r="U461" s="59">
        <v>28</v>
      </c>
      <c r="V461" s="60" t="s">
        <v>35</v>
      </c>
      <c r="W461" s="60" t="s">
        <v>36</v>
      </c>
    </row>
    <row r="462" spans="1:23" s="7" customFormat="1" x14ac:dyDescent="0.2">
      <c r="A462" s="59" t="s">
        <v>303</v>
      </c>
      <c r="B462" s="60" t="s">
        <v>232</v>
      </c>
      <c r="C462" s="60"/>
      <c r="D462" s="60"/>
      <c r="E462" s="1" t="str">
        <f t="shared" ref="E462:E525" si="34">A462&amp;" "&amp;B462</f>
        <v>462 West 58th Street 5D</v>
      </c>
      <c r="F462" s="61">
        <v>1750000</v>
      </c>
      <c r="G462" s="59">
        <v>103</v>
      </c>
      <c r="H462" s="60" t="s">
        <v>33</v>
      </c>
      <c r="I462" s="60">
        <v>2</v>
      </c>
      <c r="J462" s="62">
        <v>2</v>
      </c>
      <c r="K462" s="63">
        <v>1219</v>
      </c>
      <c r="L462" s="61">
        <f t="shared" ref="L462:L525" si="35">IF(K462="NA","NA",R462/K462)</f>
        <v>1394.585726004922</v>
      </c>
      <c r="M462" s="59">
        <v>1.44</v>
      </c>
      <c r="N462" s="59"/>
      <c r="O462" s="59"/>
      <c r="P462" s="59" t="s">
        <v>144</v>
      </c>
      <c r="Q462" s="65" t="s">
        <v>34</v>
      </c>
      <c r="R462" s="61">
        <f t="shared" ref="R462:R525" si="36">IF(ISBLANK(T462),F462,T462)</f>
        <v>1700000</v>
      </c>
      <c r="S462" s="66">
        <v>42345</v>
      </c>
      <c r="T462" s="64">
        <v>1700000</v>
      </c>
      <c r="U462" s="59">
        <v>103</v>
      </c>
      <c r="V462" s="60" t="s">
        <v>35</v>
      </c>
      <c r="W462" s="60" t="s">
        <v>36</v>
      </c>
    </row>
    <row r="463" spans="1:23" s="7" customFormat="1" x14ac:dyDescent="0.2">
      <c r="A463" s="7" t="s">
        <v>303</v>
      </c>
      <c r="B463" s="67" t="s">
        <v>296</v>
      </c>
      <c r="C463" s="67"/>
      <c r="D463" s="67"/>
      <c r="E463" s="1" t="str">
        <f t="shared" si="34"/>
        <v>462 West 58th Street 8D</v>
      </c>
      <c r="F463" s="68">
        <v>1725000</v>
      </c>
      <c r="G463" s="7">
        <v>147</v>
      </c>
      <c r="H463" s="67" t="s">
        <v>33</v>
      </c>
      <c r="I463" s="67">
        <v>2</v>
      </c>
      <c r="J463" s="69">
        <v>2</v>
      </c>
      <c r="K463" s="5">
        <v>1219</v>
      </c>
      <c r="L463" s="68">
        <f t="shared" si="35"/>
        <v>1415.0943396226414</v>
      </c>
      <c r="M463" s="7">
        <v>1100</v>
      </c>
      <c r="N463" s="7">
        <v>683</v>
      </c>
      <c r="O463" s="7">
        <v>1.46</v>
      </c>
      <c r="P463" s="7" t="s">
        <v>144</v>
      </c>
      <c r="Q463" s="71" t="s">
        <v>44</v>
      </c>
      <c r="R463" s="68">
        <f t="shared" si="36"/>
        <v>1725000</v>
      </c>
      <c r="U463" s="7">
        <v>147</v>
      </c>
      <c r="V463" s="67" t="s">
        <v>35</v>
      </c>
      <c r="W463" s="67" t="s">
        <v>36</v>
      </c>
    </row>
    <row r="464" spans="1:23" s="7" customFormat="1" x14ac:dyDescent="0.2">
      <c r="A464" t="s">
        <v>150</v>
      </c>
      <c r="B464" s="1" t="s">
        <v>38</v>
      </c>
      <c r="C464" s="1"/>
      <c r="D464" s="1"/>
      <c r="E464" s="1" t="str">
        <f t="shared" si="34"/>
        <v>464 West 44th Street 7C</v>
      </c>
      <c r="F464" s="3">
        <v>1999999</v>
      </c>
      <c r="G464">
        <v>60</v>
      </c>
      <c r="H464" s="1" t="s">
        <v>33</v>
      </c>
      <c r="I464" s="1">
        <v>2</v>
      </c>
      <c r="J464" s="51">
        <v>2</v>
      </c>
      <c r="K464" s="52">
        <v>1261</v>
      </c>
      <c r="L464" s="3">
        <f t="shared" si="35"/>
        <v>1586.0420301348136</v>
      </c>
      <c r="M464">
        <v>1748</v>
      </c>
      <c r="N464">
        <v>1154</v>
      </c>
      <c r="O464">
        <v>2.2999999999999998</v>
      </c>
      <c r="P464" t="s">
        <v>179</v>
      </c>
      <c r="Q464" s="53" t="s">
        <v>52</v>
      </c>
      <c r="R464" s="3">
        <f t="shared" si="36"/>
        <v>1999999</v>
      </c>
      <c r="S464"/>
      <c r="T464"/>
      <c r="U464"/>
      <c r="V464" s="12" t="s">
        <v>35</v>
      </c>
      <c r="W464" s="1" t="s">
        <v>35</v>
      </c>
    </row>
    <row r="465" spans="1:23" s="7" customFormat="1" x14ac:dyDescent="0.2">
      <c r="A465" t="s">
        <v>150</v>
      </c>
      <c r="B465" s="1" t="s">
        <v>70</v>
      </c>
      <c r="C465" s="1"/>
      <c r="D465" s="1"/>
      <c r="E465" s="1" t="str">
        <f t="shared" si="34"/>
        <v>464 West 44th Street 7D</v>
      </c>
      <c r="F465" s="3">
        <v>1650000</v>
      </c>
      <c r="G465">
        <v>28</v>
      </c>
      <c r="H465" s="1" t="s">
        <v>33</v>
      </c>
      <c r="I465" s="1">
        <v>2</v>
      </c>
      <c r="J465" s="51">
        <v>2</v>
      </c>
      <c r="K465" s="52">
        <v>930</v>
      </c>
      <c r="L465" s="3">
        <f t="shared" si="35"/>
        <v>1774.1935483870968</v>
      </c>
      <c r="M465">
        <v>1264</v>
      </c>
      <c r="N465">
        <v>817</v>
      </c>
      <c r="O465">
        <v>2.2400000000000002</v>
      </c>
      <c r="P465" t="s">
        <v>179</v>
      </c>
      <c r="Q465" s="53" t="s">
        <v>52</v>
      </c>
      <c r="R465" s="3">
        <f t="shared" si="36"/>
        <v>1650000</v>
      </c>
      <c r="S465"/>
      <c r="T465"/>
      <c r="U465"/>
      <c r="V465" s="12" t="s">
        <v>35</v>
      </c>
      <c r="W465" s="1" t="s">
        <v>35</v>
      </c>
    </row>
    <row r="466" spans="1:23" s="7" customFormat="1" x14ac:dyDescent="0.2">
      <c r="A466" s="59" t="s">
        <v>310</v>
      </c>
      <c r="B466" s="60" t="s">
        <v>260</v>
      </c>
      <c r="C466" s="60"/>
      <c r="D466" s="60"/>
      <c r="E466" s="1" t="str">
        <f t="shared" si="34"/>
        <v>502 Ninth Avenue 5B</v>
      </c>
      <c r="F466" s="61">
        <v>1165000</v>
      </c>
      <c r="G466" s="59">
        <v>78</v>
      </c>
      <c r="H466" s="60" t="s">
        <v>33</v>
      </c>
      <c r="I466" s="60">
        <v>2</v>
      </c>
      <c r="J466" s="62">
        <v>2</v>
      </c>
      <c r="K466" s="63">
        <v>836</v>
      </c>
      <c r="L466" s="61">
        <f t="shared" si="35"/>
        <v>1250</v>
      </c>
      <c r="M466" s="59">
        <v>1.74</v>
      </c>
      <c r="N466" s="59"/>
      <c r="O466" s="59"/>
      <c r="P466" s="59" t="s">
        <v>179</v>
      </c>
      <c r="Q466" s="65" t="s">
        <v>34</v>
      </c>
      <c r="R466" s="61">
        <f t="shared" si="36"/>
        <v>1045000</v>
      </c>
      <c r="S466" s="66">
        <v>42593</v>
      </c>
      <c r="T466" s="64">
        <v>1045000</v>
      </c>
      <c r="U466" s="59">
        <v>78</v>
      </c>
      <c r="V466" s="60" t="s">
        <v>35</v>
      </c>
      <c r="W466" s="60" t="s">
        <v>36</v>
      </c>
    </row>
    <row r="467" spans="1:23" s="7" customFormat="1" x14ac:dyDescent="0.2">
      <c r="A467" s="59" t="s">
        <v>310</v>
      </c>
      <c r="B467" s="60" t="s">
        <v>154</v>
      </c>
      <c r="C467" s="60"/>
      <c r="D467" s="60"/>
      <c r="E467" s="1" t="str">
        <f t="shared" si="34"/>
        <v>502 Ninth Avenue 6B</v>
      </c>
      <c r="F467" s="61">
        <v>1150000</v>
      </c>
      <c r="G467" s="59">
        <v>81</v>
      </c>
      <c r="H467" s="60" t="s">
        <v>33</v>
      </c>
      <c r="I467" s="60">
        <v>2</v>
      </c>
      <c r="J467" s="62">
        <v>2</v>
      </c>
      <c r="K467" s="63">
        <v>900</v>
      </c>
      <c r="L467" s="61">
        <f t="shared" si="35"/>
        <v>1277.7777777777778</v>
      </c>
      <c r="M467" s="59">
        <v>1.53</v>
      </c>
      <c r="N467" s="59"/>
      <c r="O467" s="59"/>
      <c r="P467" s="59" t="s">
        <v>179</v>
      </c>
      <c r="Q467" s="65" t="s">
        <v>34</v>
      </c>
      <c r="R467" s="61">
        <f t="shared" si="36"/>
        <v>1150000</v>
      </c>
      <c r="S467" s="66">
        <v>42528</v>
      </c>
      <c r="T467" s="64">
        <v>1150000</v>
      </c>
      <c r="U467" s="59">
        <v>81</v>
      </c>
      <c r="V467" s="60" t="s">
        <v>35</v>
      </c>
      <c r="W467" s="60" t="s">
        <v>36</v>
      </c>
    </row>
    <row r="468" spans="1:23" s="7" customFormat="1" x14ac:dyDescent="0.2">
      <c r="A468" t="s">
        <v>155</v>
      </c>
      <c r="B468" s="1" t="s">
        <v>441</v>
      </c>
      <c r="C468" s="1"/>
      <c r="D468" s="1"/>
      <c r="E468" s="1" t="str">
        <f t="shared" si="34"/>
        <v>505 West 47th Street PH5N</v>
      </c>
      <c r="F468" s="3">
        <v>2150000</v>
      </c>
      <c r="G468">
        <v>62</v>
      </c>
      <c r="H468" s="1" t="s">
        <v>33</v>
      </c>
      <c r="I468" s="1">
        <v>2</v>
      </c>
      <c r="J468" s="51">
        <v>2</v>
      </c>
      <c r="K468" s="52">
        <v>997</v>
      </c>
      <c r="L468" s="3">
        <f t="shared" si="35"/>
        <v>2156.4694082246742</v>
      </c>
      <c r="M468">
        <v>1383</v>
      </c>
      <c r="N468">
        <v>661</v>
      </c>
      <c r="O468">
        <v>2.0499999999999998</v>
      </c>
      <c r="P468" t="s">
        <v>157</v>
      </c>
      <c r="Q468" s="53" t="s">
        <v>52</v>
      </c>
      <c r="R468" s="3">
        <f t="shared" si="36"/>
        <v>2150000</v>
      </c>
      <c r="S468"/>
      <c r="T468"/>
      <c r="U468"/>
      <c r="V468" s="12" t="s">
        <v>35</v>
      </c>
      <c r="W468" s="1" t="s">
        <v>35</v>
      </c>
    </row>
    <row r="469" spans="1:23" s="7" customFormat="1" x14ac:dyDescent="0.2">
      <c r="A469" t="s">
        <v>442</v>
      </c>
      <c r="B469" s="1" t="s">
        <v>443</v>
      </c>
      <c r="C469" s="1"/>
      <c r="D469" s="1"/>
      <c r="E469" s="1" t="str">
        <f t="shared" si="34"/>
        <v>515 West 23rd Street 4FL</v>
      </c>
      <c r="F469" s="3">
        <v>3900000</v>
      </c>
      <c r="G469">
        <v>112</v>
      </c>
      <c r="H469" s="1" t="s">
        <v>33</v>
      </c>
      <c r="I469" s="1">
        <v>2</v>
      </c>
      <c r="J469" s="51">
        <v>2</v>
      </c>
      <c r="K469" s="52">
        <v>1870</v>
      </c>
      <c r="L469" s="3">
        <f t="shared" si="35"/>
        <v>2085.5614973262032</v>
      </c>
      <c r="M469" s="72">
        <v>2996</v>
      </c>
      <c r="N469" s="72">
        <v>706</v>
      </c>
      <c r="O469">
        <v>1.98</v>
      </c>
      <c r="P469"/>
      <c r="Q469" s="53" t="s">
        <v>52</v>
      </c>
      <c r="R469" s="3">
        <f t="shared" si="36"/>
        <v>3900000</v>
      </c>
      <c r="S469"/>
      <c r="T469"/>
      <c r="U469"/>
      <c r="V469" s="1" t="s">
        <v>35</v>
      </c>
      <c r="W469" s="1" t="s">
        <v>35</v>
      </c>
    </row>
    <row r="470" spans="1:23" s="7" customFormat="1" x14ac:dyDescent="0.2">
      <c r="A470" s="59" t="s">
        <v>158</v>
      </c>
      <c r="B470" s="60" t="s">
        <v>444</v>
      </c>
      <c r="C470" s="60"/>
      <c r="D470" s="60"/>
      <c r="E470" s="1" t="str">
        <f t="shared" si="34"/>
        <v>516 West 47th Street N6A</v>
      </c>
      <c r="F470" s="61">
        <v>995000</v>
      </c>
      <c r="G470" s="59">
        <v>7</v>
      </c>
      <c r="H470" s="60" t="s">
        <v>33</v>
      </c>
      <c r="I470" s="60">
        <v>2</v>
      </c>
      <c r="J470" s="62">
        <v>2</v>
      </c>
      <c r="K470" s="63">
        <v>829</v>
      </c>
      <c r="L470" s="61">
        <f t="shared" si="35"/>
        <v>1360.6755126658625</v>
      </c>
      <c r="M470" s="59">
        <v>1.87</v>
      </c>
      <c r="N470" s="59"/>
      <c r="O470" s="59"/>
      <c r="P470" s="59"/>
      <c r="Q470" s="65" t="s">
        <v>34</v>
      </c>
      <c r="R470" s="61">
        <f t="shared" si="36"/>
        <v>1128000</v>
      </c>
      <c r="S470" s="66">
        <v>42517</v>
      </c>
      <c r="T470" s="64">
        <v>1128000</v>
      </c>
      <c r="U470" s="59">
        <v>7</v>
      </c>
      <c r="V470" s="60" t="s">
        <v>35</v>
      </c>
      <c r="W470" s="60" t="s">
        <v>36</v>
      </c>
    </row>
    <row r="471" spans="1:23" s="7" customFormat="1" x14ac:dyDescent="0.2">
      <c r="A471" t="s">
        <v>445</v>
      </c>
      <c r="B471" s="1" t="s">
        <v>206</v>
      </c>
      <c r="C471" s="1"/>
      <c r="D471" s="1"/>
      <c r="E471" s="1" t="str">
        <f t="shared" si="34"/>
        <v>520 West 19th Street 2A</v>
      </c>
      <c r="F471" s="3">
        <v>2950000</v>
      </c>
      <c r="G471">
        <v>20</v>
      </c>
      <c r="H471" s="1" t="s">
        <v>33</v>
      </c>
      <c r="I471" s="1">
        <v>2</v>
      </c>
      <c r="J471" s="51">
        <v>2</v>
      </c>
      <c r="K471" s="52">
        <v>1480</v>
      </c>
      <c r="L471" s="3">
        <f t="shared" si="35"/>
        <v>1993.2432432432433</v>
      </c>
      <c r="M471" s="72">
        <v>1893</v>
      </c>
      <c r="N471" s="72">
        <v>1341</v>
      </c>
      <c r="O471">
        <v>2.19</v>
      </c>
      <c r="P471" t="s">
        <v>144</v>
      </c>
      <c r="Q471" s="53" t="s">
        <v>52</v>
      </c>
      <c r="R471" s="3">
        <f t="shared" si="36"/>
        <v>2950000</v>
      </c>
      <c r="S471"/>
      <c r="T471"/>
      <c r="U471"/>
      <c r="V471" s="1" t="s">
        <v>35</v>
      </c>
      <c r="W471" s="1" t="s">
        <v>35</v>
      </c>
    </row>
    <row r="472" spans="1:23" s="7" customFormat="1" x14ac:dyDescent="0.2">
      <c r="A472" t="s">
        <v>161</v>
      </c>
      <c r="B472" s="1" t="s">
        <v>200</v>
      </c>
      <c r="C472" s="1"/>
      <c r="D472" s="1"/>
      <c r="E472" s="1" t="str">
        <f t="shared" si="34"/>
        <v>520 West 23rd Street 6C</v>
      </c>
      <c r="F472" s="3">
        <v>1225000</v>
      </c>
      <c r="G472">
        <v>129</v>
      </c>
      <c r="H472" s="1" t="s">
        <v>104</v>
      </c>
      <c r="I472" s="1">
        <v>2</v>
      </c>
      <c r="J472" s="51">
        <v>2</v>
      </c>
      <c r="K472" s="52" t="s">
        <v>57</v>
      </c>
      <c r="L472" s="3" t="str">
        <f t="shared" si="35"/>
        <v>NA</v>
      </c>
      <c r="M472" s="72">
        <v>2253</v>
      </c>
      <c r="N472" s="72"/>
      <c r="O472"/>
      <c r="P472"/>
      <c r="Q472" s="53" t="s">
        <v>52</v>
      </c>
      <c r="R472" s="3">
        <f t="shared" si="36"/>
        <v>1225000</v>
      </c>
      <c r="S472"/>
      <c r="T472"/>
      <c r="U472"/>
      <c r="V472" s="1" t="s">
        <v>35</v>
      </c>
      <c r="W472" s="1" t="s">
        <v>35</v>
      </c>
    </row>
    <row r="473" spans="1:23" s="7" customFormat="1" x14ac:dyDescent="0.2">
      <c r="A473" s="7" t="s">
        <v>161</v>
      </c>
      <c r="B473" s="67" t="s">
        <v>39</v>
      </c>
      <c r="C473" s="67"/>
      <c r="D473" s="67"/>
      <c r="E473" s="1" t="str">
        <f t="shared" si="34"/>
        <v>520 West 23rd Street 8C</v>
      </c>
      <c r="F473" s="68">
        <v>1245000</v>
      </c>
      <c r="G473" s="7">
        <v>86</v>
      </c>
      <c r="H473" s="67" t="s">
        <v>33</v>
      </c>
      <c r="I473" s="67">
        <v>2</v>
      </c>
      <c r="J473" s="69">
        <v>2</v>
      </c>
      <c r="K473" s="5">
        <v>891</v>
      </c>
      <c r="L473" s="68">
        <f t="shared" si="35"/>
        <v>1397.3063973063972</v>
      </c>
      <c r="M473" s="70">
        <v>2280</v>
      </c>
      <c r="N473" s="70">
        <v>0</v>
      </c>
      <c r="O473" s="7">
        <v>2.56</v>
      </c>
      <c r="Q473" s="71" t="s">
        <v>44</v>
      </c>
      <c r="R473" s="68">
        <f t="shared" si="36"/>
        <v>1245000</v>
      </c>
      <c r="V473" s="67" t="s">
        <v>35</v>
      </c>
      <c r="W473" s="67" t="s">
        <v>36</v>
      </c>
    </row>
    <row r="474" spans="1:23" s="7" customFormat="1" x14ac:dyDescent="0.2">
      <c r="A474" t="s">
        <v>446</v>
      </c>
      <c r="B474" s="1" t="s">
        <v>32</v>
      </c>
      <c r="C474" s="1"/>
      <c r="D474" s="1"/>
      <c r="E474" s="1" t="str">
        <f t="shared" si="34"/>
        <v>520 West 45th Street 3A</v>
      </c>
      <c r="F474" s="3">
        <v>2200000</v>
      </c>
      <c r="G474">
        <v>34</v>
      </c>
      <c r="H474" s="1" t="s">
        <v>33</v>
      </c>
      <c r="I474" s="1">
        <v>2</v>
      </c>
      <c r="J474" s="51">
        <v>2</v>
      </c>
      <c r="K474" s="52">
        <v>1401</v>
      </c>
      <c r="L474" s="3">
        <f t="shared" si="35"/>
        <v>1570.3069236259814</v>
      </c>
      <c r="M474">
        <v>1921</v>
      </c>
      <c r="N474">
        <v>1697</v>
      </c>
      <c r="O474">
        <v>2.58</v>
      </c>
      <c r="P474"/>
      <c r="Q474" s="53" t="s">
        <v>52</v>
      </c>
      <c r="R474" s="3">
        <f t="shared" si="36"/>
        <v>2200000</v>
      </c>
      <c r="S474"/>
      <c r="T474"/>
      <c r="U474"/>
      <c r="V474" s="12" t="s">
        <v>35</v>
      </c>
      <c r="W474" s="1" t="s">
        <v>35</v>
      </c>
    </row>
    <row r="475" spans="1:23" s="7" customFormat="1" x14ac:dyDescent="0.2">
      <c r="A475" t="s">
        <v>446</v>
      </c>
      <c r="B475" s="1" t="s">
        <v>147</v>
      </c>
      <c r="C475" s="1"/>
      <c r="D475" s="1"/>
      <c r="E475" s="1" t="str">
        <f t="shared" si="34"/>
        <v>520 West 45th Street 3C</v>
      </c>
      <c r="F475" s="3">
        <v>1875000</v>
      </c>
      <c r="G475">
        <v>34</v>
      </c>
      <c r="H475" s="1" t="s">
        <v>33</v>
      </c>
      <c r="I475" s="1">
        <v>2</v>
      </c>
      <c r="J475" s="51">
        <v>2</v>
      </c>
      <c r="K475" s="52">
        <v>1309</v>
      </c>
      <c r="L475" s="3">
        <f t="shared" si="35"/>
        <v>1432.3911382734912</v>
      </c>
      <c r="M475">
        <v>1795</v>
      </c>
      <c r="N475">
        <v>1586</v>
      </c>
      <c r="O475">
        <v>2.58</v>
      </c>
      <c r="P475"/>
      <c r="Q475" s="53" t="s">
        <v>52</v>
      </c>
      <c r="R475" s="3">
        <f t="shared" si="36"/>
        <v>1875000</v>
      </c>
      <c r="S475"/>
      <c r="T475"/>
      <c r="U475"/>
      <c r="V475" s="12" t="s">
        <v>35</v>
      </c>
      <c r="W475" s="1" t="s">
        <v>35</v>
      </c>
    </row>
    <row r="476" spans="1:23" s="7" customFormat="1" x14ac:dyDescent="0.2">
      <c r="A476" t="s">
        <v>446</v>
      </c>
      <c r="B476" s="1" t="s">
        <v>276</v>
      </c>
      <c r="C476" s="1"/>
      <c r="D476" s="1"/>
      <c r="E476" s="1" t="str">
        <f t="shared" si="34"/>
        <v>520 West 45th Street 3D</v>
      </c>
      <c r="F476" s="3">
        <v>1780000</v>
      </c>
      <c r="G476">
        <v>34</v>
      </c>
      <c r="H476" s="1" t="s">
        <v>33</v>
      </c>
      <c r="I476" s="1">
        <v>2</v>
      </c>
      <c r="J476" s="51">
        <v>2</v>
      </c>
      <c r="K476" s="52">
        <v>1211</v>
      </c>
      <c r="L476" s="3">
        <f t="shared" si="35"/>
        <v>1469.8596201486375</v>
      </c>
      <c r="M476">
        <v>1660</v>
      </c>
      <c r="N476">
        <v>1467</v>
      </c>
      <c r="O476">
        <v>2.58</v>
      </c>
      <c r="P476"/>
      <c r="Q476" s="53" t="s">
        <v>52</v>
      </c>
      <c r="R476" s="3">
        <f t="shared" si="36"/>
        <v>1780000</v>
      </c>
      <c r="S476"/>
      <c r="T476"/>
      <c r="U476"/>
      <c r="V476" s="12" t="s">
        <v>35</v>
      </c>
      <c r="W476" s="1" t="s">
        <v>35</v>
      </c>
    </row>
    <row r="477" spans="1:23" s="7" customFormat="1" x14ac:dyDescent="0.2">
      <c r="A477" t="s">
        <v>446</v>
      </c>
      <c r="B477" s="1" t="s">
        <v>41</v>
      </c>
      <c r="C477" s="1"/>
      <c r="D477" s="1"/>
      <c r="E477" s="1" t="str">
        <f t="shared" si="34"/>
        <v>520 West 45th Street 4B</v>
      </c>
      <c r="F477" s="3">
        <v>2225000</v>
      </c>
      <c r="G477">
        <v>34</v>
      </c>
      <c r="H477" s="1" t="s">
        <v>33</v>
      </c>
      <c r="I477" s="1">
        <v>2</v>
      </c>
      <c r="J477" s="51">
        <v>2</v>
      </c>
      <c r="K477" s="52">
        <v>1306</v>
      </c>
      <c r="L477" s="3">
        <f t="shared" si="35"/>
        <v>1703.6753445635529</v>
      </c>
      <c r="M477">
        <v>1791</v>
      </c>
      <c r="N477">
        <v>1582</v>
      </c>
      <c r="O477">
        <v>2.58</v>
      </c>
      <c r="P477"/>
      <c r="Q477" s="53" t="s">
        <v>52</v>
      </c>
      <c r="R477" s="3">
        <f t="shared" si="36"/>
        <v>2225000</v>
      </c>
      <c r="S477"/>
      <c r="T477"/>
      <c r="U477"/>
      <c r="V477" s="12" t="s">
        <v>35</v>
      </c>
      <c r="W477" s="1" t="s">
        <v>35</v>
      </c>
    </row>
    <row r="478" spans="1:23" s="7" customFormat="1" x14ac:dyDescent="0.2">
      <c r="A478" s="7" t="s">
        <v>446</v>
      </c>
      <c r="B478" s="67" t="s">
        <v>206</v>
      </c>
      <c r="C478" s="67"/>
      <c r="D478" s="67"/>
      <c r="E478" s="1" t="str">
        <f t="shared" si="34"/>
        <v>520 West 45th Street 2A</v>
      </c>
      <c r="F478" s="68">
        <v>2100000</v>
      </c>
      <c r="G478" s="7">
        <v>34</v>
      </c>
      <c r="H478" s="67" t="s">
        <v>33</v>
      </c>
      <c r="I478" s="67">
        <v>2</v>
      </c>
      <c r="J478" s="69">
        <v>2</v>
      </c>
      <c r="K478" s="5">
        <v>1401</v>
      </c>
      <c r="L478" s="68">
        <f t="shared" si="35"/>
        <v>1498.9293361884368</v>
      </c>
      <c r="M478" s="7">
        <v>1921</v>
      </c>
      <c r="N478" s="7">
        <v>1697</v>
      </c>
      <c r="O478" s="7">
        <v>2.58</v>
      </c>
      <c r="Q478" s="71" t="s">
        <v>44</v>
      </c>
      <c r="R478" s="68">
        <f t="shared" si="36"/>
        <v>2100000</v>
      </c>
      <c r="U478" s="7">
        <v>34</v>
      </c>
      <c r="V478" s="67" t="s">
        <v>35</v>
      </c>
      <c r="W478" s="67" t="s">
        <v>36</v>
      </c>
    </row>
    <row r="479" spans="1:23" s="7" customFormat="1" x14ac:dyDescent="0.2">
      <c r="A479" s="59" t="s">
        <v>447</v>
      </c>
      <c r="B479" s="60" t="s">
        <v>227</v>
      </c>
      <c r="C479" s="60"/>
      <c r="D479" s="60"/>
      <c r="E479" s="1" t="str">
        <f t="shared" si="34"/>
        <v>525 West 22nd Street 3E</v>
      </c>
      <c r="F479" s="61">
        <v>3100000</v>
      </c>
      <c r="G479" s="59">
        <v>62</v>
      </c>
      <c r="H479" s="60" t="s">
        <v>33</v>
      </c>
      <c r="I479" s="60">
        <v>2</v>
      </c>
      <c r="J479" s="62">
        <v>2</v>
      </c>
      <c r="K479" s="63">
        <v>1633</v>
      </c>
      <c r="L479" s="61">
        <f t="shared" si="35"/>
        <v>1913.6558481322718</v>
      </c>
      <c r="M479" s="64">
        <v>1.78</v>
      </c>
      <c r="N479" s="64"/>
      <c r="O479" s="59"/>
      <c r="P479" s="59"/>
      <c r="Q479" s="65" t="s">
        <v>34</v>
      </c>
      <c r="R479" s="61">
        <f t="shared" si="36"/>
        <v>3125000</v>
      </c>
      <c r="S479" s="66">
        <v>42436</v>
      </c>
      <c r="T479" s="64">
        <v>3125000</v>
      </c>
      <c r="U479" s="59"/>
      <c r="V479" s="60" t="s">
        <v>35</v>
      </c>
      <c r="W479" s="60" t="s">
        <v>36</v>
      </c>
    </row>
    <row r="480" spans="1:23" s="7" customFormat="1" x14ac:dyDescent="0.2">
      <c r="A480" t="s">
        <v>164</v>
      </c>
      <c r="B480" s="1" t="s">
        <v>356</v>
      </c>
      <c r="C480" s="1"/>
      <c r="D480" s="1"/>
      <c r="E480" s="1" t="str">
        <f t="shared" si="34"/>
        <v>540 West 28th Street PHB</v>
      </c>
      <c r="F480" s="3">
        <v>2950000</v>
      </c>
      <c r="G480">
        <v>47</v>
      </c>
      <c r="H480" s="1" t="s">
        <v>33</v>
      </c>
      <c r="I480" s="1">
        <v>2</v>
      </c>
      <c r="J480" s="51">
        <v>2</v>
      </c>
      <c r="K480" s="52">
        <v>1231</v>
      </c>
      <c r="L480" s="3">
        <f t="shared" si="35"/>
        <v>2396.4256701868399</v>
      </c>
      <c r="M480" s="72">
        <v>1536</v>
      </c>
      <c r="N480" s="72">
        <v>1049</v>
      </c>
      <c r="O480">
        <v>2.1</v>
      </c>
      <c r="P480"/>
      <c r="Q480" s="53" t="s">
        <v>52</v>
      </c>
      <c r="R480" s="3">
        <f t="shared" si="36"/>
        <v>2950000</v>
      </c>
      <c r="S480"/>
      <c r="T480"/>
      <c r="U480"/>
      <c r="V480" s="1" t="s">
        <v>35</v>
      </c>
      <c r="W480" s="1" t="s">
        <v>35</v>
      </c>
    </row>
    <row r="481" spans="1:23" s="7" customFormat="1" x14ac:dyDescent="0.2">
      <c r="A481" s="59" t="s">
        <v>164</v>
      </c>
      <c r="B481" s="60" t="s">
        <v>448</v>
      </c>
      <c r="C481" s="60"/>
      <c r="D481" s="60"/>
      <c r="E481" s="1" t="str">
        <f t="shared" si="34"/>
        <v>540 West 28th Street 12D</v>
      </c>
      <c r="F481" s="61">
        <v>2550000</v>
      </c>
      <c r="G481" s="59">
        <v>87</v>
      </c>
      <c r="H481" s="60" t="s">
        <v>33</v>
      </c>
      <c r="I481" s="60">
        <v>2</v>
      </c>
      <c r="J481" s="62">
        <v>2</v>
      </c>
      <c r="K481" s="63">
        <v>1474</v>
      </c>
      <c r="L481" s="61">
        <f t="shared" si="35"/>
        <v>1675.7123473541385</v>
      </c>
      <c r="M481" s="64">
        <v>1.91</v>
      </c>
      <c r="N481" s="64" t="s">
        <v>144</v>
      </c>
      <c r="O481" s="59"/>
      <c r="P481" s="59"/>
      <c r="Q481" s="65" t="s">
        <v>34</v>
      </c>
      <c r="R481" s="61">
        <f t="shared" si="36"/>
        <v>2470000</v>
      </c>
      <c r="S481" s="66">
        <v>42608</v>
      </c>
      <c r="T481" s="64">
        <v>2470000</v>
      </c>
      <c r="U481" s="59"/>
      <c r="V481" s="60" t="s">
        <v>35</v>
      </c>
      <c r="W481" s="60" t="s">
        <v>36</v>
      </c>
    </row>
    <row r="482" spans="1:23" s="7" customFormat="1" x14ac:dyDescent="0.2">
      <c r="A482" t="s">
        <v>167</v>
      </c>
      <c r="B482" s="1" t="s">
        <v>449</v>
      </c>
      <c r="C482" s="1"/>
      <c r="D482" s="1"/>
      <c r="E482" s="1" t="str">
        <f t="shared" si="34"/>
        <v>555 West 23rd Street N12C</v>
      </c>
      <c r="F482" s="3">
        <v>1750000</v>
      </c>
      <c r="G482">
        <v>262</v>
      </c>
      <c r="H482" s="1" t="s">
        <v>33</v>
      </c>
      <c r="I482" s="1">
        <v>2</v>
      </c>
      <c r="J482" s="51">
        <v>2</v>
      </c>
      <c r="K482" s="52">
        <v>1086</v>
      </c>
      <c r="L482" s="3">
        <f t="shared" si="35"/>
        <v>1611.4180478821363</v>
      </c>
      <c r="M482" s="72">
        <v>1308</v>
      </c>
      <c r="N482" s="72">
        <v>1431</v>
      </c>
      <c r="O482">
        <v>2.52</v>
      </c>
      <c r="P482" t="s">
        <v>169</v>
      </c>
      <c r="Q482" s="53" t="s">
        <v>52</v>
      </c>
      <c r="R482" s="3">
        <f t="shared" si="36"/>
        <v>1750000</v>
      </c>
      <c r="S482"/>
      <c r="T482"/>
      <c r="U482"/>
      <c r="V482" s="1" t="s">
        <v>35</v>
      </c>
      <c r="W482" s="1" t="s">
        <v>35</v>
      </c>
    </row>
    <row r="483" spans="1:23" s="7" customFormat="1" x14ac:dyDescent="0.2">
      <c r="A483" t="s">
        <v>167</v>
      </c>
      <c r="B483" s="1" t="s">
        <v>450</v>
      </c>
      <c r="C483" s="1"/>
      <c r="D483" s="1"/>
      <c r="E483" s="1" t="str">
        <f t="shared" si="34"/>
        <v>555 West 23rd Street S11L</v>
      </c>
      <c r="F483" s="3">
        <v>1875000</v>
      </c>
      <c r="G483">
        <v>53</v>
      </c>
      <c r="H483" s="1" t="s">
        <v>33</v>
      </c>
      <c r="I483" s="1">
        <v>2</v>
      </c>
      <c r="J483" s="51">
        <v>2</v>
      </c>
      <c r="K483" s="52">
        <v>1167</v>
      </c>
      <c r="L483" s="3">
        <f t="shared" si="35"/>
        <v>1606.6838046272494</v>
      </c>
      <c r="M483" s="72">
        <v>1199</v>
      </c>
      <c r="N483" s="72">
        <v>1339</v>
      </c>
      <c r="O483">
        <v>2.17</v>
      </c>
      <c r="P483" t="s">
        <v>169</v>
      </c>
      <c r="Q483" s="53" t="s">
        <v>52</v>
      </c>
      <c r="R483" s="3">
        <f t="shared" si="36"/>
        <v>1875000</v>
      </c>
      <c r="S483"/>
      <c r="T483"/>
      <c r="U483"/>
      <c r="V483" s="1" t="s">
        <v>35</v>
      </c>
      <c r="W483" s="1" t="s">
        <v>35</v>
      </c>
    </row>
    <row r="484" spans="1:23" s="7" customFormat="1" x14ac:dyDescent="0.2">
      <c r="A484" s="7" t="s">
        <v>167</v>
      </c>
      <c r="B484" s="67" t="s">
        <v>451</v>
      </c>
      <c r="C484" s="67"/>
      <c r="D484" s="67"/>
      <c r="E484" s="1" t="str">
        <f t="shared" si="34"/>
        <v>555 West 23rd Street N12H</v>
      </c>
      <c r="F484" s="68">
        <v>1750000</v>
      </c>
      <c r="G484" s="7">
        <v>154</v>
      </c>
      <c r="H484" s="67" t="s">
        <v>33</v>
      </c>
      <c r="I484" s="67">
        <v>2</v>
      </c>
      <c r="J484" s="69">
        <v>2</v>
      </c>
      <c r="K484" s="5">
        <v>1135</v>
      </c>
      <c r="L484" s="68">
        <f t="shared" si="35"/>
        <v>1541.8502202643172</v>
      </c>
      <c r="M484" s="70">
        <v>1331</v>
      </c>
      <c r="N484" s="70">
        <v>1292</v>
      </c>
      <c r="O484" s="7">
        <v>2.31</v>
      </c>
      <c r="P484" s="7" t="s">
        <v>169</v>
      </c>
      <c r="Q484" s="71" t="s">
        <v>44</v>
      </c>
      <c r="R484" s="68">
        <f t="shared" si="36"/>
        <v>1750000</v>
      </c>
      <c r="V484" s="67" t="s">
        <v>35</v>
      </c>
      <c r="W484" s="67" t="s">
        <v>36</v>
      </c>
    </row>
    <row r="485" spans="1:23" s="7" customFormat="1" x14ac:dyDescent="0.2">
      <c r="A485" s="59" t="s">
        <v>167</v>
      </c>
      <c r="B485" s="60" t="s">
        <v>452</v>
      </c>
      <c r="C485" s="60"/>
      <c r="D485" s="60"/>
      <c r="E485" s="1" t="str">
        <f t="shared" si="34"/>
        <v>555 West 23rd Street N9F</v>
      </c>
      <c r="F485" s="61">
        <v>1725000</v>
      </c>
      <c r="G485" s="59">
        <v>161</v>
      </c>
      <c r="H485" s="60" t="s">
        <v>33</v>
      </c>
      <c r="I485" s="60">
        <v>2</v>
      </c>
      <c r="J485" s="62">
        <v>2</v>
      </c>
      <c r="K485" s="63">
        <v>1080</v>
      </c>
      <c r="L485" s="61">
        <f t="shared" si="35"/>
        <v>1550.9259259259259</v>
      </c>
      <c r="M485" s="64">
        <v>2.17</v>
      </c>
      <c r="N485" s="64" t="s">
        <v>169</v>
      </c>
      <c r="O485" s="59"/>
      <c r="P485" s="59"/>
      <c r="Q485" s="65" t="s">
        <v>34</v>
      </c>
      <c r="R485" s="61">
        <f t="shared" si="36"/>
        <v>1675000</v>
      </c>
      <c r="S485" s="66">
        <v>42467</v>
      </c>
      <c r="T485" s="64">
        <v>1675000</v>
      </c>
      <c r="U485" s="59"/>
      <c r="V485" s="60" t="s">
        <v>35</v>
      </c>
      <c r="W485" s="60" t="s">
        <v>36</v>
      </c>
    </row>
    <row r="486" spans="1:23" s="7" customFormat="1" x14ac:dyDescent="0.2">
      <c r="A486" s="7" t="s">
        <v>167</v>
      </c>
      <c r="B486" s="67" t="s">
        <v>453</v>
      </c>
      <c r="C486" s="67"/>
      <c r="D486" s="67"/>
      <c r="E486" s="1" t="str">
        <f t="shared" si="34"/>
        <v>555 West 23rd Street PHH</v>
      </c>
      <c r="F486" s="68">
        <v>2875000</v>
      </c>
      <c r="G486" s="7">
        <v>47</v>
      </c>
      <c r="H486" s="67" t="s">
        <v>33</v>
      </c>
      <c r="I486" s="67">
        <v>2</v>
      </c>
      <c r="J486" s="69">
        <v>2</v>
      </c>
      <c r="K486" s="5" t="s">
        <v>57</v>
      </c>
      <c r="L486" s="68" t="str">
        <f t="shared" si="35"/>
        <v>NA</v>
      </c>
      <c r="M486" s="70">
        <v>1680</v>
      </c>
      <c r="N486" s="70">
        <v>1841</v>
      </c>
      <c r="P486" s="7" t="s">
        <v>169</v>
      </c>
      <c r="Q486" s="71" t="s">
        <v>44</v>
      </c>
      <c r="R486" s="68">
        <f t="shared" si="36"/>
        <v>2875000</v>
      </c>
      <c r="V486" s="67" t="s">
        <v>35</v>
      </c>
      <c r="W486" s="67" t="s">
        <v>36</v>
      </c>
    </row>
    <row r="487" spans="1:23" s="7" customFormat="1" x14ac:dyDescent="0.2">
      <c r="A487" s="59" t="s">
        <v>167</v>
      </c>
      <c r="B487" s="60" t="s">
        <v>454</v>
      </c>
      <c r="C487" s="60"/>
      <c r="D487" s="60"/>
      <c r="E487" s="1" t="str">
        <f t="shared" si="34"/>
        <v>555 West 23rd Street S15K</v>
      </c>
      <c r="F487" s="61">
        <v>1795000</v>
      </c>
      <c r="G487" s="59">
        <v>89</v>
      </c>
      <c r="H487" s="60" t="s">
        <v>33</v>
      </c>
      <c r="I487" s="60">
        <v>2</v>
      </c>
      <c r="J487" s="62">
        <v>2</v>
      </c>
      <c r="K487" s="63">
        <v>1174</v>
      </c>
      <c r="L487" s="61">
        <f t="shared" si="35"/>
        <v>1482.1124361158434</v>
      </c>
      <c r="M487" s="64">
        <v>2.0499999999999998</v>
      </c>
      <c r="N487" s="64" t="s">
        <v>169</v>
      </c>
      <c r="O487" s="59"/>
      <c r="P487" s="59"/>
      <c r="Q487" s="65" t="s">
        <v>34</v>
      </c>
      <c r="R487" s="61">
        <f t="shared" si="36"/>
        <v>1740000</v>
      </c>
      <c r="S487" s="66">
        <v>42608</v>
      </c>
      <c r="T487" s="64">
        <v>1740000</v>
      </c>
      <c r="U487" s="59"/>
      <c r="V487" s="60" t="s">
        <v>35</v>
      </c>
      <c r="W487" s="60" t="s">
        <v>36</v>
      </c>
    </row>
    <row r="488" spans="1:23" s="7" customFormat="1" x14ac:dyDescent="0.2">
      <c r="A488" t="s">
        <v>338</v>
      </c>
      <c r="B488" s="1" t="s">
        <v>232</v>
      </c>
      <c r="C488" s="1"/>
      <c r="D488" s="1"/>
      <c r="E488" s="1" t="str">
        <f t="shared" si="34"/>
        <v>655 6th Avenue 5D</v>
      </c>
      <c r="F488" s="3">
        <v>3200000</v>
      </c>
      <c r="G488">
        <v>67</v>
      </c>
      <c r="H488" s="1" t="s">
        <v>33</v>
      </c>
      <c r="I488" s="1">
        <v>2</v>
      </c>
      <c r="J488" s="51">
        <v>2.5</v>
      </c>
      <c r="K488" s="52">
        <v>1517</v>
      </c>
      <c r="L488" s="3">
        <f t="shared" si="35"/>
        <v>2109.4264996704023</v>
      </c>
      <c r="M488" s="72">
        <v>1642</v>
      </c>
      <c r="N488" s="72">
        <v>1699</v>
      </c>
      <c r="O488">
        <v>2.2000000000000002</v>
      </c>
      <c r="P488"/>
      <c r="Q488" s="53" t="s">
        <v>52</v>
      </c>
      <c r="R488" s="3">
        <f t="shared" si="36"/>
        <v>3200000</v>
      </c>
      <c r="S488"/>
      <c r="T488"/>
      <c r="U488"/>
      <c r="V488" s="1" t="s">
        <v>35</v>
      </c>
      <c r="W488" s="1" t="s">
        <v>35</v>
      </c>
    </row>
    <row r="489" spans="1:23" s="7" customFormat="1" x14ac:dyDescent="0.2">
      <c r="A489" t="s">
        <v>455</v>
      </c>
      <c r="B489" s="1" t="s">
        <v>227</v>
      </c>
      <c r="C489" s="1"/>
      <c r="D489" s="1"/>
      <c r="E489" s="1" t="str">
        <f t="shared" si="34"/>
        <v>655 Sixth Avenue 3E</v>
      </c>
      <c r="F489" s="3">
        <v>3300000</v>
      </c>
      <c r="G489">
        <v>46</v>
      </c>
      <c r="H489" s="1" t="s">
        <v>33</v>
      </c>
      <c r="I489" s="1">
        <v>2</v>
      </c>
      <c r="J489" s="51">
        <v>2.5</v>
      </c>
      <c r="K489" s="52">
        <v>1597</v>
      </c>
      <c r="L489" s="3">
        <f t="shared" si="35"/>
        <v>2066.3744520976829</v>
      </c>
      <c r="M489" s="72">
        <v>1658</v>
      </c>
      <c r="N489" s="72">
        <v>2152</v>
      </c>
      <c r="O489">
        <v>2.39</v>
      </c>
      <c r="P489"/>
      <c r="Q489" s="53" t="s">
        <v>52</v>
      </c>
      <c r="R489" s="3">
        <f t="shared" si="36"/>
        <v>3300000</v>
      </c>
      <c r="S489"/>
      <c r="T489"/>
      <c r="U489"/>
      <c r="V489" s="1" t="s">
        <v>35</v>
      </c>
      <c r="W489" s="1" t="s">
        <v>35</v>
      </c>
    </row>
    <row r="490" spans="1:23" s="7" customFormat="1" x14ac:dyDescent="0.2">
      <c r="A490" t="s">
        <v>456</v>
      </c>
      <c r="B490" s="1" t="s">
        <v>226</v>
      </c>
      <c r="C490" s="1"/>
      <c r="D490" s="1"/>
      <c r="E490" s="1" t="str">
        <f t="shared" si="34"/>
        <v>66 Ninth Avenue 2E</v>
      </c>
      <c r="F490" s="3">
        <v>2350000</v>
      </c>
      <c r="G490">
        <v>533</v>
      </c>
      <c r="H490" s="1" t="s">
        <v>33</v>
      </c>
      <c r="I490" s="1">
        <v>2</v>
      </c>
      <c r="J490" s="51">
        <v>2</v>
      </c>
      <c r="K490" s="52">
        <v>1567</v>
      </c>
      <c r="L490" s="3">
        <f t="shared" si="35"/>
        <v>1499.6809189534142</v>
      </c>
      <c r="M490" s="72">
        <v>1603</v>
      </c>
      <c r="N490" s="72">
        <v>1665</v>
      </c>
      <c r="O490">
        <v>2.09</v>
      </c>
      <c r="P490"/>
      <c r="Q490" s="53" t="s">
        <v>52</v>
      </c>
      <c r="R490" s="3">
        <f t="shared" si="36"/>
        <v>2350000</v>
      </c>
      <c r="S490"/>
      <c r="T490"/>
      <c r="U490"/>
      <c r="V490" s="1" t="s">
        <v>35</v>
      </c>
      <c r="W490" s="1" t="s">
        <v>35</v>
      </c>
    </row>
    <row r="491" spans="1:23" s="7" customFormat="1" x14ac:dyDescent="0.2">
      <c r="A491" s="59" t="s">
        <v>457</v>
      </c>
      <c r="B491" s="60" t="s">
        <v>276</v>
      </c>
      <c r="C491" s="60"/>
      <c r="D491" s="60"/>
      <c r="E491" s="1" t="str">
        <f t="shared" si="34"/>
        <v>800 Tenth Avenue 3D</v>
      </c>
      <c r="F491" s="61">
        <v>2155000</v>
      </c>
      <c r="G491" s="59">
        <v>55</v>
      </c>
      <c r="H491" s="60" t="s">
        <v>33</v>
      </c>
      <c r="I491" s="60">
        <v>2</v>
      </c>
      <c r="J491" s="62">
        <v>2</v>
      </c>
      <c r="K491" s="63">
        <v>1367</v>
      </c>
      <c r="L491" s="61">
        <f t="shared" si="35"/>
        <v>1576.444769568398</v>
      </c>
      <c r="M491" s="59">
        <v>1.72</v>
      </c>
      <c r="N491" s="59"/>
      <c r="O491" s="59"/>
      <c r="P491" s="59" t="s">
        <v>144</v>
      </c>
      <c r="Q491" s="65" t="s">
        <v>34</v>
      </c>
      <c r="R491" s="61">
        <f t="shared" si="36"/>
        <v>2155000</v>
      </c>
      <c r="S491" s="66">
        <v>42366</v>
      </c>
      <c r="T491" s="64">
        <v>2155000</v>
      </c>
      <c r="U491" s="59">
        <v>55</v>
      </c>
      <c r="V491" s="60" t="s">
        <v>35</v>
      </c>
      <c r="W491" s="60" t="s">
        <v>36</v>
      </c>
    </row>
    <row r="492" spans="1:23" s="7" customFormat="1" x14ac:dyDescent="0.2">
      <c r="A492" s="59" t="s">
        <v>177</v>
      </c>
      <c r="B492" s="60" t="s">
        <v>458</v>
      </c>
      <c r="C492" s="60"/>
      <c r="D492" s="60"/>
      <c r="E492" s="1" t="str">
        <f t="shared" si="34"/>
        <v>101 West 24th Street PH1C</v>
      </c>
      <c r="F492" s="61">
        <v>7500000</v>
      </c>
      <c r="G492" s="59">
        <v>118</v>
      </c>
      <c r="H492" s="60" t="s">
        <v>33</v>
      </c>
      <c r="I492" s="60">
        <v>3</v>
      </c>
      <c r="J492" s="62">
        <v>2</v>
      </c>
      <c r="K492" s="63">
        <v>2280</v>
      </c>
      <c r="L492" s="61">
        <f t="shared" si="35"/>
        <v>3157.8947368421054</v>
      </c>
      <c r="M492" s="64">
        <v>1.83</v>
      </c>
      <c r="N492" s="64" t="s">
        <v>179</v>
      </c>
      <c r="O492" s="59"/>
      <c r="P492" s="59"/>
      <c r="Q492" s="65" t="s">
        <v>34</v>
      </c>
      <c r="R492" s="61">
        <f t="shared" si="36"/>
        <v>7200000</v>
      </c>
      <c r="S492" s="66">
        <v>42368</v>
      </c>
      <c r="T492" s="64">
        <v>7200000</v>
      </c>
      <c r="U492" s="59"/>
      <c r="V492" s="60" t="s">
        <v>35</v>
      </c>
      <c r="W492" s="60" t="s">
        <v>36</v>
      </c>
    </row>
    <row r="493" spans="1:23" s="7" customFormat="1" x14ac:dyDescent="0.2">
      <c r="A493" t="s">
        <v>459</v>
      </c>
      <c r="B493" s="1" t="s">
        <v>460</v>
      </c>
      <c r="C493" s="1"/>
      <c r="D493" s="1"/>
      <c r="E493" s="1" t="str">
        <f t="shared" si="34"/>
        <v>120 Eleventh Avenue PH6/7A</v>
      </c>
      <c r="F493" s="3">
        <v>7995000</v>
      </c>
      <c r="G493">
        <v>40</v>
      </c>
      <c r="H493" s="1" t="s">
        <v>33</v>
      </c>
      <c r="I493" s="1">
        <v>3</v>
      </c>
      <c r="J493" s="51">
        <v>3.5</v>
      </c>
      <c r="K493" s="52">
        <v>2923</v>
      </c>
      <c r="L493" s="3">
        <f t="shared" si="35"/>
        <v>2735.2035579883682</v>
      </c>
      <c r="M493" s="72">
        <v>2004</v>
      </c>
      <c r="N493" s="72">
        <v>2237</v>
      </c>
      <c r="O493">
        <v>1.45</v>
      </c>
      <c r="P493"/>
      <c r="Q493" s="53" t="s">
        <v>52</v>
      </c>
      <c r="R493" s="3">
        <f t="shared" si="36"/>
        <v>7995000</v>
      </c>
      <c r="S493"/>
      <c r="T493"/>
      <c r="U493"/>
      <c r="V493" s="1" t="s">
        <v>35</v>
      </c>
      <c r="W493" s="1" t="s">
        <v>35</v>
      </c>
    </row>
    <row r="494" spans="1:23" s="7" customFormat="1" x14ac:dyDescent="0.2">
      <c r="A494" t="s">
        <v>188</v>
      </c>
      <c r="B494" s="1" t="s">
        <v>162</v>
      </c>
      <c r="C494" s="1"/>
      <c r="D494" s="1"/>
      <c r="E494" s="1" t="str">
        <f t="shared" si="34"/>
        <v>124 West 23rd Street 15A</v>
      </c>
      <c r="F494" s="3">
        <v>4495000</v>
      </c>
      <c r="G494">
        <v>200</v>
      </c>
      <c r="H494" s="1" t="s">
        <v>33</v>
      </c>
      <c r="I494" s="1">
        <v>3</v>
      </c>
      <c r="J494" s="51">
        <v>3</v>
      </c>
      <c r="K494" s="52">
        <v>2025</v>
      </c>
      <c r="L494" s="3">
        <f t="shared" si="35"/>
        <v>2219.7530864197529</v>
      </c>
      <c r="M494" s="72">
        <v>2788</v>
      </c>
      <c r="N494" s="72">
        <v>1334</v>
      </c>
      <c r="O494">
        <v>2.04</v>
      </c>
      <c r="P494"/>
      <c r="Q494" s="53" t="s">
        <v>52</v>
      </c>
      <c r="R494" s="3">
        <f t="shared" si="36"/>
        <v>4495000</v>
      </c>
      <c r="S494"/>
      <c r="T494"/>
      <c r="U494"/>
      <c r="V494" s="1" t="s">
        <v>35</v>
      </c>
      <c r="W494" s="1" t="s">
        <v>35</v>
      </c>
    </row>
    <row r="495" spans="1:23" s="7" customFormat="1" x14ac:dyDescent="0.2">
      <c r="A495" s="59" t="s">
        <v>188</v>
      </c>
      <c r="B495" s="60" t="s">
        <v>461</v>
      </c>
      <c r="C495" s="60"/>
      <c r="D495" s="60"/>
      <c r="E495" s="1" t="str">
        <f t="shared" si="34"/>
        <v>124 West 23rd Street PH1</v>
      </c>
      <c r="F495" s="61">
        <v>6495000</v>
      </c>
      <c r="G495" s="59">
        <v>30</v>
      </c>
      <c r="H495" s="60" t="s">
        <v>33</v>
      </c>
      <c r="I495" s="60">
        <v>3</v>
      </c>
      <c r="J495" s="62">
        <v>2</v>
      </c>
      <c r="K495" s="63">
        <v>2025</v>
      </c>
      <c r="L495" s="61">
        <f t="shared" si="35"/>
        <v>3207.4074074074074</v>
      </c>
      <c r="M495" s="64">
        <v>2.33</v>
      </c>
      <c r="N495" s="64"/>
      <c r="O495" s="59"/>
      <c r="P495" s="59"/>
      <c r="Q495" s="65" t="s">
        <v>34</v>
      </c>
      <c r="R495" s="61">
        <f t="shared" si="36"/>
        <v>6495000</v>
      </c>
      <c r="S495" s="66">
        <v>42367</v>
      </c>
      <c r="T495" s="64">
        <v>6495000</v>
      </c>
      <c r="U495" s="59"/>
      <c r="V495" s="60" t="s">
        <v>35</v>
      </c>
      <c r="W495" s="60" t="s">
        <v>36</v>
      </c>
    </row>
    <row r="496" spans="1:23" s="7" customFormat="1" x14ac:dyDescent="0.2">
      <c r="A496" s="59" t="s">
        <v>192</v>
      </c>
      <c r="B496" s="60" t="s">
        <v>375</v>
      </c>
      <c r="C496" s="60"/>
      <c r="D496" s="60"/>
      <c r="E496" s="1" t="str">
        <f t="shared" si="34"/>
        <v>125 West 22nd Street 8B</v>
      </c>
      <c r="F496" s="61">
        <v>2895000</v>
      </c>
      <c r="G496" s="59">
        <v>243</v>
      </c>
      <c r="H496" s="60" t="s">
        <v>33</v>
      </c>
      <c r="I496" s="60">
        <v>3</v>
      </c>
      <c r="J496" s="62">
        <v>3</v>
      </c>
      <c r="K496" s="63">
        <v>1686</v>
      </c>
      <c r="L496" s="61">
        <f t="shared" si="35"/>
        <v>1619.2170818505338</v>
      </c>
      <c r="M496" s="64">
        <v>1.75</v>
      </c>
      <c r="N496" s="64" t="s">
        <v>157</v>
      </c>
      <c r="O496" s="59"/>
      <c r="P496" s="59"/>
      <c r="Q496" s="65" t="s">
        <v>34</v>
      </c>
      <c r="R496" s="61">
        <f t="shared" si="36"/>
        <v>2730000</v>
      </c>
      <c r="S496" s="66">
        <v>42606</v>
      </c>
      <c r="T496" s="64">
        <v>2730000</v>
      </c>
      <c r="U496" s="59"/>
      <c r="V496" s="60" t="s">
        <v>35</v>
      </c>
      <c r="W496" s="60" t="s">
        <v>36</v>
      </c>
    </row>
    <row r="497" spans="1:23" s="7" customFormat="1" x14ac:dyDescent="0.2">
      <c r="A497" s="59" t="s">
        <v>195</v>
      </c>
      <c r="B497" s="60" t="s">
        <v>462</v>
      </c>
      <c r="C497" s="60"/>
      <c r="D497" s="60"/>
      <c r="E497" s="1" t="str">
        <f t="shared" si="34"/>
        <v>130 West 19th Street THC</v>
      </c>
      <c r="F497" s="61">
        <v>3995000</v>
      </c>
      <c r="G497" s="59">
        <v>146</v>
      </c>
      <c r="H497" s="60" t="s">
        <v>33</v>
      </c>
      <c r="I497" s="60">
        <v>3</v>
      </c>
      <c r="J497" s="62">
        <v>2</v>
      </c>
      <c r="K497" s="63">
        <v>1914</v>
      </c>
      <c r="L497" s="61">
        <f t="shared" si="35"/>
        <v>1998.4326018808777</v>
      </c>
      <c r="M497" s="64">
        <v>1.57</v>
      </c>
      <c r="N497" s="64" t="s">
        <v>197</v>
      </c>
      <c r="O497" s="59"/>
      <c r="P497" s="59"/>
      <c r="Q497" s="65" t="s">
        <v>34</v>
      </c>
      <c r="R497" s="61">
        <f t="shared" si="36"/>
        <v>3825000</v>
      </c>
      <c r="S497" s="66">
        <v>42499</v>
      </c>
      <c r="T497" s="64">
        <v>3825000</v>
      </c>
      <c r="U497" s="59"/>
      <c r="V497" s="60" t="s">
        <v>35</v>
      </c>
      <c r="W497" s="60" t="s">
        <v>36</v>
      </c>
    </row>
    <row r="498" spans="1:23" s="7" customFormat="1" x14ac:dyDescent="0.2">
      <c r="A498" t="s">
        <v>463</v>
      </c>
      <c r="B498" s="1" t="s">
        <v>147</v>
      </c>
      <c r="C498" s="1"/>
      <c r="D498" s="1"/>
      <c r="E498" s="1" t="str">
        <f t="shared" si="34"/>
        <v>130 West 30th Street 3C</v>
      </c>
      <c r="F498" s="3">
        <v>2895000</v>
      </c>
      <c r="G498">
        <v>229</v>
      </c>
      <c r="H498" s="1" t="s">
        <v>33</v>
      </c>
      <c r="I498" s="1">
        <v>3</v>
      </c>
      <c r="J498" s="51">
        <v>3</v>
      </c>
      <c r="K498" s="52">
        <v>2064</v>
      </c>
      <c r="L498" s="3">
        <f t="shared" si="35"/>
        <v>1402.6162790697674</v>
      </c>
      <c r="M498" s="72">
        <v>1471</v>
      </c>
      <c r="N498" s="72">
        <v>1876</v>
      </c>
      <c r="O498">
        <v>1.62</v>
      </c>
      <c r="P498"/>
      <c r="Q498" s="53" t="s">
        <v>52</v>
      </c>
      <c r="R498" s="3">
        <f t="shared" si="36"/>
        <v>2895000</v>
      </c>
      <c r="S498"/>
      <c r="T498"/>
      <c r="U498"/>
      <c r="V498" s="1" t="s">
        <v>35</v>
      </c>
      <c r="W498" s="1" t="s">
        <v>35</v>
      </c>
    </row>
    <row r="499" spans="1:23" s="7" customFormat="1" x14ac:dyDescent="0.2">
      <c r="A499" t="s">
        <v>463</v>
      </c>
      <c r="B499" s="1" t="s">
        <v>464</v>
      </c>
      <c r="C499" s="1"/>
      <c r="D499" s="1"/>
      <c r="E499" s="1" t="str">
        <f t="shared" si="34"/>
        <v>130 West 30th Street PENTHOUSEA</v>
      </c>
      <c r="F499" s="3">
        <v>5500000</v>
      </c>
      <c r="G499">
        <v>126</v>
      </c>
      <c r="H499" s="1" t="s">
        <v>33</v>
      </c>
      <c r="I499" s="1">
        <v>3</v>
      </c>
      <c r="J499" s="51">
        <v>3.5</v>
      </c>
      <c r="K499" s="52">
        <v>2988</v>
      </c>
      <c r="L499" s="3">
        <f t="shared" si="35"/>
        <v>1840.6961178045515</v>
      </c>
      <c r="M499" s="72">
        <v>2135</v>
      </c>
      <c r="N499" s="72">
        <v>5278</v>
      </c>
      <c r="O499">
        <v>2.48</v>
      </c>
      <c r="P499"/>
      <c r="Q499" s="53" t="s">
        <v>52</v>
      </c>
      <c r="R499" s="3">
        <f t="shared" si="36"/>
        <v>5500000</v>
      </c>
      <c r="S499"/>
      <c r="T499"/>
      <c r="U499"/>
      <c r="V499" s="1" t="s">
        <v>35</v>
      </c>
      <c r="W499" s="1" t="s">
        <v>35</v>
      </c>
    </row>
    <row r="500" spans="1:23" s="7" customFormat="1" x14ac:dyDescent="0.2">
      <c r="A500" t="s">
        <v>465</v>
      </c>
      <c r="B500" s="1">
        <v>6</v>
      </c>
      <c r="C500" s="1"/>
      <c r="D500" s="1"/>
      <c r="E500" s="1" t="str">
        <f t="shared" si="34"/>
        <v>132 West 22nd Street 6</v>
      </c>
      <c r="F500" s="3">
        <v>4600000</v>
      </c>
      <c r="G500">
        <v>137</v>
      </c>
      <c r="H500" s="1" t="s">
        <v>33</v>
      </c>
      <c r="I500" s="1">
        <v>3</v>
      </c>
      <c r="J500" s="51">
        <v>2</v>
      </c>
      <c r="K500" s="52">
        <v>3000</v>
      </c>
      <c r="L500" s="3">
        <f t="shared" si="35"/>
        <v>1533.3333333333333</v>
      </c>
      <c r="M500" s="72">
        <v>1364</v>
      </c>
      <c r="N500" s="72">
        <v>1750</v>
      </c>
      <c r="O500">
        <v>1.04</v>
      </c>
      <c r="P500"/>
      <c r="Q500" s="53" t="s">
        <v>52</v>
      </c>
      <c r="R500" s="3">
        <f t="shared" si="36"/>
        <v>4600000</v>
      </c>
      <c r="S500"/>
      <c r="T500"/>
      <c r="U500"/>
      <c r="V500" s="1" t="s">
        <v>35</v>
      </c>
      <c r="W500" s="1" t="s">
        <v>35</v>
      </c>
    </row>
    <row r="501" spans="1:23" s="7" customFormat="1" x14ac:dyDescent="0.2">
      <c r="A501" s="59" t="s">
        <v>466</v>
      </c>
      <c r="B501" s="60" t="s">
        <v>393</v>
      </c>
      <c r="C501" s="60"/>
      <c r="D501" s="60"/>
      <c r="E501" s="1" t="str">
        <f t="shared" si="34"/>
        <v>136 West 17th Street PHA</v>
      </c>
      <c r="F501" s="61">
        <v>3950000</v>
      </c>
      <c r="G501" s="59">
        <v>30</v>
      </c>
      <c r="H501" s="60" t="s">
        <v>33</v>
      </c>
      <c r="I501" s="60">
        <v>3</v>
      </c>
      <c r="J501" s="62">
        <v>2</v>
      </c>
      <c r="K501" s="63">
        <v>1906</v>
      </c>
      <c r="L501" s="61">
        <f t="shared" si="35"/>
        <v>2072.4029380902412</v>
      </c>
      <c r="M501" s="64">
        <v>1.52</v>
      </c>
      <c r="N501" s="64" t="s">
        <v>169</v>
      </c>
      <c r="O501" s="59"/>
      <c r="P501" s="59"/>
      <c r="Q501" s="65" t="s">
        <v>34</v>
      </c>
      <c r="R501" s="61">
        <f t="shared" si="36"/>
        <v>3950000</v>
      </c>
      <c r="S501" s="66">
        <v>42537</v>
      </c>
      <c r="T501" s="64">
        <v>3950000</v>
      </c>
      <c r="U501" s="59"/>
      <c r="V501" s="60" t="s">
        <v>35</v>
      </c>
      <c r="W501" s="60" t="s">
        <v>36</v>
      </c>
    </row>
    <row r="502" spans="1:23" s="7" customFormat="1" x14ac:dyDescent="0.2">
      <c r="A502" s="7" t="s">
        <v>370</v>
      </c>
      <c r="B502" s="67">
        <v>503</v>
      </c>
      <c r="C502" s="67"/>
      <c r="D502" s="67"/>
      <c r="E502" s="1" t="str">
        <f t="shared" si="34"/>
        <v>150 West 26th Street 503</v>
      </c>
      <c r="F502" s="68">
        <v>2795000</v>
      </c>
      <c r="G502" s="7">
        <v>105</v>
      </c>
      <c r="H502" s="67" t="s">
        <v>33</v>
      </c>
      <c r="I502" s="67">
        <v>3</v>
      </c>
      <c r="J502" s="69">
        <v>2</v>
      </c>
      <c r="K502" s="5">
        <v>1830</v>
      </c>
      <c r="L502" s="68">
        <f t="shared" si="35"/>
        <v>1527.3224043715848</v>
      </c>
      <c r="M502" s="70">
        <v>1324</v>
      </c>
      <c r="N502" s="70">
        <v>2000</v>
      </c>
      <c r="O502" s="7">
        <v>1.82</v>
      </c>
      <c r="Q502" s="71" t="s">
        <v>44</v>
      </c>
      <c r="R502" s="68">
        <f t="shared" si="36"/>
        <v>2795000</v>
      </c>
      <c r="V502" s="67" t="s">
        <v>35</v>
      </c>
      <c r="W502" s="67" t="s">
        <v>36</v>
      </c>
    </row>
    <row r="503" spans="1:23" s="7" customFormat="1" x14ac:dyDescent="0.2">
      <c r="A503" s="7" t="s">
        <v>371</v>
      </c>
      <c r="B503" s="67" t="s">
        <v>133</v>
      </c>
      <c r="C503" s="67"/>
      <c r="D503" s="67"/>
      <c r="E503" s="1" t="str">
        <f t="shared" si="34"/>
        <v>151 West 17th Street 3G</v>
      </c>
      <c r="F503" s="68">
        <v>3150000</v>
      </c>
      <c r="G503" s="7">
        <v>140</v>
      </c>
      <c r="H503" s="67" t="s">
        <v>33</v>
      </c>
      <c r="I503" s="67">
        <v>3</v>
      </c>
      <c r="J503" s="69">
        <v>2</v>
      </c>
      <c r="K503" s="5">
        <v>1864</v>
      </c>
      <c r="L503" s="68">
        <f t="shared" si="35"/>
        <v>1689.9141630901288</v>
      </c>
      <c r="M503" s="70">
        <v>1634</v>
      </c>
      <c r="N503" s="70">
        <v>1669</v>
      </c>
      <c r="O503" s="7">
        <v>1.77</v>
      </c>
      <c r="P503" s="7" t="s">
        <v>372</v>
      </c>
      <c r="Q503" s="71" t="s">
        <v>44</v>
      </c>
      <c r="R503" s="68">
        <f t="shared" si="36"/>
        <v>3150000</v>
      </c>
      <c r="V503" s="67" t="s">
        <v>35</v>
      </c>
      <c r="W503" s="67" t="s">
        <v>36</v>
      </c>
    </row>
    <row r="504" spans="1:23" s="7" customFormat="1" x14ac:dyDescent="0.2">
      <c r="A504" t="s">
        <v>467</v>
      </c>
      <c r="B504" s="1">
        <v>4</v>
      </c>
      <c r="C504" s="1"/>
      <c r="D504" s="1"/>
      <c r="E504" s="1" t="str">
        <f t="shared" si="34"/>
        <v>158 West 23rd Street 4</v>
      </c>
      <c r="F504" s="3">
        <v>3100000</v>
      </c>
      <c r="G504">
        <v>252</v>
      </c>
      <c r="H504" s="1" t="s">
        <v>33</v>
      </c>
      <c r="I504" s="1">
        <v>3</v>
      </c>
      <c r="J504" s="51">
        <v>2</v>
      </c>
      <c r="K504" s="52">
        <v>1865</v>
      </c>
      <c r="L504" s="3">
        <f t="shared" si="35"/>
        <v>1662.1983914209115</v>
      </c>
      <c r="M504" s="72">
        <v>1039</v>
      </c>
      <c r="N504" s="72">
        <v>1685</v>
      </c>
      <c r="O504">
        <v>1.46</v>
      </c>
      <c r="P504"/>
      <c r="Q504" s="53" t="s">
        <v>52</v>
      </c>
      <c r="R504" s="3">
        <f t="shared" si="36"/>
        <v>3100000</v>
      </c>
      <c r="S504"/>
      <c r="T504"/>
      <c r="U504"/>
      <c r="V504" s="1" t="s">
        <v>35</v>
      </c>
      <c r="W504" s="1" t="s">
        <v>35</v>
      </c>
    </row>
    <row r="505" spans="1:23" s="7" customFormat="1" x14ac:dyDescent="0.2">
      <c r="A505" s="59" t="s">
        <v>468</v>
      </c>
      <c r="B505" s="60" t="s">
        <v>154</v>
      </c>
      <c r="C505" s="60"/>
      <c r="D505" s="60"/>
      <c r="E505" s="1" t="str">
        <f t="shared" si="34"/>
        <v>201 West 17th Street 6B</v>
      </c>
      <c r="F505" s="61">
        <v>3750000</v>
      </c>
      <c r="G505" s="59">
        <v>29</v>
      </c>
      <c r="H505" s="60" t="s">
        <v>33</v>
      </c>
      <c r="I505" s="60">
        <v>3</v>
      </c>
      <c r="J505" s="62">
        <v>2</v>
      </c>
      <c r="K505" s="63">
        <v>1857</v>
      </c>
      <c r="L505" s="61">
        <f t="shared" si="35"/>
        <v>2019.3861066235863</v>
      </c>
      <c r="M505" s="64">
        <v>2.2000000000000002</v>
      </c>
      <c r="N505" s="64"/>
      <c r="O505" s="59"/>
      <c r="P505" s="59"/>
      <c r="Q505" s="65" t="s">
        <v>34</v>
      </c>
      <c r="R505" s="61">
        <f t="shared" si="36"/>
        <v>3750000</v>
      </c>
      <c r="S505" s="66">
        <v>42453</v>
      </c>
      <c r="T505" s="64">
        <v>3750000</v>
      </c>
      <c r="U505" s="59"/>
      <c r="V505" s="60" t="s">
        <v>35</v>
      </c>
      <c r="W505" s="60" t="s">
        <v>36</v>
      </c>
    </row>
    <row r="506" spans="1:23" s="7" customFormat="1" x14ac:dyDescent="0.2">
      <c r="A506" s="59" t="s">
        <v>468</v>
      </c>
      <c r="B506" s="60" t="s">
        <v>469</v>
      </c>
      <c r="C506" s="60"/>
      <c r="D506" s="60"/>
      <c r="E506" s="1" t="str">
        <f t="shared" si="34"/>
        <v>201 West 17th Street PHF</v>
      </c>
      <c r="F506" s="61">
        <v>5725000</v>
      </c>
      <c r="G506" s="59">
        <v>130</v>
      </c>
      <c r="H506" s="60" t="s">
        <v>33</v>
      </c>
      <c r="I506" s="60">
        <v>3</v>
      </c>
      <c r="J506" s="62">
        <v>2</v>
      </c>
      <c r="K506" s="63">
        <v>2163</v>
      </c>
      <c r="L506" s="61">
        <f t="shared" si="35"/>
        <v>2427.1844660194174</v>
      </c>
      <c r="M506" s="64">
        <v>3.01</v>
      </c>
      <c r="N506" s="64"/>
      <c r="O506" s="59"/>
      <c r="P506" s="59"/>
      <c r="Q506" s="65" t="s">
        <v>34</v>
      </c>
      <c r="R506" s="61">
        <f t="shared" si="36"/>
        <v>5250000</v>
      </c>
      <c r="S506" s="66">
        <v>42678</v>
      </c>
      <c r="T506" s="64">
        <v>5250000</v>
      </c>
      <c r="U506" s="59"/>
      <c r="V506" s="60" t="s">
        <v>35</v>
      </c>
      <c r="W506" s="60" t="s">
        <v>36</v>
      </c>
    </row>
    <row r="507" spans="1:23" s="7" customFormat="1" x14ac:dyDescent="0.2">
      <c r="A507" s="59" t="s">
        <v>470</v>
      </c>
      <c r="B507" s="60" t="s">
        <v>471</v>
      </c>
      <c r="C507" s="60"/>
      <c r="D507" s="60"/>
      <c r="E507" s="1" t="str">
        <f t="shared" si="34"/>
        <v>213 West 23rd Street 4N</v>
      </c>
      <c r="F507" s="61">
        <v>5099500</v>
      </c>
      <c r="G507" s="59">
        <v>22</v>
      </c>
      <c r="H507" s="60" t="s">
        <v>33</v>
      </c>
      <c r="I507" s="60">
        <v>3</v>
      </c>
      <c r="J507" s="62">
        <v>3</v>
      </c>
      <c r="K507" s="63">
        <v>3750</v>
      </c>
      <c r="L507" s="61">
        <f t="shared" si="35"/>
        <v>1344</v>
      </c>
      <c r="M507" s="64">
        <v>1</v>
      </c>
      <c r="N507" s="64"/>
      <c r="O507" s="59"/>
      <c r="P507" s="59"/>
      <c r="Q507" s="65" t="s">
        <v>34</v>
      </c>
      <c r="R507" s="61">
        <f t="shared" si="36"/>
        <v>5040000</v>
      </c>
      <c r="S507" s="66">
        <v>42576</v>
      </c>
      <c r="T507" s="64">
        <v>5040000</v>
      </c>
      <c r="U507" s="59"/>
      <c r="V507" s="60" t="s">
        <v>35</v>
      </c>
      <c r="W507" s="60" t="s">
        <v>36</v>
      </c>
    </row>
    <row r="508" spans="1:23" s="7" customFormat="1" x14ac:dyDescent="0.2">
      <c r="A508" t="s">
        <v>378</v>
      </c>
      <c r="B508" s="1" t="s">
        <v>356</v>
      </c>
      <c r="C508" s="1"/>
      <c r="D508" s="1"/>
      <c r="E508" s="1" t="str">
        <f t="shared" si="34"/>
        <v>224 West 18th Street PHB</v>
      </c>
      <c r="F508" s="3">
        <v>10500000</v>
      </c>
      <c r="G508">
        <v>197</v>
      </c>
      <c r="H508" s="1" t="s">
        <v>33</v>
      </c>
      <c r="I508" s="1">
        <v>3</v>
      </c>
      <c r="J508" s="51">
        <v>3.5</v>
      </c>
      <c r="K508" s="52">
        <v>4570</v>
      </c>
      <c r="L508" s="3">
        <f t="shared" si="35"/>
        <v>2297.5929978118161</v>
      </c>
      <c r="M508" s="72">
        <v>4738</v>
      </c>
      <c r="N508" s="72">
        <v>7445</v>
      </c>
      <c r="O508">
        <v>2.67</v>
      </c>
      <c r="P508" t="s">
        <v>379</v>
      </c>
      <c r="Q508" s="53" t="s">
        <v>52</v>
      </c>
      <c r="R508" s="3">
        <f t="shared" si="36"/>
        <v>10500000</v>
      </c>
      <c r="S508"/>
      <c r="T508"/>
      <c r="U508"/>
      <c r="V508" s="1" t="s">
        <v>35</v>
      </c>
      <c r="W508" s="1" t="s">
        <v>35</v>
      </c>
    </row>
    <row r="509" spans="1:23" s="7" customFormat="1" x14ac:dyDescent="0.2">
      <c r="A509" s="59" t="s">
        <v>378</v>
      </c>
      <c r="B509" s="60" t="s">
        <v>165</v>
      </c>
      <c r="C509" s="60"/>
      <c r="D509" s="60"/>
      <c r="E509" s="1" t="str">
        <f t="shared" si="34"/>
        <v>224 West 18th Street 5A</v>
      </c>
      <c r="F509" s="61">
        <v>3450000</v>
      </c>
      <c r="G509" s="59">
        <v>73</v>
      </c>
      <c r="H509" s="60" t="s">
        <v>33</v>
      </c>
      <c r="I509" s="60">
        <v>3</v>
      </c>
      <c r="J509" s="62">
        <v>2</v>
      </c>
      <c r="K509" s="63">
        <v>1905</v>
      </c>
      <c r="L509" s="61">
        <f t="shared" si="35"/>
        <v>1666.6666666666667</v>
      </c>
      <c r="M509" s="64">
        <v>1.86</v>
      </c>
      <c r="N509" s="64" t="s">
        <v>379</v>
      </c>
      <c r="O509" s="59"/>
      <c r="P509" s="59"/>
      <c r="Q509" s="65" t="s">
        <v>34</v>
      </c>
      <c r="R509" s="61">
        <f t="shared" si="36"/>
        <v>3175000</v>
      </c>
      <c r="S509" s="66">
        <v>42436</v>
      </c>
      <c r="T509" s="64">
        <v>3175000</v>
      </c>
      <c r="U509" s="59"/>
      <c r="V509" s="60" t="s">
        <v>35</v>
      </c>
      <c r="W509" s="60" t="s">
        <v>36</v>
      </c>
    </row>
    <row r="510" spans="1:23" s="7" customFormat="1" x14ac:dyDescent="0.2">
      <c r="A510" t="s">
        <v>382</v>
      </c>
      <c r="B510" s="1" t="s">
        <v>472</v>
      </c>
      <c r="C510" s="1"/>
      <c r="D510" s="1"/>
      <c r="E510" s="1" t="str">
        <f t="shared" si="34"/>
        <v>231 10th Avenue PH2</v>
      </c>
      <c r="F510" s="3">
        <v>6595000</v>
      </c>
      <c r="G510">
        <v>89</v>
      </c>
      <c r="H510" s="1" t="s">
        <v>33</v>
      </c>
      <c r="I510" s="1">
        <v>3</v>
      </c>
      <c r="J510" s="51">
        <v>3.5</v>
      </c>
      <c r="K510" s="52">
        <v>2673</v>
      </c>
      <c r="L510" s="3">
        <f t="shared" si="35"/>
        <v>2467.2652450430228</v>
      </c>
      <c r="M510" s="72">
        <v>3167</v>
      </c>
      <c r="N510" s="72">
        <v>3635</v>
      </c>
      <c r="O510">
        <v>2.54</v>
      </c>
      <c r="P510" t="s">
        <v>383</v>
      </c>
      <c r="Q510" s="53" t="s">
        <v>52</v>
      </c>
      <c r="R510" s="3">
        <f t="shared" si="36"/>
        <v>6595000</v>
      </c>
      <c r="S510"/>
      <c r="T510"/>
      <c r="U510"/>
      <c r="V510" s="1" t="s">
        <v>35</v>
      </c>
      <c r="W510" s="1" t="s">
        <v>35</v>
      </c>
    </row>
    <row r="511" spans="1:23" s="7" customFormat="1" x14ac:dyDescent="0.2">
      <c r="A511" t="s">
        <v>220</v>
      </c>
      <c r="B511" s="1" t="s">
        <v>473</v>
      </c>
      <c r="C511" s="1"/>
      <c r="D511" s="1"/>
      <c r="E511" s="1" t="str">
        <f t="shared" si="34"/>
        <v>236 West 24th Street PH</v>
      </c>
      <c r="F511" s="3">
        <v>5250000</v>
      </c>
      <c r="G511">
        <v>57</v>
      </c>
      <c r="H511" s="1" t="s">
        <v>33</v>
      </c>
      <c r="I511" s="1">
        <v>3</v>
      </c>
      <c r="J511" s="51">
        <v>2.5</v>
      </c>
      <c r="K511" s="52">
        <v>2436</v>
      </c>
      <c r="L511" s="3">
        <f t="shared" si="35"/>
        <v>2155.1724137931033</v>
      </c>
      <c r="M511" s="72">
        <v>1948</v>
      </c>
      <c r="N511" s="72">
        <v>1710</v>
      </c>
      <c r="O511">
        <v>1.5</v>
      </c>
      <c r="P511"/>
      <c r="Q511" s="53" t="s">
        <v>52</v>
      </c>
      <c r="R511" s="3">
        <f t="shared" si="36"/>
        <v>5250000</v>
      </c>
      <c r="S511"/>
      <c r="T511"/>
      <c r="U511"/>
      <c r="V511" s="1" t="s">
        <v>35</v>
      </c>
      <c r="W511" s="1" t="s">
        <v>35</v>
      </c>
    </row>
    <row r="512" spans="1:23" s="7" customFormat="1" x14ac:dyDescent="0.2">
      <c r="A512" t="s">
        <v>474</v>
      </c>
      <c r="B512" s="1" t="s">
        <v>475</v>
      </c>
      <c r="C512" s="1"/>
      <c r="D512" s="1"/>
      <c r="E512" s="1" t="str">
        <f t="shared" si="34"/>
        <v>245 10th Avenue 3W</v>
      </c>
      <c r="F512" s="3">
        <v>4250000</v>
      </c>
      <c r="G512">
        <v>142</v>
      </c>
      <c r="H512" s="1" t="s">
        <v>33</v>
      </c>
      <c r="I512" s="1">
        <v>3</v>
      </c>
      <c r="J512" s="51">
        <v>3</v>
      </c>
      <c r="K512" s="52">
        <v>2300</v>
      </c>
      <c r="L512" s="3">
        <f t="shared" si="35"/>
        <v>1847.8260869565217</v>
      </c>
      <c r="M512" s="72">
        <v>2700</v>
      </c>
      <c r="N512" s="72">
        <v>1342</v>
      </c>
      <c r="O512">
        <v>1.76</v>
      </c>
      <c r="P512"/>
      <c r="Q512" s="53" t="s">
        <v>52</v>
      </c>
      <c r="R512" s="3">
        <f t="shared" si="36"/>
        <v>4250000</v>
      </c>
      <c r="S512"/>
      <c r="T512"/>
      <c r="U512"/>
      <c r="V512" s="1" t="s">
        <v>35</v>
      </c>
      <c r="W512" s="1" t="s">
        <v>35</v>
      </c>
    </row>
    <row r="513" spans="1:23" s="7" customFormat="1" x14ac:dyDescent="0.2">
      <c r="A513" t="s">
        <v>476</v>
      </c>
      <c r="B513" s="1" t="s">
        <v>477</v>
      </c>
      <c r="C513" s="1"/>
      <c r="D513" s="1"/>
      <c r="E513" s="1" t="str">
        <f t="shared" si="34"/>
        <v>245 Seventh Avenue PHBC</v>
      </c>
      <c r="F513" s="3">
        <v>9850000</v>
      </c>
      <c r="G513">
        <v>159</v>
      </c>
      <c r="H513" s="1" t="s">
        <v>33</v>
      </c>
      <c r="I513" s="1">
        <v>3</v>
      </c>
      <c r="J513" s="51">
        <v>2.5</v>
      </c>
      <c r="K513" s="52">
        <v>3900</v>
      </c>
      <c r="L513" s="3">
        <f t="shared" si="35"/>
        <v>2525.6410256410259</v>
      </c>
      <c r="M513" s="72">
        <v>3461</v>
      </c>
      <c r="N513" s="72">
        <v>7358</v>
      </c>
      <c r="O513">
        <v>2.77</v>
      </c>
      <c r="P513"/>
      <c r="Q513" s="53" t="s">
        <v>52</v>
      </c>
      <c r="R513" s="3">
        <f t="shared" si="36"/>
        <v>9850000</v>
      </c>
      <c r="S513"/>
      <c r="T513"/>
      <c r="U513"/>
      <c r="V513" s="1" t="s">
        <v>35</v>
      </c>
      <c r="W513" s="1" t="s">
        <v>35</v>
      </c>
    </row>
    <row r="514" spans="1:23" s="7" customFormat="1" x14ac:dyDescent="0.2">
      <c r="A514" t="s">
        <v>390</v>
      </c>
      <c r="B514" s="1" t="s">
        <v>165</v>
      </c>
      <c r="C514" s="1"/>
      <c r="D514" s="1"/>
      <c r="E514" s="1" t="str">
        <f t="shared" si="34"/>
        <v>252 West 30th Street 5A</v>
      </c>
      <c r="F514" s="3">
        <v>2395000</v>
      </c>
      <c r="G514">
        <v>39</v>
      </c>
      <c r="H514" s="1" t="s">
        <v>33</v>
      </c>
      <c r="I514" s="1">
        <v>3</v>
      </c>
      <c r="J514" s="51">
        <v>2</v>
      </c>
      <c r="K514" s="52">
        <v>1600</v>
      </c>
      <c r="L514" s="3">
        <f t="shared" si="35"/>
        <v>1496.875</v>
      </c>
      <c r="M514" s="72">
        <v>1262</v>
      </c>
      <c r="N514" s="72">
        <v>1872</v>
      </c>
      <c r="O514">
        <v>1.96</v>
      </c>
      <c r="P514"/>
      <c r="Q514" s="53" t="s">
        <v>52</v>
      </c>
      <c r="R514" s="3">
        <f t="shared" si="36"/>
        <v>2395000</v>
      </c>
      <c r="S514"/>
      <c r="T514"/>
      <c r="U514"/>
      <c r="V514" s="1" t="s">
        <v>35</v>
      </c>
      <c r="W514" s="1" t="s">
        <v>35</v>
      </c>
    </row>
    <row r="515" spans="1:23" s="7" customFormat="1" x14ac:dyDescent="0.2">
      <c r="A515" s="59" t="s">
        <v>224</v>
      </c>
      <c r="B515" s="60" t="s">
        <v>478</v>
      </c>
      <c r="C515" s="60"/>
      <c r="D515" s="60"/>
      <c r="E515" s="1" t="str">
        <f t="shared" si="34"/>
        <v>261 West 25th Street 11A</v>
      </c>
      <c r="F515" s="61">
        <v>5450000</v>
      </c>
      <c r="G515" s="59">
        <v>647</v>
      </c>
      <c r="H515" s="60" t="s">
        <v>33</v>
      </c>
      <c r="I515" s="60">
        <v>3</v>
      </c>
      <c r="J515" s="62">
        <v>3</v>
      </c>
      <c r="K515" s="63">
        <v>2029</v>
      </c>
      <c r="L515" s="61">
        <f t="shared" si="35"/>
        <v>2735.0724494825035</v>
      </c>
      <c r="M515" s="64">
        <v>2.4700000000000002</v>
      </c>
      <c r="N515" s="64"/>
      <c r="O515" s="59"/>
      <c r="P515" s="59"/>
      <c r="Q515" s="65" t="s">
        <v>34</v>
      </c>
      <c r="R515" s="61">
        <f t="shared" si="36"/>
        <v>5549462</v>
      </c>
      <c r="S515" s="66">
        <v>42467</v>
      </c>
      <c r="T515" s="64">
        <v>5549462</v>
      </c>
      <c r="U515" s="59"/>
      <c r="V515" s="60" t="s">
        <v>35</v>
      </c>
      <c r="W515" s="60" t="s">
        <v>36</v>
      </c>
    </row>
    <row r="516" spans="1:23" s="7" customFormat="1" x14ac:dyDescent="0.2">
      <c r="A516" s="59" t="s">
        <v>224</v>
      </c>
      <c r="B516" s="60" t="s">
        <v>240</v>
      </c>
      <c r="C516" s="60"/>
      <c r="D516" s="60"/>
      <c r="E516" s="1" t="str">
        <f t="shared" si="34"/>
        <v>261 West 25th Street 2D</v>
      </c>
      <c r="F516" s="61">
        <v>3195000</v>
      </c>
      <c r="G516" s="59">
        <v>159</v>
      </c>
      <c r="H516" s="60" t="s">
        <v>33</v>
      </c>
      <c r="I516" s="60">
        <v>3</v>
      </c>
      <c r="J516" s="62">
        <v>2</v>
      </c>
      <c r="K516" s="63">
        <v>1701</v>
      </c>
      <c r="L516" s="61">
        <f t="shared" si="35"/>
        <v>1912.5855379188713</v>
      </c>
      <c r="M516" s="64">
        <v>2.4</v>
      </c>
      <c r="N516" s="64"/>
      <c r="O516" s="59"/>
      <c r="P516" s="59"/>
      <c r="Q516" s="65" t="s">
        <v>34</v>
      </c>
      <c r="R516" s="61">
        <f t="shared" si="36"/>
        <v>3253308</v>
      </c>
      <c r="S516" s="66">
        <v>42423</v>
      </c>
      <c r="T516" s="64">
        <v>3253308</v>
      </c>
      <c r="U516" s="59"/>
      <c r="V516" s="60" t="s">
        <v>35</v>
      </c>
      <c r="W516" s="60" t="s">
        <v>36</v>
      </c>
    </row>
    <row r="517" spans="1:23" s="7" customFormat="1" x14ac:dyDescent="0.2">
      <c r="A517" s="59" t="s">
        <v>224</v>
      </c>
      <c r="B517" s="60" t="s">
        <v>276</v>
      </c>
      <c r="C517" s="60"/>
      <c r="D517" s="60"/>
      <c r="E517" s="1" t="str">
        <f t="shared" si="34"/>
        <v>261 West 25th Street 3D</v>
      </c>
      <c r="F517" s="61">
        <v>3450000</v>
      </c>
      <c r="G517" s="59">
        <v>423</v>
      </c>
      <c r="H517" s="60" t="s">
        <v>33</v>
      </c>
      <c r="I517" s="60">
        <v>3</v>
      </c>
      <c r="J517" s="62">
        <v>2</v>
      </c>
      <c r="K517" s="63">
        <v>1849</v>
      </c>
      <c r="L517" s="61">
        <f t="shared" si="35"/>
        <v>1865.8734451054625</v>
      </c>
      <c r="M517" s="64">
        <v>2.4</v>
      </c>
      <c r="N517" s="64"/>
      <c r="O517" s="59"/>
      <c r="P517" s="59"/>
      <c r="Q517" s="65" t="s">
        <v>34</v>
      </c>
      <c r="R517" s="61">
        <f t="shared" si="36"/>
        <v>3450000</v>
      </c>
      <c r="S517" s="66">
        <v>42444</v>
      </c>
      <c r="T517" s="64">
        <v>3450000</v>
      </c>
      <c r="U517" s="59"/>
      <c r="V517" s="60" t="s">
        <v>35</v>
      </c>
      <c r="W517" s="60" t="s">
        <v>36</v>
      </c>
    </row>
    <row r="518" spans="1:23" s="7" customFormat="1" x14ac:dyDescent="0.2">
      <c r="A518" s="59" t="s">
        <v>224</v>
      </c>
      <c r="B518" s="60" t="s">
        <v>185</v>
      </c>
      <c r="C518" s="60"/>
      <c r="D518" s="60"/>
      <c r="E518" s="1" t="str">
        <f t="shared" si="34"/>
        <v>261 West 25th Street 4D</v>
      </c>
      <c r="F518" s="61">
        <v>3490000</v>
      </c>
      <c r="G518" s="59">
        <v>109</v>
      </c>
      <c r="H518" s="60" t="s">
        <v>33</v>
      </c>
      <c r="I518" s="60">
        <v>3</v>
      </c>
      <c r="J518" s="62">
        <v>2</v>
      </c>
      <c r="K518" s="63">
        <v>1849</v>
      </c>
      <c r="L518" s="61">
        <f t="shared" si="35"/>
        <v>1921.953488372093</v>
      </c>
      <c r="M518" s="64">
        <v>2.4300000000000002</v>
      </c>
      <c r="N518" s="64"/>
      <c r="O518" s="59"/>
      <c r="P518" s="59"/>
      <c r="Q518" s="65" t="s">
        <v>34</v>
      </c>
      <c r="R518" s="61">
        <f t="shared" si="36"/>
        <v>3553692</v>
      </c>
      <c r="S518" s="66">
        <v>42423</v>
      </c>
      <c r="T518" s="64">
        <v>3553692</v>
      </c>
      <c r="U518" s="59"/>
      <c r="V518" s="60" t="s">
        <v>35</v>
      </c>
      <c r="W518" s="60" t="s">
        <v>36</v>
      </c>
    </row>
    <row r="519" spans="1:23" s="7" customFormat="1" x14ac:dyDescent="0.2">
      <c r="A519" s="59" t="s">
        <v>224</v>
      </c>
      <c r="B519" s="60" t="s">
        <v>232</v>
      </c>
      <c r="C519" s="60"/>
      <c r="D519" s="60"/>
      <c r="E519" s="1" t="str">
        <f t="shared" si="34"/>
        <v>261 West 25th Street 5D</v>
      </c>
      <c r="F519" s="61">
        <v>3560000</v>
      </c>
      <c r="G519" s="59">
        <v>515</v>
      </c>
      <c r="H519" s="60" t="s">
        <v>33</v>
      </c>
      <c r="I519" s="60">
        <v>3</v>
      </c>
      <c r="J519" s="62">
        <v>2</v>
      </c>
      <c r="K519" s="63">
        <v>1849</v>
      </c>
      <c r="L519" s="61">
        <f t="shared" si="35"/>
        <v>1942.934018388318</v>
      </c>
      <c r="M519" s="64">
        <v>2.4</v>
      </c>
      <c r="N519" s="64"/>
      <c r="O519" s="59"/>
      <c r="P519" s="59"/>
      <c r="Q519" s="65" t="s">
        <v>34</v>
      </c>
      <c r="R519" s="61">
        <f t="shared" si="36"/>
        <v>3592485</v>
      </c>
      <c r="S519" s="66">
        <v>42423</v>
      </c>
      <c r="T519" s="64">
        <v>3592485</v>
      </c>
      <c r="U519" s="59"/>
      <c r="V519" s="60" t="s">
        <v>35</v>
      </c>
      <c r="W519" s="60" t="s">
        <v>36</v>
      </c>
    </row>
    <row r="520" spans="1:23" s="7" customFormat="1" x14ac:dyDescent="0.2">
      <c r="A520" s="59" t="s">
        <v>224</v>
      </c>
      <c r="B520" s="60" t="s">
        <v>432</v>
      </c>
      <c r="C520" s="60"/>
      <c r="D520" s="60"/>
      <c r="E520" s="1" t="str">
        <f t="shared" si="34"/>
        <v>261 West 25th Street 6D</v>
      </c>
      <c r="F520" s="61">
        <v>3795000</v>
      </c>
      <c r="G520" s="59">
        <v>39</v>
      </c>
      <c r="H520" s="60" t="s">
        <v>33</v>
      </c>
      <c r="I520" s="60">
        <v>3</v>
      </c>
      <c r="J520" s="62">
        <v>2</v>
      </c>
      <c r="K520" s="63">
        <v>1849</v>
      </c>
      <c r="L520" s="61">
        <f t="shared" si="35"/>
        <v>2089.9177934018389</v>
      </c>
      <c r="M520" s="64">
        <v>2.4</v>
      </c>
      <c r="N520" s="64"/>
      <c r="O520" s="59"/>
      <c r="P520" s="59"/>
      <c r="Q520" s="65" t="s">
        <v>34</v>
      </c>
      <c r="R520" s="61">
        <f t="shared" si="36"/>
        <v>3864258</v>
      </c>
      <c r="S520" s="66">
        <v>42440</v>
      </c>
      <c r="T520" s="64">
        <v>3864258</v>
      </c>
      <c r="U520" s="59"/>
      <c r="V520" s="60" t="s">
        <v>35</v>
      </c>
      <c r="W520" s="60" t="s">
        <v>36</v>
      </c>
    </row>
    <row r="521" spans="1:23" s="7" customFormat="1" x14ac:dyDescent="0.2">
      <c r="A521" s="59" t="s">
        <v>224</v>
      </c>
      <c r="B521" s="60" t="s">
        <v>296</v>
      </c>
      <c r="C521" s="60"/>
      <c r="D521" s="60"/>
      <c r="E521" s="1" t="str">
        <f t="shared" si="34"/>
        <v>261 West 25th Street 8D</v>
      </c>
      <c r="F521" s="61">
        <v>3995000</v>
      </c>
      <c r="G521" s="59">
        <v>457</v>
      </c>
      <c r="H521" s="60" t="s">
        <v>33</v>
      </c>
      <c r="I521" s="60">
        <v>3</v>
      </c>
      <c r="J521" s="62">
        <v>2</v>
      </c>
      <c r="K521" s="63">
        <v>1849</v>
      </c>
      <c r="L521" s="61">
        <f t="shared" si="35"/>
        <v>2180.3428880475931</v>
      </c>
      <c r="M521" s="64">
        <v>2.4</v>
      </c>
      <c r="N521" s="64"/>
      <c r="O521" s="59"/>
      <c r="P521" s="59"/>
      <c r="Q521" s="65" t="s">
        <v>34</v>
      </c>
      <c r="R521" s="61">
        <f t="shared" si="36"/>
        <v>4031454</v>
      </c>
      <c r="S521" s="66">
        <v>42426</v>
      </c>
      <c r="T521" s="64">
        <v>4031454</v>
      </c>
      <c r="U521" s="59"/>
      <c r="V521" s="60" t="s">
        <v>35</v>
      </c>
      <c r="W521" s="60" t="s">
        <v>36</v>
      </c>
    </row>
    <row r="522" spans="1:23" s="7" customFormat="1" x14ac:dyDescent="0.2">
      <c r="A522" t="s">
        <v>230</v>
      </c>
      <c r="B522" s="1" t="s">
        <v>249</v>
      </c>
      <c r="C522" s="1"/>
      <c r="D522" s="1"/>
      <c r="E522" s="1" t="str">
        <f t="shared" si="34"/>
        <v>263 Ninth Avenue PHD</v>
      </c>
      <c r="F522" s="3">
        <v>4950000</v>
      </c>
      <c r="G522">
        <v>81</v>
      </c>
      <c r="H522" s="1" t="s">
        <v>33</v>
      </c>
      <c r="I522" s="1">
        <v>3</v>
      </c>
      <c r="J522" s="51">
        <v>2</v>
      </c>
      <c r="K522" s="52">
        <v>2250</v>
      </c>
      <c r="L522" s="3">
        <f t="shared" si="35"/>
        <v>2200</v>
      </c>
      <c r="M522" s="72">
        <v>2518</v>
      </c>
      <c r="N522" s="72">
        <v>2499</v>
      </c>
      <c r="O522">
        <v>2.23</v>
      </c>
      <c r="P522"/>
      <c r="Q522" s="53" t="s">
        <v>52</v>
      </c>
      <c r="R522" s="3">
        <f t="shared" si="36"/>
        <v>4950000</v>
      </c>
      <c r="S522"/>
      <c r="T522"/>
      <c r="U522"/>
      <c r="V522" s="1" t="s">
        <v>35</v>
      </c>
      <c r="W522" s="1" t="s">
        <v>35</v>
      </c>
    </row>
    <row r="523" spans="1:23" s="7" customFormat="1" x14ac:dyDescent="0.2">
      <c r="A523" t="s">
        <v>77</v>
      </c>
      <c r="B523" s="1" t="s">
        <v>479</v>
      </c>
      <c r="C523" s="1"/>
      <c r="D523" s="1"/>
      <c r="E523" s="1" t="str">
        <f t="shared" si="34"/>
        <v>322 West 57th Street 34S1</v>
      </c>
      <c r="F523" s="3">
        <v>3700000</v>
      </c>
      <c r="G523">
        <v>87</v>
      </c>
      <c r="H523" s="1" t="s">
        <v>33</v>
      </c>
      <c r="I523" s="1">
        <v>3</v>
      </c>
      <c r="J523" s="51">
        <v>2</v>
      </c>
      <c r="K523" s="52">
        <v>1600</v>
      </c>
      <c r="L523" s="3">
        <f t="shared" si="35"/>
        <v>2312.5</v>
      </c>
      <c r="M523">
        <v>1278</v>
      </c>
      <c r="N523">
        <v>2107</v>
      </c>
      <c r="O523">
        <v>2.12</v>
      </c>
      <c r="P523"/>
      <c r="Q523" s="53" t="s">
        <v>52</v>
      </c>
      <c r="R523" s="3">
        <f t="shared" si="36"/>
        <v>3700000</v>
      </c>
      <c r="S523"/>
      <c r="T523"/>
      <c r="U523"/>
      <c r="V523" s="12" t="s">
        <v>35</v>
      </c>
      <c r="W523" s="1" t="s">
        <v>35</v>
      </c>
    </row>
    <row r="524" spans="1:23" s="7" customFormat="1" x14ac:dyDescent="0.2">
      <c r="A524" t="s">
        <v>77</v>
      </c>
      <c r="B524" s="1" t="s">
        <v>480</v>
      </c>
      <c r="C524" s="1"/>
      <c r="D524" s="1"/>
      <c r="E524" s="1" t="str">
        <f t="shared" si="34"/>
        <v>322 West 57th Street 55S1</v>
      </c>
      <c r="F524" s="3">
        <v>3800000</v>
      </c>
      <c r="G524">
        <v>540</v>
      </c>
      <c r="H524" s="1" t="s">
        <v>33</v>
      </c>
      <c r="I524" s="1">
        <v>3</v>
      </c>
      <c r="J524" s="51">
        <v>2</v>
      </c>
      <c r="K524" s="52">
        <v>1599</v>
      </c>
      <c r="L524" s="3">
        <f t="shared" si="35"/>
        <v>2376.4853033145714</v>
      </c>
      <c r="M524">
        <v>1554</v>
      </c>
      <c r="N524">
        <v>1972</v>
      </c>
      <c r="O524">
        <v>2.21</v>
      </c>
      <c r="P524"/>
      <c r="Q524" s="53" t="s">
        <v>52</v>
      </c>
      <c r="R524" s="3">
        <f t="shared" si="36"/>
        <v>3800000</v>
      </c>
      <c r="S524"/>
      <c r="T524"/>
      <c r="U524"/>
      <c r="V524" s="12" t="s">
        <v>35</v>
      </c>
      <c r="W524" s="1" t="s">
        <v>35</v>
      </c>
    </row>
    <row r="525" spans="1:23" s="7" customFormat="1" x14ac:dyDescent="0.2">
      <c r="A525" s="7" t="s">
        <v>77</v>
      </c>
      <c r="B525" s="67" t="s">
        <v>481</v>
      </c>
      <c r="C525" s="67"/>
      <c r="D525" s="67"/>
      <c r="E525" s="1" t="str">
        <f t="shared" si="34"/>
        <v>322 West 57th Street 33U1</v>
      </c>
      <c r="F525" s="68">
        <v>3950000</v>
      </c>
      <c r="G525" s="7">
        <v>68</v>
      </c>
      <c r="H525" s="67" t="s">
        <v>33</v>
      </c>
      <c r="I525" s="67">
        <v>3</v>
      </c>
      <c r="J525" s="69">
        <v>2</v>
      </c>
      <c r="K525" s="5">
        <v>1599</v>
      </c>
      <c r="L525" s="68">
        <f t="shared" si="35"/>
        <v>2470.2939337085677</v>
      </c>
      <c r="M525" s="7">
        <v>1261</v>
      </c>
      <c r="N525" s="7">
        <v>2182</v>
      </c>
      <c r="O525" s="7">
        <v>2.15</v>
      </c>
      <c r="Q525" s="71" t="s">
        <v>44</v>
      </c>
      <c r="R525" s="68">
        <f t="shared" si="36"/>
        <v>3950000</v>
      </c>
      <c r="U525" s="7">
        <v>68</v>
      </c>
      <c r="V525" s="67" t="s">
        <v>35</v>
      </c>
      <c r="W525" s="67" t="s">
        <v>36</v>
      </c>
    </row>
    <row r="526" spans="1:23" s="7" customFormat="1" x14ac:dyDescent="0.2">
      <c r="A526" t="s">
        <v>261</v>
      </c>
      <c r="B526" s="1" t="s">
        <v>482</v>
      </c>
      <c r="C526" s="1"/>
      <c r="D526" s="1"/>
      <c r="E526" s="1" t="str">
        <f t="shared" ref="E526:E589" si="37">A526&amp;" "&amp;B526</f>
        <v>340 West 57th Street 16AB</v>
      </c>
      <c r="F526" s="3">
        <v>3750000</v>
      </c>
      <c r="G526">
        <v>35</v>
      </c>
      <c r="H526" s="1" t="s">
        <v>33</v>
      </c>
      <c r="I526" s="1">
        <v>3</v>
      </c>
      <c r="J526" s="51">
        <v>3</v>
      </c>
      <c r="K526" s="52">
        <v>2250</v>
      </c>
      <c r="L526" s="3">
        <f t="shared" ref="L526:L589" si="38">IF(K526="NA","NA",R526/K526)</f>
        <v>1666.6666666666667</v>
      </c>
      <c r="M526">
        <v>2938</v>
      </c>
      <c r="N526">
        <v>2340</v>
      </c>
      <c r="O526">
        <v>2.35</v>
      </c>
      <c r="P526"/>
      <c r="Q526" s="53" t="s">
        <v>52</v>
      </c>
      <c r="R526" s="3">
        <f t="shared" ref="R526:R589" si="39">IF(ISBLANK(T526),F526,T526)</f>
        <v>3750000</v>
      </c>
      <c r="S526"/>
      <c r="T526"/>
      <c r="U526"/>
      <c r="V526" s="12" t="s">
        <v>35</v>
      </c>
      <c r="W526" s="1" t="s">
        <v>35</v>
      </c>
    </row>
    <row r="527" spans="1:23" s="7" customFormat="1" x14ac:dyDescent="0.2">
      <c r="A527" s="7" t="s">
        <v>114</v>
      </c>
      <c r="B527" s="67" t="s">
        <v>483</v>
      </c>
      <c r="C527" s="67"/>
      <c r="D527" s="67"/>
      <c r="E527" s="1" t="str">
        <f t="shared" si="37"/>
        <v>350 West 50th Street 2CB</v>
      </c>
      <c r="F527" s="68">
        <v>1695000</v>
      </c>
      <c r="G527" s="7">
        <v>-32</v>
      </c>
      <c r="H527" s="67" t="s">
        <v>33</v>
      </c>
      <c r="I527" s="67">
        <v>3</v>
      </c>
      <c r="J527" s="69">
        <v>2</v>
      </c>
      <c r="K527" s="5">
        <v>1338</v>
      </c>
      <c r="L527" s="68">
        <f t="shared" si="38"/>
        <v>1266.8161434977578</v>
      </c>
      <c r="M527" s="7">
        <v>1669</v>
      </c>
      <c r="N527" s="7">
        <v>1526</v>
      </c>
      <c r="O527" s="7">
        <v>2.39</v>
      </c>
      <c r="Q527" s="71" t="s">
        <v>44</v>
      </c>
      <c r="R527" s="68">
        <f t="shared" si="39"/>
        <v>1695000</v>
      </c>
      <c r="U527" s="7">
        <v>-32</v>
      </c>
      <c r="V527" s="67" t="s">
        <v>35</v>
      </c>
      <c r="W527" s="67" t="s">
        <v>36</v>
      </c>
    </row>
    <row r="528" spans="1:23" s="7" customFormat="1" x14ac:dyDescent="0.2">
      <c r="A528" t="s">
        <v>143</v>
      </c>
      <c r="B528" s="1" t="s">
        <v>388</v>
      </c>
      <c r="C528" s="1"/>
      <c r="D528" s="1"/>
      <c r="E528" s="1" t="str">
        <f t="shared" si="37"/>
        <v>425 West 53rd Street PH3</v>
      </c>
      <c r="F528" s="3">
        <v>3495000</v>
      </c>
      <c r="G528">
        <v>123</v>
      </c>
      <c r="H528" s="1" t="s">
        <v>33</v>
      </c>
      <c r="I528" s="1">
        <v>3</v>
      </c>
      <c r="J528" s="51">
        <v>3</v>
      </c>
      <c r="K528" s="52">
        <v>1900</v>
      </c>
      <c r="L528" s="3">
        <f t="shared" si="38"/>
        <v>1839.4736842105262</v>
      </c>
      <c r="M528">
        <v>2146</v>
      </c>
      <c r="N528">
        <v>1584</v>
      </c>
      <c r="O528">
        <v>1.96</v>
      </c>
      <c r="P528" t="s">
        <v>144</v>
      </c>
      <c r="Q528" s="53" t="s">
        <v>52</v>
      </c>
      <c r="R528" s="3">
        <f t="shared" si="39"/>
        <v>3495000</v>
      </c>
      <c r="S528"/>
      <c r="T528"/>
      <c r="U528"/>
      <c r="V528" s="12" t="s">
        <v>35</v>
      </c>
      <c r="W528" s="1" t="s">
        <v>35</v>
      </c>
    </row>
    <row r="529" spans="1:23" s="7" customFormat="1" x14ac:dyDescent="0.2">
      <c r="A529" t="s">
        <v>143</v>
      </c>
      <c r="B529" s="1" t="s">
        <v>385</v>
      </c>
      <c r="C529" s="1"/>
      <c r="D529" s="1"/>
      <c r="E529" s="1" t="str">
        <f t="shared" si="37"/>
        <v>425 West 53rd Street PH4</v>
      </c>
      <c r="F529" s="3">
        <v>3150000</v>
      </c>
      <c r="G529">
        <v>145</v>
      </c>
      <c r="H529" s="1" t="s">
        <v>33</v>
      </c>
      <c r="I529" s="1">
        <v>3</v>
      </c>
      <c r="J529" s="51">
        <v>3</v>
      </c>
      <c r="K529" s="52">
        <v>1854</v>
      </c>
      <c r="L529" s="3">
        <f t="shared" si="38"/>
        <v>1699.0291262135922</v>
      </c>
      <c r="M529">
        <v>2072</v>
      </c>
      <c r="N529">
        <v>1547</v>
      </c>
      <c r="O529">
        <v>1.95</v>
      </c>
      <c r="P529" t="s">
        <v>144</v>
      </c>
      <c r="Q529" s="53" t="s">
        <v>52</v>
      </c>
      <c r="R529" s="3">
        <f t="shared" si="39"/>
        <v>3150000</v>
      </c>
      <c r="S529"/>
      <c r="T529"/>
      <c r="U529"/>
      <c r="V529" s="12" t="s">
        <v>35</v>
      </c>
      <c r="W529" s="1" t="s">
        <v>35</v>
      </c>
    </row>
    <row r="530" spans="1:23" s="7" customFormat="1" x14ac:dyDescent="0.2">
      <c r="A530" t="s">
        <v>143</v>
      </c>
      <c r="B530" s="1" t="s">
        <v>484</v>
      </c>
      <c r="C530" s="1"/>
      <c r="D530" s="1"/>
      <c r="E530" s="1" t="str">
        <f t="shared" si="37"/>
        <v>425 West 53rd Street PH8</v>
      </c>
      <c r="F530" s="3">
        <v>3095000</v>
      </c>
      <c r="G530">
        <v>19</v>
      </c>
      <c r="H530" s="1" t="s">
        <v>33</v>
      </c>
      <c r="I530" s="1">
        <v>3</v>
      </c>
      <c r="J530" s="51">
        <v>3</v>
      </c>
      <c r="K530" s="52">
        <v>1855</v>
      </c>
      <c r="L530" s="3">
        <f t="shared" si="38"/>
        <v>1668.4636118598382</v>
      </c>
      <c r="M530">
        <v>1955</v>
      </c>
      <c r="N530">
        <v>1547</v>
      </c>
      <c r="O530">
        <v>1.89</v>
      </c>
      <c r="P530" t="s">
        <v>144</v>
      </c>
      <c r="Q530" s="53" t="s">
        <v>52</v>
      </c>
      <c r="R530" s="3">
        <f t="shared" si="39"/>
        <v>3095000</v>
      </c>
      <c r="S530"/>
      <c r="T530"/>
      <c r="U530"/>
      <c r="V530" s="12" t="s">
        <v>35</v>
      </c>
      <c r="W530" s="1" t="s">
        <v>35</v>
      </c>
    </row>
    <row r="531" spans="1:23" s="7" customFormat="1" x14ac:dyDescent="0.2">
      <c r="A531" t="s">
        <v>435</v>
      </c>
      <c r="B531" s="1" t="s">
        <v>260</v>
      </c>
      <c r="C531" s="1"/>
      <c r="D531" s="1"/>
      <c r="E531" s="1" t="str">
        <f t="shared" si="37"/>
        <v>455 West 20th Street 5B</v>
      </c>
      <c r="F531" s="3">
        <v>4795000</v>
      </c>
      <c r="G531">
        <v>74</v>
      </c>
      <c r="H531" s="1" t="s">
        <v>33</v>
      </c>
      <c r="I531" s="1">
        <v>3</v>
      </c>
      <c r="J531" s="51">
        <v>3</v>
      </c>
      <c r="K531" s="52">
        <v>1846</v>
      </c>
      <c r="L531" s="3">
        <f t="shared" si="38"/>
        <v>2597.5081256771396</v>
      </c>
      <c r="M531" s="72">
        <v>2622</v>
      </c>
      <c r="N531" s="72">
        <v>1490</v>
      </c>
      <c r="O531">
        <v>2.23</v>
      </c>
      <c r="P531"/>
      <c r="Q531" s="53" t="s">
        <v>52</v>
      </c>
      <c r="R531" s="3">
        <f t="shared" si="39"/>
        <v>4795000</v>
      </c>
      <c r="S531"/>
      <c r="T531"/>
      <c r="U531"/>
      <c r="V531" s="1" t="s">
        <v>35</v>
      </c>
      <c r="W531" s="1" t="s">
        <v>35</v>
      </c>
    </row>
    <row r="532" spans="1:23" s="7" customFormat="1" x14ac:dyDescent="0.2">
      <c r="A532" t="s">
        <v>301</v>
      </c>
      <c r="B532" s="1" t="s">
        <v>453</v>
      </c>
      <c r="C532" s="1"/>
      <c r="D532" s="1"/>
      <c r="E532" s="1" t="str">
        <f t="shared" si="37"/>
        <v>456 West 19th Street PHH</v>
      </c>
      <c r="F532" s="3">
        <v>10995000</v>
      </c>
      <c r="G532">
        <v>204</v>
      </c>
      <c r="H532" s="1" t="s">
        <v>33</v>
      </c>
      <c r="I532" s="1">
        <v>3</v>
      </c>
      <c r="J532" s="51">
        <v>3.5</v>
      </c>
      <c r="K532" s="52">
        <v>2829</v>
      </c>
      <c r="L532" s="3">
        <f t="shared" si="38"/>
        <v>3886.5323435843052</v>
      </c>
      <c r="M532" s="72">
        <v>6079</v>
      </c>
      <c r="N532" s="72">
        <v>2451</v>
      </c>
      <c r="O532">
        <v>3.02</v>
      </c>
      <c r="P532" t="s">
        <v>144</v>
      </c>
      <c r="Q532" s="53" t="s">
        <v>52</v>
      </c>
      <c r="R532" s="3">
        <f t="shared" si="39"/>
        <v>10995000</v>
      </c>
      <c r="S532"/>
      <c r="T532"/>
      <c r="U532"/>
      <c r="V532" s="1" t="s">
        <v>35</v>
      </c>
      <c r="W532" s="1" t="s">
        <v>35</v>
      </c>
    </row>
    <row r="533" spans="1:23" s="7" customFormat="1" x14ac:dyDescent="0.2">
      <c r="A533" t="s">
        <v>303</v>
      </c>
      <c r="B533" s="1" t="s">
        <v>178</v>
      </c>
      <c r="C533" s="1"/>
      <c r="D533" s="1"/>
      <c r="E533" s="1" t="str">
        <f t="shared" si="37"/>
        <v>462 West 58th Street 4A</v>
      </c>
      <c r="F533" s="3">
        <v>2395000</v>
      </c>
      <c r="G533">
        <v>162</v>
      </c>
      <c r="H533" s="1" t="s">
        <v>33</v>
      </c>
      <c r="I533" s="1">
        <v>3</v>
      </c>
      <c r="J533" s="51">
        <v>2.5</v>
      </c>
      <c r="K533" s="52">
        <v>1637</v>
      </c>
      <c r="L533" s="3">
        <f t="shared" si="38"/>
        <v>1463.0421502748932</v>
      </c>
      <c r="M533">
        <v>1475</v>
      </c>
      <c r="N533">
        <v>1159</v>
      </c>
      <c r="O533">
        <v>1.61</v>
      </c>
      <c r="P533" t="s">
        <v>144</v>
      </c>
      <c r="Q533" s="53" t="s">
        <v>52</v>
      </c>
      <c r="R533" s="3">
        <f t="shared" si="39"/>
        <v>2395000</v>
      </c>
      <c r="S533"/>
      <c r="T533"/>
      <c r="U533"/>
      <c r="V533" s="12" t="s">
        <v>35</v>
      </c>
      <c r="W533" s="1" t="s">
        <v>35</v>
      </c>
    </row>
    <row r="534" spans="1:23" s="7" customFormat="1" x14ac:dyDescent="0.2">
      <c r="A534" t="s">
        <v>303</v>
      </c>
      <c r="B534" s="1" t="s">
        <v>194</v>
      </c>
      <c r="C534" s="1"/>
      <c r="D534" s="1"/>
      <c r="E534" s="1" t="str">
        <f t="shared" si="37"/>
        <v>462 West 58th Street 9A</v>
      </c>
      <c r="F534" s="3">
        <v>2595000</v>
      </c>
      <c r="G534">
        <v>19</v>
      </c>
      <c r="H534" s="1" t="s">
        <v>33</v>
      </c>
      <c r="I534" s="1">
        <v>3</v>
      </c>
      <c r="J534" s="51">
        <v>2.5</v>
      </c>
      <c r="K534" s="52">
        <v>1559</v>
      </c>
      <c r="L534" s="3">
        <f t="shared" si="38"/>
        <v>1664.528543938422</v>
      </c>
      <c r="M534">
        <v>1405</v>
      </c>
      <c r="N534">
        <v>1099</v>
      </c>
      <c r="O534">
        <v>1.61</v>
      </c>
      <c r="P534" t="s">
        <v>144</v>
      </c>
      <c r="Q534" s="53" t="s">
        <v>52</v>
      </c>
      <c r="R534" s="3">
        <f t="shared" si="39"/>
        <v>2595000</v>
      </c>
      <c r="S534"/>
      <c r="T534"/>
      <c r="U534"/>
      <c r="V534" s="12" t="s">
        <v>35</v>
      </c>
      <c r="W534" s="1" t="s">
        <v>35</v>
      </c>
    </row>
    <row r="535" spans="1:23" s="7" customFormat="1" x14ac:dyDescent="0.2">
      <c r="A535" t="s">
        <v>485</v>
      </c>
      <c r="B535" s="1" t="s">
        <v>193</v>
      </c>
      <c r="C535" s="1"/>
      <c r="D535" s="1"/>
      <c r="E535" s="1" t="str">
        <f t="shared" si="37"/>
        <v>500 West 53rd Street 7A</v>
      </c>
      <c r="F535" s="3">
        <v>4500000</v>
      </c>
      <c r="G535">
        <v>18</v>
      </c>
      <c r="H535" s="1" t="s">
        <v>33</v>
      </c>
      <c r="I535" s="1">
        <v>3</v>
      </c>
      <c r="J535" s="51">
        <v>2.5</v>
      </c>
      <c r="K535" s="52">
        <v>2010</v>
      </c>
      <c r="L535" s="3">
        <f t="shared" si="38"/>
        <v>2238.8059701492539</v>
      </c>
      <c r="M535">
        <v>2214</v>
      </c>
      <c r="N535">
        <v>119</v>
      </c>
      <c r="O535">
        <v>1.1599999999999999</v>
      </c>
      <c r="P535" t="s">
        <v>486</v>
      </c>
      <c r="Q535" s="53" t="s">
        <v>52</v>
      </c>
      <c r="R535" s="3">
        <f t="shared" si="39"/>
        <v>4500000</v>
      </c>
      <c r="S535"/>
      <c r="T535"/>
      <c r="U535"/>
      <c r="V535" s="12" t="s">
        <v>35</v>
      </c>
      <c r="W535" s="1" t="s">
        <v>35</v>
      </c>
    </row>
    <row r="536" spans="1:23" s="7" customFormat="1" x14ac:dyDescent="0.2">
      <c r="A536" t="s">
        <v>485</v>
      </c>
      <c r="B536" s="1" t="s">
        <v>294</v>
      </c>
      <c r="C536" s="1"/>
      <c r="D536" s="1"/>
      <c r="E536" s="1" t="str">
        <f t="shared" si="37"/>
        <v>500 West 53rd Street 7B</v>
      </c>
      <c r="F536" s="3">
        <v>4975000</v>
      </c>
      <c r="G536">
        <v>106</v>
      </c>
      <c r="H536" s="1" t="s">
        <v>33</v>
      </c>
      <c r="I536" s="1">
        <v>3</v>
      </c>
      <c r="J536" s="51">
        <v>3.5</v>
      </c>
      <c r="K536" s="52">
        <v>2210</v>
      </c>
      <c r="L536" s="3">
        <f t="shared" si="38"/>
        <v>2251.1312217194568</v>
      </c>
      <c r="M536">
        <v>2433</v>
      </c>
      <c r="N536">
        <v>144</v>
      </c>
      <c r="O536">
        <v>1.17</v>
      </c>
      <c r="P536" t="s">
        <v>486</v>
      </c>
      <c r="Q536" s="53" t="s">
        <v>52</v>
      </c>
      <c r="R536" s="3">
        <f t="shared" si="39"/>
        <v>4975000</v>
      </c>
      <c r="S536"/>
      <c r="T536"/>
      <c r="U536"/>
      <c r="V536" s="12" t="s">
        <v>35</v>
      </c>
      <c r="W536" s="1" t="s">
        <v>35</v>
      </c>
    </row>
    <row r="537" spans="1:23" s="7" customFormat="1" x14ac:dyDescent="0.2">
      <c r="A537" t="s">
        <v>446</v>
      </c>
      <c r="B537" s="1" t="s">
        <v>426</v>
      </c>
      <c r="C537" s="1"/>
      <c r="D537" s="1"/>
      <c r="E537" s="1" t="str">
        <f t="shared" si="37"/>
        <v>520 West 45th Street 1A</v>
      </c>
      <c r="F537" s="3">
        <v>2800000</v>
      </c>
      <c r="G537">
        <v>34</v>
      </c>
      <c r="H537" s="1" t="s">
        <v>33</v>
      </c>
      <c r="I537" s="1">
        <v>3</v>
      </c>
      <c r="J537" s="51">
        <v>3</v>
      </c>
      <c r="K537" s="52">
        <v>1901</v>
      </c>
      <c r="L537" s="3">
        <f t="shared" si="38"/>
        <v>1472.9089952656498</v>
      </c>
      <c r="M537">
        <v>2724</v>
      </c>
      <c r="N537">
        <v>2407</v>
      </c>
      <c r="O537">
        <v>2.7</v>
      </c>
      <c r="P537"/>
      <c r="Q537" s="53" t="s">
        <v>52</v>
      </c>
      <c r="R537" s="3">
        <f t="shared" si="39"/>
        <v>2800000</v>
      </c>
      <c r="S537"/>
      <c r="T537"/>
      <c r="U537"/>
      <c r="V537" s="12" t="s">
        <v>35</v>
      </c>
      <c r="W537" s="1" t="s">
        <v>35</v>
      </c>
    </row>
    <row r="538" spans="1:23" s="7" customFormat="1" x14ac:dyDescent="0.2">
      <c r="A538" s="59" t="s">
        <v>487</v>
      </c>
      <c r="B538" s="60">
        <v>1</v>
      </c>
      <c r="C538" s="60"/>
      <c r="D538" s="60"/>
      <c r="E538" s="1" t="str">
        <f t="shared" si="37"/>
        <v>524 West 19th Street 1</v>
      </c>
      <c r="F538" s="61">
        <v>4350000</v>
      </c>
      <c r="G538" s="59">
        <v>205</v>
      </c>
      <c r="H538" s="60" t="s">
        <v>33</v>
      </c>
      <c r="I538" s="60">
        <v>3</v>
      </c>
      <c r="J538" s="62">
        <v>2</v>
      </c>
      <c r="K538" s="63">
        <v>1986</v>
      </c>
      <c r="L538" s="61">
        <f t="shared" si="38"/>
        <v>2014.0986908358509</v>
      </c>
      <c r="M538" s="64">
        <v>3.02</v>
      </c>
      <c r="N538" s="64" t="s">
        <v>144</v>
      </c>
      <c r="O538" s="59"/>
      <c r="P538" s="59"/>
      <c r="Q538" s="65" t="s">
        <v>34</v>
      </c>
      <c r="R538" s="61">
        <f t="shared" si="39"/>
        <v>4000000</v>
      </c>
      <c r="S538" s="66">
        <v>42676</v>
      </c>
      <c r="T538" s="64">
        <v>4000000</v>
      </c>
      <c r="U538" s="59"/>
      <c r="V538" s="60" t="s">
        <v>35</v>
      </c>
      <c r="W538" s="60" t="s">
        <v>36</v>
      </c>
    </row>
    <row r="539" spans="1:23" s="7" customFormat="1" x14ac:dyDescent="0.2">
      <c r="A539" t="s">
        <v>447</v>
      </c>
      <c r="B539" s="1" t="s">
        <v>128</v>
      </c>
      <c r="C539" s="1"/>
      <c r="D539" s="1"/>
      <c r="E539" s="1" t="str">
        <f t="shared" si="37"/>
        <v>525 West 22nd Street 2F</v>
      </c>
      <c r="F539" s="3">
        <v>5650000</v>
      </c>
      <c r="G539">
        <v>295</v>
      </c>
      <c r="H539" s="1" t="s">
        <v>33</v>
      </c>
      <c r="I539" s="1">
        <v>3</v>
      </c>
      <c r="J539" s="51">
        <v>2</v>
      </c>
      <c r="K539" s="52">
        <v>2938</v>
      </c>
      <c r="L539" s="3">
        <f t="shared" si="38"/>
        <v>1923.0769230769231</v>
      </c>
      <c r="M539" s="72">
        <v>2183</v>
      </c>
      <c r="N539" s="72">
        <v>1904</v>
      </c>
      <c r="O539">
        <v>1.39</v>
      </c>
      <c r="P539"/>
      <c r="Q539" s="53" t="s">
        <v>52</v>
      </c>
      <c r="R539" s="3">
        <f t="shared" si="39"/>
        <v>5650000</v>
      </c>
      <c r="S539"/>
      <c r="T539"/>
      <c r="U539"/>
      <c r="V539" s="1" t="s">
        <v>35</v>
      </c>
      <c r="W539" s="1" t="s">
        <v>35</v>
      </c>
    </row>
    <row r="540" spans="1:23" s="7" customFormat="1" x14ac:dyDescent="0.2">
      <c r="A540" s="59" t="s">
        <v>167</v>
      </c>
      <c r="B540" s="60" t="s">
        <v>393</v>
      </c>
      <c r="C540" s="60"/>
      <c r="D540" s="60"/>
      <c r="E540" s="1" t="str">
        <f t="shared" si="37"/>
        <v>555 West 23rd Street PHA</v>
      </c>
      <c r="F540" s="61">
        <v>5995000</v>
      </c>
      <c r="G540" s="59">
        <v>20</v>
      </c>
      <c r="H540" s="60" t="s">
        <v>33</v>
      </c>
      <c r="I540" s="60">
        <v>3</v>
      </c>
      <c r="J540" s="62">
        <v>3</v>
      </c>
      <c r="K540" s="63">
        <v>2274</v>
      </c>
      <c r="L540" s="61">
        <f t="shared" si="38"/>
        <v>2550.5716798592789</v>
      </c>
      <c r="M540" s="64">
        <v>2.68</v>
      </c>
      <c r="N540" s="64" t="s">
        <v>169</v>
      </c>
      <c r="O540" s="59"/>
      <c r="P540" s="59"/>
      <c r="Q540" s="65" t="s">
        <v>34</v>
      </c>
      <c r="R540" s="61">
        <f t="shared" si="39"/>
        <v>5800000</v>
      </c>
      <c r="S540" s="66">
        <v>42604</v>
      </c>
      <c r="T540" s="64">
        <v>5800000</v>
      </c>
      <c r="U540" s="59"/>
      <c r="V540" s="60" t="s">
        <v>35</v>
      </c>
      <c r="W540" s="60" t="s">
        <v>36</v>
      </c>
    </row>
    <row r="541" spans="1:23" s="7" customFormat="1" x14ac:dyDescent="0.2">
      <c r="A541" t="s">
        <v>455</v>
      </c>
      <c r="B541" s="1" t="s">
        <v>356</v>
      </c>
      <c r="C541" s="1"/>
      <c r="D541" s="1"/>
      <c r="E541" s="1" t="str">
        <f t="shared" si="37"/>
        <v>655 Sixth Avenue PHB</v>
      </c>
      <c r="F541" s="3">
        <v>14000000</v>
      </c>
      <c r="G541">
        <v>32</v>
      </c>
      <c r="H541" s="1" t="s">
        <v>33</v>
      </c>
      <c r="I541" s="1">
        <v>3</v>
      </c>
      <c r="J541" s="51">
        <v>3.5</v>
      </c>
      <c r="K541" s="52">
        <v>4819</v>
      </c>
      <c r="L541" s="3">
        <f t="shared" si="38"/>
        <v>2905.1670471052084</v>
      </c>
      <c r="M541" s="72">
        <v>5909</v>
      </c>
      <c r="N541" s="72">
        <v>6113</v>
      </c>
      <c r="O541">
        <v>2.4900000000000002</v>
      </c>
      <c r="P541"/>
      <c r="Q541" s="53" t="s">
        <v>52</v>
      </c>
      <c r="R541" s="3">
        <f t="shared" si="39"/>
        <v>14000000</v>
      </c>
      <c r="S541"/>
      <c r="T541"/>
      <c r="U541"/>
      <c r="V541" s="1" t="s">
        <v>35</v>
      </c>
      <c r="W541" s="1" t="s">
        <v>35</v>
      </c>
    </row>
    <row r="542" spans="1:23" s="7" customFormat="1" x14ac:dyDescent="0.2">
      <c r="A542" t="s">
        <v>456</v>
      </c>
      <c r="B542" s="1" t="s">
        <v>112</v>
      </c>
      <c r="C542" s="1"/>
      <c r="D542" s="1"/>
      <c r="E542" s="1" t="str">
        <f t="shared" si="37"/>
        <v>66 Ninth Avenue 5E</v>
      </c>
      <c r="F542" s="3">
        <v>4900000</v>
      </c>
      <c r="G542">
        <v>175</v>
      </c>
      <c r="H542" s="1" t="s">
        <v>33</v>
      </c>
      <c r="I542" s="1">
        <v>3</v>
      </c>
      <c r="J542" s="51">
        <v>3</v>
      </c>
      <c r="K542" s="52">
        <v>2039</v>
      </c>
      <c r="L542" s="3">
        <f t="shared" si="38"/>
        <v>2403.1387935262383</v>
      </c>
      <c r="M542" s="72">
        <v>2062</v>
      </c>
      <c r="N542" s="72">
        <v>2079</v>
      </c>
      <c r="O542">
        <v>2.0299999999999998</v>
      </c>
      <c r="P542"/>
      <c r="Q542" s="53" t="s">
        <v>52</v>
      </c>
      <c r="R542" s="3">
        <f t="shared" si="39"/>
        <v>4900000</v>
      </c>
      <c r="S542"/>
      <c r="T542"/>
      <c r="U542"/>
      <c r="V542" s="1" t="s">
        <v>35</v>
      </c>
      <c r="W542" s="1" t="s">
        <v>35</v>
      </c>
    </row>
    <row r="543" spans="1:23" s="7" customFormat="1" x14ac:dyDescent="0.2">
      <c r="A543" t="s">
        <v>363</v>
      </c>
      <c r="B543" s="1" t="s">
        <v>488</v>
      </c>
      <c r="C543" s="1"/>
      <c r="D543" s="1"/>
      <c r="E543" s="1" t="str">
        <f t="shared" si="37"/>
        <v>126 West 22nd Street 11/12S</v>
      </c>
      <c r="F543" s="3">
        <v>11895000</v>
      </c>
      <c r="G543">
        <v>74</v>
      </c>
      <c r="H543" s="1" t="s">
        <v>33</v>
      </c>
      <c r="I543" s="1">
        <v>4</v>
      </c>
      <c r="J543" s="51">
        <v>4.5</v>
      </c>
      <c r="K543" s="52">
        <v>5125</v>
      </c>
      <c r="L543" s="3">
        <f t="shared" si="38"/>
        <v>2320.9756097560976</v>
      </c>
      <c r="M543" s="72">
        <v>3495</v>
      </c>
      <c r="N543" s="72">
        <v>7299</v>
      </c>
      <c r="O543">
        <v>2.11</v>
      </c>
      <c r="P543"/>
      <c r="Q543" s="53" t="s">
        <v>52</v>
      </c>
      <c r="R543" s="3">
        <f t="shared" si="39"/>
        <v>11895000</v>
      </c>
      <c r="S543"/>
      <c r="T543"/>
      <c r="U543"/>
      <c r="V543" s="1" t="s">
        <v>35</v>
      </c>
      <c r="W543" s="1" t="s">
        <v>35</v>
      </c>
    </row>
    <row r="544" spans="1:23" s="7" customFormat="1" x14ac:dyDescent="0.2">
      <c r="A544" t="s">
        <v>489</v>
      </c>
      <c r="B544" s="1" t="s">
        <v>490</v>
      </c>
      <c r="C544" s="1"/>
      <c r="D544" s="1"/>
      <c r="E544" s="1" t="str">
        <f t="shared" si="37"/>
        <v>166 West 18th Street PENTHOUSE</v>
      </c>
      <c r="F544" s="3">
        <v>9500000</v>
      </c>
      <c r="G544">
        <v>224</v>
      </c>
      <c r="H544" s="1" t="s">
        <v>33</v>
      </c>
      <c r="I544" s="1">
        <v>4</v>
      </c>
      <c r="J544" s="51">
        <v>4.5</v>
      </c>
      <c r="K544" s="52">
        <v>3579</v>
      </c>
      <c r="L544" s="3">
        <f t="shared" si="38"/>
        <v>2654.3727298127969</v>
      </c>
      <c r="M544" s="72">
        <v>4082</v>
      </c>
      <c r="N544" s="72">
        <v>3992</v>
      </c>
      <c r="O544">
        <v>2.2599999999999998</v>
      </c>
      <c r="P544"/>
      <c r="Q544" s="53" t="s">
        <v>52</v>
      </c>
      <c r="R544" s="3">
        <f t="shared" si="39"/>
        <v>9500000</v>
      </c>
      <c r="S544"/>
      <c r="T544"/>
      <c r="U544"/>
      <c r="V544" s="1" t="s">
        <v>35</v>
      </c>
      <c r="W544" s="1" t="s">
        <v>35</v>
      </c>
    </row>
    <row r="545" spans="1:23" s="7" customFormat="1" x14ac:dyDescent="0.2">
      <c r="A545" t="s">
        <v>470</v>
      </c>
      <c r="B545" s="1" t="s">
        <v>491</v>
      </c>
      <c r="C545" s="1"/>
      <c r="D545" s="1"/>
      <c r="E545" s="1" t="str">
        <f t="shared" si="37"/>
        <v>213 West 23rd Street 7/8N</v>
      </c>
      <c r="F545" s="3">
        <v>14500000</v>
      </c>
      <c r="G545">
        <v>39</v>
      </c>
      <c r="H545" s="1" t="s">
        <v>33</v>
      </c>
      <c r="I545" s="1">
        <v>4</v>
      </c>
      <c r="J545" s="51">
        <v>3.5</v>
      </c>
      <c r="K545" s="52">
        <v>7000</v>
      </c>
      <c r="L545" s="3">
        <f t="shared" si="38"/>
        <v>2071.4285714285716</v>
      </c>
      <c r="M545" s="72">
        <v>3000</v>
      </c>
      <c r="N545" s="72">
        <v>5872</v>
      </c>
      <c r="O545">
        <v>1.27</v>
      </c>
      <c r="P545"/>
      <c r="Q545" s="53" t="s">
        <v>52</v>
      </c>
      <c r="R545" s="3">
        <f t="shared" si="39"/>
        <v>14500000</v>
      </c>
      <c r="S545"/>
      <c r="T545"/>
      <c r="U545"/>
      <c r="V545" s="1" t="s">
        <v>35</v>
      </c>
      <c r="W545" s="1" t="s">
        <v>35</v>
      </c>
    </row>
    <row r="546" spans="1:23" s="7" customFormat="1" x14ac:dyDescent="0.2">
      <c r="A546" t="s">
        <v>230</v>
      </c>
      <c r="B546" s="1" t="s">
        <v>251</v>
      </c>
      <c r="C546" s="1"/>
      <c r="D546" s="1"/>
      <c r="E546" s="1" t="str">
        <f t="shared" si="37"/>
        <v>263 Ninth Avenue PHC</v>
      </c>
      <c r="F546" s="3">
        <v>8745000</v>
      </c>
      <c r="G546">
        <v>208</v>
      </c>
      <c r="H546" s="1" t="s">
        <v>33</v>
      </c>
      <c r="I546" s="1">
        <v>4</v>
      </c>
      <c r="J546" s="51">
        <v>4</v>
      </c>
      <c r="K546" s="52">
        <v>3128</v>
      </c>
      <c r="L546" s="3">
        <f t="shared" si="38"/>
        <v>2795.7161125319694</v>
      </c>
      <c r="M546" s="72">
        <v>3532</v>
      </c>
      <c r="N546" s="72">
        <v>3222</v>
      </c>
      <c r="O546">
        <v>2.16</v>
      </c>
      <c r="P546"/>
      <c r="Q546" s="53" t="s">
        <v>52</v>
      </c>
      <c r="R546" s="3">
        <f t="shared" si="39"/>
        <v>8745000</v>
      </c>
      <c r="S546"/>
      <c r="T546"/>
      <c r="U546"/>
      <c r="V546" s="1" t="s">
        <v>35</v>
      </c>
      <c r="W546" s="1" t="s">
        <v>35</v>
      </c>
    </row>
    <row r="547" spans="1:23" s="7" customFormat="1" x14ac:dyDescent="0.2">
      <c r="A547" t="s">
        <v>492</v>
      </c>
      <c r="B547" s="1" t="s">
        <v>490</v>
      </c>
      <c r="C547" s="1"/>
      <c r="D547" s="1"/>
      <c r="E547" s="1" t="str">
        <f t="shared" si="37"/>
        <v>291 Seventh Avenue PENTHOUSE</v>
      </c>
      <c r="F547" s="3">
        <v>9250000</v>
      </c>
      <c r="G547">
        <v>57</v>
      </c>
      <c r="H547" s="1" t="s">
        <v>33</v>
      </c>
      <c r="I547" s="1">
        <v>4</v>
      </c>
      <c r="J547" s="51">
        <v>3</v>
      </c>
      <c r="K547" s="52">
        <v>4749</v>
      </c>
      <c r="L547" s="3">
        <f t="shared" si="38"/>
        <v>1947.7784796799326</v>
      </c>
      <c r="M547" s="72">
        <v>2750</v>
      </c>
      <c r="N547" s="72">
        <v>4100</v>
      </c>
      <c r="O547">
        <v>1.44</v>
      </c>
      <c r="P547"/>
      <c r="Q547" s="53" t="s">
        <v>52</v>
      </c>
      <c r="R547" s="3">
        <f t="shared" si="39"/>
        <v>9250000</v>
      </c>
      <c r="S547"/>
      <c r="T547"/>
      <c r="U547"/>
      <c r="V547" s="1" t="s">
        <v>35</v>
      </c>
      <c r="W547" s="1" t="s">
        <v>35</v>
      </c>
    </row>
    <row r="548" spans="1:23" s="7" customFormat="1" x14ac:dyDescent="0.2">
      <c r="A548" t="s">
        <v>143</v>
      </c>
      <c r="B548" s="1" t="s">
        <v>493</v>
      </c>
      <c r="C548" s="1"/>
      <c r="D548" s="1"/>
      <c r="E548" s="1" t="str">
        <f t="shared" si="37"/>
        <v>425 West 53rd Street TWNHSE415</v>
      </c>
      <c r="F548" s="3">
        <v>5195000</v>
      </c>
      <c r="G548">
        <v>33</v>
      </c>
      <c r="H548" s="1" t="s">
        <v>33</v>
      </c>
      <c r="I548" s="1">
        <v>4</v>
      </c>
      <c r="J548" s="51">
        <v>4</v>
      </c>
      <c r="K548" s="52">
        <v>2771</v>
      </c>
      <c r="L548" s="3">
        <f t="shared" si="38"/>
        <v>1874.7744496571636</v>
      </c>
      <c r="M548">
        <v>3073</v>
      </c>
      <c r="N548">
        <v>1873</v>
      </c>
      <c r="O548">
        <v>1.78</v>
      </c>
      <c r="P548"/>
      <c r="Q548" s="53" t="s">
        <v>52</v>
      </c>
      <c r="R548" s="3">
        <f t="shared" si="39"/>
        <v>5195000</v>
      </c>
      <c r="S548"/>
      <c r="T548"/>
      <c r="U548"/>
      <c r="V548" s="12" t="s">
        <v>35</v>
      </c>
      <c r="W548" s="1" t="s">
        <v>35</v>
      </c>
    </row>
    <row r="549" spans="1:23" s="7" customFormat="1" x14ac:dyDescent="0.2">
      <c r="A549" t="s">
        <v>485</v>
      </c>
      <c r="B549" s="1" t="s">
        <v>473</v>
      </c>
      <c r="C549" s="1"/>
      <c r="D549" s="1"/>
      <c r="E549" s="1" t="str">
        <f t="shared" si="37"/>
        <v>500 West 53rd Street PH</v>
      </c>
      <c r="F549" s="3">
        <v>10500000</v>
      </c>
      <c r="G549">
        <v>106</v>
      </c>
      <c r="H549" s="1" t="s">
        <v>33</v>
      </c>
      <c r="I549" s="1">
        <v>4</v>
      </c>
      <c r="J549" s="51">
        <v>3.5</v>
      </c>
      <c r="K549" s="52">
        <v>2676</v>
      </c>
      <c r="L549" s="3">
        <f t="shared" si="38"/>
        <v>3923.7668161434976</v>
      </c>
      <c r="M549">
        <v>2946</v>
      </c>
      <c r="N549">
        <v>168</v>
      </c>
      <c r="O549">
        <v>1.1599999999999999</v>
      </c>
      <c r="P549" t="s">
        <v>486</v>
      </c>
      <c r="Q549" s="53" t="s">
        <v>52</v>
      </c>
      <c r="R549" s="3">
        <f t="shared" si="39"/>
        <v>10500000</v>
      </c>
      <c r="S549"/>
      <c r="T549"/>
      <c r="U549"/>
      <c r="V549" s="12" t="s">
        <v>35</v>
      </c>
      <c r="W549" s="1" t="s">
        <v>35</v>
      </c>
    </row>
    <row r="550" spans="1:23" s="7" customFormat="1" x14ac:dyDescent="0.2">
      <c r="A550" t="s">
        <v>447</v>
      </c>
      <c r="B550" s="1" t="s">
        <v>494</v>
      </c>
      <c r="C550" s="1"/>
      <c r="D550" s="1"/>
      <c r="E550" s="1" t="str">
        <f t="shared" si="37"/>
        <v>525 West 22nd Street PH6F</v>
      </c>
      <c r="F550" s="3">
        <v>6350000</v>
      </c>
      <c r="G550">
        <v>169</v>
      </c>
      <c r="H550" s="1" t="s">
        <v>33</v>
      </c>
      <c r="I550" s="1">
        <v>4</v>
      </c>
      <c r="J550" s="51">
        <v>3</v>
      </c>
      <c r="K550" s="52">
        <v>3423</v>
      </c>
      <c r="L550" s="3">
        <f t="shared" si="38"/>
        <v>1855.097867367806</v>
      </c>
      <c r="M550" s="72">
        <v>3212</v>
      </c>
      <c r="N550" s="72">
        <v>2972</v>
      </c>
      <c r="O550">
        <v>1.81</v>
      </c>
      <c r="P550"/>
      <c r="Q550" s="53" t="s">
        <v>52</v>
      </c>
      <c r="R550" s="3">
        <f t="shared" si="39"/>
        <v>6350000</v>
      </c>
      <c r="S550"/>
      <c r="T550"/>
      <c r="U550"/>
      <c r="V550" s="1" t="s">
        <v>35</v>
      </c>
      <c r="W550" s="1" t="s">
        <v>35</v>
      </c>
    </row>
    <row r="551" spans="1:23" s="7" customFormat="1" x14ac:dyDescent="0.2">
      <c r="A551" s="59" t="s">
        <v>495</v>
      </c>
      <c r="B551" s="60" t="s">
        <v>95</v>
      </c>
      <c r="C551" s="60">
        <v>4</v>
      </c>
      <c r="D551" s="73" t="str">
        <f>IF(C551&lt;=$E$4,$F$4,IF(C551&lt;=$E$5,$F$5,IF(C551&lt;=$E$6,$F$6,IF(C551&lt;=$E$7,$F$7,IF(C551&lt;=$E$8,$F$8,IF(C551&lt;=$E$9,$F$9,IF(C551&gt;=$E$9,$F$10,"Look!")))))))</f>
        <v>5 or below</v>
      </c>
      <c r="E551" s="1" t="str">
        <f t="shared" si="37"/>
        <v>252 Seventh Avenue 4K</v>
      </c>
      <c r="F551" s="61">
        <v>1450000</v>
      </c>
      <c r="G551" s="59">
        <v>250</v>
      </c>
      <c r="H551" s="60" t="s">
        <v>33</v>
      </c>
      <c r="I551" s="60">
        <v>0</v>
      </c>
      <c r="J551" s="62">
        <v>1</v>
      </c>
      <c r="K551" s="63">
        <v>995</v>
      </c>
      <c r="L551" s="61">
        <f t="shared" si="38"/>
        <v>1507.537688442211</v>
      </c>
      <c r="M551" s="64">
        <v>1.48</v>
      </c>
      <c r="N551" s="64"/>
      <c r="O551" s="59"/>
      <c r="P551" s="59"/>
      <c r="Q551" s="65" t="s">
        <v>34</v>
      </c>
      <c r="R551" s="61">
        <f t="shared" si="39"/>
        <v>1500000</v>
      </c>
      <c r="S551" s="66">
        <v>42648</v>
      </c>
      <c r="T551" s="64">
        <v>1500000</v>
      </c>
      <c r="U551" s="59"/>
      <c r="V551" s="60" t="s">
        <v>36</v>
      </c>
      <c r="W551" s="60" t="s">
        <v>36</v>
      </c>
    </row>
    <row r="552" spans="1:23" s="7" customFormat="1" x14ac:dyDescent="0.2">
      <c r="A552" s="7" t="s">
        <v>496</v>
      </c>
      <c r="B552" s="67" t="s">
        <v>147</v>
      </c>
      <c r="C552" s="67">
        <v>3</v>
      </c>
      <c r="D552" s="73" t="str">
        <f>IF(C552&lt;=$E$4,$F$4,IF(C552&lt;=$E$5,$F$5,IF(C552&lt;=$E$6,$F$6,IF(C552&lt;=$E$7,$F$7,IF(C552&lt;=$E$8,$F$8,IF(C552&lt;=$E$9,$F$9,IF(C552&gt;=$E$9,$F$10,"Look!")))))))</f>
        <v>5 or below</v>
      </c>
      <c r="E552" s="1" t="str">
        <f t="shared" si="37"/>
        <v>318 West 52nd Street 3C</v>
      </c>
      <c r="F552" s="68">
        <v>895000</v>
      </c>
      <c r="G552" s="7">
        <v>31</v>
      </c>
      <c r="H552" s="67" t="s">
        <v>33</v>
      </c>
      <c r="I552" s="67">
        <v>0</v>
      </c>
      <c r="J552" s="69">
        <v>1</v>
      </c>
      <c r="K552" s="5">
        <v>605</v>
      </c>
      <c r="L552" s="68">
        <f t="shared" si="38"/>
        <v>1479.3388429752067</v>
      </c>
      <c r="M552" s="7">
        <v>760</v>
      </c>
      <c r="N552" s="7">
        <v>714</v>
      </c>
      <c r="O552" s="7">
        <v>2.44</v>
      </c>
      <c r="Q552" s="71" t="s">
        <v>44</v>
      </c>
      <c r="R552" s="68">
        <f t="shared" si="39"/>
        <v>895000</v>
      </c>
      <c r="U552" s="7">
        <v>31</v>
      </c>
      <c r="V552" s="67" t="s">
        <v>36</v>
      </c>
      <c r="W552" s="67" t="s">
        <v>36</v>
      </c>
    </row>
    <row r="553" spans="1:23" s="7" customFormat="1" x14ac:dyDescent="0.2">
      <c r="A553" s="7" t="s">
        <v>496</v>
      </c>
      <c r="B553" s="67" t="s">
        <v>227</v>
      </c>
      <c r="C553" s="67">
        <v>3</v>
      </c>
      <c r="D553" s="73" t="str">
        <f>IF(C553&lt;=$E$4,$F$4,IF(C553&lt;=$E$5,$F$5,IF(C553&lt;=$E$6,$F$6,IF(C553&lt;=$E$7,$F$7,IF(C553&lt;=$E$8,$F$8,IF(C553&lt;=$E$9,$F$9,IF(C553&gt;=$E$9,$F$10,"Look!")))))))</f>
        <v>5 or below</v>
      </c>
      <c r="E553" s="1" t="str">
        <f t="shared" si="37"/>
        <v>318 West 52nd Street 3E</v>
      </c>
      <c r="F553" s="68">
        <v>899000</v>
      </c>
      <c r="G553" s="7">
        <v>85</v>
      </c>
      <c r="H553" s="67" t="s">
        <v>33</v>
      </c>
      <c r="I553" s="67">
        <v>0</v>
      </c>
      <c r="J553" s="69">
        <v>1</v>
      </c>
      <c r="K553" s="5">
        <v>601</v>
      </c>
      <c r="L553" s="68">
        <f t="shared" si="38"/>
        <v>1495.8402662229616</v>
      </c>
      <c r="M553" s="7">
        <v>754</v>
      </c>
      <c r="N553" s="7">
        <v>709</v>
      </c>
      <c r="O553" s="7">
        <v>2.4300000000000002</v>
      </c>
      <c r="Q553" s="71" t="s">
        <v>44</v>
      </c>
      <c r="R553" s="68">
        <f t="shared" si="39"/>
        <v>899000</v>
      </c>
      <c r="U553" s="7">
        <v>85</v>
      </c>
      <c r="V553" s="67" t="s">
        <v>36</v>
      </c>
      <c r="W553" s="67" t="s">
        <v>36</v>
      </c>
    </row>
    <row r="554" spans="1:23" s="7" customFormat="1" x14ac:dyDescent="0.2">
      <c r="A554" s="7" t="s">
        <v>496</v>
      </c>
      <c r="B554" s="67" t="s">
        <v>103</v>
      </c>
      <c r="C554" s="67">
        <v>3</v>
      </c>
      <c r="D554" s="73" t="str">
        <f>IF(C554&lt;=$E$4,$F$4,IF(C554&lt;=$E$5,$F$5,IF(C554&lt;=$E$6,$F$6,IF(C554&lt;=$E$7,$F$7,IF(C554&lt;=$E$8,$F$8,IF(C554&lt;=$E$9,$F$9,IF(C554&gt;=$E$9,$F$10,"Look!")))))))</f>
        <v>5 or below</v>
      </c>
      <c r="E554" s="1" t="str">
        <f t="shared" si="37"/>
        <v>318 West 52nd Street 3F</v>
      </c>
      <c r="F554" s="68">
        <v>935000</v>
      </c>
      <c r="G554" s="7">
        <v>26</v>
      </c>
      <c r="H554" s="67" t="s">
        <v>33</v>
      </c>
      <c r="I554" s="67">
        <v>0</v>
      </c>
      <c r="J554" s="69">
        <v>1</v>
      </c>
      <c r="K554" s="5">
        <v>601</v>
      </c>
      <c r="L554" s="68">
        <f t="shared" si="38"/>
        <v>1555.7404326123128</v>
      </c>
      <c r="M554" s="7">
        <v>866</v>
      </c>
      <c r="N554" s="7">
        <v>814</v>
      </c>
      <c r="O554" s="7">
        <v>2.8</v>
      </c>
      <c r="Q554" s="71" t="s">
        <v>44</v>
      </c>
      <c r="R554" s="68">
        <f t="shared" si="39"/>
        <v>935000</v>
      </c>
      <c r="U554" s="7">
        <v>26</v>
      </c>
      <c r="V554" s="67" t="s">
        <v>36</v>
      </c>
      <c r="W554" s="67" t="s">
        <v>36</v>
      </c>
    </row>
    <row r="555" spans="1:23" s="7" customFormat="1" x14ac:dyDescent="0.2">
      <c r="A555" t="s">
        <v>497</v>
      </c>
      <c r="B555" s="1" t="s">
        <v>183</v>
      </c>
      <c r="C555" s="1">
        <v>22</v>
      </c>
      <c r="D555" s="73" t="str">
        <f t="shared" ref="D555:D618" si="40">IF(C555&lt;=$E$4,$F$4,IF(C555&lt;=$E$5,$F$5,IF(C555&lt;=$E$6,$F$6,IF(C555&lt;=$E$7,$F$7,IF(C555&lt;=$E$8,$F$8,IF(C555&lt;=$E$9,$F$9,IF(C555&gt;=$E$9,$F$10,"Look!")))))))</f>
        <v>21 to 30</v>
      </c>
      <c r="E555" s="1" t="str">
        <f t="shared" si="37"/>
        <v>350 W 42nd Street 22H</v>
      </c>
      <c r="F555" s="3">
        <v>845000</v>
      </c>
      <c r="G555">
        <v>82</v>
      </c>
      <c r="H555" s="1" t="s">
        <v>33</v>
      </c>
      <c r="I555" s="1">
        <v>0</v>
      </c>
      <c r="J555" s="51">
        <v>1</v>
      </c>
      <c r="K555" s="52">
        <v>522</v>
      </c>
      <c r="L555" s="3">
        <f t="shared" si="38"/>
        <v>1618.7739463601533</v>
      </c>
      <c r="M555">
        <v>522</v>
      </c>
      <c r="N555">
        <v>717</v>
      </c>
      <c r="O555">
        <v>2.37</v>
      </c>
      <c r="P555" t="s">
        <v>197</v>
      </c>
      <c r="Q555" s="53" t="s">
        <v>52</v>
      </c>
      <c r="R555" s="3">
        <f t="shared" si="39"/>
        <v>845000</v>
      </c>
      <c r="S555"/>
      <c r="T555"/>
      <c r="U555"/>
      <c r="V555" s="12" t="s">
        <v>36</v>
      </c>
      <c r="W555" s="1" t="s">
        <v>35</v>
      </c>
    </row>
    <row r="556" spans="1:23" s="7" customFormat="1" x14ac:dyDescent="0.2">
      <c r="A556" t="s">
        <v>498</v>
      </c>
      <c r="B556" s="1" t="s">
        <v>499</v>
      </c>
      <c r="C556" s="1">
        <v>18</v>
      </c>
      <c r="D556" s="73" t="str">
        <f t="shared" si="40"/>
        <v>11 to 20</v>
      </c>
      <c r="E556" s="1" t="str">
        <f t="shared" si="37"/>
        <v>350 West 42nd Street 18H</v>
      </c>
      <c r="F556" s="3">
        <v>845000</v>
      </c>
      <c r="G556">
        <v>437</v>
      </c>
      <c r="H556" s="1" t="s">
        <v>33</v>
      </c>
      <c r="I556" s="1">
        <v>0</v>
      </c>
      <c r="J556" s="51">
        <v>1</v>
      </c>
      <c r="K556" s="52">
        <v>522</v>
      </c>
      <c r="L556" s="3">
        <f t="shared" si="38"/>
        <v>1618.7739463601533</v>
      </c>
      <c r="M556">
        <v>522</v>
      </c>
      <c r="N556">
        <v>717</v>
      </c>
      <c r="O556">
        <v>2.37</v>
      </c>
      <c r="P556" t="s">
        <v>197</v>
      </c>
      <c r="Q556" s="53" t="s">
        <v>52</v>
      </c>
      <c r="R556" s="3">
        <f t="shared" si="39"/>
        <v>845000</v>
      </c>
      <c r="S556"/>
      <c r="T556"/>
      <c r="U556"/>
      <c r="V556" s="12" t="s">
        <v>36</v>
      </c>
      <c r="W556" s="1" t="s">
        <v>35</v>
      </c>
    </row>
    <row r="557" spans="1:23" s="7" customFormat="1" x14ac:dyDescent="0.2">
      <c r="A557" s="59" t="s">
        <v>498</v>
      </c>
      <c r="B557" s="60" t="s">
        <v>500</v>
      </c>
      <c r="C557" s="60">
        <v>11</v>
      </c>
      <c r="D557" s="73" t="str">
        <f t="shared" si="40"/>
        <v>11 to 20</v>
      </c>
      <c r="E557" s="1" t="str">
        <f t="shared" si="37"/>
        <v>350 West 42nd Street 11I</v>
      </c>
      <c r="F557" s="61">
        <v>788000</v>
      </c>
      <c r="G557" s="59">
        <v>41</v>
      </c>
      <c r="H557" s="60" t="s">
        <v>33</v>
      </c>
      <c r="I557" s="60">
        <v>0</v>
      </c>
      <c r="J557" s="62">
        <v>1</v>
      </c>
      <c r="K557" s="63">
        <v>520</v>
      </c>
      <c r="L557" s="61">
        <f t="shared" si="38"/>
        <v>1442.3076923076924</v>
      </c>
      <c r="M557" s="59">
        <v>2.02</v>
      </c>
      <c r="N557" s="59"/>
      <c r="O557" s="59"/>
      <c r="P557" s="59" t="s">
        <v>197</v>
      </c>
      <c r="Q557" s="65" t="s">
        <v>34</v>
      </c>
      <c r="R557" s="61">
        <f t="shared" si="39"/>
        <v>750000</v>
      </c>
      <c r="S557" s="66">
        <v>42663</v>
      </c>
      <c r="T557" s="64">
        <v>750000</v>
      </c>
      <c r="U557" s="59">
        <v>41</v>
      </c>
      <c r="V557" s="60" t="s">
        <v>36</v>
      </c>
      <c r="W557" s="60" t="s">
        <v>36</v>
      </c>
    </row>
    <row r="558" spans="1:23" s="7" customFormat="1" x14ac:dyDescent="0.2">
      <c r="A558" s="7" t="s">
        <v>498</v>
      </c>
      <c r="B558" s="67" t="s">
        <v>501</v>
      </c>
      <c r="C558" s="67">
        <v>5</v>
      </c>
      <c r="D558" s="73" t="str">
        <f t="shared" si="40"/>
        <v>5 or below</v>
      </c>
      <c r="E558" s="1" t="str">
        <f t="shared" si="37"/>
        <v>350 West 42nd Street 5H</v>
      </c>
      <c r="F558" s="68">
        <v>779000</v>
      </c>
      <c r="G558" s="7">
        <v>35</v>
      </c>
      <c r="H558" s="67" t="s">
        <v>33</v>
      </c>
      <c r="I558" s="67">
        <v>0</v>
      </c>
      <c r="J558" s="69">
        <v>1</v>
      </c>
      <c r="K558" s="5">
        <v>522</v>
      </c>
      <c r="L558" s="68">
        <f t="shared" si="38"/>
        <v>1492.3371647509578</v>
      </c>
      <c r="M558" s="7">
        <v>718</v>
      </c>
      <c r="N558" s="7">
        <v>517</v>
      </c>
      <c r="O558" s="7">
        <v>2.37</v>
      </c>
      <c r="P558" s="7" t="s">
        <v>197</v>
      </c>
      <c r="Q558" s="71" t="s">
        <v>44</v>
      </c>
      <c r="R558" s="68">
        <f t="shared" si="39"/>
        <v>779000</v>
      </c>
      <c r="U558" s="7">
        <v>35</v>
      </c>
      <c r="V558" s="67" t="s">
        <v>36</v>
      </c>
      <c r="W558" s="67" t="s">
        <v>36</v>
      </c>
    </row>
    <row r="559" spans="1:23" s="7" customFormat="1" x14ac:dyDescent="0.2">
      <c r="A559" s="59" t="s">
        <v>502</v>
      </c>
      <c r="B559" s="60">
        <v>201</v>
      </c>
      <c r="C559" s="60">
        <v>2</v>
      </c>
      <c r="D559" s="73" t="str">
        <f t="shared" si="40"/>
        <v>5 or below</v>
      </c>
      <c r="E559" s="1" t="str">
        <f t="shared" si="37"/>
        <v>416 West 52nd Street 201</v>
      </c>
      <c r="F559" s="61">
        <v>597000</v>
      </c>
      <c r="G559" s="59">
        <v>23</v>
      </c>
      <c r="H559" s="60" t="s">
        <v>33</v>
      </c>
      <c r="I559" s="60">
        <v>0</v>
      </c>
      <c r="J559" s="62">
        <v>1</v>
      </c>
      <c r="K559" s="63">
        <v>448</v>
      </c>
      <c r="L559" s="61">
        <f t="shared" si="38"/>
        <v>1332.5892857142858</v>
      </c>
      <c r="M559" s="59">
        <v>2.2999999999999998</v>
      </c>
      <c r="N559" s="59"/>
      <c r="O559" s="59"/>
      <c r="P559" s="59"/>
      <c r="Q559" s="65" t="s">
        <v>34</v>
      </c>
      <c r="R559" s="61">
        <f t="shared" si="39"/>
        <v>597000</v>
      </c>
      <c r="S559" s="66">
        <v>42656</v>
      </c>
      <c r="T559" s="64">
        <v>597000</v>
      </c>
      <c r="U559" s="59">
        <v>23</v>
      </c>
      <c r="V559" s="60" t="s">
        <v>36</v>
      </c>
      <c r="W559" s="60" t="s">
        <v>36</v>
      </c>
    </row>
    <row r="560" spans="1:23" s="7" customFormat="1" x14ac:dyDescent="0.2">
      <c r="A560" s="59" t="s">
        <v>502</v>
      </c>
      <c r="B560" s="60">
        <v>324</v>
      </c>
      <c r="C560" s="60">
        <v>3</v>
      </c>
      <c r="D560" s="73" t="str">
        <f t="shared" si="40"/>
        <v>5 or below</v>
      </c>
      <c r="E560" s="1" t="str">
        <f t="shared" si="37"/>
        <v>416 West 52nd Street 324</v>
      </c>
      <c r="F560" s="61">
        <v>679000</v>
      </c>
      <c r="G560" s="59">
        <v>24</v>
      </c>
      <c r="H560" s="60" t="s">
        <v>33</v>
      </c>
      <c r="I560" s="60">
        <v>0</v>
      </c>
      <c r="J560" s="62">
        <v>1</v>
      </c>
      <c r="K560" s="63">
        <v>444</v>
      </c>
      <c r="L560" s="61">
        <f t="shared" si="38"/>
        <v>1529.2792792792793</v>
      </c>
      <c r="M560" s="59">
        <v>2.2999999999999998</v>
      </c>
      <c r="N560" s="59"/>
      <c r="O560" s="59"/>
      <c r="P560" s="59"/>
      <c r="Q560" s="65" t="s">
        <v>34</v>
      </c>
      <c r="R560" s="61">
        <f t="shared" si="39"/>
        <v>679000</v>
      </c>
      <c r="S560" s="66">
        <v>42643</v>
      </c>
      <c r="T560" s="64">
        <v>679000</v>
      </c>
      <c r="U560" s="59">
        <v>24</v>
      </c>
      <c r="V560" s="60" t="s">
        <v>36</v>
      </c>
      <c r="W560" s="60" t="s">
        <v>36</v>
      </c>
    </row>
    <row r="561" spans="1:23" s="7" customFormat="1" x14ac:dyDescent="0.2">
      <c r="A561" s="59" t="s">
        <v>502</v>
      </c>
      <c r="B561" s="60">
        <v>424</v>
      </c>
      <c r="C561" s="60">
        <v>4</v>
      </c>
      <c r="D561" s="73" t="str">
        <f t="shared" si="40"/>
        <v>5 or below</v>
      </c>
      <c r="E561" s="1" t="str">
        <f t="shared" si="37"/>
        <v>416 West 52nd Street 424</v>
      </c>
      <c r="F561" s="61">
        <v>704000</v>
      </c>
      <c r="G561" s="59">
        <v>1</v>
      </c>
      <c r="H561" s="60" t="s">
        <v>33</v>
      </c>
      <c r="I561" s="60">
        <v>0</v>
      </c>
      <c r="J561" s="62">
        <v>1</v>
      </c>
      <c r="K561" s="63">
        <v>444</v>
      </c>
      <c r="L561" s="61">
        <f t="shared" si="38"/>
        <v>1585.5855855855855</v>
      </c>
      <c r="M561" s="59">
        <v>2.2999999999999998</v>
      </c>
      <c r="N561" s="59"/>
      <c r="O561" s="59"/>
      <c r="P561" s="59"/>
      <c r="Q561" s="65" t="s">
        <v>34</v>
      </c>
      <c r="R561" s="61">
        <f t="shared" si="39"/>
        <v>704000</v>
      </c>
      <c r="S561" s="66">
        <v>42643</v>
      </c>
      <c r="T561" s="64">
        <v>704000</v>
      </c>
      <c r="U561" s="59">
        <v>1</v>
      </c>
      <c r="V561" s="60" t="s">
        <v>36</v>
      </c>
      <c r="W561" s="60" t="s">
        <v>36</v>
      </c>
    </row>
    <row r="562" spans="1:23" s="7" customFormat="1" x14ac:dyDescent="0.2">
      <c r="A562" s="59" t="s">
        <v>502</v>
      </c>
      <c r="B562" s="60">
        <v>524</v>
      </c>
      <c r="C562" s="60">
        <v>5</v>
      </c>
      <c r="D562" s="73" t="str">
        <f t="shared" si="40"/>
        <v>5 or below</v>
      </c>
      <c r="E562" s="1" t="str">
        <f t="shared" si="37"/>
        <v>416 West 52nd Street 524</v>
      </c>
      <c r="F562" s="61">
        <v>729000</v>
      </c>
      <c r="G562" s="59">
        <v>0</v>
      </c>
      <c r="H562" s="60" t="s">
        <v>33</v>
      </c>
      <c r="I562" s="60">
        <v>0</v>
      </c>
      <c r="J562" s="62">
        <v>1</v>
      </c>
      <c r="K562" s="63">
        <v>444</v>
      </c>
      <c r="L562" s="61">
        <f t="shared" si="38"/>
        <v>1641.8918918918919</v>
      </c>
      <c r="M562" s="59">
        <v>2.2999999999999998</v>
      </c>
      <c r="N562" s="59"/>
      <c r="O562" s="59"/>
      <c r="P562" s="59"/>
      <c r="Q562" s="65" t="s">
        <v>34</v>
      </c>
      <c r="R562" s="61">
        <f t="shared" si="39"/>
        <v>729000</v>
      </c>
      <c r="S562" s="66">
        <v>42643</v>
      </c>
      <c r="T562" s="64">
        <v>729000</v>
      </c>
      <c r="U562" s="59">
        <v>0</v>
      </c>
      <c r="V562" s="60" t="s">
        <v>36</v>
      </c>
      <c r="W562" s="60" t="s">
        <v>36</v>
      </c>
    </row>
    <row r="563" spans="1:23" s="7" customFormat="1" x14ac:dyDescent="0.2">
      <c r="A563" s="59" t="s">
        <v>502</v>
      </c>
      <c r="B563" s="60">
        <v>203</v>
      </c>
      <c r="C563" s="60">
        <v>2</v>
      </c>
      <c r="D563" s="73" t="str">
        <f t="shared" si="40"/>
        <v>5 or below</v>
      </c>
      <c r="E563" s="1" t="str">
        <f t="shared" si="37"/>
        <v>416 West 52nd Street 203</v>
      </c>
      <c r="F563" s="61">
        <v>736000</v>
      </c>
      <c r="G563" s="59">
        <v>24</v>
      </c>
      <c r="H563" s="60" t="s">
        <v>33</v>
      </c>
      <c r="I563" s="60">
        <v>0</v>
      </c>
      <c r="J563" s="62">
        <v>1</v>
      </c>
      <c r="K563" s="63">
        <v>499</v>
      </c>
      <c r="L563" s="61">
        <f t="shared" si="38"/>
        <v>1474.9498997995993</v>
      </c>
      <c r="M563" s="59">
        <v>2.2999999999999998</v>
      </c>
      <c r="N563" s="59"/>
      <c r="O563" s="59"/>
      <c r="P563" s="59"/>
      <c r="Q563" s="65" t="s">
        <v>34</v>
      </c>
      <c r="R563" s="61">
        <f t="shared" si="39"/>
        <v>736000</v>
      </c>
      <c r="S563" s="66">
        <v>42643</v>
      </c>
      <c r="T563" s="64">
        <v>736000</v>
      </c>
      <c r="U563" s="59">
        <v>24</v>
      </c>
      <c r="V563" s="60" t="s">
        <v>36</v>
      </c>
      <c r="W563" s="60" t="s">
        <v>36</v>
      </c>
    </row>
    <row r="564" spans="1:23" s="7" customFormat="1" x14ac:dyDescent="0.2">
      <c r="A564" s="59" t="s">
        <v>502</v>
      </c>
      <c r="B564" s="60">
        <v>207</v>
      </c>
      <c r="C564" s="60">
        <v>2</v>
      </c>
      <c r="D564" s="73" t="str">
        <f t="shared" si="40"/>
        <v>5 or below</v>
      </c>
      <c r="E564" s="1" t="str">
        <f t="shared" si="37"/>
        <v>416 West 52nd Street 207</v>
      </c>
      <c r="F564" s="61">
        <v>749000</v>
      </c>
      <c r="G564" s="59">
        <v>53</v>
      </c>
      <c r="H564" s="60" t="s">
        <v>33</v>
      </c>
      <c r="I564" s="60">
        <v>0</v>
      </c>
      <c r="J564" s="62">
        <v>1</v>
      </c>
      <c r="K564" s="63">
        <v>532</v>
      </c>
      <c r="L564" s="61">
        <f t="shared" si="38"/>
        <v>1389.0977443609022</v>
      </c>
      <c r="M564" s="59">
        <v>2.2999999999999998</v>
      </c>
      <c r="N564" s="59"/>
      <c r="O564" s="59"/>
      <c r="P564" s="59"/>
      <c r="Q564" s="65" t="s">
        <v>34</v>
      </c>
      <c r="R564" s="61">
        <f t="shared" si="39"/>
        <v>739000</v>
      </c>
      <c r="S564" s="66">
        <v>42657</v>
      </c>
      <c r="T564" s="64">
        <v>739000</v>
      </c>
      <c r="U564" s="59">
        <v>53</v>
      </c>
      <c r="V564" s="60" t="s">
        <v>36</v>
      </c>
      <c r="W564" s="60" t="s">
        <v>36</v>
      </c>
    </row>
    <row r="565" spans="1:23" s="7" customFormat="1" x14ac:dyDescent="0.2">
      <c r="A565" s="59" t="s">
        <v>502</v>
      </c>
      <c r="B565" s="60">
        <v>303</v>
      </c>
      <c r="C565" s="60">
        <v>3</v>
      </c>
      <c r="D565" s="73" t="str">
        <f t="shared" si="40"/>
        <v>5 or below</v>
      </c>
      <c r="E565" s="1" t="str">
        <f t="shared" si="37"/>
        <v>416 West 52nd Street 303</v>
      </c>
      <c r="F565" s="61">
        <v>767000</v>
      </c>
      <c r="G565" s="59">
        <v>2</v>
      </c>
      <c r="H565" s="60" t="s">
        <v>33</v>
      </c>
      <c r="I565" s="60">
        <v>0</v>
      </c>
      <c r="J565" s="62">
        <v>1</v>
      </c>
      <c r="K565" s="63">
        <v>479</v>
      </c>
      <c r="L565" s="61">
        <f t="shared" si="38"/>
        <v>1601.2526096033403</v>
      </c>
      <c r="M565" s="59">
        <v>2.2999999999999998</v>
      </c>
      <c r="N565" s="59"/>
      <c r="O565" s="59"/>
      <c r="P565" s="59"/>
      <c r="Q565" s="65" t="s">
        <v>34</v>
      </c>
      <c r="R565" s="61">
        <f t="shared" si="39"/>
        <v>767000</v>
      </c>
      <c r="S565" s="66">
        <v>42648</v>
      </c>
      <c r="T565" s="64">
        <v>767000</v>
      </c>
      <c r="U565" s="59">
        <v>2</v>
      </c>
      <c r="V565" s="60" t="s">
        <v>36</v>
      </c>
      <c r="W565" s="60" t="s">
        <v>36</v>
      </c>
    </row>
    <row r="566" spans="1:23" s="7" customFormat="1" x14ac:dyDescent="0.2">
      <c r="A566" s="59" t="s">
        <v>502</v>
      </c>
      <c r="B566" s="60">
        <v>418</v>
      </c>
      <c r="C566" s="60">
        <v>4</v>
      </c>
      <c r="D566" s="73" t="str">
        <f t="shared" si="40"/>
        <v>5 or below</v>
      </c>
      <c r="E566" s="1" t="str">
        <f t="shared" si="37"/>
        <v>416 West 52nd Street 418</v>
      </c>
      <c r="F566" s="61">
        <v>799000</v>
      </c>
      <c r="G566" s="59">
        <v>20</v>
      </c>
      <c r="H566" s="60" t="s">
        <v>33</v>
      </c>
      <c r="I566" s="60">
        <v>0</v>
      </c>
      <c r="J566" s="62">
        <v>1</v>
      </c>
      <c r="K566" s="63">
        <v>463</v>
      </c>
      <c r="L566" s="61">
        <f t="shared" si="38"/>
        <v>1684.6652267818574</v>
      </c>
      <c r="M566" s="59">
        <v>2.29</v>
      </c>
      <c r="N566" s="59"/>
      <c r="O566" s="59"/>
      <c r="P566" s="59"/>
      <c r="Q566" s="65" t="s">
        <v>34</v>
      </c>
      <c r="R566" s="61">
        <f t="shared" si="39"/>
        <v>780000</v>
      </c>
      <c r="S566" s="66">
        <v>42650</v>
      </c>
      <c r="T566" s="64">
        <v>780000</v>
      </c>
      <c r="U566" s="59">
        <v>20</v>
      </c>
      <c r="V566" s="60" t="s">
        <v>36</v>
      </c>
      <c r="W566" s="60" t="s">
        <v>36</v>
      </c>
    </row>
    <row r="567" spans="1:23" s="7" customFormat="1" x14ac:dyDescent="0.2">
      <c r="A567" s="59" t="s">
        <v>502</v>
      </c>
      <c r="B567" s="60">
        <v>403</v>
      </c>
      <c r="C567" s="60">
        <v>4</v>
      </c>
      <c r="D567" s="73" t="str">
        <f t="shared" si="40"/>
        <v>5 or below</v>
      </c>
      <c r="E567" s="1" t="str">
        <f t="shared" si="37"/>
        <v>416 West 52nd Street 403</v>
      </c>
      <c r="F567" s="61">
        <v>792000</v>
      </c>
      <c r="G567" s="59">
        <v>0</v>
      </c>
      <c r="H567" s="60" t="s">
        <v>33</v>
      </c>
      <c r="I567" s="60">
        <v>0</v>
      </c>
      <c r="J567" s="62">
        <v>1</v>
      </c>
      <c r="K567" s="63">
        <v>479</v>
      </c>
      <c r="L567" s="61">
        <f t="shared" si="38"/>
        <v>1653.4446764091858</v>
      </c>
      <c r="M567" s="59">
        <v>2.29</v>
      </c>
      <c r="N567" s="59"/>
      <c r="O567" s="59"/>
      <c r="P567" s="59"/>
      <c r="Q567" s="65" t="s">
        <v>34</v>
      </c>
      <c r="R567" s="61">
        <f t="shared" si="39"/>
        <v>792000</v>
      </c>
      <c r="S567" s="66">
        <v>42643</v>
      </c>
      <c r="T567" s="64">
        <v>792000</v>
      </c>
      <c r="U567" s="59">
        <v>0</v>
      </c>
      <c r="V567" s="60" t="s">
        <v>36</v>
      </c>
      <c r="W567" s="60" t="s">
        <v>36</v>
      </c>
    </row>
    <row r="568" spans="1:23" s="7" customFormat="1" x14ac:dyDescent="0.2">
      <c r="A568" s="59" t="s">
        <v>502</v>
      </c>
      <c r="B568" s="60">
        <v>703</v>
      </c>
      <c r="C568" s="60">
        <v>7</v>
      </c>
      <c r="D568" s="73" t="str">
        <f t="shared" si="40"/>
        <v>6 to 10</v>
      </c>
      <c r="E568" s="1" t="str">
        <f t="shared" si="37"/>
        <v>416 West 52nd Street 703</v>
      </c>
      <c r="F568" s="61">
        <v>877000</v>
      </c>
      <c r="G568" s="59">
        <v>1</v>
      </c>
      <c r="H568" s="60" t="s">
        <v>33</v>
      </c>
      <c r="I568" s="60">
        <v>0</v>
      </c>
      <c r="J568" s="62">
        <v>1</v>
      </c>
      <c r="K568" s="63">
        <v>479</v>
      </c>
      <c r="L568" s="61">
        <f t="shared" si="38"/>
        <v>1830.8977035490605</v>
      </c>
      <c r="M568" s="59">
        <v>2.29</v>
      </c>
      <c r="N568" s="59"/>
      <c r="O568" s="59"/>
      <c r="P568" s="59"/>
      <c r="Q568" s="65" t="s">
        <v>34</v>
      </c>
      <c r="R568" s="61">
        <f t="shared" si="39"/>
        <v>877000</v>
      </c>
      <c r="S568" s="66">
        <v>42660</v>
      </c>
      <c r="T568" s="64">
        <v>877000</v>
      </c>
      <c r="U568" s="59">
        <v>1</v>
      </c>
      <c r="V568" s="60" t="s">
        <v>36</v>
      </c>
      <c r="W568" s="60" t="s">
        <v>36</v>
      </c>
    </row>
    <row r="569" spans="1:23" s="7" customFormat="1" x14ac:dyDescent="0.2">
      <c r="A569" s="59" t="s">
        <v>503</v>
      </c>
      <c r="B569" s="60">
        <v>1701</v>
      </c>
      <c r="C569" s="60">
        <v>17</v>
      </c>
      <c r="D569" s="73" t="str">
        <f t="shared" si="40"/>
        <v>11 to 20</v>
      </c>
      <c r="E569" s="1" t="str">
        <f t="shared" si="37"/>
        <v>450 West 17th Street 1701</v>
      </c>
      <c r="F569" s="61">
        <v>1150000</v>
      </c>
      <c r="G569" s="59">
        <v>33</v>
      </c>
      <c r="H569" s="60" t="s">
        <v>33</v>
      </c>
      <c r="I569" s="60">
        <v>0</v>
      </c>
      <c r="J569" s="62">
        <v>1</v>
      </c>
      <c r="K569" s="63">
        <v>502</v>
      </c>
      <c r="L569" s="61">
        <f t="shared" si="38"/>
        <v>2290.8366533864541</v>
      </c>
      <c r="M569" s="64">
        <v>1.49</v>
      </c>
      <c r="N569" s="64" t="s">
        <v>157</v>
      </c>
      <c r="O569" s="59"/>
      <c r="P569" s="59"/>
      <c r="Q569" s="65" t="s">
        <v>34</v>
      </c>
      <c r="R569" s="61">
        <f t="shared" si="39"/>
        <v>1150000</v>
      </c>
      <c r="S569" s="66">
        <v>42332</v>
      </c>
      <c r="T569" s="64">
        <v>1150000</v>
      </c>
      <c r="U569" s="59"/>
      <c r="V569" s="60" t="s">
        <v>36</v>
      </c>
      <c r="W569" s="60" t="s">
        <v>36</v>
      </c>
    </row>
    <row r="570" spans="1:23" s="7" customFormat="1" x14ac:dyDescent="0.2">
      <c r="A570" s="59" t="s">
        <v>503</v>
      </c>
      <c r="B570" s="60">
        <v>2006</v>
      </c>
      <c r="C570" s="60">
        <v>20</v>
      </c>
      <c r="D570" s="73" t="str">
        <f t="shared" si="40"/>
        <v>11 to 20</v>
      </c>
      <c r="E570" s="1" t="str">
        <f t="shared" si="37"/>
        <v>450 West 17th Street 2006</v>
      </c>
      <c r="F570" s="61">
        <v>1349000</v>
      </c>
      <c r="G570" s="59">
        <v>36</v>
      </c>
      <c r="H570" s="60" t="s">
        <v>33</v>
      </c>
      <c r="I570" s="60">
        <v>0</v>
      </c>
      <c r="J570" s="62">
        <v>1</v>
      </c>
      <c r="K570" s="63">
        <v>531</v>
      </c>
      <c r="L570" s="61">
        <f t="shared" si="38"/>
        <v>2514.1242937853108</v>
      </c>
      <c r="M570" s="64">
        <v>1.57</v>
      </c>
      <c r="N570" s="64" t="s">
        <v>157</v>
      </c>
      <c r="O570" s="59"/>
      <c r="P570" s="59"/>
      <c r="Q570" s="65" t="s">
        <v>34</v>
      </c>
      <c r="R570" s="61">
        <f t="shared" si="39"/>
        <v>1335000</v>
      </c>
      <c r="S570" s="66">
        <v>42471</v>
      </c>
      <c r="T570" s="64">
        <v>1335000</v>
      </c>
      <c r="U570" s="59"/>
      <c r="V570" s="60" t="s">
        <v>36</v>
      </c>
      <c r="W570" s="60" t="s">
        <v>36</v>
      </c>
    </row>
    <row r="571" spans="1:23" s="7" customFormat="1" x14ac:dyDescent="0.2">
      <c r="A571" t="s">
        <v>504</v>
      </c>
      <c r="B571" s="1" t="s">
        <v>505</v>
      </c>
      <c r="C571" s="1">
        <v>54</v>
      </c>
      <c r="D571" s="73" t="str">
        <f t="shared" si="40"/>
        <v>50 +</v>
      </c>
      <c r="E571" s="1" t="str">
        <f t="shared" si="37"/>
        <v>460 West 42nd Street 54H</v>
      </c>
      <c r="F571" s="3">
        <v>1390000</v>
      </c>
      <c r="G571">
        <v>166</v>
      </c>
      <c r="H571" s="1" t="s">
        <v>33</v>
      </c>
      <c r="I571" s="1">
        <v>0</v>
      </c>
      <c r="J571" s="51">
        <v>1</v>
      </c>
      <c r="K571" s="52">
        <v>566</v>
      </c>
      <c r="L571" s="3">
        <f t="shared" si="38"/>
        <v>2455.8303886925796</v>
      </c>
      <c r="M571">
        <v>767</v>
      </c>
      <c r="N571">
        <v>451</v>
      </c>
      <c r="O571">
        <v>2.15</v>
      </c>
      <c r="P571"/>
      <c r="Q571" s="53" t="s">
        <v>52</v>
      </c>
      <c r="R571" s="3">
        <f t="shared" si="39"/>
        <v>1390000</v>
      </c>
      <c r="S571"/>
      <c r="T571"/>
      <c r="U571"/>
      <c r="V571" s="12" t="s">
        <v>36</v>
      </c>
      <c r="W571" s="1" t="s">
        <v>35</v>
      </c>
    </row>
    <row r="572" spans="1:23" s="7" customFormat="1" x14ac:dyDescent="0.2">
      <c r="A572" t="s">
        <v>504</v>
      </c>
      <c r="B572" s="1" t="s">
        <v>506</v>
      </c>
      <c r="C572" s="1">
        <v>57</v>
      </c>
      <c r="D572" s="73" t="str">
        <f t="shared" si="40"/>
        <v>50 +</v>
      </c>
      <c r="E572" s="1" t="str">
        <f t="shared" si="37"/>
        <v>460 West 42nd Street 57H</v>
      </c>
      <c r="F572" s="3">
        <v>1410000</v>
      </c>
      <c r="G572">
        <v>46</v>
      </c>
      <c r="H572" s="1" t="s">
        <v>33</v>
      </c>
      <c r="I572" s="1">
        <v>0</v>
      </c>
      <c r="J572" s="51">
        <v>1</v>
      </c>
      <c r="K572" s="52">
        <v>566</v>
      </c>
      <c r="L572" s="3">
        <f t="shared" si="38"/>
        <v>2491.1660777385159</v>
      </c>
      <c r="M572">
        <v>789</v>
      </c>
      <c r="N572">
        <v>464</v>
      </c>
      <c r="O572">
        <v>2.21</v>
      </c>
      <c r="P572"/>
      <c r="Q572" s="53" t="s">
        <v>52</v>
      </c>
      <c r="R572" s="3">
        <f t="shared" si="39"/>
        <v>1410000</v>
      </c>
      <c r="S572"/>
      <c r="T572"/>
      <c r="U572"/>
      <c r="V572" s="12" t="s">
        <v>36</v>
      </c>
      <c r="W572" s="1" t="s">
        <v>35</v>
      </c>
    </row>
    <row r="573" spans="1:23" s="7" customFormat="1" x14ac:dyDescent="0.2">
      <c r="A573" s="7" t="s">
        <v>504</v>
      </c>
      <c r="B573" s="67" t="s">
        <v>507</v>
      </c>
      <c r="C573" s="67">
        <v>55</v>
      </c>
      <c r="D573" s="73" t="str">
        <f t="shared" si="40"/>
        <v>50 +</v>
      </c>
      <c r="E573" s="1" t="str">
        <f t="shared" si="37"/>
        <v>460 West 42nd Street 55A</v>
      </c>
      <c r="F573" s="68">
        <v>1430000</v>
      </c>
      <c r="G573" s="7">
        <v>46</v>
      </c>
      <c r="H573" s="67" t="s">
        <v>33</v>
      </c>
      <c r="I573" s="67">
        <v>0</v>
      </c>
      <c r="J573" s="69">
        <v>1</v>
      </c>
      <c r="K573" s="5">
        <v>608</v>
      </c>
      <c r="L573" s="68">
        <f t="shared" si="38"/>
        <v>2351.9736842105262</v>
      </c>
      <c r="M573" s="7">
        <v>795</v>
      </c>
      <c r="N573" s="7">
        <v>467</v>
      </c>
      <c r="O573" s="7">
        <v>2.08</v>
      </c>
      <c r="Q573" s="71" t="s">
        <v>44</v>
      </c>
      <c r="R573" s="68">
        <f t="shared" si="39"/>
        <v>1430000</v>
      </c>
      <c r="U573" s="7">
        <v>46</v>
      </c>
      <c r="V573" s="67" t="s">
        <v>36</v>
      </c>
      <c r="W573" s="67" t="s">
        <v>36</v>
      </c>
    </row>
    <row r="574" spans="1:23" s="7" customFormat="1" x14ac:dyDescent="0.2">
      <c r="A574" t="s">
        <v>504</v>
      </c>
      <c r="B574" s="1" t="s">
        <v>508</v>
      </c>
      <c r="C574" s="1">
        <v>56</v>
      </c>
      <c r="D574" s="73" t="str">
        <f t="shared" si="40"/>
        <v>50 +</v>
      </c>
      <c r="E574" s="1" t="str">
        <f t="shared" si="37"/>
        <v>460 West 42nd Street 56A</v>
      </c>
      <c r="F574" s="3">
        <v>1440000</v>
      </c>
      <c r="G574">
        <v>46</v>
      </c>
      <c r="H574" s="1" t="s">
        <v>33</v>
      </c>
      <c r="I574" s="1">
        <v>0</v>
      </c>
      <c r="J574" s="51">
        <v>1</v>
      </c>
      <c r="K574" s="52">
        <v>608</v>
      </c>
      <c r="L574" s="3">
        <f t="shared" si="38"/>
        <v>2368.4210526315787</v>
      </c>
      <c r="M574">
        <v>802</v>
      </c>
      <c r="N574">
        <v>472</v>
      </c>
      <c r="O574">
        <v>2.1</v>
      </c>
      <c r="P574"/>
      <c r="Q574" s="53" t="s">
        <v>52</v>
      </c>
      <c r="R574" s="3">
        <f t="shared" si="39"/>
        <v>1440000</v>
      </c>
      <c r="S574"/>
      <c r="T574"/>
      <c r="U574"/>
      <c r="V574" s="12" t="s">
        <v>36</v>
      </c>
      <c r="W574" s="1" t="s">
        <v>35</v>
      </c>
    </row>
    <row r="575" spans="1:23" s="7" customFormat="1" x14ac:dyDescent="0.2">
      <c r="A575" s="7" t="s">
        <v>504</v>
      </c>
      <c r="B575" s="67" t="s">
        <v>509</v>
      </c>
      <c r="C575" s="67">
        <v>58</v>
      </c>
      <c r="D575" s="73" t="str">
        <f t="shared" si="40"/>
        <v>50 +</v>
      </c>
      <c r="E575" s="1" t="str">
        <f t="shared" si="37"/>
        <v>460 West 42nd Street 58H</v>
      </c>
      <c r="F575" s="68">
        <v>1460000</v>
      </c>
      <c r="G575" s="7">
        <v>186</v>
      </c>
      <c r="H575" s="67" t="s">
        <v>33</v>
      </c>
      <c r="I575" s="67">
        <v>0</v>
      </c>
      <c r="J575" s="69">
        <v>1</v>
      </c>
      <c r="K575" s="5">
        <v>566</v>
      </c>
      <c r="L575" s="68">
        <f t="shared" si="38"/>
        <v>2579.5053003533567</v>
      </c>
      <c r="M575" s="7">
        <v>797</v>
      </c>
      <c r="N575" s="7">
        <v>31</v>
      </c>
      <c r="O575" s="7">
        <v>1.46</v>
      </c>
      <c r="Q575" s="71" t="s">
        <v>44</v>
      </c>
      <c r="R575" s="68">
        <f t="shared" si="39"/>
        <v>1460000</v>
      </c>
      <c r="U575" s="7">
        <v>186</v>
      </c>
      <c r="V575" s="67" t="s">
        <v>36</v>
      </c>
      <c r="W575" s="67" t="s">
        <v>36</v>
      </c>
    </row>
    <row r="576" spans="1:23" s="7" customFormat="1" x14ac:dyDescent="0.2">
      <c r="A576" s="7" t="s">
        <v>504</v>
      </c>
      <c r="B576" s="67" t="s">
        <v>510</v>
      </c>
      <c r="C576" s="67">
        <v>63</v>
      </c>
      <c r="D576" s="73" t="str">
        <f t="shared" si="40"/>
        <v>50 +</v>
      </c>
      <c r="E576" s="1" t="str">
        <f t="shared" si="37"/>
        <v>460 West 42nd Street PH4H</v>
      </c>
      <c r="F576" s="68">
        <v>1470000</v>
      </c>
      <c r="G576" s="7">
        <v>8</v>
      </c>
      <c r="H576" s="67" t="s">
        <v>33</v>
      </c>
      <c r="I576" s="67">
        <v>0</v>
      </c>
      <c r="J576" s="69">
        <v>1</v>
      </c>
      <c r="K576" s="5">
        <v>566</v>
      </c>
      <c r="L576" s="68">
        <f t="shared" si="38"/>
        <v>2597.1731448763253</v>
      </c>
      <c r="M576" s="7">
        <v>812</v>
      </c>
      <c r="N576" s="7">
        <v>32</v>
      </c>
      <c r="O576" s="7">
        <v>1.49</v>
      </c>
      <c r="Q576" s="71" t="s">
        <v>44</v>
      </c>
      <c r="R576" s="68">
        <f t="shared" si="39"/>
        <v>1470000</v>
      </c>
      <c r="U576" s="7">
        <v>8</v>
      </c>
      <c r="V576" s="67" t="s">
        <v>36</v>
      </c>
      <c r="W576" s="67" t="s">
        <v>36</v>
      </c>
    </row>
    <row r="577" spans="1:23" s="7" customFormat="1" x14ac:dyDescent="0.2">
      <c r="A577" s="7" t="s">
        <v>504</v>
      </c>
      <c r="B577" s="67" t="s">
        <v>511</v>
      </c>
      <c r="C577" s="67">
        <v>63</v>
      </c>
      <c r="D577" s="73" t="str">
        <f t="shared" si="40"/>
        <v>50 +</v>
      </c>
      <c r="E577" s="1" t="str">
        <f t="shared" si="37"/>
        <v>460 West 42nd Street PH4A</v>
      </c>
      <c r="F577" s="68">
        <v>1510000</v>
      </c>
      <c r="G577" s="7">
        <v>138</v>
      </c>
      <c r="H577" s="67" t="s">
        <v>33</v>
      </c>
      <c r="I577" s="67">
        <v>0</v>
      </c>
      <c r="J577" s="69">
        <v>1</v>
      </c>
      <c r="K577" s="5">
        <v>608</v>
      </c>
      <c r="L577" s="68">
        <f t="shared" si="38"/>
        <v>2483.5526315789475</v>
      </c>
      <c r="M577" s="7">
        <v>833</v>
      </c>
      <c r="N577" s="7">
        <v>33</v>
      </c>
      <c r="O577" s="7">
        <v>1.42</v>
      </c>
      <c r="Q577" s="71" t="s">
        <v>44</v>
      </c>
      <c r="R577" s="68">
        <f t="shared" si="39"/>
        <v>1510000</v>
      </c>
      <c r="U577" s="7">
        <v>138</v>
      </c>
      <c r="V577" s="67" t="s">
        <v>36</v>
      </c>
      <c r="W577" s="67" t="s">
        <v>36</v>
      </c>
    </row>
    <row r="578" spans="1:23" s="7" customFormat="1" x14ac:dyDescent="0.2">
      <c r="A578" s="7" t="s">
        <v>504</v>
      </c>
      <c r="B578" s="67" t="s">
        <v>512</v>
      </c>
      <c r="C578" s="67">
        <v>63</v>
      </c>
      <c r="D578" s="73" t="str">
        <f t="shared" si="40"/>
        <v>50 +</v>
      </c>
      <c r="E578" s="1" t="str">
        <f t="shared" si="37"/>
        <v>460 West 42nd Street PH2A</v>
      </c>
      <c r="F578" s="68">
        <v>1530000</v>
      </c>
      <c r="G578" s="7">
        <v>2</v>
      </c>
      <c r="H578" s="67" t="s">
        <v>33</v>
      </c>
      <c r="I578" s="67">
        <v>0</v>
      </c>
      <c r="J578" s="69">
        <v>1</v>
      </c>
      <c r="K578" s="5">
        <v>608</v>
      </c>
      <c r="L578" s="68">
        <f t="shared" si="38"/>
        <v>2516.4473684210525</v>
      </c>
      <c r="M578" s="7">
        <v>833</v>
      </c>
      <c r="N578" s="7">
        <v>34</v>
      </c>
      <c r="O578" s="7">
        <v>1.43</v>
      </c>
      <c r="Q578" s="71" t="s">
        <v>44</v>
      </c>
      <c r="R578" s="68">
        <f t="shared" si="39"/>
        <v>1530000</v>
      </c>
      <c r="U578" s="7">
        <v>2</v>
      </c>
      <c r="V578" s="67" t="s">
        <v>36</v>
      </c>
      <c r="W578" s="67" t="s">
        <v>36</v>
      </c>
    </row>
    <row r="579" spans="1:23" s="7" customFormat="1" x14ac:dyDescent="0.2">
      <c r="A579" t="s">
        <v>513</v>
      </c>
      <c r="B579" s="1" t="s">
        <v>514</v>
      </c>
      <c r="C579" s="1">
        <v>40</v>
      </c>
      <c r="D579" s="73" t="str">
        <f t="shared" si="40"/>
        <v>31 to 40</v>
      </c>
      <c r="E579" s="1" t="str">
        <f t="shared" si="37"/>
        <v>540 West 49 405S</v>
      </c>
      <c r="F579" s="3">
        <v>900000</v>
      </c>
      <c r="G579">
        <v>39</v>
      </c>
      <c r="H579" s="1" t="s">
        <v>33</v>
      </c>
      <c r="I579" s="1">
        <v>0</v>
      </c>
      <c r="J579" s="51">
        <v>1</v>
      </c>
      <c r="K579" s="52">
        <v>577</v>
      </c>
      <c r="L579" s="3">
        <f t="shared" si="38"/>
        <v>1559.7920277296359</v>
      </c>
      <c r="M579">
        <v>646</v>
      </c>
      <c r="N579">
        <v>115</v>
      </c>
      <c r="O579">
        <v>1.32</v>
      </c>
      <c r="P579"/>
      <c r="Q579" s="53" t="s">
        <v>52</v>
      </c>
      <c r="R579" s="3">
        <f t="shared" si="39"/>
        <v>900000</v>
      </c>
      <c r="S579"/>
      <c r="T579"/>
      <c r="U579"/>
      <c r="V579" s="12" t="s">
        <v>36</v>
      </c>
      <c r="W579" s="1" t="s">
        <v>35</v>
      </c>
    </row>
    <row r="580" spans="1:23" s="7" customFormat="1" x14ac:dyDescent="0.2">
      <c r="A580" s="59" t="s">
        <v>515</v>
      </c>
      <c r="B580" s="60">
        <v>303</v>
      </c>
      <c r="C580" s="60">
        <v>3</v>
      </c>
      <c r="D580" s="73" t="str">
        <f t="shared" si="40"/>
        <v>5 or below</v>
      </c>
      <c r="E580" s="1" t="str">
        <f t="shared" si="37"/>
        <v>155 West 18th Street 303</v>
      </c>
      <c r="F580" s="61">
        <v>1450000</v>
      </c>
      <c r="G580" s="59">
        <v>1</v>
      </c>
      <c r="H580" s="60" t="s">
        <v>33</v>
      </c>
      <c r="I580" s="60">
        <v>1</v>
      </c>
      <c r="J580" s="62">
        <v>1</v>
      </c>
      <c r="K580" s="63">
        <v>697</v>
      </c>
      <c r="L580" s="61">
        <f t="shared" si="38"/>
        <v>1972.2209469153515</v>
      </c>
      <c r="M580" s="64">
        <v>2.69</v>
      </c>
      <c r="N580" s="64"/>
      <c r="O580" s="59"/>
      <c r="P580" s="59"/>
      <c r="Q580" s="65" t="s">
        <v>34</v>
      </c>
      <c r="R580" s="61">
        <f t="shared" si="39"/>
        <v>1374638</v>
      </c>
      <c r="S580" s="66">
        <v>42678</v>
      </c>
      <c r="T580" s="64">
        <v>1374638</v>
      </c>
      <c r="U580" s="59"/>
      <c r="V580" s="60" t="s">
        <v>36</v>
      </c>
      <c r="W580" s="60" t="s">
        <v>36</v>
      </c>
    </row>
    <row r="581" spans="1:23" s="7" customFormat="1" x14ac:dyDescent="0.2">
      <c r="A581" s="59" t="s">
        <v>515</v>
      </c>
      <c r="B581" s="60">
        <v>403</v>
      </c>
      <c r="C581" s="60">
        <v>4</v>
      </c>
      <c r="D581" s="73" t="str">
        <f t="shared" si="40"/>
        <v>5 or below</v>
      </c>
      <c r="E581" s="1" t="str">
        <f t="shared" si="37"/>
        <v>155 West 18th Street 403</v>
      </c>
      <c r="F581" s="61">
        <v>1500000</v>
      </c>
      <c r="G581" s="59">
        <v>1</v>
      </c>
      <c r="H581" s="60" t="s">
        <v>33</v>
      </c>
      <c r="I581" s="60">
        <v>1</v>
      </c>
      <c r="J581" s="62">
        <v>1</v>
      </c>
      <c r="K581" s="63">
        <v>697</v>
      </c>
      <c r="L581" s="61">
        <f t="shared" si="38"/>
        <v>2118.3098995695841</v>
      </c>
      <c r="M581" s="64">
        <v>2.69</v>
      </c>
      <c r="N581" s="64"/>
      <c r="O581" s="59"/>
      <c r="P581" s="59"/>
      <c r="Q581" s="65" t="s">
        <v>34</v>
      </c>
      <c r="R581" s="61">
        <f t="shared" si="39"/>
        <v>1476462</v>
      </c>
      <c r="S581" s="66">
        <v>42662</v>
      </c>
      <c r="T581" s="64">
        <v>1476462</v>
      </c>
      <c r="U581" s="59"/>
      <c r="V581" s="60" t="s">
        <v>36</v>
      </c>
      <c r="W581" s="60" t="s">
        <v>36</v>
      </c>
    </row>
    <row r="582" spans="1:23" s="7" customFormat="1" x14ac:dyDescent="0.2">
      <c r="A582" s="7" t="s">
        <v>515</v>
      </c>
      <c r="B582" s="67">
        <v>603</v>
      </c>
      <c r="C582" s="67">
        <v>6</v>
      </c>
      <c r="D582" s="73" t="str">
        <f t="shared" si="40"/>
        <v>6 to 10</v>
      </c>
      <c r="E582" s="1" t="str">
        <f t="shared" si="37"/>
        <v>155 West 18th Street 603</v>
      </c>
      <c r="F582" s="68">
        <v>1775000</v>
      </c>
      <c r="G582" s="7">
        <v>21</v>
      </c>
      <c r="H582" s="67" t="s">
        <v>33</v>
      </c>
      <c r="I582" s="67">
        <v>1</v>
      </c>
      <c r="J582" s="69">
        <v>1.5</v>
      </c>
      <c r="K582" s="5">
        <v>697</v>
      </c>
      <c r="L582" s="68">
        <f t="shared" si="38"/>
        <v>2546.6284074605451</v>
      </c>
      <c r="M582" s="70">
        <v>1062</v>
      </c>
      <c r="N582" s="70">
        <v>814</v>
      </c>
      <c r="O582" s="7">
        <v>2.69</v>
      </c>
      <c r="Q582" s="71" t="s">
        <v>44</v>
      </c>
      <c r="R582" s="68">
        <f t="shared" si="39"/>
        <v>1775000</v>
      </c>
      <c r="V582" s="67" t="s">
        <v>36</v>
      </c>
      <c r="W582" s="67" t="s">
        <v>36</v>
      </c>
    </row>
    <row r="583" spans="1:23" s="7" customFormat="1" x14ac:dyDescent="0.2">
      <c r="A583" s="59" t="s">
        <v>515</v>
      </c>
      <c r="B583" s="60">
        <v>703</v>
      </c>
      <c r="C583" s="60">
        <v>7</v>
      </c>
      <c r="D583" s="73" t="str">
        <f t="shared" si="40"/>
        <v>6 to 10</v>
      </c>
      <c r="E583" s="1" t="str">
        <f t="shared" si="37"/>
        <v>155 West 18th Street 703</v>
      </c>
      <c r="F583" s="61">
        <v>1850000</v>
      </c>
      <c r="G583" s="59">
        <v>2</v>
      </c>
      <c r="H583" s="60" t="s">
        <v>33</v>
      </c>
      <c r="I583" s="60">
        <v>1</v>
      </c>
      <c r="J583" s="62">
        <v>1</v>
      </c>
      <c r="K583" s="63">
        <v>697</v>
      </c>
      <c r="L583" s="61">
        <f t="shared" si="38"/>
        <v>2593.1032998565279</v>
      </c>
      <c r="M583" s="64">
        <v>2.69</v>
      </c>
      <c r="N583" s="64"/>
      <c r="O583" s="59"/>
      <c r="P583" s="59"/>
      <c r="Q583" s="65" t="s">
        <v>34</v>
      </c>
      <c r="R583" s="61">
        <f t="shared" si="39"/>
        <v>1807393</v>
      </c>
      <c r="S583" s="66">
        <v>42648</v>
      </c>
      <c r="T583" s="64">
        <v>1807393</v>
      </c>
      <c r="U583" s="59"/>
      <c r="V583" s="60" t="s">
        <v>36</v>
      </c>
      <c r="W583" s="60" t="s">
        <v>36</v>
      </c>
    </row>
    <row r="584" spans="1:23" s="7" customFormat="1" x14ac:dyDescent="0.2">
      <c r="A584" s="7" t="s">
        <v>516</v>
      </c>
      <c r="B584" s="67" t="s">
        <v>178</v>
      </c>
      <c r="C584" s="67">
        <v>4</v>
      </c>
      <c r="D584" s="73" t="str">
        <f t="shared" si="40"/>
        <v>5 or below</v>
      </c>
      <c r="E584" s="1" t="str">
        <f t="shared" si="37"/>
        <v>211 West 14th Street 4A</v>
      </c>
      <c r="F584" s="68">
        <v>2000000</v>
      </c>
      <c r="G584" s="7">
        <v>1</v>
      </c>
      <c r="H584" s="67" t="s">
        <v>33</v>
      </c>
      <c r="I584" s="67">
        <v>1</v>
      </c>
      <c r="J584" s="69">
        <v>1</v>
      </c>
      <c r="K584" s="5">
        <v>936</v>
      </c>
      <c r="L584" s="68">
        <f t="shared" si="38"/>
        <v>2136.7521367521367</v>
      </c>
      <c r="M584" s="70">
        <v>1840</v>
      </c>
      <c r="N584" s="70">
        <v>715</v>
      </c>
      <c r="O584" s="7">
        <v>2.73</v>
      </c>
      <c r="Q584" s="71" t="s">
        <v>44</v>
      </c>
      <c r="R584" s="68">
        <f t="shared" si="39"/>
        <v>2000000</v>
      </c>
      <c r="V584" s="67" t="s">
        <v>36</v>
      </c>
      <c r="W584" s="67" t="s">
        <v>36</v>
      </c>
    </row>
    <row r="585" spans="1:23" s="7" customFormat="1" x14ac:dyDescent="0.2">
      <c r="A585" t="s">
        <v>516</v>
      </c>
      <c r="B585" s="1" t="s">
        <v>32</v>
      </c>
      <c r="C585" s="1">
        <v>3</v>
      </c>
      <c r="D585" s="73" t="str">
        <f t="shared" si="40"/>
        <v>5 or below</v>
      </c>
      <c r="E585" s="1" t="str">
        <f t="shared" si="37"/>
        <v>211 West 14th Street 3A</v>
      </c>
      <c r="F585" s="3">
        <v>1975000</v>
      </c>
      <c r="G585">
        <v>18</v>
      </c>
      <c r="H585" s="1" t="s">
        <v>33</v>
      </c>
      <c r="I585" s="1">
        <v>1</v>
      </c>
      <c r="J585" s="51">
        <v>1</v>
      </c>
      <c r="K585" s="52">
        <v>936</v>
      </c>
      <c r="L585" s="3">
        <f t="shared" si="38"/>
        <v>2110.0427350427349</v>
      </c>
      <c r="M585" s="72">
        <v>1831</v>
      </c>
      <c r="N585" s="72">
        <v>712</v>
      </c>
      <c r="O585">
        <v>2.72</v>
      </c>
      <c r="P585"/>
      <c r="Q585" s="53" t="s">
        <v>52</v>
      </c>
      <c r="R585" s="3">
        <f t="shared" si="39"/>
        <v>1975000</v>
      </c>
      <c r="S585"/>
      <c r="T585"/>
      <c r="U585"/>
      <c r="V585" s="1" t="s">
        <v>36</v>
      </c>
      <c r="W585" s="1" t="s">
        <v>35</v>
      </c>
    </row>
    <row r="586" spans="1:23" s="7" customFormat="1" x14ac:dyDescent="0.2">
      <c r="A586" t="s">
        <v>516</v>
      </c>
      <c r="B586" s="1" t="s">
        <v>147</v>
      </c>
      <c r="C586" s="1">
        <v>3</v>
      </c>
      <c r="D586" s="73" t="str">
        <f t="shared" si="40"/>
        <v>5 or below</v>
      </c>
      <c r="E586" s="1" t="str">
        <f t="shared" si="37"/>
        <v>211 West 14th Street 3C</v>
      </c>
      <c r="F586" s="3">
        <v>1675000</v>
      </c>
      <c r="G586">
        <v>18</v>
      </c>
      <c r="H586" s="1" t="s">
        <v>33</v>
      </c>
      <c r="I586" s="1">
        <v>1</v>
      </c>
      <c r="J586" s="51">
        <v>1</v>
      </c>
      <c r="K586" s="52">
        <v>713</v>
      </c>
      <c r="L586" s="3">
        <f t="shared" si="38"/>
        <v>2349.2286115007014</v>
      </c>
      <c r="M586" s="72">
        <v>1401</v>
      </c>
      <c r="N586" s="72">
        <v>544</v>
      </c>
      <c r="O586">
        <v>2.73</v>
      </c>
      <c r="P586"/>
      <c r="Q586" s="53" t="s">
        <v>52</v>
      </c>
      <c r="R586" s="3">
        <f t="shared" si="39"/>
        <v>1675000</v>
      </c>
      <c r="S586"/>
      <c r="T586"/>
      <c r="U586"/>
      <c r="V586" s="1" t="s">
        <v>36</v>
      </c>
      <c r="W586" s="1" t="s">
        <v>35</v>
      </c>
    </row>
    <row r="587" spans="1:23" s="7" customFormat="1" x14ac:dyDescent="0.2">
      <c r="A587" s="59" t="s">
        <v>517</v>
      </c>
      <c r="B587" s="60" t="s">
        <v>232</v>
      </c>
      <c r="C587" s="60">
        <v>5</v>
      </c>
      <c r="D587" s="73" t="str">
        <f t="shared" si="40"/>
        <v>5 or below</v>
      </c>
      <c r="E587" s="1" t="str">
        <f t="shared" si="37"/>
        <v>245 West 14th Street 5D</v>
      </c>
      <c r="F587" s="61">
        <v>1450000</v>
      </c>
      <c r="G587" s="59">
        <v>964</v>
      </c>
      <c r="H587" s="60" t="s">
        <v>33</v>
      </c>
      <c r="I587" s="60">
        <v>1</v>
      </c>
      <c r="J587" s="62">
        <v>1</v>
      </c>
      <c r="K587" s="63">
        <v>644</v>
      </c>
      <c r="L587" s="61">
        <f t="shared" si="38"/>
        <v>1856.0667701863354</v>
      </c>
      <c r="M587" s="64">
        <v>2.63</v>
      </c>
      <c r="N587" s="64"/>
      <c r="O587" s="59"/>
      <c r="P587" s="59"/>
      <c r="Q587" s="65" t="s">
        <v>34</v>
      </c>
      <c r="R587" s="61">
        <f t="shared" si="39"/>
        <v>1195307</v>
      </c>
      <c r="S587" s="66">
        <v>42501</v>
      </c>
      <c r="T587" s="64">
        <v>1195307</v>
      </c>
      <c r="U587" s="59"/>
      <c r="V587" s="60" t="s">
        <v>36</v>
      </c>
      <c r="W587" s="60" t="s">
        <v>36</v>
      </c>
    </row>
    <row r="588" spans="1:23" s="7" customFormat="1" x14ac:dyDescent="0.2">
      <c r="A588" s="59" t="s">
        <v>517</v>
      </c>
      <c r="B588" s="60" t="s">
        <v>185</v>
      </c>
      <c r="C588" s="60">
        <v>4</v>
      </c>
      <c r="D588" s="73" t="str">
        <f t="shared" si="40"/>
        <v>5 or below</v>
      </c>
      <c r="E588" s="1" t="str">
        <f t="shared" si="37"/>
        <v>245 West 14th Street 4D</v>
      </c>
      <c r="F588" s="61">
        <v>1225000</v>
      </c>
      <c r="G588" s="59">
        <v>43</v>
      </c>
      <c r="H588" s="60" t="s">
        <v>33</v>
      </c>
      <c r="I588" s="60">
        <v>1</v>
      </c>
      <c r="J588" s="62">
        <v>1</v>
      </c>
      <c r="K588" s="63">
        <v>644</v>
      </c>
      <c r="L588" s="61">
        <f t="shared" si="38"/>
        <v>1917.1242236024846</v>
      </c>
      <c r="M588" s="64">
        <v>2.61</v>
      </c>
      <c r="N588" s="64"/>
      <c r="O588" s="59"/>
      <c r="P588" s="59"/>
      <c r="Q588" s="65" t="s">
        <v>34</v>
      </c>
      <c r="R588" s="61">
        <f t="shared" si="39"/>
        <v>1234628</v>
      </c>
      <c r="S588" s="66">
        <v>42494</v>
      </c>
      <c r="T588" s="64">
        <v>1234628</v>
      </c>
      <c r="U588" s="59"/>
      <c r="V588" s="60" t="s">
        <v>36</v>
      </c>
      <c r="W588" s="60" t="s">
        <v>36</v>
      </c>
    </row>
    <row r="589" spans="1:23" s="7" customFormat="1" x14ac:dyDescent="0.2">
      <c r="A589" s="59" t="s">
        <v>517</v>
      </c>
      <c r="B589" s="60" t="s">
        <v>276</v>
      </c>
      <c r="C589" s="60">
        <v>3</v>
      </c>
      <c r="D589" s="73" t="str">
        <f t="shared" si="40"/>
        <v>5 or below</v>
      </c>
      <c r="E589" s="1" t="str">
        <f t="shared" si="37"/>
        <v>245 West 14th Street 3D</v>
      </c>
      <c r="F589" s="61">
        <v>1450000</v>
      </c>
      <c r="G589" s="59">
        <v>76</v>
      </c>
      <c r="H589" s="60" t="s">
        <v>33</v>
      </c>
      <c r="I589" s="60">
        <v>1</v>
      </c>
      <c r="J589" s="62">
        <v>1</v>
      </c>
      <c r="K589" s="63">
        <v>644</v>
      </c>
      <c r="L589" s="61">
        <f t="shared" si="38"/>
        <v>2253.1149068322979</v>
      </c>
      <c r="M589" s="64">
        <v>2.63</v>
      </c>
      <c r="N589" s="64"/>
      <c r="O589" s="59"/>
      <c r="P589" s="59"/>
      <c r="Q589" s="65" t="s">
        <v>34</v>
      </c>
      <c r="R589" s="61">
        <f t="shared" si="39"/>
        <v>1451006</v>
      </c>
      <c r="S589" s="66">
        <v>42502</v>
      </c>
      <c r="T589" s="64">
        <v>1451006</v>
      </c>
      <c r="U589" s="59"/>
      <c r="V589" s="60" t="s">
        <v>36</v>
      </c>
      <c r="W589" s="60" t="s">
        <v>36</v>
      </c>
    </row>
    <row r="590" spans="1:23" s="7" customFormat="1" x14ac:dyDescent="0.2">
      <c r="A590" s="59" t="s">
        <v>517</v>
      </c>
      <c r="B590" s="60" t="s">
        <v>32</v>
      </c>
      <c r="C590" s="60">
        <v>3</v>
      </c>
      <c r="D590" s="73" t="str">
        <f t="shared" si="40"/>
        <v>5 or below</v>
      </c>
      <c r="E590" s="1" t="str">
        <f t="shared" ref="E590:E653" si="41">A590&amp;" "&amp;B590</f>
        <v>245 West 14th Street 3A</v>
      </c>
      <c r="F590" s="61">
        <v>1505000</v>
      </c>
      <c r="G590" s="59">
        <v>838</v>
      </c>
      <c r="H590" s="60" t="s">
        <v>33</v>
      </c>
      <c r="I590" s="60">
        <v>1</v>
      </c>
      <c r="J590" s="62">
        <v>1</v>
      </c>
      <c r="K590" s="63">
        <v>714</v>
      </c>
      <c r="L590" s="61">
        <f t="shared" ref="L590:L653" si="42">IF(K590="NA","NA",R590/K590)</f>
        <v>2096.3963585434176</v>
      </c>
      <c r="M590" s="64">
        <v>2.2999999999999998</v>
      </c>
      <c r="N590" s="64"/>
      <c r="O590" s="59"/>
      <c r="P590" s="59"/>
      <c r="Q590" s="65" t="s">
        <v>34</v>
      </c>
      <c r="R590" s="61">
        <f t="shared" ref="R590:R653" si="43">IF(ISBLANK(T590),F590,T590)</f>
        <v>1496827</v>
      </c>
      <c r="S590" s="66">
        <v>42500</v>
      </c>
      <c r="T590" s="64">
        <v>1496827</v>
      </c>
      <c r="U590" s="59"/>
      <c r="V590" s="60" t="s">
        <v>36</v>
      </c>
      <c r="W590" s="60" t="s">
        <v>36</v>
      </c>
    </row>
    <row r="591" spans="1:23" s="7" customFormat="1" x14ac:dyDescent="0.2">
      <c r="A591" s="59" t="s">
        <v>517</v>
      </c>
      <c r="B591" s="60" t="s">
        <v>196</v>
      </c>
      <c r="C591" s="60">
        <v>5</v>
      </c>
      <c r="D591" s="73" t="str">
        <f t="shared" si="40"/>
        <v>5 or below</v>
      </c>
      <c r="E591" s="1" t="str">
        <f t="shared" si="41"/>
        <v>245 West 14th Street 5C</v>
      </c>
      <c r="F591" s="61">
        <v>1585000</v>
      </c>
      <c r="G591" s="59">
        <v>734</v>
      </c>
      <c r="H591" s="60" t="s">
        <v>33</v>
      </c>
      <c r="I591" s="60">
        <v>1</v>
      </c>
      <c r="J591" s="62">
        <v>1</v>
      </c>
      <c r="K591" s="63">
        <v>860</v>
      </c>
      <c r="L591" s="61">
        <f t="shared" si="42"/>
        <v>1762.3872093023256</v>
      </c>
      <c r="M591" s="64">
        <v>2.39</v>
      </c>
      <c r="N591" s="64"/>
      <c r="O591" s="59"/>
      <c r="P591" s="59"/>
      <c r="Q591" s="65" t="s">
        <v>34</v>
      </c>
      <c r="R591" s="61">
        <f t="shared" si="43"/>
        <v>1515653</v>
      </c>
      <c r="S591" s="66">
        <v>42501</v>
      </c>
      <c r="T591" s="64">
        <v>1515653</v>
      </c>
      <c r="U591" s="59"/>
      <c r="V591" s="60" t="s">
        <v>36</v>
      </c>
      <c r="W591" s="60" t="s">
        <v>36</v>
      </c>
    </row>
    <row r="592" spans="1:23" s="7" customFormat="1" x14ac:dyDescent="0.2">
      <c r="A592" s="59" t="s">
        <v>517</v>
      </c>
      <c r="B592" s="60" t="s">
        <v>165</v>
      </c>
      <c r="C592" s="60">
        <v>5</v>
      </c>
      <c r="D592" s="73" t="str">
        <f t="shared" si="40"/>
        <v>5 or below</v>
      </c>
      <c r="E592" s="1" t="str">
        <f t="shared" si="41"/>
        <v>245 West 14th Street 5A</v>
      </c>
      <c r="F592" s="61">
        <v>1605000</v>
      </c>
      <c r="G592" s="59">
        <v>734</v>
      </c>
      <c r="H592" s="60" t="s">
        <v>33</v>
      </c>
      <c r="I592" s="60">
        <v>1</v>
      </c>
      <c r="J592" s="62">
        <v>1</v>
      </c>
      <c r="K592" s="63">
        <v>712</v>
      </c>
      <c r="L592" s="61">
        <f t="shared" si="42"/>
        <v>2155.5814606741574</v>
      </c>
      <c r="M592" s="64">
        <v>2.35</v>
      </c>
      <c r="N592" s="64"/>
      <c r="O592" s="59"/>
      <c r="P592" s="59"/>
      <c r="Q592" s="65" t="s">
        <v>34</v>
      </c>
      <c r="R592" s="61">
        <f t="shared" si="43"/>
        <v>1534774</v>
      </c>
      <c r="S592" s="66">
        <v>42501</v>
      </c>
      <c r="T592" s="64">
        <v>1534774</v>
      </c>
      <c r="U592" s="59"/>
      <c r="V592" s="60" t="s">
        <v>36</v>
      </c>
      <c r="W592" s="60" t="s">
        <v>36</v>
      </c>
    </row>
    <row r="593" spans="1:23" s="7" customFormat="1" x14ac:dyDescent="0.2">
      <c r="A593" s="59" t="s">
        <v>517</v>
      </c>
      <c r="B593" s="60" t="s">
        <v>206</v>
      </c>
      <c r="C593" s="60">
        <v>2</v>
      </c>
      <c r="D593" s="73" t="str">
        <f t="shared" si="40"/>
        <v>5 or below</v>
      </c>
      <c r="E593" s="1" t="str">
        <f t="shared" si="41"/>
        <v>245 West 14th Street 2A</v>
      </c>
      <c r="F593" s="61">
        <v>1595000</v>
      </c>
      <c r="G593" s="59">
        <v>30</v>
      </c>
      <c r="H593" s="60" t="s">
        <v>33</v>
      </c>
      <c r="I593" s="60">
        <v>1</v>
      </c>
      <c r="J593" s="62">
        <v>1</v>
      </c>
      <c r="K593" s="63">
        <v>712</v>
      </c>
      <c r="L593" s="61">
        <f t="shared" si="42"/>
        <v>2213.692415730337</v>
      </c>
      <c r="M593" s="64">
        <v>2.4900000000000002</v>
      </c>
      <c r="N593" s="64"/>
      <c r="O593" s="59"/>
      <c r="P593" s="59"/>
      <c r="Q593" s="65" t="s">
        <v>34</v>
      </c>
      <c r="R593" s="61">
        <f t="shared" si="43"/>
        <v>1576149</v>
      </c>
      <c r="S593" s="66">
        <v>42502</v>
      </c>
      <c r="T593" s="64">
        <v>1576149</v>
      </c>
      <c r="U593" s="59"/>
      <c r="V593" s="60" t="s">
        <v>36</v>
      </c>
      <c r="W593" s="60" t="s">
        <v>36</v>
      </c>
    </row>
    <row r="594" spans="1:23" s="7" customFormat="1" x14ac:dyDescent="0.2">
      <c r="A594" s="59" t="s">
        <v>517</v>
      </c>
      <c r="B594" s="60" t="s">
        <v>299</v>
      </c>
      <c r="C594" s="60">
        <v>2</v>
      </c>
      <c r="D594" s="73" t="str">
        <f t="shared" si="40"/>
        <v>5 or below</v>
      </c>
      <c r="E594" s="1" t="str">
        <f t="shared" si="41"/>
        <v>245 West 14th Street 2B</v>
      </c>
      <c r="F594" s="61">
        <v>1595000</v>
      </c>
      <c r="G594" s="59">
        <v>636</v>
      </c>
      <c r="H594" s="60" t="s">
        <v>33</v>
      </c>
      <c r="I594" s="60">
        <v>1</v>
      </c>
      <c r="J594" s="62">
        <v>1</v>
      </c>
      <c r="K594" s="63">
        <v>810</v>
      </c>
      <c r="L594" s="61">
        <f t="shared" si="42"/>
        <v>1948.5024691358024</v>
      </c>
      <c r="M594" s="64">
        <v>2.29</v>
      </c>
      <c r="N594" s="64"/>
      <c r="O594" s="59"/>
      <c r="P594" s="59"/>
      <c r="Q594" s="65" t="s">
        <v>34</v>
      </c>
      <c r="R594" s="61">
        <f t="shared" si="43"/>
        <v>1578287</v>
      </c>
      <c r="S594" s="66">
        <v>42493</v>
      </c>
      <c r="T594" s="64">
        <v>1578287</v>
      </c>
      <c r="U594" s="59"/>
      <c r="V594" s="60" t="s">
        <v>36</v>
      </c>
      <c r="W594" s="60" t="s">
        <v>36</v>
      </c>
    </row>
    <row r="595" spans="1:23" s="7" customFormat="1" x14ac:dyDescent="0.2">
      <c r="A595" s="59" t="s">
        <v>517</v>
      </c>
      <c r="B595" s="60" t="s">
        <v>200</v>
      </c>
      <c r="C595" s="60">
        <v>6</v>
      </c>
      <c r="D595" s="73" t="str">
        <f t="shared" si="40"/>
        <v>6 to 10</v>
      </c>
      <c r="E595" s="1" t="str">
        <f t="shared" si="41"/>
        <v>245 West 14th Street 6C</v>
      </c>
      <c r="F595" s="61">
        <v>1625000</v>
      </c>
      <c r="G595" s="59">
        <v>29</v>
      </c>
      <c r="H595" s="60" t="s">
        <v>33</v>
      </c>
      <c r="I595" s="60">
        <v>1</v>
      </c>
      <c r="J595" s="62">
        <v>1</v>
      </c>
      <c r="K595" s="63">
        <v>860</v>
      </c>
      <c r="L595" s="61">
        <f t="shared" si="42"/>
        <v>1894.4186046511627</v>
      </c>
      <c r="M595" s="64">
        <v>2.62</v>
      </c>
      <c r="N595" s="64"/>
      <c r="O595" s="59"/>
      <c r="P595" s="59"/>
      <c r="Q595" s="65" t="s">
        <v>34</v>
      </c>
      <c r="R595" s="61">
        <f t="shared" si="43"/>
        <v>1629200</v>
      </c>
      <c r="S595" s="66">
        <v>42506</v>
      </c>
      <c r="T595" s="64">
        <v>1629200</v>
      </c>
      <c r="U595" s="59"/>
      <c r="V595" s="60" t="s">
        <v>36</v>
      </c>
      <c r="W595" s="60" t="s">
        <v>36</v>
      </c>
    </row>
    <row r="596" spans="1:23" s="7" customFormat="1" x14ac:dyDescent="0.2">
      <c r="A596" s="59" t="s">
        <v>517</v>
      </c>
      <c r="B596" s="60" t="s">
        <v>205</v>
      </c>
      <c r="C596" s="60">
        <v>6</v>
      </c>
      <c r="D596" s="73" t="str">
        <f t="shared" si="40"/>
        <v>6 to 10</v>
      </c>
      <c r="E596" s="1" t="str">
        <f t="shared" si="41"/>
        <v>245 West 14th Street 6A</v>
      </c>
      <c r="F596" s="61">
        <v>1665000</v>
      </c>
      <c r="G596" s="59">
        <v>294</v>
      </c>
      <c r="H596" s="60" t="s">
        <v>33</v>
      </c>
      <c r="I596" s="60">
        <v>1</v>
      </c>
      <c r="J596" s="62">
        <v>1</v>
      </c>
      <c r="K596" s="63">
        <v>712</v>
      </c>
      <c r="L596" s="61">
        <f t="shared" si="42"/>
        <v>2289.0969101123596</v>
      </c>
      <c r="M596" s="64">
        <v>2.59</v>
      </c>
      <c r="N596" s="64"/>
      <c r="O596" s="59"/>
      <c r="P596" s="59"/>
      <c r="Q596" s="65" t="s">
        <v>34</v>
      </c>
      <c r="R596" s="61">
        <f t="shared" si="43"/>
        <v>1629837</v>
      </c>
      <c r="S596" s="66">
        <v>42517</v>
      </c>
      <c r="T596" s="64">
        <v>1629837</v>
      </c>
      <c r="U596" s="59"/>
      <c r="V596" s="60" t="s">
        <v>36</v>
      </c>
      <c r="W596" s="60" t="s">
        <v>36</v>
      </c>
    </row>
    <row r="597" spans="1:23" s="7" customFormat="1" x14ac:dyDescent="0.2">
      <c r="A597" s="59" t="s">
        <v>517</v>
      </c>
      <c r="B597" s="60" t="s">
        <v>178</v>
      </c>
      <c r="C597" s="60">
        <v>4</v>
      </c>
      <c r="D597" s="73" t="str">
        <f t="shared" si="40"/>
        <v>5 or below</v>
      </c>
      <c r="E597" s="1" t="str">
        <f t="shared" si="41"/>
        <v>245 West 14th Street 4A</v>
      </c>
      <c r="F597" s="61">
        <v>1555000</v>
      </c>
      <c r="G597" s="59">
        <v>852</v>
      </c>
      <c r="H597" s="60" t="s">
        <v>33</v>
      </c>
      <c r="I597" s="60">
        <v>1</v>
      </c>
      <c r="J597" s="62">
        <v>1</v>
      </c>
      <c r="K597" s="63">
        <v>712</v>
      </c>
      <c r="L597" s="61">
        <f t="shared" si="42"/>
        <v>2352.3469101123596</v>
      </c>
      <c r="M597" s="64">
        <v>2.33</v>
      </c>
      <c r="N597" s="64"/>
      <c r="O597" s="59"/>
      <c r="P597" s="59"/>
      <c r="Q597" s="65" t="s">
        <v>34</v>
      </c>
      <c r="R597" s="61">
        <f t="shared" si="43"/>
        <v>1674871</v>
      </c>
      <c r="S597" s="66">
        <v>42510</v>
      </c>
      <c r="T597" s="64">
        <v>1674871</v>
      </c>
      <c r="U597" s="59"/>
      <c r="V597" s="60" t="s">
        <v>36</v>
      </c>
      <c r="W597" s="60" t="s">
        <v>36</v>
      </c>
    </row>
    <row r="598" spans="1:23" s="7" customFormat="1" x14ac:dyDescent="0.2">
      <c r="A598" s="59" t="s">
        <v>517</v>
      </c>
      <c r="B598" s="60" t="s">
        <v>260</v>
      </c>
      <c r="C598" s="60">
        <v>5</v>
      </c>
      <c r="D598" s="73" t="str">
        <f t="shared" si="40"/>
        <v>5 or below</v>
      </c>
      <c r="E598" s="1" t="str">
        <f t="shared" si="41"/>
        <v>245 West 14th Street 5B</v>
      </c>
      <c r="F598" s="61">
        <v>1755000</v>
      </c>
      <c r="G598" s="59">
        <v>734</v>
      </c>
      <c r="H598" s="60" t="s">
        <v>33</v>
      </c>
      <c r="I598" s="60">
        <v>1</v>
      </c>
      <c r="J598" s="62">
        <v>1</v>
      </c>
      <c r="K598" s="63">
        <v>811</v>
      </c>
      <c r="L598" s="61">
        <f t="shared" si="42"/>
        <v>2069.3033292231812</v>
      </c>
      <c r="M598" s="64">
        <v>2.34</v>
      </c>
      <c r="N598" s="64"/>
      <c r="O598" s="59"/>
      <c r="P598" s="59"/>
      <c r="Q598" s="65" t="s">
        <v>34</v>
      </c>
      <c r="R598" s="61">
        <f t="shared" si="43"/>
        <v>1678205</v>
      </c>
      <c r="S598" s="66">
        <v>42501</v>
      </c>
      <c r="T598" s="64">
        <v>1678205</v>
      </c>
      <c r="U598" s="59"/>
      <c r="V598" s="60" t="s">
        <v>36</v>
      </c>
      <c r="W598" s="60" t="s">
        <v>36</v>
      </c>
    </row>
    <row r="599" spans="1:23" s="7" customFormat="1" x14ac:dyDescent="0.2">
      <c r="A599" s="7" t="s">
        <v>517</v>
      </c>
      <c r="B599" s="67" t="s">
        <v>129</v>
      </c>
      <c r="C599" s="67">
        <v>3</v>
      </c>
      <c r="D599" s="73" t="str">
        <f t="shared" si="40"/>
        <v>5 or below</v>
      </c>
      <c r="E599" s="1" t="str">
        <f t="shared" si="41"/>
        <v>245 West 14th Street 3B</v>
      </c>
      <c r="F599" s="68">
        <v>1749500</v>
      </c>
      <c r="G599" s="7">
        <v>176</v>
      </c>
      <c r="H599" s="67" t="s">
        <v>33</v>
      </c>
      <c r="I599" s="67">
        <v>1</v>
      </c>
      <c r="J599" s="69">
        <v>1</v>
      </c>
      <c r="K599" s="5">
        <v>808</v>
      </c>
      <c r="L599" s="68">
        <f t="shared" si="42"/>
        <v>2165.2227722772277</v>
      </c>
      <c r="M599" s="70">
        <v>944</v>
      </c>
      <c r="N599" s="70">
        <v>1123</v>
      </c>
      <c r="O599" s="7">
        <v>2.56</v>
      </c>
      <c r="Q599" s="71" t="s">
        <v>44</v>
      </c>
      <c r="R599" s="68">
        <f t="shared" si="43"/>
        <v>1749500</v>
      </c>
      <c r="V599" s="67" t="s">
        <v>36</v>
      </c>
      <c r="W599" s="67" t="s">
        <v>36</v>
      </c>
    </row>
    <row r="600" spans="1:23" s="7" customFormat="1" x14ac:dyDescent="0.2">
      <c r="A600" s="59" t="s">
        <v>517</v>
      </c>
      <c r="B600" s="60" t="s">
        <v>41</v>
      </c>
      <c r="C600" s="60">
        <v>4</v>
      </c>
      <c r="D600" s="73" t="str">
        <f t="shared" si="40"/>
        <v>5 or below</v>
      </c>
      <c r="E600" s="1" t="str">
        <f t="shared" si="41"/>
        <v>245 West 14th Street 4B</v>
      </c>
      <c r="F600" s="61">
        <v>1785000</v>
      </c>
      <c r="G600" s="59">
        <v>40</v>
      </c>
      <c r="H600" s="60" t="s">
        <v>33</v>
      </c>
      <c r="I600" s="60">
        <v>1</v>
      </c>
      <c r="J600" s="62">
        <v>1</v>
      </c>
      <c r="K600" s="63">
        <v>805</v>
      </c>
      <c r="L600" s="61">
        <f t="shared" si="42"/>
        <v>2213.5863354037269</v>
      </c>
      <c r="M600" s="64">
        <v>2.59</v>
      </c>
      <c r="N600" s="64"/>
      <c r="O600" s="59"/>
      <c r="P600" s="59"/>
      <c r="Q600" s="65" t="s">
        <v>34</v>
      </c>
      <c r="R600" s="61">
        <f t="shared" si="43"/>
        <v>1781937</v>
      </c>
      <c r="S600" s="66">
        <v>42510</v>
      </c>
      <c r="T600" s="64">
        <v>1781937</v>
      </c>
      <c r="U600" s="59"/>
      <c r="V600" s="60" t="s">
        <v>36</v>
      </c>
      <c r="W600" s="60" t="s">
        <v>36</v>
      </c>
    </row>
    <row r="601" spans="1:23" s="7" customFormat="1" x14ac:dyDescent="0.2">
      <c r="A601" s="59" t="s">
        <v>517</v>
      </c>
      <c r="B601" s="60" t="s">
        <v>154</v>
      </c>
      <c r="C601" s="60">
        <v>6</v>
      </c>
      <c r="D601" s="73" t="str">
        <f t="shared" si="40"/>
        <v>6 to 10</v>
      </c>
      <c r="E601" s="1" t="str">
        <f t="shared" si="41"/>
        <v>245 West 14th Street 6B</v>
      </c>
      <c r="F601" s="61">
        <v>1815000</v>
      </c>
      <c r="G601" s="59">
        <v>858</v>
      </c>
      <c r="H601" s="60" t="s">
        <v>33</v>
      </c>
      <c r="I601" s="60">
        <v>1</v>
      </c>
      <c r="J601" s="62">
        <v>1</v>
      </c>
      <c r="K601" s="63">
        <v>811</v>
      </c>
      <c r="L601" s="61">
        <f t="shared" si="42"/>
        <v>2234.8766954377311</v>
      </c>
      <c r="M601" s="64">
        <v>2.37</v>
      </c>
      <c r="N601" s="64"/>
      <c r="O601" s="59"/>
      <c r="P601" s="59"/>
      <c r="Q601" s="65" t="s">
        <v>34</v>
      </c>
      <c r="R601" s="61">
        <f t="shared" si="43"/>
        <v>1812485</v>
      </c>
      <c r="S601" s="66">
        <v>42516</v>
      </c>
      <c r="T601" s="64">
        <v>1812485</v>
      </c>
      <c r="U601" s="59"/>
      <c r="V601" s="60" t="s">
        <v>36</v>
      </c>
      <c r="W601" s="60" t="s">
        <v>36</v>
      </c>
    </row>
    <row r="602" spans="1:23" s="7" customFormat="1" x14ac:dyDescent="0.2">
      <c r="A602" s="7" t="s">
        <v>517</v>
      </c>
      <c r="B602" s="67" t="s">
        <v>147</v>
      </c>
      <c r="C602" s="67">
        <v>3</v>
      </c>
      <c r="D602" s="73" t="str">
        <f t="shared" si="40"/>
        <v>5 or below</v>
      </c>
      <c r="E602" s="1" t="str">
        <f t="shared" si="41"/>
        <v>245 West 14th Street 3C</v>
      </c>
      <c r="F602" s="68">
        <v>1825000</v>
      </c>
      <c r="G602" s="7">
        <v>109</v>
      </c>
      <c r="H602" s="67" t="s">
        <v>33</v>
      </c>
      <c r="I602" s="67">
        <v>1</v>
      </c>
      <c r="J602" s="69">
        <v>1</v>
      </c>
      <c r="K602" s="5">
        <v>845</v>
      </c>
      <c r="L602" s="68">
        <f t="shared" si="42"/>
        <v>2159.7633136094673</v>
      </c>
      <c r="M602" s="70">
        <v>1022</v>
      </c>
      <c r="N602" s="70">
        <v>1215</v>
      </c>
      <c r="O602" s="7">
        <v>2.65</v>
      </c>
      <c r="Q602" s="71" t="s">
        <v>44</v>
      </c>
      <c r="R602" s="68">
        <f t="shared" si="43"/>
        <v>1825000</v>
      </c>
      <c r="V602" s="67" t="s">
        <v>36</v>
      </c>
      <c r="W602" s="67" t="s">
        <v>36</v>
      </c>
    </row>
    <row r="603" spans="1:23" s="7" customFormat="1" x14ac:dyDescent="0.2">
      <c r="A603" s="59" t="s">
        <v>517</v>
      </c>
      <c r="B603" s="60" t="s">
        <v>189</v>
      </c>
      <c r="C603" s="60">
        <v>4</v>
      </c>
      <c r="D603" s="73" t="str">
        <f t="shared" si="40"/>
        <v>5 or below</v>
      </c>
      <c r="E603" s="1" t="str">
        <f t="shared" si="41"/>
        <v>245 West 14th Street 4C</v>
      </c>
      <c r="F603" s="61">
        <v>1750000</v>
      </c>
      <c r="G603" s="59">
        <v>205</v>
      </c>
      <c r="H603" s="60" t="s">
        <v>33</v>
      </c>
      <c r="I603" s="60">
        <v>1</v>
      </c>
      <c r="J603" s="62">
        <v>1</v>
      </c>
      <c r="K603" s="63">
        <v>860</v>
      </c>
      <c r="L603" s="61">
        <f t="shared" si="42"/>
        <v>2131.2209302325582</v>
      </c>
      <c r="M603" s="64">
        <v>2.58</v>
      </c>
      <c r="N603" s="64"/>
      <c r="O603" s="59"/>
      <c r="P603" s="59"/>
      <c r="Q603" s="65" t="s">
        <v>34</v>
      </c>
      <c r="R603" s="61">
        <f t="shared" si="43"/>
        <v>1832850</v>
      </c>
      <c r="S603" s="66">
        <v>42612</v>
      </c>
      <c r="T603" s="64">
        <v>1832850</v>
      </c>
      <c r="U603" s="59"/>
      <c r="V603" s="60" t="s">
        <v>36</v>
      </c>
      <c r="W603" s="60" t="s">
        <v>36</v>
      </c>
    </row>
    <row r="604" spans="1:23" s="7" customFormat="1" x14ac:dyDescent="0.2">
      <c r="A604" s="59" t="s">
        <v>518</v>
      </c>
      <c r="B604" s="60" t="s">
        <v>519</v>
      </c>
      <c r="C604" s="60">
        <v>10</v>
      </c>
      <c r="D604" s="73" t="str">
        <f t="shared" si="40"/>
        <v>6 to 10</v>
      </c>
      <c r="E604" s="1" t="str">
        <f t="shared" si="41"/>
        <v>252 7th Avenue 10Y</v>
      </c>
      <c r="F604" s="61">
        <v>1795000</v>
      </c>
      <c r="G604" s="59">
        <v>33</v>
      </c>
      <c r="H604" s="60" t="s">
        <v>33</v>
      </c>
      <c r="I604" s="60">
        <v>1</v>
      </c>
      <c r="J604" s="62">
        <v>1</v>
      </c>
      <c r="K604" s="63">
        <v>1022</v>
      </c>
      <c r="L604" s="61">
        <f t="shared" si="42"/>
        <v>1712.3287671232877</v>
      </c>
      <c r="M604" s="64">
        <v>1.79</v>
      </c>
      <c r="N604" s="64"/>
      <c r="O604" s="59"/>
      <c r="P604" s="59"/>
      <c r="Q604" s="65" t="s">
        <v>34</v>
      </c>
      <c r="R604" s="61">
        <f t="shared" si="43"/>
        <v>1750000</v>
      </c>
      <c r="S604" s="66">
        <v>42621</v>
      </c>
      <c r="T604" s="64">
        <v>1750000</v>
      </c>
      <c r="U604" s="59"/>
      <c r="V604" s="60" t="s">
        <v>36</v>
      </c>
      <c r="W604" s="60" t="s">
        <v>36</v>
      </c>
    </row>
    <row r="605" spans="1:23" s="7" customFormat="1" x14ac:dyDescent="0.2">
      <c r="A605" t="s">
        <v>495</v>
      </c>
      <c r="B605" s="1" t="s">
        <v>520</v>
      </c>
      <c r="C605" s="1">
        <v>12</v>
      </c>
      <c r="D605" s="73" t="str">
        <f t="shared" si="40"/>
        <v>11 to 20</v>
      </c>
      <c r="E605" s="1" t="str">
        <f t="shared" si="41"/>
        <v>252 Seventh Avenue 12R</v>
      </c>
      <c r="F605" s="3">
        <v>3400000</v>
      </c>
      <c r="G605">
        <v>76</v>
      </c>
      <c r="H605" s="1" t="s">
        <v>33</v>
      </c>
      <c r="I605" s="1">
        <v>1</v>
      </c>
      <c r="J605" s="51">
        <v>2</v>
      </c>
      <c r="K605" s="52">
        <v>2259</v>
      </c>
      <c r="L605" s="3">
        <f t="shared" si="42"/>
        <v>1505.0907481186366</v>
      </c>
      <c r="M605" s="72">
        <v>1534</v>
      </c>
      <c r="N605" s="72">
        <v>1717</v>
      </c>
      <c r="O605">
        <v>1.44</v>
      </c>
      <c r="P605"/>
      <c r="Q605" s="53" t="s">
        <v>52</v>
      </c>
      <c r="R605" s="3">
        <f t="shared" si="43"/>
        <v>3400000</v>
      </c>
      <c r="S605"/>
      <c r="T605"/>
      <c r="U605"/>
      <c r="V605" s="1" t="s">
        <v>36</v>
      </c>
      <c r="W605" s="1" t="s">
        <v>35</v>
      </c>
    </row>
    <row r="606" spans="1:23" s="7" customFormat="1" x14ac:dyDescent="0.2">
      <c r="A606" t="s">
        <v>495</v>
      </c>
      <c r="B606" s="1" t="s">
        <v>521</v>
      </c>
      <c r="C606" s="1">
        <v>12</v>
      </c>
      <c r="D606" s="73" t="str">
        <f t="shared" si="40"/>
        <v>11 to 20</v>
      </c>
      <c r="E606" s="1" t="str">
        <f t="shared" si="41"/>
        <v>252 Seventh Avenue 12T</v>
      </c>
      <c r="F606" s="3">
        <v>2695000</v>
      </c>
      <c r="G606">
        <v>162</v>
      </c>
      <c r="H606" s="1" t="s">
        <v>33</v>
      </c>
      <c r="I606" s="1">
        <v>1</v>
      </c>
      <c r="J606" s="51">
        <v>2</v>
      </c>
      <c r="K606" s="52">
        <v>1140</v>
      </c>
      <c r="L606" s="3">
        <f t="shared" si="42"/>
        <v>2364.0350877192982</v>
      </c>
      <c r="M606" s="72">
        <v>799</v>
      </c>
      <c r="N606" s="72">
        <v>1399</v>
      </c>
      <c r="O606">
        <v>1.93</v>
      </c>
      <c r="P606"/>
      <c r="Q606" s="53" t="s">
        <v>52</v>
      </c>
      <c r="R606" s="3">
        <f t="shared" si="43"/>
        <v>2695000</v>
      </c>
      <c r="S606"/>
      <c r="T606"/>
      <c r="U606"/>
      <c r="V606" s="1" t="s">
        <v>36</v>
      </c>
      <c r="W606" s="1" t="s">
        <v>35</v>
      </c>
    </row>
    <row r="607" spans="1:23" s="7" customFormat="1" x14ac:dyDescent="0.2">
      <c r="A607" t="s">
        <v>495</v>
      </c>
      <c r="B607" s="1" t="s">
        <v>318</v>
      </c>
      <c r="C607" s="1">
        <v>7</v>
      </c>
      <c r="D607" s="73" t="str">
        <f t="shared" si="40"/>
        <v>6 to 10</v>
      </c>
      <c r="E607" s="1" t="str">
        <f t="shared" si="41"/>
        <v>252 Seventh Avenue 7J</v>
      </c>
      <c r="F607" s="3">
        <v>3100000</v>
      </c>
      <c r="G607">
        <v>169</v>
      </c>
      <c r="H607" s="1" t="s">
        <v>33</v>
      </c>
      <c r="I607" s="1">
        <v>1</v>
      </c>
      <c r="J607" s="51">
        <v>2</v>
      </c>
      <c r="K607" s="52">
        <v>1313</v>
      </c>
      <c r="L607" s="3">
        <f t="shared" si="42"/>
        <v>2361.0053313023609</v>
      </c>
      <c r="M607" s="72">
        <v>890</v>
      </c>
      <c r="N607" s="72">
        <v>1160</v>
      </c>
      <c r="O607">
        <v>1.56</v>
      </c>
      <c r="P607"/>
      <c r="Q607" s="53" t="s">
        <v>52</v>
      </c>
      <c r="R607" s="3">
        <f t="shared" si="43"/>
        <v>3100000</v>
      </c>
      <c r="S607"/>
      <c r="T607"/>
      <c r="U607"/>
      <c r="V607" s="1" t="s">
        <v>36</v>
      </c>
      <c r="W607" s="1" t="s">
        <v>35</v>
      </c>
    </row>
    <row r="608" spans="1:23" s="7" customFormat="1" x14ac:dyDescent="0.2">
      <c r="A608" s="59" t="s">
        <v>495</v>
      </c>
      <c r="B608" s="60" t="s">
        <v>522</v>
      </c>
      <c r="C608" s="60">
        <v>7</v>
      </c>
      <c r="D608" s="73" t="str">
        <f t="shared" si="40"/>
        <v>6 to 10</v>
      </c>
      <c r="E608" s="1" t="str">
        <f t="shared" si="41"/>
        <v>252 Seventh Avenue 7S</v>
      </c>
      <c r="F608" s="61">
        <v>1595000</v>
      </c>
      <c r="G608" s="59">
        <v>16</v>
      </c>
      <c r="H608" s="60" t="s">
        <v>33</v>
      </c>
      <c r="I608" s="60">
        <v>1</v>
      </c>
      <c r="J608" s="62">
        <v>1</v>
      </c>
      <c r="K608" s="63">
        <v>958</v>
      </c>
      <c r="L608" s="61">
        <f t="shared" si="42"/>
        <v>1628.3924843423799</v>
      </c>
      <c r="M608" s="64">
        <v>1.46</v>
      </c>
      <c r="N608" s="64"/>
      <c r="O608" s="59"/>
      <c r="P608" s="59"/>
      <c r="Q608" s="65" t="s">
        <v>34</v>
      </c>
      <c r="R608" s="61">
        <f t="shared" si="43"/>
        <v>1560000</v>
      </c>
      <c r="S608" s="66">
        <v>42355</v>
      </c>
      <c r="T608" s="64">
        <v>1560000</v>
      </c>
      <c r="U608" s="59"/>
      <c r="V608" s="60" t="s">
        <v>36</v>
      </c>
      <c r="W608" s="60" t="s">
        <v>36</v>
      </c>
    </row>
    <row r="609" spans="1:23" s="7" customFormat="1" x14ac:dyDescent="0.2">
      <c r="A609" s="59" t="s">
        <v>495</v>
      </c>
      <c r="B609" s="60" t="s">
        <v>523</v>
      </c>
      <c r="C609" s="60">
        <v>14</v>
      </c>
      <c r="D609" s="73" t="str">
        <f t="shared" si="40"/>
        <v>11 to 20</v>
      </c>
      <c r="E609" s="1" t="str">
        <f t="shared" si="41"/>
        <v>252 Seventh Avenue 14J</v>
      </c>
      <c r="F609" s="61">
        <v>2595000</v>
      </c>
      <c r="G609" s="59">
        <v>121</v>
      </c>
      <c r="H609" s="60" t="s">
        <v>33</v>
      </c>
      <c r="I609" s="60">
        <v>1</v>
      </c>
      <c r="J609" s="62">
        <v>2</v>
      </c>
      <c r="K609" s="63">
        <v>1000</v>
      </c>
      <c r="L609" s="61">
        <f t="shared" si="42"/>
        <v>2400</v>
      </c>
      <c r="M609" s="64">
        <v>1.51</v>
      </c>
      <c r="N609" s="64"/>
      <c r="O609" s="59"/>
      <c r="P609" s="59"/>
      <c r="Q609" s="65" t="s">
        <v>34</v>
      </c>
      <c r="R609" s="61">
        <f t="shared" si="43"/>
        <v>2400000</v>
      </c>
      <c r="S609" s="66">
        <v>42356</v>
      </c>
      <c r="T609" s="64">
        <v>2400000</v>
      </c>
      <c r="U609" s="59"/>
      <c r="V609" s="60" t="s">
        <v>36</v>
      </c>
      <c r="W609" s="60" t="s">
        <v>36</v>
      </c>
    </row>
    <row r="610" spans="1:23" s="7" customFormat="1" x14ac:dyDescent="0.2">
      <c r="A610" s="59" t="s">
        <v>495</v>
      </c>
      <c r="B610" s="60" t="s">
        <v>524</v>
      </c>
      <c r="C610" s="60">
        <v>10</v>
      </c>
      <c r="D610" s="73" t="str">
        <f t="shared" si="40"/>
        <v>6 to 10</v>
      </c>
      <c r="E610" s="1" t="str">
        <f t="shared" si="41"/>
        <v>252 Seventh Avenue 10W</v>
      </c>
      <c r="F610" s="61">
        <v>2995000</v>
      </c>
      <c r="G610" s="59">
        <v>49</v>
      </c>
      <c r="H610" s="60" t="s">
        <v>33</v>
      </c>
      <c r="I610" s="60">
        <v>1</v>
      </c>
      <c r="J610" s="62">
        <v>2</v>
      </c>
      <c r="K610" s="63">
        <v>1000</v>
      </c>
      <c r="L610" s="61">
        <f t="shared" si="42"/>
        <v>2667.5</v>
      </c>
      <c r="M610" s="64">
        <v>1.48</v>
      </c>
      <c r="N610" s="64"/>
      <c r="O610" s="59"/>
      <c r="P610" s="59"/>
      <c r="Q610" s="65" t="s">
        <v>34</v>
      </c>
      <c r="R610" s="61">
        <f t="shared" si="43"/>
        <v>2667500</v>
      </c>
      <c r="S610" s="66">
        <v>42488</v>
      </c>
      <c r="T610" s="64">
        <v>2667500</v>
      </c>
      <c r="U610" s="59"/>
      <c r="V610" s="60" t="s">
        <v>36</v>
      </c>
      <c r="W610" s="60" t="s">
        <v>36</v>
      </c>
    </row>
    <row r="611" spans="1:23" s="7" customFormat="1" x14ac:dyDescent="0.2">
      <c r="A611" t="s">
        <v>525</v>
      </c>
      <c r="B611" s="1" t="s">
        <v>131</v>
      </c>
      <c r="C611" s="1">
        <v>15</v>
      </c>
      <c r="D611" s="73" t="str">
        <f t="shared" si="40"/>
        <v>11 to 20</v>
      </c>
      <c r="E611" s="1" t="str">
        <f t="shared" si="41"/>
        <v>301 West 53rd Street 15I</v>
      </c>
      <c r="F611" s="3">
        <v>1185000</v>
      </c>
      <c r="G611">
        <v>71</v>
      </c>
      <c r="H611" s="1" t="s">
        <v>33</v>
      </c>
      <c r="I611" s="1">
        <v>1</v>
      </c>
      <c r="J611" s="51">
        <v>1</v>
      </c>
      <c r="K611" s="52">
        <v>667</v>
      </c>
      <c r="L611" s="3">
        <f t="shared" si="42"/>
        <v>1776.6116941529235</v>
      </c>
      <c r="M611">
        <v>567</v>
      </c>
      <c r="N611">
        <v>1026</v>
      </c>
      <c r="O611">
        <v>2.39</v>
      </c>
      <c r="P611"/>
      <c r="Q611" s="53" t="s">
        <v>52</v>
      </c>
      <c r="R611" s="3">
        <f t="shared" si="43"/>
        <v>1185000</v>
      </c>
      <c r="S611"/>
      <c r="T611"/>
      <c r="U611"/>
      <c r="V611" s="12" t="s">
        <v>36</v>
      </c>
      <c r="W611" s="1" t="s">
        <v>35</v>
      </c>
    </row>
    <row r="612" spans="1:23" s="7" customFormat="1" x14ac:dyDescent="0.2">
      <c r="A612" t="s">
        <v>525</v>
      </c>
      <c r="B612" s="1" t="s">
        <v>526</v>
      </c>
      <c r="C612" s="1">
        <v>21</v>
      </c>
      <c r="D612" s="73" t="str">
        <f t="shared" si="40"/>
        <v>21 to 30</v>
      </c>
      <c r="E612" s="1" t="str">
        <f t="shared" si="41"/>
        <v>301 West 53rd Street 21H</v>
      </c>
      <c r="F612" s="3">
        <v>1215000</v>
      </c>
      <c r="G612">
        <v>71</v>
      </c>
      <c r="H612" s="1" t="s">
        <v>33</v>
      </c>
      <c r="I612" s="1">
        <v>1</v>
      </c>
      <c r="J612" s="51">
        <v>1</v>
      </c>
      <c r="K612" s="52">
        <v>667</v>
      </c>
      <c r="L612" s="3">
        <f t="shared" si="42"/>
        <v>1821.5892053973014</v>
      </c>
      <c r="M612">
        <v>583</v>
      </c>
      <c r="N612">
        <v>1055</v>
      </c>
      <c r="O612">
        <v>2.46</v>
      </c>
      <c r="P612"/>
      <c r="Q612" s="53" t="s">
        <v>52</v>
      </c>
      <c r="R612" s="3">
        <f t="shared" si="43"/>
        <v>1215000</v>
      </c>
      <c r="S612"/>
      <c r="T612"/>
      <c r="U612"/>
      <c r="V612" s="12" t="s">
        <v>36</v>
      </c>
      <c r="W612" s="1" t="s">
        <v>35</v>
      </c>
    </row>
    <row r="613" spans="1:23" s="7" customFormat="1" x14ac:dyDescent="0.2">
      <c r="A613" t="s">
        <v>525</v>
      </c>
      <c r="B613" s="1" t="s">
        <v>527</v>
      </c>
      <c r="C613" s="1">
        <v>24</v>
      </c>
      <c r="D613" s="73" t="str">
        <f t="shared" si="40"/>
        <v>21 to 30</v>
      </c>
      <c r="E613" s="1" t="str">
        <f t="shared" si="41"/>
        <v>301 West 53rd Street 24G</v>
      </c>
      <c r="F613" s="3">
        <v>1245000</v>
      </c>
      <c r="G613">
        <v>278</v>
      </c>
      <c r="H613" s="1" t="s">
        <v>33</v>
      </c>
      <c r="I613" s="1">
        <v>1</v>
      </c>
      <c r="J613" s="51">
        <v>1</v>
      </c>
      <c r="K613" s="52">
        <v>678</v>
      </c>
      <c r="L613" s="3">
        <f t="shared" si="42"/>
        <v>1836.283185840708</v>
      </c>
      <c r="M613">
        <v>601</v>
      </c>
      <c r="N613">
        <v>1087</v>
      </c>
      <c r="O613">
        <v>2.4900000000000002</v>
      </c>
      <c r="P613"/>
      <c r="Q613" s="53" t="s">
        <v>52</v>
      </c>
      <c r="R613" s="3">
        <f t="shared" si="43"/>
        <v>1245000</v>
      </c>
      <c r="S613"/>
      <c r="T613"/>
      <c r="U613"/>
      <c r="V613" s="12" t="s">
        <v>36</v>
      </c>
      <c r="W613" s="1" t="s">
        <v>35</v>
      </c>
    </row>
    <row r="614" spans="1:23" s="7" customFormat="1" x14ac:dyDescent="0.2">
      <c r="A614" t="s">
        <v>525</v>
      </c>
      <c r="B614" s="1" t="s">
        <v>200</v>
      </c>
      <c r="C614" s="1">
        <v>6</v>
      </c>
      <c r="D614" s="73" t="str">
        <f t="shared" si="40"/>
        <v>6 to 10</v>
      </c>
      <c r="E614" s="1" t="str">
        <f t="shared" si="41"/>
        <v>301 West 53rd Street 6C</v>
      </c>
      <c r="F614" s="3">
        <v>1465000</v>
      </c>
      <c r="G614">
        <v>71</v>
      </c>
      <c r="H614" s="1" t="s">
        <v>33</v>
      </c>
      <c r="I614" s="1">
        <v>1</v>
      </c>
      <c r="J614" s="51">
        <v>1</v>
      </c>
      <c r="K614" s="52">
        <v>841</v>
      </c>
      <c r="L614" s="3">
        <f t="shared" si="42"/>
        <v>1741.9738406658739</v>
      </c>
      <c r="M614">
        <v>701</v>
      </c>
      <c r="N614">
        <v>1269</v>
      </c>
      <c r="O614">
        <v>2.34</v>
      </c>
      <c r="P614"/>
      <c r="Q614" s="53" t="s">
        <v>52</v>
      </c>
      <c r="R614" s="3">
        <f t="shared" si="43"/>
        <v>1465000</v>
      </c>
      <c r="S614"/>
      <c r="T614"/>
      <c r="U614"/>
      <c r="V614" s="12" t="s">
        <v>36</v>
      </c>
      <c r="W614" s="1" t="s">
        <v>35</v>
      </c>
    </row>
    <row r="615" spans="1:23" s="7" customFormat="1" x14ac:dyDescent="0.2">
      <c r="A615" t="s">
        <v>525</v>
      </c>
      <c r="B615" s="1" t="s">
        <v>432</v>
      </c>
      <c r="C615" s="1">
        <v>6</v>
      </c>
      <c r="D615" s="73" t="str">
        <f t="shared" si="40"/>
        <v>6 to 10</v>
      </c>
      <c r="E615" s="1" t="str">
        <f t="shared" si="41"/>
        <v>301 West 53rd Street 6D</v>
      </c>
      <c r="F615" s="3">
        <v>1360000</v>
      </c>
      <c r="G615">
        <v>71</v>
      </c>
      <c r="H615" s="1" t="s">
        <v>33</v>
      </c>
      <c r="I615" s="1">
        <v>1</v>
      </c>
      <c r="J615" s="51">
        <v>1</v>
      </c>
      <c r="K615" s="52">
        <v>789</v>
      </c>
      <c r="L615" s="3">
        <f t="shared" si="42"/>
        <v>1723.700887198986</v>
      </c>
      <c r="M615">
        <v>642</v>
      </c>
      <c r="N615">
        <v>1163</v>
      </c>
      <c r="O615">
        <v>2.29</v>
      </c>
      <c r="P615"/>
      <c r="Q615" s="53" t="s">
        <v>52</v>
      </c>
      <c r="R615" s="3">
        <f t="shared" si="43"/>
        <v>1360000</v>
      </c>
      <c r="S615"/>
      <c r="T615"/>
      <c r="U615"/>
      <c r="V615" s="12" t="s">
        <v>36</v>
      </c>
      <c r="W615" s="1" t="s">
        <v>35</v>
      </c>
    </row>
    <row r="616" spans="1:23" s="7" customFormat="1" x14ac:dyDescent="0.2">
      <c r="A616" s="59" t="s">
        <v>525</v>
      </c>
      <c r="B616" s="60" t="s">
        <v>528</v>
      </c>
      <c r="C616" s="60">
        <v>11</v>
      </c>
      <c r="D616" s="73" t="str">
        <f t="shared" si="40"/>
        <v>11 to 20</v>
      </c>
      <c r="E616" s="1" t="str">
        <f t="shared" si="41"/>
        <v>301 West 53rd Street 11G</v>
      </c>
      <c r="F616" s="61">
        <v>980000</v>
      </c>
      <c r="G616" s="59">
        <v>50</v>
      </c>
      <c r="H616" s="60" t="s">
        <v>33</v>
      </c>
      <c r="I616" s="60">
        <v>1</v>
      </c>
      <c r="J616" s="62">
        <v>1</v>
      </c>
      <c r="K616" s="63">
        <v>678</v>
      </c>
      <c r="L616" s="61">
        <f t="shared" si="42"/>
        <v>1478.6076696165192</v>
      </c>
      <c r="M616" s="59">
        <v>1.96</v>
      </c>
      <c r="N616" s="59"/>
      <c r="O616" s="59"/>
      <c r="P616" s="59"/>
      <c r="Q616" s="65" t="s">
        <v>34</v>
      </c>
      <c r="R616" s="61">
        <f t="shared" si="43"/>
        <v>1002496</v>
      </c>
      <c r="S616" s="66">
        <v>42356</v>
      </c>
      <c r="T616" s="64">
        <v>1002496</v>
      </c>
      <c r="U616" s="59">
        <v>50</v>
      </c>
      <c r="V616" s="60" t="s">
        <v>36</v>
      </c>
      <c r="W616" s="60" t="s">
        <v>36</v>
      </c>
    </row>
    <row r="617" spans="1:23" s="7" customFormat="1" x14ac:dyDescent="0.2">
      <c r="A617" s="59" t="s">
        <v>525</v>
      </c>
      <c r="B617" s="60" t="s">
        <v>181</v>
      </c>
      <c r="C617" s="60">
        <v>17</v>
      </c>
      <c r="D617" s="73" t="str">
        <f t="shared" si="40"/>
        <v>11 to 20</v>
      </c>
      <c r="E617" s="1" t="str">
        <f t="shared" si="41"/>
        <v>301 West 53rd Street 17H</v>
      </c>
      <c r="F617" s="61">
        <v>1195000</v>
      </c>
      <c r="G617" s="59">
        <v>62</v>
      </c>
      <c r="H617" s="60" t="s">
        <v>33</v>
      </c>
      <c r="I617" s="60">
        <v>1</v>
      </c>
      <c r="J617" s="62">
        <v>1</v>
      </c>
      <c r="K617" s="63">
        <v>667</v>
      </c>
      <c r="L617" s="61">
        <f t="shared" si="42"/>
        <v>1723.6356821589206</v>
      </c>
      <c r="M617" s="59">
        <v>2.08</v>
      </c>
      <c r="N617" s="59"/>
      <c r="O617" s="59"/>
      <c r="P617" s="59"/>
      <c r="Q617" s="65" t="s">
        <v>34</v>
      </c>
      <c r="R617" s="61">
        <f t="shared" si="43"/>
        <v>1149665</v>
      </c>
      <c r="S617" s="66">
        <v>42647</v>
      </c>
      <c r="T617" s="64">
        <v>1149665</v>
      </c>
      <c r="U617" s="59">
        <v>62</v>
      </c>
      <c r="V617" s="60" t="s">
        <v>36</v>
      </c>
      <c r="W617" s="60" t="s">
        <v>36</v>
      </c>
    </row>
    <row r="618" spans="1:23" s="7" customFormat="1" x14ac:dyDescent="0.2">
      <c r="A618" s="59" t="s">
        <v>525</v>
      </c>
      <c r="B618" s="60" t="s">
        <v>529</v>
      </c>
      <c r="C618" s="60">
        <v>17</v>
      </c>
      <c r="D618" s="73" t="str">
        <f t="shared" si="40"/>
        <v>11 to 20</v>
      </c>
      <c r="E618" s="1" t="str">
        <f t="shared" si="41"/>
        <v>301 West 53rd Street 17I</v>
      </c>
      <c r="F618" s="61">
        <v>1195000</v>
      </c>
      <c r="G618" s="59">
        <v>62</v>
      </c>
      <c r="H618" s="60" t="s">
        <v>33</v>
      </c>
      <c r="I618" s="60">
        <v>1</v>
      </c>
      <c r="J618" s="62">
        <v>1</v>
      </c>
      <c r="K618" s="63">
        <v>667</v>
      </c>
      <c r="L618" s="61">
        <f t="shared" si="42"/>
        <v>1723.6356821589206</v>
      </c>
      <c r="M618" s="59">
        <v>2.08</v>
      </c>
      <c r="N618" s="59"/>
      <c r="O618" s="59"/>
      <c r="P618" s="59"/>
      <c r="Q618" s="65" t="s">
        <v>34</v>
      </c>
      <c r="R618" s="61">
        <f t="shared" si="43"/>
        <v>1149665</v>
      </c>
      <c r="S618" s="66">
        <v>42647</v>
      </c>
      <c r="T618" s="64">
        <v>1149665</v>
      </c>
      <c r="U618" s="59">
        <v>62</v>
      </c>
      <c r="V618" s="60" t="s">
        <v>36</v>
      </c>
      <c r="W618" s="60" t="s">
        <v>36</v>
      </c>
    </row>
    <row r="619" spans="1:23" s="7" customFormat="1" x14ac:dyDescent="0.2">
      <c r="A619" s="59" t="s">
        <v>525</v>
      </c>
      <c r="B619" s="60" t="s">
        <v>530</v>
      </c>
      <c r="C619" s="60">
        <v>16</v>
      </c>
      <c r="D619" s="73" t="str">
        <f t="shared" ref="D619:D682" si="44">IF(C619&lt;=$E$4,$F$4,IF(C619&lt;=$E$5,$F$5,IF(C619&lt;=$E$6,$F$6,IF(C619&lt;=$E$7,$F$7,IF(C619&lt;=$E$8,$F$8,IF(C619&lt;=$E$9,$F$9,IF(C619&gt;=$E$9,$F$10,"Look!")))))))</f>
        <v>11 to 20</v>
      </c>
      <c r="E619" s="1" t="str">
        <f t="shared" si="41"/>
        <v>301 West 53rd Street 16G</v>
      </c>
      <c r="F619" s="61">
        <v>1205000</v>
      </c>
      <c r="G619" s="59">
        <v>16</v>
      </c>
      <c r="H619" s="60" t="s">
        <v>33</v>
      </c>
      <c r="I619" s="60">
        <v>1</v>
      </c>
      <c r="J619" s="62">
        <v>1</v>
      </c>
      <c r="K619" s="63">
        <v>678</v>
      </c>
      <c r="L619" s="61">
        <f t="shared" si="42"/>
        <v>1747.3746312684366</v>
      </c>
      <c r="M619" s="59">
        <v>2.0099999999999998</v>
      </c>
      <c r="N619" s="59"/>
      <c r="O619" s="59"/>
      <c r="P619" s="59"/>
      <c r="Q619" s="65" t="s">
        <v>34</v>
      </c>
      <c r="R619" s="61">
        <f t="shared" si="43"/>
        <v>1184720</v>
      </c>
      <c r="S619" s="66">
        <v>42494</v>
      </c>
      <c r="T619" s="64">
        <v>1184720</v>
      </c>
      <c r="U619" s="59">
        <v>16</v>
      </c>
      <c r="V619" s="60" t="s">
        <v>36</v>
      </c>
      <c r="W619" s="60" t="s">
        <v>36</v>
      </c>
    </row>
    <row r="620" spans="1:23" s="7" customFormat="1" x14ac:dyDescent="0.2">
      <c r="A620" s="59" t="s">
        <v>525</v>
      </c>
      <c r="B620" s="60" t="s">
        <v>253</v>
      </c>
      <c r="C620" s="60">
        <v>18</v>
      </c>
      <c r="D620" s="73" t="str">
        <f t="shared" si="44"/>
        <v>11 to 20</v>
      </c>
      <c r="E620" s="1" t="str">
        <f t="shared" si="41"/>
        <v>301 West 53rd Street 18G</v>
      </c>
      <c r="F620" s="61">
        <v>1215000</v>
      </c>
      <c r="G620" s="59">
        <v>55</v>
      </c>
      <c r="H620" s="60" t="s">
        <v>33</v>
      </c>
      <c r="I620" s="60">
        <v>1</v>
      </c>
      <c r="J620" s="62">
        <v>1</v>
      </c>
      <c r="K620" s="63">
        <v>678</v>
      </c>
      <c r="L620" s="61">
        <f t="shared" si="42"/>
        <v>1799.0619469026549</v>
      </c>
      <c r="M620" s="59">
        <v>2.42</v>
      </c>
      <c r="N620" s="59"/>
      <c r="O620" s="59"/>
      <c r="P620" s="59"/>
      <c r="Q620" s="65" t="s">
        <v>34</v>
      </c>
      <c r="R620" s="61">
        <f t="shared" si="43"/>
        <v>1219764</v>
      </c>
      <c r="S620" s="66">
        <v>42669</v>
      </c>
      <c r="T620" s="64">
        <v>1219764</v>
      </c>
      <c r="U620" s="59">
        <v>55</v>
      </c>
      <c r="V620" s="60" t="s">
        <v>36</v>
      </c>
      <c r="W620" s="60" t="s">
        <v>36</v>
      </c>
    </row>
    <row r="621" spans="1:23" s="7" customFormat="1" x14ac:dyDescent="0.2">
      <c r="A621" s="59" t="s">
        <v>525</v>
      </c>
      <c r="B621" s="60" t="s">
        <v>531</v>
      </c>
      <c r="C621" s="60">
        <v>25</v>
      </c>
      <c r="D621" s="73" t="str">
        <f t="shared" si="44"/>
        <v>21 to 30</v>
      </c>
      <c r="E621" s="1" t="str">
        <f t="shared" si="41"/>
        <v>301 West 53rd Street 25G</v>
      </c>
      <c r="F621" s="61">
        <v>1255000</v>
      </c>
      <c r="G621" s="59">
        <v>43</v>
      </c>
      <c r="H621" s="60" t="s">
        <v>33</v>
      </c>
      <c r="I621" s="60">
        <v>1</v>
      </c>
      <c r="J621" s="62">
        <v>1</v>
      </c>
      <c r="K621" s="63">
        <v>678</v>
      </c>
      <c r="L621" s="61">
        <f t="shared" si="42"/>
        <v>1875.1769911504425</v>
      </c>
      <c r="M621" s="59">
        <v>2.09</v>
      </c>
      <c r="N621" s="59"/>
      <c r="O621" s="59"/>
      <c r="P621" s="59"/>
      <c r="Q621" s="65" t="s">
        <v>34</v>
      </c>
      <c r="R621" s="61">
        <f t="shared" si="43"/>
        <v>1271370</v>
      </c>
      <c r="S621" s="66">
        <v>42391</v>
      </c>
      <c r="T621" s="64">
        <v>1271370</v>
      </c>
      <c r="U621" s="59">
        <v>43</v>
      </c>
      <c r="V621" s="60" t="s">
        <v>36</v>
      </c>
      <c r="W621" s="60" t="s">
        <v>36</v>
      </c>
    </row>
    <row r="622" spans="1:23" s="7" customFormat="1" x14ac:dyDescent="0.2">
      <c r="A622" s="59" t="s">
        <v>525</v>
      </c>
      <c r="B622" s="60" t="s">
        <v>276</v>
      </c>
      <c r="C622" s="60">
        <v>3</v>
      </c>
      <c r="D622" s="73" t="str">
        <f t="shared" si="44"/>
        <v>5 or below</v>
      </c>
      <c r="E622" s="1" t="str">
        <f t="shared" si="41"/>
        <v>301 West 53rd Street 3D</v>
      </c>
      <c r="F622" s="61">
        <v>1330000</v>
      </c>
      <c r="G622" s="59">
        <v>36</v>
      </c>
      <c r="H622" s="60" t="s">
        <v>33</v>
      </c>
      <c r="I622" s="60">
        <v>1</v>
      </c>
      <c r="J622" s="62">
        <v>1</v>
      </c>
      <c r="K622" s="63">
        <v>789</v>
      </c>
      <c r="L622" s="61">
        <f t="shared" si="42"/>
        <v>1692.2179974651458</v>
      </c>
      <c r="M622" s="59">
        <v>1.89</v>
      </c>
      <c r="N622" s="59"/>
      <c r="O622" s="59"/>
      <c r="P622" s="59"/>
      <c r="Q622" s="65" t="s">
        <v>34</v>
      </c>
      <c r="R622" s="61">
        <f t="shared" si="43"/>
        <v>1335160</v>
      </c>
      <c r="S622" s="66">
        <v>42542</v>
      </c>
      <c r="T622" s="64">
        <v>1335160</v>
      </c>
      <c r="U622" s="59">
        <v>36</v>
      </c>
      <c r="V622" s="60" t="s">
        <v>36</v>
      </c>
      <c r="W622" s="60" t="s">
        <v>36</v>
      </c>
    </row>
    <row r="623" spans="1:23" s="7" customFormat="1" x14ac:dyDescent="0.2">
      <c r="A623" s="59" t="s">
        <v>525</v>
      </c>
      <c r="B623" s="60" t="s">
        <v>448</v>
      </c>
      <c r="C623" s="60">
        <v>12</v>
      </c>
      <c r="D623" s="73" t="str">
        <f t="shared" si="44"/>
        <v>11 to 20</v>
      </c>
      <c r="E623" s="1" t="str">
        <f t="shared" si="41"/>
        <v>301 West 53rd Street 12D</v>
      </c>
      <c r="F623" s="61">
        <v>1425000</v>
      </c>
      <c r="G623" s="59">
        <v>68</v>
      </c>
      <c r="H623" s="60" t="s">
        <v>33</v>
      </c>
      <c r="I623" s="60">
        <v>1</v>
      </c>
      <c r="J623" s="62">
        <v>1</v>
      </c>
      <c r="K623" s="63">
        <v>789</v>
      </c>
      <c r="L623" s="61">
        <f t="shared" si="42"/>
        <v>1822.8022813688212</v>
      </c>
      <c r="M623" s="59">
        <v>1.97</v>
      </c>
      <c r="N623" s="59"/>
      <c r="O623" s="59"/>
      <c r="P623" s="59"/>
      <c r="Q623" s="65" t="s">
        <v>34</v>
      </c>
      <c r="R623" s="61">
        <f t="shared" si="43"/>
        <v>1438191</v>
      </c>
      <c r="S623" s="66">
        <v>42606</v>
      </c>
      <c r="T623" s="64">
        <v>1438191</v>
      </c>
      <c r="U623" s="59">
        <v>68</v>
      </c>
      <c r="V623" s="60" t="s">
        <v>36</v>
      </c>
      <c r="W623" s="60" t="s">
        <v>36</v>
      </c>
    </row>
    <row r="624" spans="1:23" s="7" customFormat="1" x14ac:dyDescent="0.2">
      <c r="A624" s="59" t="s">
        <v>525</v>
      </c>
      <c r="B624" s="60" t="s">
        <v>532</v>
      </c>
      <c r="C624" s="60">
        <v>21</v>
      </c>
      <c r="D624" s="73" t="str">
        <f t="shared" si="44"/>
        <v>21 to 30</v>
      </c>
      <c r="E624" s="1" t="str">
        <f t="shared" si="41"/>
        <v>301 West 53rd Street 21D</v>
      </c>
      <c r="F624" s="61">
        <v>1525000</v>
      </c>
      <c r="G624" s="59">
        <v>30</v>
      </c>
      <c r="H624" s="60" t="s">
        <v>33</v>
      </c>
      <c r="I624" s="60">
        <v>1</v>
      </c>
      <c r="J624" s="62">
        <v>1</v>
      </c>
      <c r="K624" s="63">
        <v>789</v>
      </c>
      <c r="L624" s="61">
        <f t="shared" si="42"/>
        <v>1939.9518377693282</v>
      </c>
      <c r="M624" s="59">
        <v>2.11</v>
      </c>
      <c r="N624" s="59"/>
      <c r="O624" s="59"/>
      <c r="P624" s="59"/>
      <c r="Q624" s="65" t="s">
        <v>34</v>
      </c>
      <c r="R624" s="61">
        <f t="shared" si="43"/>
        <v>1530622</v>
      </c>
      <c r="S624" s="66">
        <v>42395</v>
      </c>
      <c r="T624" s="64">
        <v>1530622</v>
      </c>
      <c r="U624" s="59">
        <v>30</v>
      </c>
      <c r="V624" s="60" t="s">
        <v>36</v>
      </c>
      <c r="W624" s="60" t="s">
        <v>36</v>
      </c>
    </row>
    <row r="625" spans="1:23" s="7" customFormat="1" x14ac:dyDescent="0.2">
      <c r="A625" s="59" t="s">
        <v>525</v>
      </c>
      <c r="B625" s="60" t="s">
        <v>533</v>
      </c>
      <c r="C625" s="60">
        <v>12</v>
      </c>
      <c r="D625" s="73" t="str">
        <f t="shared" si="44"/>
        <v>11 to 20</v>
      </c>
      <c r="E625" s="1" t="str">
        <f t="shared" si="41"/>
        <v>301 West 53rd Street 12C</v>
      </c>
      <c r="F625" s="61">
        <v>1530000</v>
      </c>
      <c r="G625" s="59">
        <v>34</v>
      </c>
      <c r="H625" s="60" t="s">
        <v>33</v>
      </c>
      <c r="I625" s="60">
        <v>1</v>
      </c>
      <c r="J625" s="62">
        <v>1</v>
      </c>
      <c r="K625" s="63">
        <v>861</v>
      </c>
      <c r="L625" s="61">
        <f t="shared" si="42"/>
        <v>1783.8350754936121</v>
      </c>
      <c r="M625" s="59">
        <v>2.04</v>
      </c>
      <c r="N625" s="59"/>
      <c r="O625" s="59"/>
      <c r="P625" s="59"/>
      <c r="Q625" s="65" t="s">
        <v>34</v>
      </c>
      <c r="R625" s="61">
        <f t="shared" si="43"/>
        <v>1535882</v>
      </c>
      <c r="S625" s="66">
        <v>42507</v>
      </c>
      <c r="T625" s="64">
        <v>1535882</v>
      </c>
      <c r="U625" s="59">
        <v>34</v>
      </c>
      <c r="V625" s="60" t="s">
        <v>36</v>
      </c>
      <c r="W625" s="60" t="s">
        <v>36</v>
      </c>
    </row>
    <row r="626" spans="1:23" s="7" customFormat="1" x14ac:dyDescent="0.2">
      <c r="A626" s="59" t="s">
        <v>525</v>
      </c>
      <c r="B626" s="60" t="s">
        <v>347</v>
      </c>
      <c r="C626" s="60">
        <v>24</v>
      </c>
      <c r="D626" s="73" t="str">
        <f t="shared" si="44"/>
        <v>21 to 30</v>
      </c>
      <c r="E626" s="1" t="str">
        <f t="shared" si="41"/>
        <v>301 West 53rd Street 24D</v>
      </c>
      <c r="F626" s="61">
        <v>1555000</v>
      </c>
      <c r="G626" s="59">
        <v>79</v>
      </c>
      <c r="H626" s="60" t="s">
        <v>33</v>
      </c>
      <c r="I626" s="60">
        <v>1</v>
      </c>
      <c r="J626" s="62">
        <v>1</v>
      </c>
      <c r="K626" s="63">
        <v>789</v>
      </c>
      <c r="L626" s="61">
        <f t="shared" si="42"/>
        <v>2014.0392902408112</v>
      </c>
      <c r="M626" s="59">
        <v>2.14</v>
      </c>
      <c r="N626" s="59"/>
      <c r="O626" s="59"/>
      <c r="P626" s="59"/>
      <c r="Q626" s="65" t="s">
        <v>34</v>
      </c>
      <c r="R626" s="61">
        <f t="shared" si="43"/>
        <v>1589077</v>
      </c>
      <c r="S626" s="66">
        <v>42352</v>
      </c>
      <c r="T626" s="64">
        <v>1589077</v>
      </c>
      <c r="U626" s="59">
        <v>79</v>
      </c>
      <c r="V626" s="60" t="s">
        <v>36</v>
      </c>
      <c r="W626" s="60" t="s">
        <v>36</v>
      </c>
    </row>
    <row r="627" spans="1:23" s="7" customFormat="1" x14ac:dyDescent="0.2">
      <c r="A627" s="59" t="s">
        <v>525</v>
      </c>
      <c r="B627" s="60" t="s">
        <v>534</v>
      </c>
      <c r="C627" s="60">
        <v>25</v>
      </c>
      <c r="D627" s="73" t="str">
        <f t="shared" si="44"/>
        <v>21 to 30</v>
      </c>
      <c r="E627" s="1" t="str">
        <f t="shared" si="41"/>
        <v>301 West 53rd Street 25C</v>
      </c>
      <c r="F627" s="61">
        <v>1675000</v>
      </c>
      <c r="G627" s="59">
        <v>22</v>
      </c>
      <c r="H627" s="60" t="s">
        <v>33</v>
      </c>
      <c r="I627" s="60">
        <v>1</v>
      </c>
      <c r="J627" s="62">
        <v>1</v>
      </c>
      <c r="K627" s="63">
        <v>861</v>
      </c>
      <c r="L627" s="61">
        <f t="shared" si="42"/>
        <v>1988.1707317073171</v>
      </c>
      <c r="M627" s="59">
        <v>2.09</v>
      </c>
      <c r="N627" s="59"/>
      <c r="O627" s="59"/>
      <c r="P627" s="59"/>
      <c r="Q627" s="65" t="s">
        <v>34</v>
      </c>
      <c r="R627" s="61">
        <f t="shared" si="43"/>
        <v>1711815</v>
      </c>
      <c r="S627" s="66">
        <v>42396</v>
      </c>
      <c r="T627" s="64">
        <v>1711815</v>
      </c>
      <c r="U627" s="59">
        <v>22</v>
      </c>
      <c r="V627" s="60" t="s">
        <v>36</v>
      </c>
      <c r="W627" s="60" t="s">
        <v>36</v>
      </c>
    </row>
    <row r="628" spans="1:23" s="7" customFormat="1" x14ac:dyDescent="0.2">
      <c r="A628" t="s">
        <v>535</v>
      </c>
      <c r="B628" s="1" t="s">
        <v>276</v>
      </c>
      <c r="C628" s="1">
        <v>3</v>
      </c>
      <c r="D628" s="73" t="str">
        <f t="shared" si="44"/>
        <v>5 or below</v>
      </c>
      <c r="E628" s="1" t="str">
        <f t="shared" si="41"/>
        <v>308 West 30th Street 3D</v>
      </c>
      <c r="F628" s="3">
        <v>895000</v>
      </c>
      <c r="G628">
        <v>4</v>
      </c>
      <c r="H628" s="1" t="s">
        <v>33</v>
      </c>
      <c r="I628" s="1">
        <v>1</v>
      </c>
      <c r="J628" s="51">
        <v>1</v>
      </c>
      <c r="K628" s="52">
        <v>636</v>
      </c>
      <c r="L628" s="3">
        <f t="shared" si="42"/>
        <v>1407.2327044025158</v>
      </c>
      <c r="M628" s="72">
        <v>543</v>
      </c>
      <c r="N628" s="72">
        <v>471</v>
      </c>
      <c r="O628">
        <v>1.59</v>
      </c>
      <c r="P628"/>
      <c r="Q628" s="53" t="s">
        <v>52</v>
      </c>
      <c r="R628" s="3">
        <f t="shared" si="43"/>
        <v>895000</v>
      </c>
      <c r="S628"/>
      <c r="T628"/>
      <c r="U628"/>
      <c r="V628" s="1" t="s">
        <v>36</v>
      </c>
      <c r="W628" s="1" t="s">
        <v>35</v>
      </c>
    </row>
    <row r="629" spans="1:23" s="7" customFormat="1" x14ac:dyDescent="0.2">
      <c r="A629" t="s">
        <v>535</v>
      </c>
      <c r="B629" s="1" t="s">
        <v>281</v>
      </c>
      <c r="C629" s="1">
        <v>4</v>
      </c>
      <c r="D629" s="73" t="str">
        <f t="shared" si="44"/>
        <v>5 or below</v>
      </c>
      <c r="E629" s="1" t="str">
        <f t="shared" si="41"/>
        <v>308 West 30th Street 4F</v>
      </c>
      <c r="F629" s="3">
        <v>875000</v>
      </c>
      <c r="G629">
        <v>173</v>
      </c>
      <c r="H629" s="1" t="s">
        <v>33</v>
      </c>
      <c r="I629" s="1">
        <v>1</v>
      </c>
      <c r="J629" s="51">
        <v>1</v>
      </c>
      <c r="K629" s="52">
        <v>562</v>
      </c>
      <c r="L629" s="3">
        <f t="shared" si="42"/>
        <v>1556.9395017793595</v>
      </c>
      <c r="M629" s="72">
        <v>483</v>
      </c>
      <c r="N629" s="72">
        <v>458</v>
      </c>
      <c r="O629">
        <v>1.67</v>
      </c>
      <c r="P629"/>
      <c r="Q629" s="53" t="s">
        <v>52</v>
      </c>
      <c r="R629" s="3">
        <f t="shared" si="43"/>
        <v>875000</v>
      </c>
      <c r="S629"/>
      <c r="T629"/>
      <c r="U629"/>
      <c r="V629" s="1" t="s">
        <v>36</v>
      </c>
      <c r="W629" s="1" t="s">
        <v>35</v>
      </c>
    </row>
    <row r="630" spans="1:23" s="7" customFormat="1" x14ac:dyDescent="0.2">
      <c r="A630" s="7" t="s">
        <v>496</v>
      </c>
      <c r="B630" s="67" t="s">
        <v>276</v>
      </c>
      <c r="C630" s="67">
        <v>3</v>
      </c>
      <c r="D630" s="73" t="str">
        <f t="shared" si="44"/>
        <v>5 or below</v>
      </c>
      <c r="E630" s="1" t="str">
        <f t="shared" si="41"/>
        <v>318 West 52nd Street 3D</v>
      </c>
      <c r="F630" s="68">
        <v>1295000</v>
      </c>
      <c r="G630" s="7">
        <v>14</v>
      </c>
      <c r="H630" s="67" t="s">
        <v>33</v>
      </c>
      <c r="I630" s="67">
        <v>1</v>
      </c>
      <c r="J630" s="69">
        <v>1</v>
      </c>
      <c r="K630" s="5">
        <v>896</v>
      </c>
      <c r="L630" s="68">
        <f t="shared" si="42"/>
        <v>1445.3125</v>
      </c>
      <c r="M630" s="7">
        <v>1197</v>
      </c>
      <c r="N630" s="7">
        <v>1125</v>
      </c>
      <c r="O630" s="7">
        <v>2.59</v>
      </c>
      <c r="Q630" s="71" t="s">
        <v>44</v>
      </c>
      <c r="R630" s="68">
        <f t="shared" si="43"/>
        <v>1295000</v>
      </c>
      <c r="U630" s="7">
        <v>14</v>
      </c>
      <c r="V630" s="67" t="s">
        <v>36</v>
      </c>
      <c r="W630" s="67" t="s">
        <v>36</v>
      </c>
    </row>
    <row r="631" spans="1:23" s="7" customFormat="1" x14ac:dyDescent="0.2">
      <c r="A631" s="7" t="s">
        <v>496</v>
      </c>
      <c r="B631" s="67" t="s">
        <v>133</v>
      </c>
      <c r="C631" s="67">
        <v>3</v>
      </c>
      <c r="D631" s="73" t="str">
        <f t="shared" si="44"/>
        <v>5 or below</v>
      </c>
      <c r="E631" s="1" t="str">
        <f t="shared" si="41"/>
        <v>318 West 52nd Street 3G</v>
      </c>
      <c r="F631" s="68">
        <v>1424000</v>
      </c>
      <c r="G631" s="7">
        <v>355</v>
      </c>
      <c r="H631" s="67" t="s">
        <v>33</v>
      </c>
      <c r="I631" s="67">
        <v>1</v>
      </c>
      <c r="J631" s="69">
        <v>1</v>
      </c>
      <c r="K631" s="5">
        <v>898</v>
      </c>
      <c r="L631" s="68">
        <f t="shared" si="42"/>
        <v>1585.7461024498887</v>
      </c>
      <c r="M631" s="7">
        <v>1199</v>
      </c>
      <c r="N631" s="7">
        <v>1127</v>
      </c>
      <c r="O631" s="7">
        <v>2.59</v>
      </c>
      <c r="Q631" s="71" t="s">
        <v>44</v>
      </c>
      <c r="R631" s="68">
        <f t="shared" si="43"/>
        <v>1424000</v>
      </c>
      <c r="U631" s="7">
        <v>355</v>
      </c>
      <c r="V631" s="67" t="s">
        <v>36</v>
      </c>
      <c r="W631" s="67" t="s">
        <v>36</v>
      </c>
    </row>
    <row r="632" spans="1:23" s="7" customFormat="1" x14ac:dyDescent="0.2">
      <c r="A632" s="7" t="s">
        <v>496</v>
      </c>
      <c r="B632" s="67" t="s">
        <v>129</v>
      </c>
      <c r="C632" s="67">
        <v>3</v>
      </c>
      <c r="D632" s="73" t="str">
        <f t="shared" si="44"/>
        <v>5 or below</v>
      </c>
      <c r="E632" s="1" t="str">
        <f t="shared" si="41"/>
        <v>318 West 52nd Street 3B</v>
      </c>
      <c r="F632" s="68">
        <v>1695000</v>
      </c>
      <c r="G632" s="7">
        <v>34</v>
      </c>
      <c r="H632" s="67" t="s">
        <v>33</v>
      </c>
      <c r="I632" s="67">
        <v>1</v>
      </c>
      <c r="J632" s="69">
        <v>2</v>
      </c>
      <c r="K632" s="5">
        <v>1081</v>
      </c>
      <c r="L632" s="68">
        <f t="shared" si="42"/>
        <v>1567.9925994449584</v>
      </c>
      <c r="M632" s="7">
        <v>1453</v>
      </c>
      <c r="N632" s="7">
        <v>1365</v>
      </c>
      <c r="O632" s="7">
        <v>2.61</v>
      </c>
      <c r="Q632" s="71" t="s">
        <v>44</v>
      </c>
      <c r="R632" s="68">
        <f t="shared" si="43"/>
        <v>1695000</v>
      </c>
      <c r="U632" s="7">
        <v>34</v>
      </c>
      <c r="V632" s="67" t="s">
        <v>36</v>
      </c>
      <c r="W632" s="67" t="s">
        <v>36</v>
      </c>
    </row>
    <row r="633" spans="1:23" s="7" customFormat="1" x14ac:dyDescent="0.2">
      <c r="A633" s="7" t="s">
        <v>496</v>
      </c>
      <c r="B633" s="67" t="s">
        <v>134</v>
      </c>
      <c r="C633" s="67">
        <v>3</v>
      </c>
      <c r="D633" s="73" t="str">
        <f t="shared" si="44"/>
        <v>5 or below</v>
      </c>
      <c r="E633" s="1" t="str">
        <f t="shared" si="41"/>
        <v>318 West 52nd Street 3K</v>
      </c>
      <c r="F633" s="68">
        <v>1725000</v>
      </c>
      <c r="G633" s="7">
        <v>358</v>
      </c>
      <c r="H633" s="67" t="s">
        <v>33</v>
      </c>
      <c r="I633" s="67">
        <v>1</v>
      </c>
      <c r="J633" s="69">
        <v>2</v>
      </c>
      <c r="K633" s="5">
        <v>1074</v>
      </c>
      <c r="L633" s="68">
        <f t="shared" si="42"/>
        <v>1606.1452513966481</v>
      </c>
      <c r="M633" s="7">
        <v>1420</v>
      </c>
      <c r="N633" s="7">
        <v>1335</v>
      </c>
      <c r="O633" s="7">
        <v>2.57</v>
      </c>
      <c r="Q633" s="71" t="s">
        <v>44</v>
      </c>
      <c r="R633" s="68">
        <f t="shared" si="43"/>
        <v>1725000</v>
      </c>
      <c r="U633" s="7">
        <v>358</v>
      </c>
      <c r="V633" s="67" t="s">
        <v>36</v>
      </c>
      <c r="W633" s="67" t="s">
        <v>36</v>
      </c>
    </row>
    <row r="634" spans="1:23" s="7" customFormat="1" x14ac:dyDescent="0.2">
      <c r="A634" s="7" t="s">
        <v>496</v>
      </c>
      <c r="B634" s="67" t="s">
        <v>123</v>
      </c>
      <c r="C634" s="67">
        <v>3</v>
      </c>
      <c r="D634" s="73" t="str">
        <f t="shared" si="44"/>
        <v>5 or below</v>
      </c>
      <c r="E634" s="1" t="str">
        <f t="shared" si="41"/>
        <v>318 West 52nd Street 3N</v>
      </c>
      <c r="F634" s="68">
        <v>1725000</v>
      </c>
      <c r="G634" s="7">
        <v>55</v>
      </c>
      <c r="H634" s="67" t="s">
        <v>33</v>
      </c>
      <c r="I634" s="67">
        <v>1</v>
      </c>
      <c r="J634" s="69">
        <v>2</v>
      </c>
      <c r="K634" s="5">
        <v>1074</v>
      </c>
      <c r="L634" s="68">
        <f t="shared" si="42"/>
        <v>1606.1452513966481</v>
      </c>
      <c r="M634" s="7">
        <v>1420</v>
      </c>
      <c r="N634" s="7">
        <v>1335</v>
      </c>
      <c r="O634" s="7">
        <v>2.57</v>
      </c>
      <c r="Q634" s="71" t="s">
        <v>44</v>
      </c>
      <c r="R634" s="68">
        <f t="shared" si="43"/>
        <v>1725000</v>
      </c>
      <c r="U634" s="7">
        <v>55</v>
      </c>
      <c r="V634" s="67" t="s">
        <v>36</v>
      </c>
      <c r="W634" s="67" t="s">
        <v>36</v>
      </c>
    </row>
    <row r="635" spans="1:23" s="7" customFormat="1" x14ac:dyDescent="0.2">
      <c r="A635" s="7" t="s">
        <v>496</v>
      </c>
      <c r="B635" s="67" t="s">
        <v>536</v>
      </c>
      <c r="C635" s="67">
        <v>3</v>
      </c>
      <c r="D635" s="73" t="str">
        <f t="shared" si="44"/>
        <v>5 or below</v>
      </c>
      <c r="E635" s="1" t="str">
        <f t="shared" si="41"/>
        <v>318 West 52nd Street 3P</v>
      </c>
      <c r="F635" s="68">
        <v>1725000</v>
      </c>
      <c r="G635" s="7">
        <v>83</v>
      </c>
      <c r="H635" s="67" t="s">
        <v>33</v>
      </c>
      <c r="I635" s="67">
        <v>1</v>
      </c>
      <c r="J635" s="69">
        <v>2</v>
      </c>
      <c r="K635" s="5">
        <v>1074</v>
      </c>
      <c r="L635" s="68">
        <f t="shared" si="42"/>
        <v>1606.1452513966481</v>
      </c>
      <c r="M635" s="7">
        <v>1420</v>
      </c>
      <c r="N635" s="7">
        <v>1335</v>
      </c>
      <c r="O635" s="7">
        <v>2.57</v>
      </c>
      <c r="Q635" s="71" t="s">
        <v>44</v>
      </c>
      <c r="R635" s="68">
        <f t="shared" si="43"/>
        <v>1725000</v>
      </c>
      <c r="U635" s="7">
        <v>83</v>
      </c>
      <c r="V635" s="67" t="s">
        <v>36</v>
      </c>
      <c r="W635" s="67" t="s">
        <v>36</v>
      </c>
    </row>
    <row r="636" spans="1:23" s="7" customFormat="1" x14ac:dyDescent="0.2">
      <c r="A636" s="7" t="s">
        <v>496</v>
      </c>
      <c r="B636" s="67" t="s">
        <v>537</v>
      </c>
      <c r="C636" s="67">
        <v>3</v>
      </c>
      <c r="D636" s="73" t="str">
        <f t="shared" si="44"/>
        <v>5 or below</v>
      </c>
      <c r="E636" s="1" t="str">
        <f t="shared" si="41"/>
        <v>318 West 52nd Street 3Q</v>
      </c>
      <c r="F636" s="68">
        <v>1725000</v>
      </c>
      <c r="G636" s="7">
        <v>38</v>
      </c>
      <c r="H636" s="67" t="s">
        <v>33</v>
      </c>
      <c r="I636" s="67">
        <v>1</v>
      </c>
      <c r="J636" s="69">
        <v>2</v>
      </c>
      <c r="K636" s="5">
        <v>1074</v>
      </c>
      <c r="L636" s="68">
        <f t="shared" si="42"/>
        <v>1606.1452513966481</v>
      </c>
      <c r="M636" s="7">
        <v>1420</v>
      </c>
      <c r="N636" s="7">
        <v>1335</v>
      </c>
      <c r="O636" s="7">
        <v>2.57</v>
      </c>
      <c r="Q636" s="71" t="s">
        <v>44</v>
      </c>
      <c r="R636" s="68">
        <f t="shared" si="43"/>
        <v>1725000</v>
      </c>
      <c r="U636" s="7">
        <v>38</v>
      </c>
      <c r="V636" s="67" t="s">
        <v>36</v>
      </c>
      <c r="W636" s="67" t="s">
        <v>36</v>
      </c>
    </row>
    <row r="637" spans="1:23" s="7" customFormat="1" x14ac:dyDescent="0.2">
      <c r="A637" s="7" t="s">
        <v>496</v>
      </c>
      <c r="B637" s="67" t="s">
        <v>538</v>
      </c>
      <c r="C637" s="67">
        <v>3</v>
      </c>
      <c r="D637" s="73" t="str">
        <f t="shared" si="44"/>
        <v>5 or below</v>
      </c>
      <c r="E637" s="1" t="str">
        <f t="shared" si="41"/>
        <v>318 West 52nd Street 3L</v>
      </c>
      <c r="F637" s="68">
        <v>1750000</v>
      </c>
      <c r="G637" s="7">
        <v>26</v>
      </c>
      <c r="H637" s="67" t="s">
        <v>33</v>
      </c>
      <c r="I637" s="67">
        <v>1</v>
      </c>
      <c r="J637" s="69">
        <v>2</v>
      </c>
      <c r="K637" s="5">
        <v>1074</v>
      </c>
      <c r="L637" s="68">
        <f t="shared" si="42"/>
        <v>1629.4227188081936</v>
      </c>
      <c r="M637" s="7">
        <v>1775</v>
      </c>
      <c r="N637" s="7">
        <v>1335</v>
      </c>
      <c r="O637" s="7">
        <v>2.9</v>
      </c>
      <c r="Q637" s="71" t="s">
        <v>44</v>
      </c>
      <c r="R637" s="68">
        <f t="shared" si="43"/>
        <v>1750000</v>
      </c>
      <c r="U637" s="7">
        <v>26</v>
      </c>
      <c r="V637" s="67" t="s">
        <v>36</v>
      </c>
      <c r="W637" s="67" t="s">
        <v>36</v>
      </c>
    </row>
    <row r="638" spans="1:23" s="7" customFormat="1" x14ac:dyDescent="0.2">
      <c r="A638" s="7" t="s">
        <v>496</v>
      </c>
      <c r="B638" s="67" t="s">
        <v>176</v>
      </c>
      <c r="C638" s="67">
        <v>3</v>
      </c>
      <c r="D638" s="73" t="str">
        <f t="shared" si="44"/>
        <v>5 or below</v>
      </c>
      <c r="E638" s="1" t="str">
        <f t="shared" si="41"/>
        <v>318 West 52nd Street 3M</v>
      </c>
      <c r="F638" s="68">
        <v>1750000</v>
      </c>
      <c r="G638" s="7">
        <v>29</v>
      </c>
      <c r="H638" s="67" t="s">
        <v>33</v>
      </c>
      <c r="I638" s="67">
        <v>1</v>
      </c>
      <c r="J638" s="69">
        <v>2</v>
      </c>
      <c r="K638" s="5">
        <v>1074</v>
      </c>
      <c r="L638" s="68">
        <f t="shared" si="42"/>
        <v>1629.4227188081936</v>
      </c>
      <c r="M638" s="7">
        <v>1775</v>
      </c>
      <c r="N638" s="7">
        <v>1335</v>
      </c>
      <c r="O638" s="7">
        <v>2.9</v>
      </c>
      <c r="Q638" s="71" t="s">
        <v>44</v>
      </c>
      <c r="R638" s="68">
        <f t="shared" si="43"/>
        <v>1750000</v>
      </c>
      <c r="U638" s="7">
        <v>29</v>
      </c>
      <c r="V638" s="67" t="s">
        <v>36</v>
      </c>
      <c r="W638" s="67" t="s">
        <v>36</v>
      </c>
    </row>
    <row r="639" spans="1:23" s="7" customFormat="1" x14ac:dyDescent="0.2">
      <c r="A639" s="7" t="s">
        <v>496</v>
      </c>
      <c r="B639" s="67" t="s">
        <v>539</v>
      </c>
      <c r="C639" s="67">
        <v>3</v>
      </c>
      <c r="D639" s="73" t="str">
        <f t="shared" si="44"/>
        <v>5 or below</v>
      </c>
      <c r="E639" s="1" t="str">
        <f t="shared" si="41"/>
        <v>318 West 52nd Street 3J</v>
      </c>
      <c r="F639" s="68">
        <v>1750000</v>
      </c>
      <c r="G639" s="7">
        <v>36</v>
      </c>
      <c r="H639" s="67" t="s">
        <v>33</v>
      </c>
      <c r="I639" s="67">
        <v>1</v>
      </c>
      <c r="J639" s="69">
        <v>2</v>
      </c>
      <c r="K639" s="5">
        <v>1099</v>
      </c>
      <c r="L639" s="68">
        <f t="shared" si="42"/>
        <v>1592.3566878980891</v>
      </c>
      <c r="M639" s="7">
        <v>1452</v>
      </c>
      <c r="N639" s="7">
        <v>1365</v>
      </c>
      <c r="O639" s="7">
        <v>2.56</v>
      </c>
      <c r="Q639" s="71" t="s">
        <v>44</v>
      </c>
      <c r="R639" s="68">
        <f t="shared" si="43"/>
        <v>1750000</v>
      </c>
      <c r="U639" s="7">
        <v>36</v>
      </c>
      <c r="V639" s="67" t="s">
        <v>36</v>
      </c>
      <c r="W639" s="67" t="s">
        <v>36</v>
      </c>
    </row>
    <row r="640" spans="1:23" s="7" customFormat="1" x14ac:dyDescent="0.2">
      <c r="A640" s="7" t="s">
        <v>496</v>
      </c>
      <c r="B640" s="67" t="s">
        <v>51</v>
      </c>
      <c r="C640" s="67">
        <v>4</v>
      </c>
      <c r="D640" s="73" t="str">
        <f t="shared" si="44"/>
        <v>5 or below</v>
      </c>
      <c r="E640" s="1" t="str">
        <f t="shared" si="41"/>
        <v>318 West 52nd Street 4G</v>
      </c>
      <c r="F640" s="68">
        <v>2750000</v>
      </c>
      <c r="G640" s="7">
        <v>314</v>
      </c>
      <c r="H640" s="67" t="s">
        <v>33</v>
      </c>
      <c r="I640" s="67">
        <v>1</v>
      </c>
      <c r="J640" s="69">
        <v>1</v>
      </c>
      <c r="K640" s="5">
        <v>898</v>
      </c>
      <c r="L640" s="68">
        <f t="shared" si="42"/>
        <v>3062.3608017817373</v>
      </c>
      <c r="M640" s="7">
        <v>1499</v>
      </c>
      <c r="N640" s="7">
        <v>1127</v>
      </c>
      <c r="O640" s="7">
        <v>2.92</v>
      </c>
      <c r="Q640" s="71" t="s">
        <v>44</v>
      </c>
      <c r="R640" s="68">
        <f t="shared" si="43"/>
        <v>2750000</v>
      </c>
      <c r="U640" s="7">
        <v>314</v>
      </c>
      <c r="V640" s="67" t="s">
        <v>36</v>
      </c>
      <c r="W640" s="67" t="s">
        <v>36</v>
      </c>
    </row>
    <row r="641" spans="1:23" s="7" customFormat="1" x14ac:dyDescent="0.2">
      <c r="A641" t="s">
        <v>540</v>
      </c>
      <c r="B641" s="1" t="s">
        <v>227</v>
      </c>
      <c r="C641" s="1">
        <v>3</v>
      </c>
      <c r="D641" s="73" t="str">
        <f t="shared" si="44"/>
        <v>5 or below</v>
      </c>
      <c r="E641" s="1" t="str">
        <f t="shared" si="41"/>
        <v>345 West 14th Street 3E</v>
      </c>
      <c r="F641" s="3">
        <v>1975000</v>
      </c>
      <c r="G641">
        <v>92</v>
      </c>
      <c r="H641" s="1" t="s">
        <v>33</v>
      </c>
      <c r="I641" s="1">
        <v>1</v>
      </c>
      <c r="J641" s="51">
        <v>2</v>
      </c>
      <c r="K641" s="52">
        <v>1117</v>
      </c>
      <c r="L641" s="3">
        <f t="shared" si="42"/>
        <v>1768.1289167412713</v>
      </c>
      <c r="M641" s="72">
        <v>1456</v>
      </c>
      <c r="N641" s="72">
        <v>598</v>
      </c>
      <c r="O641">
        <v>1.84</v>
      </c>
      <c r="P641"/>
      <c r="Q641" s="53" t="s">
        <v>52</v>
      </c>
      <c r="R641" s="3">
        <f t="shared" si="43"/>
        <v>1975000</v>
      </c>
      <c r="S641"/>
      <c r="T641"/>
      <c r="U641"/>
      <c r="V641" s="1" t="s">
        <v>36</v>
      </c>
      <c r="W641" s="1" t="s">
        <v>35</v>
      </c>
    </row>
    <row r="642" spans="1:23" s="7" customFormat="1" x14ac:dyDescent="0.2">
      <c r="A642" s="59" t="s">
        <v>497</v>
      </c>
      <c r="B642" s="60" t="s">
        <v>541</v>
      </c>
      <c r="C642" s="60">
        <v>26</v>
      </c>
      <c r="D642" s="73" t="str">
        <f t="shared" si="44"/>
        <v>21 to 30</v>
      </c>
      <c r="E642" s="1" t="str">
        <f t="shared" si="41"/>
        <v>350 W 42nd Street 26M</v>
      </c>
      <c r="F642" s="61">
        <v>1075000</v>
      </c>
      <c r="G642" s="59">
        <v>88</v>
      </c>
      <c r="H642" s="60" t="s">
        <v>33</v>
      </c>
      <c r="I642" s="60">
        <v>1</v>
      </c>
      <c r="J642" s="62">
        <v>1</v>
      </c>
      <c r="K642" s="63">
        <v>615</v>
      </c>
      <c r="L642" s="61">
        <f t="shared" si="42"/>
        <v>1682.9268292682927</v>
      </c>
      <c r="M642" s="59">
        <v>1.99</v>
      </c>
      <c r="N642" s="59"/>
      <c r="O642" s="59"/>
      <c r="P642" s="59" t="s">
        <v>197</v>
      </c>
      <c r="Q642" s="65" t="s">
        <v>34</v>
      </c>
      <c r="R642" s="61">
        <f t="shared" si="43"/>
        <v>1035000</v>
      </c>
      <c r="S642" s="66">
        <v>42580</v>
      </c>
      <c r="T642" s="64">
        <v>1035000</v>
      </c>
      <c r="U642" s="59">
        <v>88</v>
      </c>
      <c r="V642" s="60" t="s">
        <v>36</v>
      </c>
      <c r="W642" s="60" t="s">
        <v>36</v>
      </c>
    </row>
    <row r="643" spans="1:23" s="7" customFormat="1" x14ac:dyDescent="0.2">
      <c r="A643" s="59" t="s">
        <v>497</v>
      </c>
      <c r="B643" s="60" t="s">
        <v>542</v>
      </c>
      <c r="C643" s="60">
        <v>19</v>
      </c>
      <c r="D643" s="73" t="str">
        <f t="shared" si="44"/>
        <v>11 to 20</v>
      </c>
      <c r="E643" s="1" t="str">
        <f t="shared" si="41"/>
        <v>350 W 42nd Street 19F</v>
      </c>
      <c r="F643" s="61">
        <v>1150000</v>
      </c>
      <c r="G643" s="59">
        <v>96</v>
      </c>
      <c r="H643" s="60" t="s">
        <v>33</v>
      </c>
      <c r="I643" s="60">
        <v>1</v>
      </c>
      <c r="J643" s="62">
        <v>1</v>
      </c>
      <c r="K643" s="63">
        <v>690</v>
      </c>
      <c r="L643" s="61">
        <f t="shared" si="42"/>
        <v>1594.2028985507247</v>
      </c>
      <c r="M643" s="59">
        <v>1.99</v>
      </c>
      <c r="N643" s="59"/>
      <c r="O643" s="59"/>
      <c r="P643" s="59" t="s">
        <v>197</v>
      </c>
      <c r="Q643" s="65" t="s">
        <v>34</v>
      </c>
      <c r="R643" s="61">
        <f t="shared" si="43"/>
        <v>1100000</v>
      </c>
      <c r="S643" s="66">
        <v>42639</v>
      </c>
      <c r="T643" s="64">
        <v>1100000</v>
      </c>
      <c r="U643" s="59">
        <v>96</v>
      </c>
      <c r="V643" s="60" t="s">
        <v>36</v>
      </c>
      <c r="W643" s="60" t="s">
        <v>36</v>
      </c>
    </row>
    <row r="644" spans="1:23" s="7" customFormat="1" x14ac:dyDescent="0.2">
      <c r="A644" t="s">
        <v>543</v>
      </c>
      <c r="B644" s="1" t="s">
        <v>432</v>
      </c>
      <c r="C644" s="1">
        <v>6</v>
      </c>
      <c r="D644" s="73" t="str">
        <f t="shared" si="44"/>
        <v>6 to 10</v>
      </c>
      <c r="E644" s="1" t="str">
        <f t="shared" si="41"/>
        <v>350 W 57th Street 6D</v>
      </c>
      <c r="F644" s="3">
        <v>1795000</v>
      </c>
      <c r="G644">
        <v>56</v>
      </c>
      <c r="H644" s="1" t="s">
        <v>33</v>
      </c>
      <c r="I644" s="1">
        <v>1</v>
      </c>
      <c r="J644" s="51">
        <v>1</v>
      </c>
      <c r="K644" s="52">
        <v>1250</v>
      </c>
      <c r="L644" s="3">
        <f t="shared" si="42"/>
        <v>1436</v>
      </c>
      <c r="M644">
        <v>1635</v>
      </c>
      <c r="N644">
        <v>1050</v>
      </c>
      <c r="O644">
        <v>2.15</v>
      </c>
      <c r="P644"/>
      <c r="Q644" s="53" t="s">
        <v>52</v>
      </c>
      <c r="R644" s="3">
        <f t="shared" si="43"/>
        <v>1795000</v>
      </c>
      <c r="S644"/>
      <c r="T644"/>
      <c r="U644"/>
      <c r="V644" s="12" t="s">
        <v>36</v>
      </c>
      <c r="W644" s="1" t="s">
        <v>35</v>
      </c>
    </row>
    <row r="645" spans="1:23" s="59" customFormat="1" x14ac:dyDescent="0.2">
      <c r="A645" s="59" t="s">
        <v>498</v>
      </c>
      <c r="B645" s="60" t="s">
        <v>544</v>
      </c>
      <c r="C645" s="60">
        <v>55</v>
      </c>
      <c r="D645" s="73" t="str">
        <f t="shared" si="44"/>
        <v>50 +</v>
      </c>
      <c r="E645" s="1" t="str">
        <f t="shared" si="41"/>
        <v>350 West 42nd Street 55F</v>
      </c>
      <c r="F645" s="61">
        <v>1375000</v>
      </c>
      <c r="G645" s="59">
        <v>112</v>
      </c>
      <c r="H645" s="60" t="s">
        <v>33</v>
      </c>
      <c r="I645" s="60">
        <v>1</v>
      </c>
      <c r="J645" s="62">
        <v>1</v>
      </c>
      <c r="K645" s="63">
        <v>768</v>
      </c>
      <c r="L645" s="61">
        <f t="shared" si="42"/>
        <v>1757.8125</v>
      </c>
      <c r="M645" s="59">
        <v>2.02</v>
      </c>
      <c r="P645" s="59" t="s">
        <v>197</v>
      </c>
      <c r="Q645" s="65" t="s">
        <v>34</v>
      </c>
      <c r="R645" s="61">
        <f t="shared" si="43"/>
        <v>1350000</v>
      </c>
      <c r="S645" s="66">
        <v>42527</v>
      </c>
      <c r="T645" s="64">
        <v>1350000</v>
      </c>
      <c r="U645" s="59">
        <v>112</v>
      </c>
      <c r="V645" s="60" t="s">
        <v>36</v>
      </c>
      <c r="W645" s="60" t="s">
        <v>36</v>
      </c>
    </row>
    <row r="646" spans="1:23" s="59" customFormat="1" x14ac:dyDescent="0.2">
      <c r="A646" t="s">
        <v>498</v>
      </c>
      <c r="B646" s="1" t="s">
        <v>545</v>
      </c>
      <c r="C646" s="1">
        <v>60</v>
      </c>
      <c r="D646" s="73" t="str">
        <f t="shared" si="44"/>
        <v>50 +</v>
      </c>
      <c r="E646" s="1" t="str">
        <f t="shared" si="41"/>
        <v>350 West 42nd Street 60F</v>
      </c>
      <c r="F646" s="3">
        <v>1465000</v>
      </c>
      <c r="G646">
        <v>64</v>
      </c>
      <c r="H646" s="1" t="s">
        <v>33</v>
      </c>
      <c r="I646" s="1">
        <v>1</v>
      </c>
      <c r="J646" s="51">
        <v>1</v>
      </c>
      <c r="K646" s="52" t="s">
        <v>57</v>
      </c>
      <c r="L646" s="3" t="str">
        <f t="shared" si="42"/>
        <v>NA</v>
      </c>
      <c r="M646">
        <v>767</v>
      </c>
      <c r="N646">
        <v>1055</v>
      </c>
      <c r="O646"/>
      <c r="P646" t="s">
        <v>197</v>
      </c>
      <c r="Q646" s="53" t="s">
        <v>52</v>
      </c>
      <c r="R646" s="3">
        <f t="shared" si="43"/>
        <v>1465000</v>
      </c>
      <c r="S646"/>
      <c r="T646"/>
      <c r="U646"/>
      <c r="V646" s="12" t="s">
        <v>36</v>
      </c>
      <c r="W646" s="1" t="s">
        <v>35</v>
      </c>
    </row>
    <row r="647" spans="1:23" s="59" customFormat="1" x14ac:dyDescent="0.2">
      <c r="A647" t="s">
        <v>498</v>
      </c>
      <c r="B647" s="1" t="s">
        <v>546</v>
      </c>
      <c r="C647" s="1">
        <v>53</v>
      </c>
      <c r="D647" s="73" t="str">
        <f t="shared" si="44"/>
        <v>50 +</v>
      </c>
      <c r="E647" s="1" t="str">
        <f t="shared" si="41"/>
        <v>350 West 42nd Street 53F</v>
      </c>
      <c r="F647" s="3">
        <v>1550000</v>
      </c>
      <c r="G647">
        <v>26</v>
      </c>
      <c r="H647" s="1" t="s">
        <v>33</v>
      </c>
      <c r="I647" s="1">
        <v>1</v>
      </c>
      <c r="J647" s="51">
        <v>1</v>
      </c>
      <c r="K647" s="52">
        <v>768</v>
      </c>
      <c r="L647" s="3">
        <f t="shared" si="42"/>
        <v>2018.2291666666667</v>
      </c>
      <c r="M647">
        <v>767</v>
      </c>
      <c r="N647">
        <v>1055</v>
      </c>
      <c r="O647">
        <v>2.37</v>
      </c>
      <c r="P647" t="s">
        <v>197</v>
      </c>
      <c r="Q647" s="53" t="s">
        <v>52</v>
      </c>
      <c r="R647" s="3">
        <f t="shared" si="43"/>
        <v>1550000</v>
      </c>
      <c r="S647"/>
      <c r="T647"/>
      <c r="U647"/>
      <c r="V647" s="12" t="s">
        <v>36</v>
      </c>
      <c r="W647" s="1" t="s">
        <v>35</v>
      </c>
    </row>
    <row r="648" spans="1:23" s="59" customFormat="1" x14ac:dyDescent="0.2">
      <c r="A648" t="s">
        <v>498</v>
      </c>
      <c r="B648" s="1" t="s">
        <v>547</v>
      </c>
      <c r="C648" s="1">
        <v>55</v>
      </c>
      <c r="D648" s="73" t="str">
        <f t="shared" si="44"/>
        <v>50 +</v>
      </c>
      <c r="E648" s="1" t="str">
        <f t="shared" si="41"/>
        <v>350 West 42nd Street 55E</v>
      </c>
      <c r="F648" s="3">
        <v>1650000</v>
      </c>
      <c r="G648">
        <v>119</v>
      </c>
      <c r="H648" s="1" t="s">
        <v>33</v>
      </c>
      <c r="I648" s="1">
        <v>1</v>
      </c>
      <c r="J648" s="51">
        <v>1</v>
      </c>
      <c r="K648" s="52">
        <v>778</v>
      </c>
      <c r="L648" s="3">
        <f t="shared" si="42"/>
        <v>2120.822622107969</v>
      </c>
      <c r="M648">
        <v>777</v>
      </c>
      <c r="N648">
        <v>755</v>
      </c>
      <c r="O648">
        <v>1.97</v>
      </c>
      <c r="P648" t="s">
        <v>197</v>
      </c>
      <c r="Q648" s="53" t="s">
        <v>52</v>
      </c>
      <c r="R648" s="3">
        <f t="shared" si="43"/>
        <v>1650000</v>
      </c>
      <c r="S648"/>
      <c r="T648"/>
      <c r="U648"/>
      <c r="V648" s="12" t="s">
        <v>36</v>
      </c>
      <c r="W648" s="1" t="s">
        <v>35</v>
      </c>
    </row>
    <row r="649" spans="1:23" s="59" customFormat="1" x14ac:dyDescent="0.2">
      <c r="A649" t="s">
        <v>498</v>
      </c>
      <c r="B649" s="1" t="s">
        <v>548</v>
      </c>
      <c r="C649" s="1">
        <v>19</v>
      </c>
      <c r="D649" s="73" t="str">
        <f t="shared" si="44"/>
        <v>11 to 20</v>
      </c>
      <c r="E649" s="1" t="str">
        <f t="shared" si="41"/>
        <v>350 West 42nd Street 19M</v>
      </c>
      <c r="F649" s="3">
        <v>1050000</v>
      </c>
      <c r="G649">
        <v>77</v>
      </c>
      <c r="H649" s="1" t="s">
        <v>33</v>
      </c>
      <c r="I649" s="1">
        <v>1</v>
      </c>
      <c r="J649" s="51">
        <v>1</v>
      </c>
      <c r="K649" s="52">
        <v>615</v>
      </c>
      <c r="L649" s="3">
        <f t="shared" si="42"/>
        <v>1707.3170731707316</v>
      </c>
      <c r="M649">
        <v>615</v>
      </c>
      <c r="N649">
        <v>845</v>
      </c>
      <c r="O649">
        <v>2.37</v>
      </c>
      <c r="P649" t="s">
        <v>197</v>
      </c>
      <c r="Q649" s="53" t="s">
        <v>52</v>
      </c>
      <c r="R649" s="3">
        <f t="shared" si="43"/>
        <v>1050000</v>
      </c>
      <c r="S649"/>
      <c r="T649"/>
      <c r="U649"/>
      <c r="V649" s="12" t="s">
        <v>36</v>
      </c>
      <c r="W649" s="1" t="s">
        <v>35</v>
      </c>
    </row>
    <row r="650" spans="1:23" s="59" customFormat="1" x14ac:dyDescent="0.2">
      <c r="A650" t="s">
        <v>498</v>
      </c>
      <c r="B650" s="1" t="s">
        <v>534</v>
      </c>
      <c r="C650" s="1">
        <v>25</v>
      </c>
      <c r="D650" s="73" t="str">
        <f t="shared" si="44"/>
        <v>21 to 30</v>
      </c>
      <c r="E650" s="1" t="str">
        <f t="shared" si="41"/>
        <v>350 West 42nd Street 25C</v>
      </c>
      <c r="F650" s="3">
        <v>1200000</v>
      </c>
      <c r="G650">
        <v>44</v>
      </c>
      <c r="H650" s="1" t="s">
        <v>33</v>
      </c>
      <c r="I650" s="1">
        <v>1</v>
      </c>
      <c r="J650" s="51">
        <v>1</v>
      </c>
      <c r="K650" s="52">
        <v>663</v>
      </c>
      <c r="L650" s="3">
        <f t="shared" si="42"/>
        <v>1809.9547511312217</v>
      </c>
      <c r="M650">
        <v>639</v>
      </c>
      <c r="N650">
        <v>910</v>
      </c>
      <c r="O650">
        <v>2.34</v>
      </c>
      <c r="P650" t="s">
        <v>197</v>
      </c>
      <c r="Q650" s="53" t="s">
        <v>52</v>
      </c>
      <c r="R650" s="3">
        <f t="shared" si="43"/>
        <v>1200000</v>
      </c>
      <c r="S650"/>
      <c r="T650"/>
      <c r="U650"/>
      <c r="V650" s="12" t="s">
        <v>36</v>
      </c>
      <c r="W650" s="1" t="s">
        <v>35</v>
      </c>
    </row>
    <row r="651" spans="1:23" s="59" customFormat="1" x14ac:dyDescent="0.2">
      <c r="A651" t="s">
        <v>498</v>
      </c>
      <c r="B651" s="1" t="s">
        <v>549</v>
      </c>
      <c r="C651" s="1">
        <v>26</v>
      </c>
      <c r="D651" s="73" t="str">
        <f t="shared" si="44"/>
        <v>21 to 30</v>
      </c>
      <c r="E651" s="1" t="str">
        <f t="shared" si="41"/>
        <v>350 West 42nd Street 26F</v>
      </c>
      <c r="F651" s="3">
        <v>1250000</v>
      </c>
      <c r="G651">
        <v>13</v>
      </c>
      <c r="H651" s="1" t="s">
        <v>33</v>
      </c>
      <c r="I651" s="1">
        <v>1</v>
      </c>
      <c r="J651" s="51">
        <v>1</v>
      </c>
      <c r="K651" s="52">
        <v>690</v>
      </c>
      <c r="L651" s="3">
        <f t="shared" si="42"/>
        <v>1811.5942028985507</v>
      </c>
      <c r="M651">
        <v>689</v>
      </c>
      <c r="N651">
        <v>759</v>
      </c>
      <c r="O651">
        <v>2.1</v>
      </c>
      <c r="P651" t="s">
        <v>197</v>
      </c>
      <c r="Q651" s="53" t="s">
        <v>52</v>
      </c>
      <c r="R651" s="3">
        <f t="shared" si="43"/>
        <v>1250000</v>
      </c>
      <c r="S651"/>
      <c r="T651"/>
      <c r="U651"/>
      <c r="V651" s="12" t="s">
        <v>36</v>
      </c>
      <c r="W651" s="1" t="s">
        <v>35</v>
      </c>
    </row>
    <row r="652" spans="1:23" s="59" customFormat="1" x14ac:dyDescent="0.2">
      <c r="A652" t="s">
        <v>498</v>
      </c>
      <c r="B652" s="1" t="s">
        <v>550</v>
      </c>
      <c r="C652" s="1">
        <v>38</v>
      </c>
      <c r="D652" s="73" t="str">
        <f t="shared" si="44"/>
        <v>31 to 40</v>
      </c>
      <c r="E652" s="1" t="str">
        <f t="shared" si="41"/>
        <v>350 West 42nd Street 38E</v>
      </c>
      <c r="F652" s="3">
        <v>1425000</v>
      </c>
      <c r="G652">
        <v>4</v>
      </c>
      <c r="H652" s="1" t="s">
        <v>33</v>
      </c>
      <c r="I652" s="1">
        <v>1</v>
      </c>
      <c r="J652" s="51">
        <v>1</v>
      </c>
      <c r="K652" s="52">
        <v>778</v>
      </c>
      <c r="L652" s="3">
        <f t="shared" si="42"/>
        <v>1831.6195372750642</v>
      </c>
      <c r="M652">
        <v>778</v>
      </c>
      <c r="N652">
        <v>1063</v>
      </c>
      <c r="O652">
        <v>2.37</v>
      </c>
      <c r="P652" t="s">
        <v>197</v>
      </c>
      <c r="Q652" s="53" t="s">
        <v>52</v>
      </c>
      <c r="R652" s="3">
        <f t="shared" si="43"/>
        <v>1425000</v>
      </c>
      <c r="S652"/>
      <c r="T652"/>
      <c r="U652"/>
      <c r="V652" s="12" t="s">
        <v>36</v>
      </c>
      <c r="W652" s="1" t="s">
        <v>35</v>
      </c>
    </row>
    <row r="653" spans="1:23" s="59" customFormat="1" x14ac:dyDescent="0.2">
      <c r="A653" t="s">
        <v>498</v>
      </c>
      <c r="B653" s="1" t="s">
        <v>551</v>
      </c>
      <c r="C653" s="1">
        <v>42</v>
      </c>
      <c r="D653" s="73" t="str">
        <f t="shared" si="44"/>
        <v>41 to 50</v>
      </c>
      <c r="E653" s="1" t="str">
        <f t="shared" si="41"/>
        <v>350 West 42nd Street 42F</v>
      </c>
      <c r="F653" s="3">
        <v>1349000</v>
      </c>
      <c r="G653">
        <v>64</v>
      </c>
      <c r="H653" s="1" t="s">
        <v>33</v>
      </c>
      <c r="I653" s="1">
        <v>1</v>
      </c>
      <c r="J653" s="51">
        <v>1</v>
      </c>
      <c r="K653" s="52">
        <v>768</v>
      </c>
      <c r="L653" s="3">
        <f t="shared" si="42"/>
        <v>1756.5104166666667</v>
      </c>
      <c r="M653">
        <v>768</v>
      </c>
      <c r="N653">
        <v>1055</v>
      </c>
      <c r="O653">
        <v>2.37</v>
      </c>
      <c r="P653" t="s">
        <v>197</v>
      </c>
      <c r="Q653" s="53" t="s">
        <v>52</v>
      </c>
      <c r="R653" s="3">
        <f t="shared" si="43"/>
        <v>1349000</v>
      </c>
      <c r="S653"/>
      <c r="T653"/>
      <c r="U653"/>
      <c r="V653" s="12" t="s">
        <v>36</v>
      </c>
      <c r="W653" s="1" t="s">
        <v>35</v>
      </c>
    </row>
    <row r="654" spans="1:23" s="59" customFormat="1" x14ac:dyDescent="0.2">
      <c r="A654" t="s">
        <v>498</v>
      </c>
      <c r="B654" s="1" t="s">
        <v>552</v>
      </c>
      <c r="C654" s="1">
        <v>48</v>
      </c>
      <c r="D654" s="73" t="str">
        <f t="shared" si="44"/>
        <v>41 to 50</v>
      </c>
      <c r="E654" s="1" t="str">
        <f t="shared" ref="E654:E717" si="45">A654&amp;" "&amp;B654</f>
        <v>350 West 42nd Street 48F</v>
      </c>
      <c r="F654" s="3">
        <v>1419000</v>
      </c>
      <c r="G654">
        <v>171</v>
      </c>
      <c r="H654" s="1" t="s">
        <v>33</v>
      </c>
      <c r="I654" s="1">
        <v>1</v>
      </c>
      <c r="J654" s="51">
        <v>1</v>
      </c>
      <c r="K654" s="52">
        <v>768</v>
      </c>
      <c r="L654" s="3">
        <f t="shared" ref="L654:L717" si="46">IF(K654="NA","NA",R654/K654)</f>
        <v>1847.65625</v>
      </c>
      <c r="M654">
        <v>768</v>
      </c>
      <c r="N654">
        <v>836</v>
      </c>
      <c r="O654">
        <v>2.09</v>
      </c>
      <c r="P654" t="s">
        <v>197</v>
      </c>
      <c r="Q654" s="53" t="s">
        <v>52</v>
      </c>
      <c r="R654" s="3">
        <f t="shared" ref="R654:R717" si="47">IF(ISBLANK(T654),F654,T654)</f>
        <v>1419000</v>
      </c>
      <c r="S654"/>
      <c r="T654"/>
      <c r="U654"/>
      <c r="V654" s="12" t="s">
        <v>36</v>
      </c>
      <c r="W654" s="1" t="s">
        <v>35</v>
      </c>
    </row>
    <row r="655" spans="1:23" s="59" customFormat="1" x14ac:dyDescent="0.2">
      <c r="A655" t="s">
        <v>498</v>
      </c>
      <c r="B655" s="1" t="s">
        <v>186</v>
      </c>
      <c r="C655" s="1">
        <v>5</v>
      </c>
      <c r="D655" s="73" t="str">
        <f t="shared" si="44"/>
        <v>5 or below</v>
      </c>
      <c r="E655" s="1" t="str">
        <f t="shared" si="45"/>
        <v>350 West 42nd Street 5F</v>
      </c>
      <c r="F655" s="3">
        <v>975000</v>
      </c>
      <c r="G655">
        <v>77</v>
      </c>
      <c r="H655" s="1" t="s">
        <v>33</v>
      </c>
      <c r="I655" s="1">
        <v>1</v>
      </c>
      <c r="J655" s="51">
        <v>1</v>
      </c>
      <c r="K655" s="52">
        <v>690</v>
      </c>
      <c r="L655" s="3">
        <f t="shared" si="46"/>
        <v>1413.0434782608695</v>
      </c>
      <c r="M655">
        <v>689</v>
      </c>
      <c r="N655">
        <v>947</v>
      </c>
      <c r="O655">
        <v>2.37</v>
      </c>
      <c r="P655" t="s">
        <v>197</v>
      </c>
      <c r="Q655" s="53" t="s">
        <v>52</v>
      </c>
      <c r="R655" s="3">
        <f t="shared" si="47"/>
        <v>975000</v>
      </c>
      <c r="S655"/>
      <c r="T655"/>
      <c r="U655"/>
      <c r="V655" s="12" t="s">
        <v>36</v>
      </c>
      <c r="W655" s="1" t="s">
        <v>35</v>
      </c>
    </row>
    <row r="656" spans="1:23" s="59" customFormat="1" x14ac:dyDescent="0.2">
      <c r="A656" t="s">
        <v>498</v>
      </c>
      <c r="B656" s="1" t="s">
        <v>70</v>
      </c>
      <c r="C656" s="1">
        <v>7</v>
      </c>
      <c r="D656" s="73" t="str">
        <f t="shared" si="44"/>
        <v>6 to 10</v>
      </c>
      <c r="E656" s="1" t="str">
        <f t="shared" si="45"/>
        <v>350 West 42nd Street 7D</v>
      </c>
      <c r="F656" s="3">
        <v>1150000</v>
      </c>
      <c r="G656">
        <v>22</v>
      </c>
      <c r="H656" s="1" t="s">
        <v>33</v>
      </c>
      <c r="I656" s="1">
        <v>1</v>
      </c>
      <c r="J656" s="51">
        <v>1</v>
      </c>
      <c r="K656" s="52">
        <v>729</v>
      </c>
      <c r="L656" s="3">
        <f t="shared" si="46"/>
        <v>1577.5034293552812</v>
      </c>
      <c r="M656">
        <v>729</v>
      </c>
      <c r="N656">
        <v>1001</v>
      </c>
      <c r="O656">
        <v>2.37</v>
      </c>
      <c r="P656" t="s">
        <v>197</v>
      </c>
      <c r="Q656" s="53" t="s">
        <v>52</v>
      </c>
      <c r="R656" s="3">
        <f t="shared" si="47"/>
        <v>1150000</v>
      </c>
      <c r="S656"/>
      <c r="T656"/>
      <c r="U656"/>
      <c r="V656" s="12" t="s">
        <v>36</v>
      </c>
      <c r="W656" s="1" t="s">
        <v>35</v>
      </c>
    </row>
    <row r="657" spans="1:23" s="59" customFormat="1" x14ac:dyDescent="0.2">
      <c r="A657" t="s">
        <v>498</v>
      </c>
      <c r="B657" s="1" t="s">
        <v>298</v>
      </c>
      <c r="C657" s="1">
        <v>8</v>
      </c>
      <c r="D657" s="73" t="str">
        <f t="shared" si="44"/>
        <v>6 to 10</v>
      </c>
      <c r="E657" s="1" t="str">
        <f t="shared" si="45"/>
        <v>350 West 42nd Street 8F</v>
      </c>
      <c r="F657" s="3">
        <v>1080000</v>
      </c>
      <c r="G657">
        <v>148</v>
      </c>
      <c r="H657" s="1" t="s">
        <v>33</v>
      </c>
      <c r="I657" s="1">
        <v>1</v>
      </c>
      <c r="J657" s="51">
        <v>1</v>
      </c>
      <c r="K657" s="52">
        <v>690</v>
      </c>
      <c r="L657" s="3">
        <f t="shared" si="46"/>
        <v>1565.2173913043478</v>
      </c>
      <c r="M657">
        <v>690</v>
      </c>
      <c r="N657">
        <v>635</v>
      </c>
      <c r="O657">
        <v>1.92</v>
      </c>
      <c r="P657" t="s">
        <v>197</v>
      </c>
      <c r="Q657" s="53" t="s">
        <v>52</v>
      </c>
      <c r="R657" s="3">
        <f t="shared" si="47"/>
        <v>1080000</v>
      </c>
      <c r="S657"/>
      <c r="T657"/>
      <c r="U657"/>
      <c r="V657" s="12" t="s">
        <v>36</v>
      </c>
      <c r="W657" s="1" t="s">
        <v>35</v>
      </c>
    </row>
    <row r="658" spans="1:23" s="59" customFormat="1" x14ac:dyDescent="0.2">
      <c r="A658" t="s">
        <v>498</v>
      </c>
      <c r="B658" s="1" t="s">
        <v>194</v>
      </c>
      <c r="C658" s="1">
        <v>9</v>
      </c>
      <c r="D658" s="73" t="str">
        <f t="shared" si="44"/>
        <v>6 to 10</v>
      </c>
      <c r="E658" s="1" t="str">
        <f t="shared" si="45"/>
        <v>350 West 42nd Street 9A</v>
      </c>
      <c r="F658" s="3">
        <v>1150000</v>
      </c>
      <c r="G658">
        <v>166</v>
      </c>
      <c r="H658" s="1" t="s">
        <v>33</v>
      </c>
      <c r="I658" s="1">
        <v>1</v>
      </c>
      <c r="J658" s="51">
        <v>1</v>
      </c>
      <c r="K658" s="52">
        <v>741</v>
      </c>
      <c r="L658" s="3">
        <f t="shared" si="46"/>
        <v>1551.9568151147098</v>
      </c>
      <c r="M658">
        <v>741</v>
      </c>
      <c r="N658">
        <v>1018</v>
      </c>
      <c r="O658">
        <v>2.37</v>
      </c>
      <c r="P658" t="s">
        <v>216</v>
      </c>
      <c r="Q658" s="53" t="s">
        <v>52</v>
      </c>
      <c r="R658" s="3">
        <f t="shared" si="47"/>
        <v>1150000</v>
      </c>
      <c r="S658"/>
      <c r="T658"/>
      <c r="U658"/>
      <c r="V658" s="12" t="s">
        <v>36</v>
      </c>
      <c r="W658" s="1" t="s">
        <v>35</v>
      </c>
    </row>
    <row r="659" spans="1:23" s="59" customFormat="1" x14ac:dyDescent="0.2">
      <c r="A659" s="59" t="s">
        <v>498</v>
      </c>
      <c r="B659" s="60" t="s">
        <v>553</v>
      </c>
      <c r="C659" s="60">
        <v>25</v>
      </c>
      <c r="D659" s="73" t="str">
        <f t="shared" si="44"/>
        <v>21 to 30</v>
      </c>
      <c r="E659" s="1" t="str">
        <f t="shared" si="45"/>
        <v>350 West 42nd Street 25M</v>
      </c>
      <c r="F659" s="61">
        <v>1080000</v>
      </c>
      <c r="G659" s="59">
        <v>51</v>
      </c>
      <c r="H659" s="60" t="s">
        <v>33</v>
      </c>
      <c r="I659" s="60">
        <v>1</v>
      </c>
      <c r="J659" s="62">
        <v>1</v>
      </c>
      <c r="K659" s="63">
        <v>615</v>
      </c>
      <c r="L659" s="61">
        <f t="shared" si="46"/>
        <v>1756.0975609756097</v>
      </c>
      <c r="M659" s="59">
        <v>1.93</v>
      </c>
      <c r="P659" s="59" t="s">
        <v>197</v>
      </c>
      <c r="Q659" s="65" t="s">
        <v>34</v>
      </c>
      <c r="R659" s="61">
        <f t="shared" si="47"/>
        <v>1080000</v>
      </c>
      <c r="S659" s="66">
        <v>42517</v>
      </c>
      <c r="T659" s="64">
        <v>1080000</v>
      </c>
      <c r="U659" s="59">
        <v>51</v>
      </c>
      <c r="V659" s="60" t="s">
        <v>36</v>
      </c>
      <c r="W659" s="60" t="s">
        <v>36</v>
      </c>
    </row>
    <row r="660" spans="1:23" s="59" customFormat="1" x14ac:dyDescent="0.2">
      <c r="A660" s="59" t="s">
        <v>498</v>
      </c>
      <c r="B660" s="60" t="s">
        <v>554</v>
      </c>
      <c r="C660" s="60">
        <v>15</v>
      </c>
      <c r="D660" s="73" t="str">
        <f t="shared" si="44"/>
        <v>11 to 20</v>
      </c>
      <c r="E660" s="1" t="str">
        <f t="shared" si="45"/>
        <v>350 West 42nd Street 15C</v>
      </c>
      <c r="F660" s="61">
        <v>1150000</v>
      </c>
      <c r="G660" s="59">
        <v>14</v>
      </c>
      <c r="H660" s="60" t="s">
        <v>33</v>
      </c>
      <c r="I660" s="60">
        <v>1</v>
      </c>
      <c r="J660" s="62">
        <v>1</v>
      </c>
      <c r="K660" s="63">
        <v>712</v>
      </c>
      <c r="L660" s="61">
        <f t="shared" si="46"/>
        <v>1601.1235955056179</v>
      </c>
      <c r="M660" s="59">
        <v>1.86</v>
      </c>
      <c r="P660" s="59" t="s">
        <v>197</v>
      </c>
      <c r="Q660" s="65" t="s">
        <v>34</v>
      </c>
      <c r="R660" s="61">
        <f t="shared" si="47"/>
        <v>1140000</v>
      </c>
      <c r="S660" s="66">
        <v>42541</v>
      </c>
      <c r="T660" s="64">
        <v>1140000</v>
      </c>
      <c r="U660" s="59">
        <v>14</v>
      </c>
      <c r="V660" s="60" t="s">
        <v>36</v>
      </c>
      <c r="W660" s="60" t="s">
        <v>36</v>
      </c>
    </row>
    <row r="661" spans="1:23" s="59" customFormat="1" x14ac:dyDescent="0.2">
      <c r="A661" s="59" t="s">
        <v>498</v>
      </c>
      <c r="B661" s="60" t="s">
        <v>395</v>
      </c>
      <c r="C661" s="60">
        <v>10</v>
      </c>
      <c r="D661" s="73" t="str">
        <f t="shared" si="44"/>
        <v>6 to 10</v>
      </c>
      <c r="E661" s="1" t="str">
        <f t="shared" si="45"/>
        <v>350 West 42nd Street 10D</v>
      </c>
      <c r="F661" s="61">
        <v>1150000</v>
      </c>
      <c r="G661" s="59">
        <v>26</v>
      </c>
      <c r="H661" s="60" t="s">
        <v>33</v>
      </c>
      <c r="I661" s="60">
        <v>1</v>
      </c>
      <c r="J661" s="62">
        <v>1</v>
      </c>
      <c r="K661" s="63">
        <v>729</v>
      </c>
      <c r="L661" s="61">
        <f t="shared" si="46"/>
        <v>1580.2469135802469</v>
      </c>
      <c r="M661" s="59">
        <v>2.02</v>
      </c>
      <c r="P661" s="59" t="s">
        <v>197</v>
      </c>
      <c r="Q661" s="65" t="s">
        <v>34</v>
      </c>
      <c r="R661" s="61">
        <f t="shared" si="47"/>
        <v>1152000</v>
      </c>
      <c r="S661" s="66">
        <v>42446</v>
      </c>
      <c r="T661" s="64">
        <v>1152000</v>
      </c>
      <c r="U661" s="59">
        <v>26</v>
      </c>
      <c r="V661" s="60" t="s">
        <v>36</v>
      </c>
      <c r="W661" s="60" t="s">
        <v>36</v>
      </c>
    </row>
    <row r="662" spans="1:23" s="59" customFormat="1" x14ac:dyDescent="0.2">
      <c r="A662" s="59" t="s">
        <v>498</v>
      </c>
      <c r="B662" s="60" t="s">
        <v>555</v>
      </c>
      <c r="C662" s="60">
        <v>14</v>
      </c>
      <c r="D662" s="73" t="str">
        <f t="shared" si="44"/>
        <v>11 to 20</v>
      </c>
      <c r="E662" s="1" t="str">
        <f t="shared" si="45"/>
        <v>350 West 42nd Street 14A</v>
      </c>
      <c r="F662" s="61">
        <v>1200000</v>
      </c>
      <c r="G662" s="59">
        <v>50</v>
      </c>
      <c r="H662" s="60" t="s">
        <v>33</v>
      </c>
      <c r="I662" s="60">
        <v>1</v>
      </c>
      <c r="J662" s="62">
        <v>1</v>
      </c>
      <c r="K662" s="63">
        <v>741</v>
      </c>
      <c r="L662" s="61">
        <f t="shared" si="46"/>
        <v>1592.4426450742239</v>
      </c>
      <c r="M662" s="59">
        <v>2.0099999999999998</v>
      </c>
      <c r="P662" s="59" t="s">
        <v>197</v>
      </c>
      <c r="Q662" s="65" t="s">
        <v>34</v>
      </c>
      <c r="R662" s="61">
        <f t="shared" si="47"/>
        <v>1180000</v>
      </c>
      <c r="S662" s="66">
        <v>42564</v>
      </c>
      <c r="T662" s="64">
        <v>1180000</v>
      </c>
      <c r="U662" s="59">
        <v>50</v>
      </c>
      <c r="V662" s="60" t="s">
        <v>36</v>
      </c>
      <c r="W662" s="60" t="s">
        <v>36</v>
      </c>
    </row>
    <row r="663" spans="1:23" s="59" customFormat="1" x14ac:dyDescent="0.2">
      <c r="A663" s="7" t="s">
        <v>498</v>
      </c>
      <c r="B663" s="67" t="s">
        <v>556</v>
      </c>
      <c r="C663" s="67">
        <v>19</v>
      </c>
      <c r="D663" s="73" t="str">
        <f t="shared" si="44"/>
        <v>11 to 20</v>
      </c>
      <c r="E663" s="1" t="str">
        <f t="shared" si="45"/>
        <v>350 West 42nd Street 19C</v>
      </c>
      <c r="F663" s="68">
        <v>1189000</v>
      </c>
      <c r="G663" s="7">
        <v>136</v>
      </c>
      <c r="H663" s="67" t="s">
        <v>33</v>
      </c>
      <c r="I663" s="67">
        <v>1</v>
      </c>
      <c r="J663" s="69">
        <v>1</v>
      </c>
      <c r="K663" s="5">
        <v>663</v>
      </c>
      <c r="L663" s="68">
        <f t="shared" si="46"/>
        <v>1793.3634992458522</v>
      </c>
      <c r="M663" s="7">
        <v>663</v>
      </c>
      <c r="N663" s="7">
        <v>910</v>
      </c>
      <c r="O663" s="7">
        <v>2.37</v>
      </c>
      <c r="P663" s="7" t="s">
        <v>216</v>
      </c>
      <c r="Q663" s="71" t="s">
        <v>44</v>
      </c>
      <c r="R663" s="68">
        <f t="shared" si="47"/>
        <v>1189000</v>
      </c>
      <c r="S663" s="7"/>
      <c r="T663" s="7"/>
      <c r="U663" s="7">
        <v>136</v>
      </c>
      <c r="V663" s="67" t="s">
        <v>36</v>
      </c>
      <c r="W663" s="67" t="s">
        <v>36</v>
      </c>
    </row>
    <row r="664" spans="1:23" s="59" customFormat="1" x14ac:dyDescent="0.2">
      <c r="A664" s="59" t="s">
        <v>498</v>
      </c>
      <c r="B664" s="60" t="s">
        <v>557</v>
      </c>
      <c r="C664" s="60">
        <v>28</v>
      </c>
      <c r="D664" s="73" t="str">
        <f t="shared" si="44"/>
        <v>21 to 30</v>
      </c>
      <c r="E664" s="1" t="str">
        <f t="shared" si="45"/>
        <v>350 West 42nd Street 28A</v>
      </c>
      <c r="F664" s="61">
        <v>1250000</v>
      </c>
      <c r="G664" s="59">
        <v>27</v>
      </c>
      <c r="H664" s="60" t="s">
        <v>33</v>
      </c>
      <c r="I664" s="60">
        <v>1</v>
      </c>
      <c r="J664" s="62">
        <v>1</v>
      </c>
      <c r="K664" s="63">
        <v>741</v>
      </c>
      <c r="L664" s="61">
        <f t="shared" si="46"/>
        <v>1619.4331983805669</v>
      </c>
      <c r="M664" s="59">
        <v>2.02</v>
      </c>
      <c r="P664" s="59" t="s">
        <v>197</v>
      </c>
      <c r="Q664" s="65" t="s">
        <v>34</v>
      </c>
      <c r="R664" s="61">
        <f t="shared" si="47"/>
        <v>1200000</v>
      </c>
      <c r="S664" s="66">
        <v>42474</v>
      </c>
      <c r="T664" s="64">
        <v>1200000</v>
      </c>
      <c r="U664" s="59">
        <v>27</v>
      </c>
      <c r="V664" s="60" t="s">
        <v>36</v>
      </c>
      <c r="W664" s="60" t="s">
        <v>36</v>
      </c>
    </row>
    <row r="665" spans="1:23" s="59" customFormat="1" x14ac:dyDescent="0.2">
      <c r="A665" s="59" t="s">
        <v>498</v>
      </c>
      <c r="B665" s="60" t="s">
        <v>558</v>
      </c>
      <c r="C665" s="60">
        <v>17</v>
      </c>
      <c r="D665" s="73" t="str">
        <f t="shared" si="44"/>
        <v>11 to 20</v>
      </c>
      <c r="E665" s="1" t="str">
        <f t="shared" si="45"/>
        <v>350 West 42nd Street 17A</v>
      </c>
      <c r="F665" s="61">
        <v>1250000</v>
      </c>
      <c r="G665" s="59">
        <v>40</v>
      </c>
      <c r="H665" s="60" t="s">
        <v>33</v>
      </c>
      <c r="I665" s="60">
        <v>1</v>
      </c>
      <c r="J665" s="62">
        <v>1</v>
      </c>
      <c r="K665" s="63">
        <v>741</v>
      </c>
      <c r="L665" s="61">
        <f t="shared" si="46"/>
        <v>1653.1713900134953</v>
      </c>
      <c r="M665" s="59">
        <v>2.08</v>
      </c>
      <c r="P665" s="59" t="s">
        <v>197</v>
      </c>
      <c r="Q665" s="65" t="s">
        <v>34</v>
      </c>
      <c r="R665" s="61">
        <f t="shared" si="47"/>
        <v>1225000</v>
      </c>
      <c r="S665" s="66">
        <v>42545</v>
      </c>
      <c r="T665" s="64">
        <v>1225000</v>
      </c>
      <c r="U665" s="59">
        <v>40</v>
      </c>
      <c r="V665" s="60" t="s">
        <v>36</v>
      </c>
      <c r="W665" s="60" t="s">
        <v>36</v>
      </c>
    </row>
    <row r="666" spans="1:23" s="59" customFormat="1" x14ac:dyDescent="0.2">
      <c r="A666" s="59" t="s">
        <v>498</v>
      </c>
      <c r="B666" s="60" t="s">
        <v>120</v>
      </c>
      <c r="C666" s="60">
        <v>26</v>
      </c>
      <c r="D666" s="73" t="str">
        <f t="shared" si="44"/>
        <v>21 to 30</v>
      </c>
      <c r="E666" s="1" t="str">
        <f t="shared" si="45"/>
        <v>350 West 42nd Street 26A</v>
      </c>
      <c r="F666" s="61">
        <v>1250000</v>
      </c>
      <c r="G666" s="59">
        <v>136</v>
      </c>
      <c r="H666" s="60" t="s">
        <v>33</v>
      </c>
      <c r="I666" s="60">
        <v>1</v>
      </c>
      <c r="J666" s="62">
        <v>1</v>
      </c>
      <c r="K666" s="63">
        <v>741</v>
      </c>
      <c r="L666" s="61">
        <f t="shared" si="46"/>
        <v>1659.919028340081</v>
      </c>
      <c r="M666" s="59">
        <v>2.37</v>
      </c>
      <c r="P666" s="59" t="s">
        <v>197</v>
      </c>
      <c r="Q666" s="65" t="s">
        <v>34</v>
      </c>
      <c r="R666" s="61">
        <f t="shared" si="47"/>
        <v>1230000</v>
      </c>
      <c r="S666" s="66">
        <v>42669</v>
      </c>
      <c r="T666" s="64">
        <v>1230000</v>
      </c>
      <c r="U666" s="59">
        <v>136</v>
      </c>
      <c r="V666" s="60" t="s">
        <v>36</v>
      </c>
      <c r="W666" s="60" t="s">
        <v>36</v>
      </c>
    </row>
    <row r="667" spans="1:23" s="59" customFormat="1" x14ac:dyDescent="0.2">
      <c r="A667" s="7" t="s">
        <v>498</v>
      </c>
      <c r="B667" s="67" t="s">
        <v>559</v>
      </c>
      <c r="C667" s="67">
        <v>26</v>
      </c>
      <c r="D667" s="73" t="str">
        <f t="shared" si="44"/>
        <v>21 to 30</v>
      </c>
      <c r="E667" s="1" t="str">
        <f t="shared" si="45"/>
        <v>350 West 42nd Street 26K</v>
      </c>
      <c r="F667" s="68">
        <v>1250000</v>
      </c>
      <c r="G667" s="7">
        <v>57</v>
      </c>
      <c r="H667" s="67" t="s">
        <v>33</v>
      </c>
      <c r="I667" s="67">
        <v>1</v>
      </c>
      <c r="J667" s="69">
        <v>1</v>
      </c>
      <c r="K667" s="5">
        <v>710</v>
      </c>
      <c r="L667" s="68">
        <f t="shared" si="46"/>
        <v>1760.5633802816901</v>
      </c>
      <c r="M667" s="7">
        <v>710</v>
      </c>
      <c r="N667" s="7">
        <v>977</v>
      </c>
      <c r="O667" s="7">
        <v>2.38</v>
      </c>
      <c r="P667" s="7" t="s">
        <v>197</v>
      </c>
      <c r="Q667" s="71" t="s">
        <v>44</v>
      </c>
      <c r="R667" s="68">
        <f t="shared" si="47"/>
        <v>1250000</v>
      </c>
      <c r="S667" s="7"/>
      <c r="T667" s="7"/>
      <c r="U667" s="7">
        <v>57</v>
      </c>
      <c r="V667" s="67" t="s">
        <v>36</v>
      </c>
      <c r="W667" s="67" t="s">
        <v>36</v>
      </c>
    </row>
    <row r="668" spans="1:23" s="59" customFormat="1" x14ac:dyDescent="0.2">
      <c r="A668" s="59" t="s">
        <v>498</v>
      </c>
      <c r="B668" s="60" t="s">
        <v>560</v>
      </c>
      <c r="C668" s="60">
        <v>39</v>
      </c>
      <c r="D668" s="73" t="str">
        <f t="shared" si="44"/>
        <v>31 to 40</v>
      </c>
      <c r="E668" s="1" t="str">
        <f t="shared" si="45"/>
        <v>350 West 42nd Street 39E</v>
      </c>
      <c r="F668" s="61">
        <v>1425000</v>
      </c>
      <c r="G668" s="59">
        <v>78</v>
      </c>
      <c r="H668" s="60" t="s">
        <v>33</v>
      </c>
      <c r="I668" s="60">
        <v>1</v>
      </c>
      <c r="J668" s="62">
        <v>1</v>
      </c>
      <c r="K668" s="63">
        <v>778</v>
      </c>
      <c r="L668" s="61">
        <f t="shared" si="46"/>
        <v>1760.9254498714654</v>
      </c>
      <c r="M668" s="59">
        <v>1.99</v>
      </c>
      <c r="P668" s="59" t="s">
        <v>197</v>
      </c>
      <c r="Q668" s="65" t="s">
        <v>34</v>
      </c>
      <c r="R668" s="61">
        <f t="shared" si="47"/>
        <v>1370000</v>
      </c>
      <c r="S668" s="66">
        <v>42620</v>
      </c>
      <c r="T668" s="64">
        <v>1370000</v>
      </c>
      <c r="U668" s="59">
        <v>78</v>
      </c>
      <c r="V668" s="60" t="s">
        <v>36</v>
      </c>
      <c r="W668" s="60" t="s">
        <v>36</v>
      </c>
    </row>
    <row r="669" spans="1:23" s="59" customFormat="1" x14ac:dyDescent="0.2">
      <c r="A669" s="59" t="s">
        <v>498</v>
      </c>
      <c r="B669" s="60" t="s">
        <v>561</v>
      </c>
      <c r="C669" s="60">
        <v>36</v>
      </c>
      <c r="D669" s="73" t="str">
        <f t="shared" si="44"/>
        <v>31 to 40</v>
      </c>
      <c r="E669" s="1" t="str">
        <f t="shared" si="45"/>
        <v>350 West 42nd Street 36H</v>
      </c>
      <c r="F669" s="61">
        <v>1395000</v>
      </c>
      <c r="G669" s="59">
        <v>126</v>
      </c>
      <c r="H669" s="60" t="s">
        <v>33</v>
      </c>
      <c r="I669" s="60">
        <v>1</v>
      </c>
      <c r="J669" s="62">
        <v>1</v>
      </c>
      <c r="K669" s="63">
        <v>794</v>
      </c>
      <c r="L669" s="61">
        <f t="shared" si="46"/>
        <v>1731.7380352644836</v>
      </c>
      <c r="M669" s="59">
        <v>1.98</v>
      </c>
      <c r="P669" s="59" t="s">
        <v>197</v>
      </c>
      <c r="Q669" s="65" t="s">
        <v>34</v>
      </c>
      <c r="R669" s="61">
        <f t="shared" si="47"/>
        <v>1375000</v>
      </c>
      <c r="S669" s="66">
        <v>42475</v>
      </c>
      <c r="T669" s="64">
        <v>1375000</v>
      </c>
      <c r="U669" s="59">
        <v>126</v>
      </c>
      <c r="V669" s="60" t="s">
        <v>36</v>
      </c>
      <c r="W669" s="60" t="s">
        <v>36</v>
      </c>
    </row>
    <row r="670" spans="1:23" s="59" customFormat="1" x14ac:dyDescent="0.2">
      <c r="A670" s="59" t="s">
        <v>498</v>
      </c>
      <c r="B670" s="60" t="s">
        <v>562</v>
      </c>
      <c r="C670" s="60">
        <v>40</v>
      </c>
      <c r="D670" s="73" t="str">
        <f t="shared" si="44"/>
        <v>31 to 40</v>
      </c>
      <c r="E670" s="1" t="str">
        <f t="shared" si="45"/>
        <v>350 West 42nd Street 40A</v>
      </c>
      <c r="F670" s="61">
        <v>1439000</v>
      </c>
      <c r="G670" s="59">
        <v>51</v>
      </c>
      <c r="H670" s="60" t="s">
        <v>33</v>
      </c>
      <c r="I670" s="60">
        <v>1</v>
      </c>
      <c r="J670" s="62">
        <v>1</v>
      </c>
      <c r="K670" s="63">
        <v>885</v>
      </c>
      <c r="L670" s="61">
        <f t="shared" si="46"/>
        <v>1625.9887005649719</v>
      </c>
      <c r="M670" s="59">
        <v>2.02</v>
      </c>
      <c r="P670" s="59" t="s">
        <v>197</v>
      </c>
      <c r="Q670" s="65" t="s">
        <v>34</v>
      </c>
      <c r="R670" s="61">
        <f t="shared" si="47"/>
        <v>1439000</v>
      </c>
      <c r="S670" s="66">
        <v>42571</v>
      </c>
      <c r="T670" s="64">
        <v>1439000</v>
      </c>
      <c r="U670" s="59">
        <v>51</v>
      </c>
      <c r="V670" s="60" t="s">
        <v>36</v>
      </c>
      <c r="W670" s="60" t="s">
        <v>36</v>
      </c>
    </row>
    <row r="671" spans="1:23" s="59" customFormat="1" x14ac:dyDescent="0.2">
      <c r="A671" t="s">
        <v>502</v>
      </c>
      <c r="B671" s="1">
        <v>221</v>
      </c>
      <c r="C671" s="1">
        <v>22</v>
      </c>
      <c r="D671" s="73" t="str">
        <f t="shared" si="44"/>
        <v>21 to 30</v>
      </c>
      <c r="E671" s="1" t="str">
        <f t="shared" si="45"/>
        <v>416 West 52nd Street 221</v>
      </c>
      <c r="F671" s="3">
        <v>1499000</v>
      </c>
      <c r="G671">
        <v>113</v>
      </c>
      <c r="H671" s="1" t="s">
        <v>33</v>
      </c>
      <c r="I671" s="1">
        <v>1</v>
      </c>
      <c r="J671" s="51">
        <v>1.5</v>
      </c>
      <c r="K671" s="52">
        <v>1270</v>
      </c>
      <c r="L671" s="3">
        <f t="shared" si="46"/>
        <v>1180.3149606299212</v>
      </c>
      <c r="M671">
        <v>1055</v>
      </c>
      <c r="N671">
        <v>1840</v>
      </c>
      <c r="O671">
        <v>2.2799999999999998</v>
      </c>
      <c r="P671"/>
      <c r="Q671" s="53" t="s">
        <v>52</v>
      </c>
      <c r="R671" s="3">
        <f t="shared" si="47"/>
        <v>1499000</v>
      </c>
      <c r="S671"/>
      <c r="T671"/>
      <c r="U671"/>
      <c r="V671" s="12" t="s">
        <v>36</v>
      </c>
      <c r="W671" s="1" t="s">
        <v>35</v>
      </c>
    </row>
    <row r="672" spans="1:23" s="59" customFormat="1" x14ac:dyDescent="0.2">
      <c r="A672" t="s">
        <v>502</v>
      </c>
      <c r="B672" s="1">
        <v>317</v>
      </c>
      <c r="C672" s="1">
        <v>3</v>
      </c>
      <c r="D672" s="73" t="str">
        <f t="shared" si="44"/>
        <v>5 or below</v>
      </c>
      <c r="E672" s="1" t="str">
        <f t="shared" si="45"/>
        <v>416 West 52nd Street 317</v>
      </c>
      <c r="F672" s="3">
        <v>1368000</v>
      </c>
      <c r="G672">
        <v>47</v>
      </c>
      <c r="H672" s="1" t="s">
        <v>33</v>
      </c>
      <c r="I672" s="1">
        <v>1</v>
      </c>
      <c r="J672" s="51">
        <v>1</v>
      </c>
      <c r="K672" s="52">
        <v>827</v>
      </c>
      <c r="L672" s="3">
        <f t="shared" si="46"/>
        <v>1654.1717049576785</v>
      </c>
      <c r="M672">
        <v>563</v>
      </c>
      <c r="N672">
        <v>1089</v>
      </c>
      <c r="O672">
        <v>2</v>
      </c>
      <c r="P672"/>
      <c r="Q672" s="53" t="s">
        <v>52</v>
      </c>
      <c r="R672" s="3">
        <f t="shared" si="47"/>
        <v>1368000</v>
      </c>
      <c r="S672"/>
      <c r="T672"/>
      <c r="U672"/>
      <c r="V672" s="12" t="s">
        <v>36</v>
      </c>
      <c r="W672" s="1" t="s">
        <v>35</v>
      </c>
    </row>
    <row r="673" spans="1:23" s="59" customFormat="1" x14ac:dyDescent="0.2">
      <c r="A673" t="s">
        <v>502</v>
      </c>
      <c r="B673" s="1">
        <v>320</v>
      </c>
      <c r="C673" s="1">
        <v>3</v>
      </c>
      <c r="D673" s="73" t="str">
        <f t="shared" si="44"/>
        <v>5 or below</v>
      </c>
      <c r="E673" s="1" t="str">
        <f t="shared" si="45"/>
        <v>416 West 52nd Street 320</v>
      </c>
      <c r="F673" s="3">
        <v>1313000</v>
      </c>
      <c r="G673">
        <v>126</v>
      </c>
      <c r="H673" s="1" t="s">
        <v>33</v>
      </c>
      <c r="I673" s="1">
        <v>1</v>
      </c>
      <c r="J673" s="51">
        <v>1</v>
      </c>
      <c r="K673" s="52">
        <v>820</v>
      </c>
      <c r="L673" s="3">
        <f t="shared" si="46"/>
        <v>1601.219512195122</v>
      </c>
      <c r="M673">
        <v>559</v>
      </c>
      <c r="N673">
        <v>1081</v>
      </c>
      <c r="O673">
        <v>2</v>
      </c>
      <c r="P673"/>
      <c r="Q673" s="53" t="s">
        <v>52</v>
      </c>
      <c r="R673" s="3">
        <f t="shared" si="47"/>
        <v>1313000</v>
      </c>
      <c r="S673"/>
      <c r="T673"/>
      <c r="U673"/>
      <c r="V673" s="12" t="s">
        <v>36</v>
      </c>
      <c r="W673" s="1" t="s">
        <v>35</v>
      </c>
    </row>
    <row r="674" spans="1:23" s="59" customFormat="1" x14ac:dyDescent="0.2">
      <c r="A674" t="s">
        <v>502</v>
      </c>
      <c r="B674" s="1">
        <v>405</v>
      </c>
      <c r="C674" s="1">
        <v>4</v>
      </c>
      <c r="D674" s="73" t="str">
        <f t="shared" si="44"/>
        <v>5 or below</v>
      </c>
      <c r="E674" s="1" t="str">
        <f t="shared" si="45"/>
        <v>416 West 52nd Street 405</v>
      </c>
      <c r="F674" s="3">
        <v>1179000</v>
      </c>
      <c r="G674">
        <v>124</v>
      </c>
      <c r="H674" s="1" t="s">
        <v>33</v>
      </c>
      <c r="I674" s="1">
        <v>1</v>
      </c>
      <c r="J674" s="51">
        <v>1</v>
      </c>
      <c r="K674" s="52">
        <v>720</v>
      </c>
      <c r="L674" s="3">
        <f t="shared" si="46"/>
        <v>1637.5</v>
      </c>
      <c r="M674">
        <v>491</v>
      </c>
      <c r="N674">
        <v>949</v>
      </c>
      <c r="O674">
        <v>2</v>
      </c>
      <c r="P674"/>
      <c r="Q674" s="53" t="s">
        <v>52</v>
      </c>
      <c r="R674" s="3">
        <f t="shared" si="47"/>
        <v>1179000</v>
      </c>
      <c r="S674"/>
      <c r="T674"/>
      <c r="U674"/>
      <c r="V674" s="12" t="s">
        <v>36</v>
      </c>
      <c r="W674" s="1" t="s">
        <v>35</v>
      </c>
    </row>
    <row r="675" spans="1:23" s="59" customFormat="1" x14ac:dyDescent="0.2">
      <c r="A675" t="s">
        <v>502</v>
      </c>
      <c r="B675" s="1">
        <v>407</v>
      </c>
      <c r="C675" s="1">
        <v>4</v>
      </c>
      <c r="D675" s="73" t="str">
        <f t="shared" si="44"/>
        <v>5 or below</v>
      </c>
      <c r="E675" s="1" t="str">
        <f t="shared" si="45"/>
        <v>416 West 52nd Street 407</v>
      </c>
      <c r="F675" s="3">
        <v>1197000</v>
      </c>
      <c r="G675">
        <v>18</v>
      </c>
      <c r="H675" s="1" t="s">
        <v>33</v>
      </c>
      <c r="I675" s="1">
        <v>1</v>
      </c>
      <c r="J675" s="51">
        <v>1</v>
      </c>
      <c r="K675" s="52">
        <v>799</v>
      </c>
      <c r="L675" s="3">
        <f t="shared" si="46"/>
        <v>1498.1226533166457</v>
      </c>
      <c r="M675">
        <v>544</v>
      </c>
      <c r="N675">
        <v>1052</v>
      </c>
      <c r="O675">
        <v>2</v>
      </c>
      <c r="P675"/>
      <c r="Q675" s="53" t="s">
        <v>52</v>
      </c>
      <c r="R675" s="3">
        <f t="shared" si="47"/>
        <v>1197000</v>
      </c>
      <c r="S675"/>
      <c r="T675"/>
      <c r="U675"/>
      <c r="V675" s="12" t="s">
        <v>36</v>
      </c>
      <c r="W675" s="1" t="s">
        <v>35</v>
      </c>
    </row>
    <row r="676" spans="1:23" s="59" customFormat="1" x14ac:dyDescent="0.2">
      <c r="A676" t="s">
        <v>502</v>
      </c>
      <c r="B676" s="1">
        <v>409</v>
      </c>
      <c r="C676" s="1">
        <v>4</v>
      </c>
      <c r="D676" s="73" t="str">
        <f t="shared" si="44"/>
        <v>5 or below</v>
      </c>
      <c r="E676" s="1" t="str">
        <f t="shared" si="45"/>
        <v>416 West 52nd Street 409</v>
      </c>
      <c r="F676" s="3">
        <v>1133000</v>
      </c>
      <c r="G676">
        <v>47</v>
      </c>
      <c r="H676" s="1" t="s">
        <v>33</v>
      </c>
      <c r="I676" s="1">
        <v>1</v>
      </c>
      <c r="J676" s="51">
        <v>1</v>
      </c>
      <c r="K676" s="52">
        <v>692</v>
      </c>
      <c r="L676" s="3">
        <f t="shared" si="46"/>
        <v>1637.2832369942196</v>
      </c>
      <c r="M676">
        <v>471</v>
      </c>
      <c r="N676">
        <v>911</v>
      </c>
      <c r="O676">
        <v>2</v>
      </c>
      <c r="P676"/>
      <c r="Q676" s="53" t="s">
        <v>52</v>
      </c>
      <c r="R676" s="3">
        <f t="shared" si="47"/>
        <v>1133000</v>
      </c>
      <c r="S676"/>
      <c r="T676"/>
      <c r="U676"/>
      <c r="V676" s="12" t="s">
        <v>36</v>
      </c>
      <c r="W676" s="1" t="s">
        <v>35</v>
      </c>
    </row>
    <row r="677" spans="1:23" s="59" customFormat="1" x14ac:dyDescent="0.2">
      <c r="A677" t="s">
        <v>502</v>
      </c>
      <c r="B677" s="1">
        <v>419</v>
      </c>
      <c r="C677" s="1">
        <v>4</v>
      </c>
      <c r="D677" s="73" t="str">
        <f t="shared" si="44"/>
        <v>5 or below</v>
      </c>
      <c r="E677" s="1" t="str">
        <f t="shared" si="45"/>
        <v>416 West 52nd Street 419</v>
      </c>
      <c r="F677" s="3">
        <v>1144000</v>
      </c>
      <c r="G677">
        <v>138</v>
      </c>
      <c r="H677" s="1" t="s">
        <v>33</v>
      </c>
      <c r="I677" s="1">
        <v>1</v>
      </c>
      <c r="J677" s="51">
        <v>1</v>
      </c>
      <c r="K677" s="52">
        <v>755</v>
      </c>
      <c r="L677" s="3">
        <f t="shared" si="46"/>
        <v>1515.2317880794701</v>
      </c>
      <c r="M677">
        <v>515</v>
      </c>
      <c r="N677">
        <v>995</v>
      </c>
      <c r="O677">
        <v>2</v>
      </c>
      <c r="P677"/>
      <c r="Q677" s="53" t="s">
        <v>52</v>
      </c>
      <c r="R677" s="3">
        <f t="shared" si="47"/>
        <v>1144000</v>
      </c>
      <c r="S677"/>
      <c r="T677"/>
      <c r="U677"/>
      <c r="V677" s="12" t="s">
        <v>36</v>
      </c>
      <c r="W677" s="1" t="s">
        <v>35</v>
      </c>
    </row>
    <row r="678" spans="1:23" s="59" customFormat="1" x14ac:dyDescent="0.2">
      <c r="A678" s="59" t="s">
        <v>502</v>
      </c>
      <c r="B678" s="60">
        <v>211</v>
      </c>
      <c r="C678" s="60">
        <v>2</v>
      </c>
      <c r="D678" s="73" t="str">
        <f t="shared" si="44"/>
        <v>5 or below</v>
      </c>
      <c r="E678" s="1" t="str">
        <f t="shared" si="45"/>
        <v>416 West 52nd Street 211</v>
      </c>
      <c r="F678" s="61">
        <v>790000</v>
      </c>
      <c r="G678" s="59">
        <v>37</v>
      </c>
      <c r="H678" s="60" t="s">
        <v>33</v>
      </c>
      <c r="I678" s="60">
        <v>1</v>
      </c>
      <c r="J678" s="62">
        <v>1</v>
      </c>
      <c r="K678" s="63">
        <v>570</v>
      </c>
      <c r="L678" s="61">
        <f t="shared" si="46"/>
        <v>1364.9122807017543</v>
      </c>
      <c r="M678" s="59">
        <v>2.2999999999999998</v>
      </c>
      <c r="Q678" s="65" t="s">
        <v>34</v>
      </c>
      <c r="R678" s="61">
        <f t="shared" si="47"/>
        <v>778000</v>
      </c>
      <c r="S678" s="66">
        <v>42650</v>
      </c>
      <c r="T678" s="64">
        <v>778000</v>
      </c>
      <c r="U678" s="59">
        <v>37</v>
      </c>
      <c r="V678" s="60" t="s">
        <v>36</v>
      </c>
      <c r="W678" s="60" t="s">
        <v>36</v>
      </c>
    </row>
    <row r="679" spans="1:23" s="59" customFormat="1" x14ac:dyDescent="0.2">
      <c r="A679" s="59" t="s">
        <v>502</v>
      </c>
      <c r="B679" s="60">
        <v>200</v>
      </c>
      <c r="C679" s="60">
        <v>2</v>
      </c>
      <c r="D679" s="73" t="str">
        <f t="shared" si="44"/>
        <v>5 or below</v>
      </c>
      <c r="E679" s="1" t="str">
        <f t="shared" si="45"/>
        <v>416 West 52nd Street 200</v>
      </c>
      <c r="F679" s="61">
        <v>859000</v>
      </c>
      <c r="G679" s="59">
        <v>23</v>
      </c>
      <c r="H679" s="60" t="s">
        <v>33</v>
      </c>
      <c r="I679" s="60">
        <v>1</v>
      </c>
      <c r="J679" s="62">
        <v>1</v>
      </c>
      <c r="K679" s="63">
        <v>632</v>
      </c>
      <c r="L679" s="61">
        <f t="shared" si="46"/>
        <v>1359.1772151898733</v>
      </c>
      <c r="M679" s="59">
        <v>2.2999999999999998</v>
      </c>
      <c r="Q679" s="65" t="s">
        <v>34</v>
      </c>
      <c r="R679" s="61">
        <f t="shared" si="47"/>
        <v>859000</v>
      </c>
      <c r="S679" s="66">
        <v>42656</v>
      </c>
      <c r="T679" s="64">
        <v>859000</v>
      </c>
      <c r="U679" s="59">
        <v>23</v>
      </c>
      <c r="V679" s="60" t="s">
        <v>36</v>
      </c>
      <c r="W679" s="60" t="s">
        <v>36</v>
      </c>
    </row>
    <row r="680" spans="1:23" s="59" customFormat="1" x14ac:dyDescent="0.2">
      <c r="A680" s="59" t="s">
        <v>502</v>
      </c>
      <c r="B680" s="60">
        <v>308</v>
      </c>
      <c r="C680" s="60">
        <v>3</v>
      </c>
      <c r="D680" s="73" t="str">
        <f t="shared" si="44"/>
        <v>5 or below</v>
      </c>
      <c r="E680" s="1" t="str">
        <f t="shared" si="45"/>
        <v>416 West 52nd Street 308</v>
      </c>
      <c r="F680" s="61">
        <v>899000</v>
      </c>
      <c r="G680" s="59">
        <v>93</v>
      </c>
      <c r="H680" s="60" t="s">
        <v>33</v>
      </c>
      <c r="I680" s="60">
        <v>1</v>
      </c>
      <c r="J680" s="62">
        <v>1</v>
      </c>
      <c r="K680" s="63">
        <v>561</v>
      </c>
      <c r="L680" s="61">
        <f t="shared" si="46"/>
        <v>1573.9750445632799</v>
      </c>
      <c r="M680" s="59">
        <v>2.29</v>
      </c>
      <c r="Q680" s="65" t="s">
        <v>34</v>
      </c>
      <c r="R680" s="61">
        <f t="shared" si="47"/>
        <v>883000</v>
      </c>
      <c r="S680" s="66">
        <v>42634</v>
      </c>
      <c r="T680" s="64">
        <v>883000</v>
      </c>
      <c r="U680" s="59">
        <v>93</v>
      </c>
      <c r="V680" s="60" t="s">
        <v>36</v>
      </c>
      <c r="W680" s="60" t="s">
        <v>36</v>
      </c>
    </row>
    <row r="681" spans="1:23" s="59" customFormat="1" x14ac:dyDescent="0.2">
      <c r="A681" s="59" t="s">
        <v>502</v>
      </c>
      <c r="B681" s="60">
        <v>508</v>
      </c>
      <c r="C681" s="60">
        <v>5</v>
      </c>
      <c r="D681" s="73" t="str">
        <f t="shared" si="44"/>
        <v>5 or below</v>
      </c>
      <c r="E681" s="1" t="str">
        <f t="shared" si="45"/>
        <v>416 West 52nd Street 508</v>
      </c>
      <c r="F681" s="61">
        <v>911000</v>
      </c>
      <c r="G681" s="59">
        <v>1</v>
      </c>
      <c r="H681" s="60" t="s">
        <v>33</v>
      </c>
      <c r="I681" s="60">
        <v>1</v>
      </c>
      <c r="J681" s="62">
        <v>1</v>
      </c>
      <c r="K681" s="63">
        <v>560</v>
      </c>
      <c r="L681" s="61">
        <f t="shared" si="46"/>
        <v>1626.7857142857142</v>
      </c>
      <c r="M681" s="59">
        <v>2.2999999999999998</v>
      </c>
      <c r="Q681" s="65" t="s">
        <v>34</v>
      </c>
      <c r="R681" s="61">
        <f t="shared" si="47"/>
        <v>911000</v>
      </c>
      <c r="S681" s="66">
        <v>42634</v>
      </c>
      <c r="T681" s="64">
        <v>911000</v>
      </c>
      <c r="U681" s="59">
        <v>1</v>
      </c>
      <c r="V681" s="60" t="s">
        <v>36</v>
      </c>
      <c r="W681" s="60" t="s">
        <v>36</v>
      </c>
    </row>
    <row r="682" spans="1:23" s="59" customFormat="1" x14ac:dyDescent="0.2">
      <c r="A682" s="7" t="s">
        <v>502</v>
      </c>
      <c r="B682" s="67">
        <v>410</v>
      </c>
      <c r="C682" s="67">
        <v>4</v>
      </c>
      <c r="D682" s="73" t="str">
        <f t="shared" si="44"/>
        <v>5 or below</v>
      </c>
      <c r="E682" s="1" t="str">
        <f t="shared" si="45"/>
        <v>416 West 52nd Street 410</v>
      </c>
      <c r="F682" s="68">
        <v>960000</v>
      </c>
      <c r="G682" s="7">
        <v>0</v>
      </c>
      <c r="H682" s="67" t="s">
        <v>33</v>
      </c>
      <c r="I682" s="67">
        <v>1</v>
      </c>
      <c r="J682" s="69">
        <v>1</v>
      </c>
      <c r="K682" s="5">
        <v>606</v>
      </c>
      <c r="L682" s="68">
        <f t="shared" si="46"/>
        <v>1584.1584158415842</v>
      </c>
      <c r="M682" s="7">
        <v>503</v>
      </c>
      <c r="N682" s="7">
        <v>880</v>
      </c>
      <c r="O682" s="7">
        <v>2.2799999999999998</v>
      </c>
      <c r="P682" s="7"/>
      <c r="Q682" s="71" t="s">
        <v>44</v>
      </c>
      <c r="R682" s="68">
        <f t="shared" si="47"/>
        <v>960000</v>
      </c>
      <c r="S682" s="7"/>
      <c r="T682" s="7"/>
      <c r="U682" s="7">
        <v>0</v>
      </c>
      <c r="V682" s="67" t="s">
        <v>36</v>
      </c>
      <c r="W682" s="67" t="s">
        <v>36</v>
      </c>
    </row>
    <row r="683" spans="1:23" s="59" customFormat="1" x14ac:dyDescent="0.2">
      <c r="A683" s="7" t="s">
        <v>502</v>
      </c>
      <c r="B683" s="67">
        <v>711</v>
      </c>
      <c r="C683" s="67">
        <v>7</v>
      </c>
      <c r="D683" s="73" t="str">
        <f t="shared" ref="D683:D735" si="48">IF(C683&lt;=$E$4,$F$4,IF(C683&lt;=$E$5,$F$5,IF(C683&lt;=$E$6,$F$6,IF(C683&lt;=$E$7,$F$7,IF(C683&lt;=$E$8,$F$8,IF(C683&lt;=$E$9,$F$9,IF(C683&gt;=$E$9,$F$10,"Look!")))))))</f>
        <v>6 to 10</v>
      </c>
      <c r="E683" s="1" t="str">
        <f t="shared" si="45"/>
        <v>416 West 52nd Street 711</v>
      </c>
      <c r="F683" s="68">
        <v>970000</v>
      </c>
      <c r="G683" s="7">
        <v>113</v>
      </c>
      <c r="H683" s="67" t="s">
        <v>33</v>
      </c>
      <c r="I683" s="67">
        <v>1</v>
      </c>
      <c r="J683" s="69">
        <v>1</v>
      </c>
      <c r="K683" s="5">
        <v>580</v>
      </c>
      <c r="L683" s="68">
        <f t="shared" si="46"/>
        <v>1672.4137931034484</v>
      </c>
      <c r="M683" s="7">
        <v>482</v>
      </c>
      <c r="N683" s="7">
        <v>840</v>
      </c>
      <c r="O683" s="7">
        <v>2.2799999999999998</v>
      </c>
      <c r="P683" s="7"/>
      <c r="Q683" s="71" t="s">
        <v>44</v>
      </c>
      <c r="R683" s="68">
        <f t="shared" si="47"/>
        <v>970000</v>
      </c>
      <c r="S683" s="7"/>
      <c r="T683" s="7"/>
      <c r="U683" s="7">
        <v>113</v>
      </c>
      <c r="V683" s="67" t="s">
        <v>36</v>
      </c>
      <c r="W683" s="67" t="s">
        <v>36</v>
      </c>
    </row>
    <row r="684" spans="1:23" s="59" customFormat="1" x14ac:dyDescent="0.2">
      <c r="A684" s="59" t="s">
        <v>502</v>
      </c>
      <c r="B684" s="60">
        <v>217</v>
      </c>
      <c r="C684" s="60">
        <v>2</v>
      </c>
      <c r="D684" s="73" t="str">
        <f t="shared" si="48"/>
        <v>5 or below</v>
      </c>
      <c r="E684" s="1" t="str">
        <f t="shared" si="45"/>
        <v>416 West 52nd Street 217</v>
      </c>
      <c r="F684" s="61">
        <v>1038000</v>
      </c>
      <c r="G684" s="59">
        <v>1</v>
      </c>
      <c r="H684" s="60" t="s">
        <v>33</v>
      </c>
      <c r="I684" s="60">
        <v>1</v>
      </c>
      <c r="J684" s="62">
        <v>1</v>
      </c>
      <c r="K684" s="63">
        <v>769</v>
      </c>
      <c r="L684" s="61">
        <f t="shared" si="46"/>
        <v>1349.8049414824447</v>
      </c>
      <c r="M684" s="59">
        <v>2.63</v>
      </c>
      <c r="Q684" s="65" t="s">
        <v>34</v>
      </c>
      <c r="R684" s="61">
        <f t="shared" si="47"/>
        <v>1038000</v>
      </c>
      <c r="S684" s="66">
        <v>42674</v>
      </c>
      <c r="T684" s="64">
        <v>1038000</v>
      </c>
      <c r="U684" s="59">
        <v>1</v>
      </c>
      <c r="V684" s="60" t="s">
        <v>36</v>
      </c>
      <c r="W684" s="60" t="s">
        <v>36</v>
      </c>
    </row>
    <row r="685" spans="1:23" s="59" customFormat="1" x14ac:dyDescent="0.2">
      <c r="A685" s="7" t="s">
        <v>502</v>
      </c>
      <c r="B685" s="67">
        <v>321</v>
      </c>
      <c r="C685" s="67">
        <v>3</v>
      </c>
      <c r="D685" s="73" t="str">
        <f t="shared" si="48"/>
        <v>5 or below</v>
      </c>
      <c r="E685" s="1" t="str">
        <f t="shared" si="45"/>
        <v>416 West 52nd Street 321</v>
      </c>
      <c r="F685" s="68">
        <v>1076000</v>
      </c>
      <c r="G685" s="7">
        <v>29</v>
      </c>
      <c r="H685" s="67" t="s">
        <v>33</v>
      </c>
      <c r="I685" s="67">
        <v>1</v>
      </c>
      <c r="J685" s="69">
        <v>1</v>
      </c>
      <c r="K685" s="5">
        <v>667</v>
      </c>
      <c r="L685" s="68">
        <f t="shared" si="46"/>
        <v>1613.1934032983509</v>
      </c>
      <c r="M685" s="7">
        <v>554</v>
      </c>
      <c r="N685" s="7">
        <v>970</v>
      </c>
      <c r="O685" s="7">
        <v>2.2799999999999998</v>
      </c>
      <c r="P685" s="7"/>
      <c r="Q685" s="71" t="s">
        <v>44</v>
      </c>
      <c r="R685" s="68">
        <f t="shared" si="47"/>
        <v>1076000</v>
      </c>
      <c r="S685" s="7"/>
      <c r="T685" s="7"/>
      <c r="U685" s="7">
        <v>29</v>
      </c>
      <c r="V685" s="67" t="s">
        <v>36</v>
      </c>
      <c r="W685" s="67" t="s">
        <v>36</v>
      </c>
    </row>
    <row r="686" spans="1:23" s="59" customFormat="1" x14ac:dyDescent="0.2">
      <c r="A686" s="7" t="s">
        <v>502</v>
      </c>
      <c r="B686" s="67">
        <v>421</v>
      </c>
      <c r="C686" s="67">
        <v>4</v>
      </c>
      <c r="D686" s="73" t="str">
        <f t="shared" si="48"/>
        <v>5 or below</v>
      </c>
      <c r="E686" s="1" t="str">
        <f t="shared" si="45"/>
        <v>416 West 52nd Street 421</v>
      </c>
      <c r="F686" s="68">
        <v>1100000</v>
      </c>
      <c r="G686" s="7">
        <v>209</v>
      </c>
      <c r="H686" s="67" t="s">
        <v>33</v>
      </c>
      <c r="I686" s="67">
        <v>1</v>
      </c>
      <c r="J686" s="69">
        <v>1</v>
      </c>
      <c r="K686" s="5">
        <v>667</v>
      </c>
      <c r="L686" s="68">
        <f t="shared" si="46"/>
        <v>1649.175412293853</v>
      </c>
      <c r="M686" s="7">
        <v>554</v>
      </c>
      <c r="N686" s="7">
        <v>970</v>
      </c>
      <c r="O686" s="7">
        <v>2.2799999999999998</v>
      </c>
      <c r="P686" s="7"/>
      <c r="Q686" s="71" t="s">
        <v>44</v>
      </c>
      <c r="R686" s="68">
        <f t="shared" si="47"/>
        <v>1100000</v>
      </c>
      <c r="S686" s="7"/>
      <c r="T686" s="7"/>
      <c r="U686" s="7">
        <v>209</v>
      </c>
      <c r="V686" s="67" t="s">
        <v>36</v>
      </c>
      <c r="W686" s="67" t="s">
        <v>36</v>
      </c>
    </row>
    <row r="687" spans="1:23" s="59" customFormat="1" x14ac:dyDescent="0.2">
      <c r="A687" s="7" t="s">
        <v>502</v>
      </c>
      <c r="B687" s="67">
        <v>309</v>
      </c>
      <c r="C687" s="67">
        <v>3</v>
      </c>
      <c r="D687" s="73" t="str">
        <f t="shared" si="48"/>
        <v>5 or below</v>
      </c>
      <c r="E687" s="1" t="str">
        <f t="shared" si="45"/>
        <v>416 West 52nd Street 309</v>
      </c>
      <c r="F687" s="68">
        <v>1108000</v>
      </c>
      <c r="G687" s="7">
        <v>144</v>
      </c>
      <c r="H687" s="67" t="s">
        <v>33</v>
      </c>
      <c r="I687" s="67">
        <v>1</v>
      </c>
      <c r="J687" s="69">
        <v>1</v>
      </c>
      <c r="K687" s="5">
        <v>692</v>
      </c>
      <c r="L687" s="68">
        <f t="shared" si="46"/>
        <v>1601.1560693641618</v>
      </c>
      <c r="M687" s="7">
        <v>575</v>
      </c>
      <c r="N687" s="7">
        <v>1000</v>
      </c>
      <c r="O687" s="7">
        <v>2.2799999999999998</v>
      </c>
      <c r="P687" s="7"/>
      <c r="Q687" s="71" t="s">
        <v>44</v>
      </c>
      <c r="R687" s="68">
        <f t="shared" si="47"/>
        <v>1108000</v>
      </c>
      <c r="S687" s="7"/>
      <c r="T687" s="7"/>
      <c r="U687" s="7">
        <v>144</v>
      </c>
      <c r="V687" s="67" t="s">
        <v>36</v>
      </c>
      <c r="W687" s="67" t="s">
        <v>36</v>
      </c>
    </row>
    <row r="688" spans="1:23" s="59" customFormat="1" x14ac:dyDescent="0.2">
      <c r="A688" s="59" t="s">
        <v>502</v>
      </c>
      <c r="B688" s="60">
        <v>521</v>
      </c>
      <c r="C688" s="60">
        <v>5</v>
      </c>
      <c r="D688" s="73" t="str">
        <f t="shared" si="48"/>
        <v>5 or below</v>
      </c>
      <c r="E688" s="1" t="str">
        <f t="shared" si="45"/>
        <v>416 West 52nd Street 521</v>
      </c>
      <c r="F688" s="61">
        <v>1120000</v>
      </c>
      <c r="G688" s="59">
        <v>1</v>
      </c>
      <c r="H688" s="60" t="s">
        <v>33</v>
      </c>
      <c r="I688" s="60">
        <v>1</v>
      </c>
      <c r="J688" s="62">
        <v>1</v>
      </c>
      <c r="K688" s="63">
        <v>667</v>
      </c>
      <c r="L688" s="61">
        <f t="shared" si="46"/>
        <v>1679.1604197901049</v>
      </c>
      <c r="M688" s="59">
        <v>2.2599999999999998</v>
      </c>
      <c r="Q688" s="65" t="s">
        <v>34</v>
      </c>
      <c r="R688" s="61">
        <f t="shared" si="47"/>
        <v>1120000</v>
      </c>
      <c r="S688" s="66">
        <v>42654</v>
      </c>
      <c r="T688" s="64">
        <v>1120000</v>
      </c>
      <c r="U688" s="59">
        <v>1</v>
      </c>
      <c r="V688" s="60" t="s">
        <v>36</v>
      </c>
      <c r="W688" s="60" t="s">
        <v>36</v>
      </c>
    </row>
    <row r="689" spans="1:23" s="59" customFormat="1" x14ac:dyDescent="0.2">
      <c r="A689" s="59" t="s">
        <v>502</v>
      </c>
      <c r="B689" s="60">
        <v>305</v>
      </c>
      <c r="C689" s="60">
        <v>3</v>
      </c>
      <c r="D689" s="73" t="str">
        <f t="shared" si="48"/>
        <v>5 or below</v>
      </c>
      <c r="E689" s="1" t="str">
        <f t="shared" si="45"/>
        <v>416 West 52nd Street 305</v>
      </c>
      <c r="F689" s="61">
        <v>1154000</v>
      </c>
      <c r="G689" s="59">
        <v>28</v>
      </c>
      <c r="H689" s="60" t="s">
        <v>33</v>
      </c>
      <c r="I689" s="60">
        <v>1</v>
      </c>
      <c r="J689" s="62">
        <v>1</v>
      </c>
      <c r="K689" s="63">
        <v>720</v>
      </c>
      <c r="L689" s="61">
        <f t="shared" si="46"/>
        <v>1583.3333333333333</v>
      </c>
      <c r="M689" s="59">
        <v>2.2799999999999998</v>
      </c>
      <c r="Q689" s="65" t="s">
        <v>34</v>
      </c>
      <c r="R689" s="61">
        <f t="shared" si="47"/>
        <v>1140000</v>
      </c>
      <c r="S689" s="66">
        <v>42648</v>
      </c>
      <c r="T689" s="64">
        <v>1140000</v>
      </c>
      <c r="U689" s="59">
        <v>28</v>
      </c>
      <c r="V689" s="60" t="s">
        <v>36</v>
      </c>
      <c r="W689" s="60" t="s">
        <v>36</v>
      </c>
    </row>
    <row r="690" spans="1:23" s="59" customFormat="1" x14ac:dyDescent="0.2">
      <c r="A690" s="59" t="s">
        <v>502</v>
      </c>
      <c r="B690" s="60">
        <v>322</v>
      </c>
      <c r="C690" s="60">
        <v>3</v>
      </c>
      <c r="D690" s="73" t="str">
        <f t="shared" si="48"/>
        <v>5 or below</v>
      </c>
      <c r="E690" s="1" t="str">
        <f t="shared" si="45"/>
        <v>416 West 52nd Street 322</v>
      </c>
      <c r="F690" s="61">
        <v>1179000</v>
      </c>
      <c r="G690" s="59">
        <v>142</v>
      </c>
      <c r="H690" s="60" t="s">
        <v>33</v>
      </c>
      <c r="I690" s="60">
        <v>1</v>
      </c>
      <c r="J690" s="62">
        <v>1</v>
      </c>
      <c r="K690" s="63">
        <v>725</v>
      </c>
      <c r="L690" s="61">
        <f t="shared" si="46"/>
        <v>1586.2068965517242</v>
      </c>
      <c r="M690" s="59">
        <v>2.2999999999999998</v>
      </c>
      <c r="Q690" s="65" t="s">
        <v>34</v>
      </c>
      <c r="R690" s="61">
        <f t="shared" si="47"/>
        <v>1150000</v>
      </c>
      <c r="S690" s="66">
        <v>42650</v>
      </c>
      <c r="T690" s="64">
        <v>1150000</v>
      </c>
      <c r="U690" s="59">
        <v>142</v>
      </c>
      <c r="V690" s="60" t="s">
        <v>36</v>
      </c>
      <c r="W690" s="60" t="s">
        <v>36</v>
      </c>
    </row>
    <row r="691" spans="1:23" s="59" customFormat="1" x14ac:dyDescent="0.2">
      <c r="A691" s="7" t="s">
        <v>502</v>
      </c>
      <c r="B691" s="67">
        <v>300</v>
      </c>
      <c r="C691" s="67">
        <v>3</v>
      </c>
      <c r="D691" s="73" t="str">
        <f t="shared" si="48"/>
        <v>5 or below</v>
      </c>
      <c r="E691" s="1" t="str">
        <f t="shared" si="45"/>
        <v>416 West 52nd Street 300</v>
      </c>
      <c r="F691" s="68">
        <v>1189000</v>
      </c>
      <c r="G691" s="7">
        <v>246</v>
      </c>
      <c r="H691" s="67" t="s">
        <v>33</v>
      </c>
      <c r="I691" s="67">
        <v>1</v>
      </c>
      <c r="J691" s="69">
        <v>1</v>
      </c>
      <c r="K691" s="5">
        <v>724</v>
      </c>
      <c r="L691" s="68">
        <f t="shared" si="46"/>
        <v>1642.2651933701657</v>
      </c>
      <c r="M691" s="7">
        <v>494</v>
      </c>
      <c r="N691" s="7">
        <v>954</v>
      </c>
      <c r="O691" s="7">
        <v>2</v>
      </c>
      <c r="P691" s="7"/>
      <c r="Q691" s="71" t="s">
        <v>44</v>
      </c>
      <c r="R691" s="68">
        <f t="shared" si="47"/>
        <v>1189000</v>
      </c>
      <c r="S691" s="7"/>
      <c r="T691" s="7"/>
      <c r="U691" s="7">
        <v>246</v>
      </c>
      <c r="V691" s="67" t="s">
        <v>36</v>
      </c>
      <c r="W691" s="67" t="s">
        <v>36</v>
      </c>
    </row>
    <row r="692" spans="1:23" s="59" customFormat="1" x14ac:dyDescent="0.2">
      <c r="A692" s="59" t="s">
        <v>502</v>
      </c>
      <c r="B692" s="60">
        <v>522</v>
      </c>
      <c r="C692" s="60">
        <v>5</v>
      </c>
      <c r="D692" s="73" t="str">
        <f t="shared" si="48"/>
        <v>5 or below</v>
      </c>
      <c r="E692" s="1" t="str">
        <f t="shared" si="45"/>
        <v>416 West 52nd Street 522</v>
      </c>
      <c r="F692" s="61">
        <v>1229000</v>
      </c>
      <c r="G692" s="59">
        <v>2</v>
      </c>
      <c r="H692" s="60" t="s">
        <v>33</v>
      </c>
      <c r="I692" s="60">
        <v>1</v>
      </c>
      <c r="J692" s="62">
        <v>1</v>
      </c>
      <c r="K692" s="63">
        <v>725</v>
      </c>
      <c r="L692" s="61">
        <f t="shared" si="46"/>
        <v>1641.3793103448277</v>
      </c>
      <c r="M692" s="59">
        <v>2.2799999999999998</v>
      </c>
      <c r="Q692" s="65" t="s">
        <v>34</v>
      </c>
      <c r="R692" s="61">
        <f t="shared" si="47"/>
        <v>1190000</v>
      </c>
      <c r="S692" s="66">
        <v>42643</v>
      </c>
      <c r="T692" s="64">
        <v>1190000</v>
      </c>
      <c r="U692" s="59">
        <v>2</v>
      </c>
      <c r="V692" s="60" t="s">
        <v>36</v>
      </c>
      <c r="W692" s="60" t="s">
        <v>36</v>
      </c>
    </row>
    <row r="693" spans="1:23" s="59" customFormat="1" x14ac:dyDescent="0.2">
      <c r="A693" s="7" t="s">
        <v>502</v>
      </c>
      <c r="B693" s="67">
        <v>722</v>
      </c>
      <c r="C693" s="67">
        <v>7</v>
      </c>
      <c r="D693" s="73" t="str">
        <f t="shared" si="48"/>
        <v>6 to 10</v>
      </c>
      <c r="E693" s="1" t="str">
        <f t="shared" si="45"/>
        <v>416 West 52nd Street 722</v>
      </c>
      <c r="F693" s="68">
        <v>1265000</v>
      </c>
      <c r="G693" s="7">
        <v>17</v>
      </c>
      <c r="H693" s="67" t="s">
        <v>33</v>
      </c>
      <c r="I693" s="67">
        <v>1</v>
      </c>
      <c r="J693" s="69">
        <v>1</v>
      </c>
      <c r="K693" s="5">
        <v>725</v>
      </c>
      <c r="L693" s="68">
        <f t="shared" si="46"/>
        <v>1744.8275862068965</v>
      </c>
      <c r="M693" s="7">
        <v>494</v>
      </c>
      <c r="N693" s="7">
        <v>955</v>
      </c>
      <c r="O693" s="7">
        <v>2</v>
      </c>
      <c r="P693" s="7"/>
      <c r="Q693" s="71" t="s">
        <v>44</v>
      </c>
      <c r="R693" s="68">
        <f t="shared" si="47"/>
        <v>1265000</v>
      </c>
      <c r="S693" s="7"/>
      <c r="T693" s="7"/>
      <c r="U693" s="7">
        <v>17</v>
      </c>
      <c r="V693" s="67" t="s">
        <v>36</v>
      </c>
      <c r="W693" s="67" t="s">
        <v>36</v>
      </c>
    </row>
    <row r="694" spans="1:23" s="59" customFormat="1" x14ac:dyDescent="0.2">
      <c r="A694" s="59" t="s">
        <v>502</v>
      </c>
      <c r="B694" s="60">
        <v>600</v>
      </c>
      <c r="C694" s="60">
        <v>6</v>
      </c>
      <c r="D694" s="73" t="str">
        <f t="shared" si="48"/>
        <v>6 to 10</v>
      </c>
      <c r="E694" s="1" t="str">
        <f t="shared" si="45"/>
        <v>416 West 52nd Street 600</v>
      </c>
      <c r="F694" s="61">
        <v>1312000</v>
      </c>
      <c r="G694" s="59">
        <v>8</v>
      </c>
      <c r="H694" s="60" t="s">
        <v>33</v>
      </c>
      <c r="I694" s="60">
        <v>1</v>
      </c>
      <c r="J694" s="62">
        <v>1</v>
      </c>
      <c r="K694" s="63">
        <v>724</v>
      </c>
      <c r="L694" s="61">
        <f t="shared" si="46"/>
        <v>1812.1546961325967</v>
      </c>
      <c r="M694" s="59">
        <v>2.2799999999999998</v>
      </c>
      <c r="Q694" s="65" t="s">
        <v>34</v>
      </c>
      <c r="R694" s="61">
        <f t="shared" si="47"/>
        <v>1312000</v>
      </c>
      <c r="S694" s="66">
        <v>42681</v>
      </c>
      <c r="T694" s="64">
        <v>1312000</v>
      </c>
      <c r="U694" s="59">
        <v>8</v>
      </c>
      <c r="V694" s="60" t="s">
        <v>36</v>
      </c>
      <c r="W694" s="60" t="s">
        <v>36</v>
      </c>
    </row>
    <row r="695" spans="1:23" s="59" customFormat="1" x14ac:dyDescent="0.2">
      <c r="A695" s="59" t="s">
        <v>502</v>
      </c>
      <c r="B695" s="60">
        <v>700</v>
      </c>
      <c r="C695" s="60">
        <v>7</v>
      </c>
      <c r="D695" s="73" t="str">
        <f t="shared" si="48"/>
        <v>6 to 10</v>
      </c>
      <c r="E695" s="1" t="str">
        <f t="shared" si="45"/>
        <v>416 West 52nd Street 700</v>
      </c>
      <c r="F695" s="61">
        <v>1380000</v>
      </c>
      <c r="G695" s="59">
        <v>37</v>
      </c>
      <c r="H695" s="60" t="s">
        <v>33</v>
      </c>
      <c r="I695" s="60">
        <v>1</v>
      </c>
      <c r="J695" s="62">
        <v>1</v>
      </c>
      <c r="K695" s="63">
        <v>724</v>
      </c>
      <c r="L695" s="61">
        <f t="shared" si="46"/>
        <v>1906.0773480662983</v>
      </c>
      <c r="M695" s="59">
        <v>2.2799999999999998</v>
      </c>
      <c r="Q695" s="65" t="s">
        <v>34</v>
      </c>
      <c r="R695" s="61">
        <f t="shared" si="47"/>
        <v>1380000</v>
      </c>
      <c r="S695" s="66">
        <v>42674</v>
      </c>
      <c r="T695" s="64">
        <v>1380000</v>
      </c>
      <c r="U695" s="59">
        <v>37</v>
      </c>
      <c r="V695" s="60" t="s">
        <v>36</v>
      </c>
      <c r="W695" s="60" t="s">
        <v>36</v>
      </c>
    </row>
    <row r="696" spans="1:23" s="59" customFormat="1" x14ac:dyDescent="0.2">
      <c r="A696" t="s">
        <v>563</v>
      </c>
      <c r="B696" s="1" t="s">
        <v>555</v>
      </c>
      <c r="C696" s="1">
        <v>14</v>
      </c>
      <c r="D696" s="73" t="str">
        <f t="shared" si="48"/>
        <v>11 to 20</v>
      </c>
      <c r="E696" s="1" t="str">
        <f t="shared" si="45"/>
        <v>425 West 50th Street 14A</v>
      </c>
      <c r="F696" s="3">
        <v>2400000</v>
      </c>
      <c r="G696">
        <v>11</v>
      </c>
      <c r="H696" s="1" t="s">
        <v>33</v>
      </c>
      <c r="I696" s="1">
        <v>1</v>
      </c>
      <c r="J696" s="51">
        <v>1</v>
      </c>
      <c r="K696" s="52">
        <v>992</v>
      </c>
      <c r="L696" s="3">
        <f t="shared" si="46"/>
        <v>2419.3548387096776</v>
      </c>
      <c r="M696">
        <v>1235</v>
      </c>
      <c r="N696">
        <v>1256</v>
      </c>
      <c r="O696">
        <v>2.5099999999999998</v>
      </c>
      <c r="P696"/>
      <c r="Q696" s="53" t="s">
        <v>52</v>
      </c>
      <c r="R696" s="3">
        <f t="shared" si="47"/>
        <v>2400000</v>
      </c>
      <c r="S696"/>
      <c r="T696"/>
      <c r="U696"/>
      <c r="V696" s="12" t="s">
        <v>36</v>
      </c>
      <c r="W696" s="1" t="s">
        <v>35</v>
      </c>
    </row>
    <row r="697" spans="1:23" s="59" customFormat="1" x14ac:dyDescent="0.2">
      <c r="A697" s="7" t="s">
        <v>563</v>
      </c>
      <c r="B697" s="67" t="s">
        <v>564</v>
      </c>
      <c r="C697" s="67">
        <v>12</v>
      </c>
      <c r="D697" s="73" t="str">
        <f t="shared" si="48"/>
        <v>11 to 20</v>
      </c>
      <c r="E697" s="1" t="str">
        <f t="shared" si="45"/>
        <v>425 West 50th Street 12F</v>
      </c>
      <c r="F697" s="68">
        <v>2195000</v>
      </c>
      <c r="G697" s="7">
        <v>115</v>
      </c>
      <c r="H697" s="67" t="s">
        <v>33</v>
      </c>
      <c r="I697" s="67">
        <v>1</v>
      </c>
      <c r="J697" s="69">
        <v>1.5</v>
      </c>
      <c r="K697" s="5">
        <v>1100</v>
      </c>
      <c r="L697" s="68">
        <f t="shared" si="46"/>
        <v>1995.4545454545455</v>
      </c>
      <c r="M697" s="7">
        <v>1245</v>
      </c>
      <c r="N697" s="7">
        <v>1260</v>
      </c>
      <c r="O697" s="7">
        <v>2.2799999999999998</v>
      </c>
      <c r="P697" s="7"/>
      <c r="Q697" s="71" t="s">
        <v>44</v>
      </c>
      <c r="R697" s="68">
        <f t="shared" si="47"/>
        <v>2195000</v>
      </c>
      <c r="S697" s="7"/>
      <c r="T697" s="7"/>
      <c r="U697" s="7">
        <v>115</v>
      </c>
      <c r="V697" s="67" t="s">
        <v>36</v>
      </c>
      <c r="W697" s="67" t="s">
        <v>36</v>
      </c>
    </row>
    <row r="698" spans="1:23" s="59" customFormat="1" x14ac:dyDescent="0.2">
      <c r="A698" s="59" t="s">
        <v>563</v>
      </c>
      <c r="B698" s="60" t="s">
        <v>565</v>
      </c>
      <c r="C698" s="60">
        <v>12</v>
      </c>
      <c r="D698" s="73" t="str">
        <f t="shared" si="48"/>
        <v>11 to 20</v>
      </c>
      <c r="E698" s="1" t="str">
        <f t="shared" si="45"/>
        <v>425 West 50th Street 12E</v>
      </c>
      <c r="F698" s="61">
        <v>2995000</v>
      </c>
      <c r="G698" s="59">
        <v>218</v>
      </c>
      <c r="H698" s="60" t="s">
        <v>33</v>
      </c>
      <c r="I698" s="60">
        <v>1</v>
      </c>
      <c r="J698" s="62">
        <v>2</v>
      </c>
      <c r="K698" s="63">
        <v>1000</v>
      </c>
      <c r="L698" s="61">
        <f t="shared" si="46"/>
        <v>2300</v>
      </c>
      <c r="M698" s="59">
        <v>1.82</v>
      </c>
      <c r="Q698" s="65" t="s">
        <v>34</v>
      </c>
      <c r="R698" s="61">
        <f t="shared" si="47"/>
        <v>2300000</v>
      </c>
      <c r="S698" s="66">
        <v>42668</v>
      </c>
      <c r="T698" s="64">
        <v>2300000</v>
      </c>
      <c r="U698" s="59">
        <v>218</v>
      </c>
      <c r="V698" s="60" t="s">
        <v>36</v>
      </c>
      <c r="W698" s="60" t="s">
        <v>36</v>
      </c>
    </row>
    <row r="699" spans="1:23" s="59" customFormat="1" x14ac:dyDescent="0.2">
      <c r="A699" s="59" t="s">
        <v>563</v>
      </c>
      <c r="B699" s="60" t="s">
        <v>395</v>
      </c>
      <c r="C699" s="60">
        <v>10</v>
      </c>
      <c r="D699" s="73" t="str">
        <f t="shared" si="48"/>
        <v>6 to 10</v>
      </c>
      <c r="E699" s="1" t="str">
        <f t="shared" si="45"/>
        <v>425 West 50th Street 10D</v>
      </c>
      <c r="F699" s="61">
        <v>1900000</v>
      </c>
      <c r="G699" s="59">
        <v>194</v>
      </c>
      <c r="H699" s="60" t="s">
        <v>33</v>
      </c>
      <c r="I699" s="60">
        <v>1</v>
      </c>
      <c r="J699" s="62">
        <v>1</v>
      </c>
      <c r="K699" s="63">
        <v>1000</v>
      </c>
      <c r="L699" s="61">
        <f t="shared" si="46"/>
        <v>2500</v>
      </c>
      <c r="M699" s="59">
        <v>1.82</v>
      </c>
      <c r="Q699" s="65" t="s">
        <v>34</v>
      </c>
      <c r="R699" s="61">
        <f t="shared" si="47"/>
        <v>2500000</v>
      </c>
      <c r="S699" s="66">
        <v>42566</v>
      </c>
      <c r="T699" s="64">
        <v>2500000</v>
      </c>
      <c r="U699" s="59">
        <v>194</v>
      </c>
      <c r="V699" s="60" t="s">
        <v>36</v>
      </c>
      <c r="W699" s="60" t="s">
        <v>36</v>
      </c>
    </row>
    <row r="700" spans="1:23" s="59" customFormat="1" x14ac:dyDescent="0.2">
      <c r="A700" t="s">
        <v>566</v>
      </c>
      <c r="B700" s="1" t="s">
        <v>567</v>
      </c>
      <c r="C700" s="1">
        <v>1</v>
      </c>
      <c r="D700" s="73" t="str">
        <f t="shared" si="48"/>
        <v>5 or below</v>
      </c>
      <c r="E700" s="1" t="str">
        <f t="shared" si="45"/>
        <v>432 W 52nd Street GARDEN-F</v>
      </c>
      <c r="F700" s="3">
        <v>1249500</v>
      </c>
      <c r="G700">
        <v>113</v>
      </c>
      <c r="H700" s="1" t="s">
        <v>33</v>
      </c>
      <c r="I700" s="1">
        <v>1</v>
      </c>
      <c r="J700" s="51">
        <v>1.5</v>
      </c>
      <c r="K700" s="52">
        <v>1356</v>
      </c>
      <c r="L700" s="3">
        <f t="shared" si="46"/>
        <v>921.46017699115043</v>
      </c>
      <c r="M700">
        <v>1418</v>
      </c>
      <c r="N700">
        <v>1617</v>
      </c>
      <c r="O700">
        <v>2.2400000000000002</v>
      </c>
      <c r="P700"/>
      <c r="Q700" s="53" t="s">
        <v>52</v>
      </c>
      <c r="R700" s="3">
        <f t="shared" si="47"/>
        <v>1249500</v>
      </c>
      <c r="S700"/>
      <c r="T700"/>
      <c r="U700"/>
      <c r="V700" s="12" t="s">
        <v>36</v>
      </c>
      <c r="W700" s="1" t="s">
        <v>35</v>
      </c>
    </row>
    <row r="701" spans="1:23" s="59" customFormat="1" x14ac:dyDescent="0.2">
      <c r="A701" t="s">
        <v>568</v>
      </c>
      <c r="B701" s="1" t="s">
        <v>128</v>
      </c>
      <c r="C701" s="1">
        <v>2</v>
      </c>
      <c r="D701" s="73" t="str">
        <f t="shared" si="48"/>
        <v>5 or below</v>
      </c>
      <c r="E701" s="1" t="str">
        <f t="shared" si="45"/>
        <v>432 West 52nd Street 2F</v>
      </c>
      <c r="F701" s="3">
        <v>995000</v>
      </c>
      <c r="G701">
        <v>12</v>
      </c>
      <c r="H701" s="1" t="s">
        <v>33</v>
      </c>
      <c r="I701" s="1">
        <v>1</v>
      </c>
      <c r="J701" s="51">
        <v>1</v>
      </c>
      <c r="K701" s="52">
        <v>683</v>
      </c>
      <c r="L701" s="3">
        <f t="shared" si="46"/>
        <v>1456.8081991215226</v>
      </c>
      <c r="M701">
        <v>423</v>
      </c>
      <c r="N701">
        <v>950</v>
      </c>
      <c r="O701">
        <v>2.0099999999999998</v>
      </c>
      <c r="P701"/>
      <c r="Q701" s="53" t="s">
        <v>52</v>
      </c>
      <c r="R701" s="3">
        <f t="shared" si="47"/>
        <v>995000</v>
      </c>
      <c r="S701"/>
      <c r="T701"/>
      <c r="U701"/>
      <c r="V701" s="12" t="s">
        <v>36</v>
      </c>
      <c r="W701" s="1" t="s">
        <v>35</v>
      </c>
    </row>
    <row r="702" spans="1:23" s="59" customFormat="1" x14ac:dyDescent="0.2">
      <c r="A702" t="s">
        <v>568</v>
      </c>
      <c r="B702" s="1" t="s">
        <v>209</v>
      </c>
      <c r="C702" s="1">
        <v>6</v>
      </c>
      <c r="D702" s="73" t="str">
        <f t="shared" si="48"/>
        <v>6 to 10</v>
      </c>
      <c r="E702" s="1" t="str">
        <f t="shared" si="45"/>
        <v>432 West 52nd Street 6F</v>
      </c>
      <c r="F702" s="3">
        <v>1080000</v>
      </c>
      <c r="G702">
        <v>53</v>
      </c>
      <c r="H702" s="1" t="s">
        <v>33</v>
      </c>
      <c r="I702" s="1">
        <v>1</v>
      </c>
      <c r="J702" s="51">
        <v>1</v>
      </c>
      <c r="K702" s="52">
        <v>683</v>
      </c>
      <c r="L702" s="3">
        <f t="shared" si="46"/>
        <v>1581.2591508052708</v>
      </c>
      <c r="M702">
        <v>423</v>
      </c>
      <c r="N702">
        <v>950</v>
      </c>
      <c r="O702">
        <v>2.0099999999999998</v>
      </c>
      <c r="P702"/>
      <c r="Q702" s="53" t="s">
        <v>52</v>
      </c>
      <c r="R702" s="3">
        <f t="shared" si="47"/>
        <v>1080000</v>
      </c>
      <c r="S702"/>
      <c r="T702"/>
      <c r="U702"/>
      <c r="V702" s="12" t="s">
        <v>36</v>
      </c>
      <c r="W702" s="1" t="s">
        <v>35</v>
      </c>
    </row>
    <row r="703" spans="1:23" s="59" customFormat="1" x14ac:dyDescent="0.2">
      <c r="A703" s="7" t="s">
        <v>568</v>
      </c>
      <c r="B703" s="67" t="s">
        <v>569</v>
      </c>
      <c r="C703" s="67">
        <v>7</v>
      </c>
      <c r="D703" s="73" t="str">
        <f t="shared" si="48"/>
        <v>6 to 10</v>
      </c>
      <c r="E703" s="1" t="str">
        <f t="shared" si="45"/>
        <v>432 West 52nd Street PH7H</v>
      </c>
      <c r="F703" s="68">
        <v>1150000</v>
      </c>
      <c r="G703" s="7">
        <v>46</v>
      </c>
      <c r="H703" s="67" t="s">
        <v>33</v>
      </c>
      <c r="I703" s="67">
        <v>1</v>
      </c>
      <c r="J703" s="69">
        <v>1</v>
      </c>
      <c r="K703" s="5" t="s">
        <v>57</v>
      </c>
      <c r="L703" s="68" t="str">
        <f t="shared" si="46"/>
        <v>NA</v>
      </c>
      <c r="M703" s="7">
        <v>423</v>
      </c>
      <c r="N703" s="7">
        <v>948</v>
      </c>
      <c r="O703" s="7"/>
      <c r="P703" s="7"/>
      <c r="Q703" s="71" t="s">
        <v>44</v>
      </c>
      <c r="R703" s="68">
        <f t="shared" si="47"/>
        <v>1150000</v>
      </c>
      <c r="S703" s="7"/>
      <c r="T703" s="7"/>
      <c r="U703" s="7">
        <v>46</v>
      </c>
      <c r="V703" s="67" t="s">
        <v>36</v>
      </c>
      <c r="W703" s="67" t="s">
        <v>36</v>
      </c>
    </row>
    <row r="704" spans="1:23" s="59" customFormat="1" x14ac:dyDescent="0.2">
      <c r="A704" t="s">
        <v>570</v>
      </c>
      <c r="B704" s="1">
        <v>302</v>
      </c>
      <c r="C704" s="1">
        <v>3</v>
      </c>
      <c r="D704" s="73" t="str">
        <f t="shared" si="48"/>
        <v>5 or below</v>
      </c>
      <c r="E704" s="1" t="str">
        <f t="shared" si="45"/>
        <v>444 West 19th Street 302</v>
      </c>
      <c r="F704" s="3">
        <v>1180000</v>
      </c>
      <c r="G704">
        <v>179</v>
      </c>
      <c r="H704" s="1" t="s">
        <v>33</v>
      </c>
      <c r="I704" s="1">
        <v>1</v>
      </c>
      <c r="J704" s="51">
        <v>1</v>
      </c>
      <c r="K704" s="52">
        <v>700</v>
      </c>
      <c r="L704" s="3">
        <f t="shared" si="46"/>
        <v>1685.7142857142858</v>
      </c>
      <c r="M704" s="72">
        <v>1000</v>
      </c>
      <c r="N704" s="72">
        <v>590</v>
      </c>
      <c r="O704">
        <v>2.27</v>
      </c>
      <c r="P704" t="s">
        <v>197</v>
      </c>
      <c r="Q704" s="53" t="s">
        <v>52</v>
      </c>
      <c r="R704" s="3">
        <f t="shared" si="47"/>
        <v>1180000</v>
      </c>
      <c r="S704"/>
      <c r="T704"/>
      <c r="U704"/>
      <c r="V704" s="1" t="s">
        <v>36</v>
      </c>
      <c r="W704" s="1" t="s">
        <v>35</v>
      </c>
    </row>
    <row r="705" spans="1:23" s="59" customFormat="1" x14ac:dyDescent="0.2">
      <c r="A705" s="7" t="s">
        <v>571</v>
      </c>
      <c r="B705" s="67" t="s">
        <v>154</v>
      </c>
      <c r="C705" s="67">
        <v>6</v>
      </c>
      <c r="D705" s="73" t="str">
        <f t="shared" si="48"/>
        <v>6 to 10</v>
      </c>
      <c r="E705" s="1" t="str">
        <f t="shared" si="45"/>
        <v>447 West 18th Street 6B</v>
      </c>
      <c r="F705" s="68">
        <v>1630000</v>
      </c>
      <c r="G705" s="7">
        <v>11</v>
      </c>
      <c r="H705" s="67" t="s">
        <v>33</v>
      </c>
      <c r="I705" s="67">
        <v>1</v>
      </c>
      <c r="J705" s="69">
        <v>1</v>
      </c>
      <c r="K705" s="5">
        <v>914</v>
      </c>
      <c r="L705" s="68">
        <f t="shared" si="46"/>
        <v>1783.3698030634573</v>
      </c>
      <c r="M705" s="70">
        <v>765</v>
      </c>
      <c r="N705" s="70">
        <v>835</v>
      </c>
      <c r="O705" s="7">
        <v>1.75</v>
      </c>
      <c r="P705" s="7" t="s">
        <v>572</v>
      </c>
      <c r="Q705" s="71" t="s">
        <v>44</v>
      </c>
      <c r="R705" s="68">
        <f t="shared" si="47"/>
        <v>1630000</v>
      </c>
      <c r="S705" s="7"/>
      <c r="T705" s="7"/>
      <c r="U705" s="7"/>
      <c r="V705" s="67" t="s">
        <v>36</v>
      </c>
      <c r="W705" s="67" t="s">
        <v>36</v>
      </c>
    </row>
    <row r="706" spans="1:23" s="59" customFormat="1" x14ac:dyDescent="0.2">
      <c r="A706" t="s">
        <v>503</v>
      </c>
      <c r="B706" s="1">
        <v>1405</v>
      </c>
      <c r="C706" s="1">
        <v>14</v>
      </c>
      <c r="D706" s="73" t="str">
        <f t="shared" si="48"/>
        <v>11 to 20</v>
      </c>
      <c r="E706" s="1" t="str">
        <f t="shared" si="45"/>
        <v>450 West 17th Street 1405</v>
      </c>
      <c r="F706" s="3">
        <v>2175000</v>
      </c>
      <c r="G706">
        <v>47</v>
      </c>
      <c r="H706" s="1" t="s">
        <v>33</v>
      </c>
      <c r="I706" s="1">
        <v>1</v>
      </c>
      <c r="J706" s="51">
        <v>2</v>
      </c>
      <c r="K706" s="52" t="s">
        <v>57</v>
      </c>
      <c r="L706" s="3" t="str">
        <f t="shared" si="46"/>
        <v>NA</v>
      </c>
      <c r="M706" s="72">
        <v>925</v>
      </c>
      <c r="N706" s="72">
        <v>582</v>
      </c>
      <c r="O706"/>
      <c r="P706" t="s">
        <v>157</v>
      </c>
      <c r="Q706" s="53" t="s">
        <v>52</v>
      </c>
      <c r="R706" s="3">
        <f t="shared" si="47"/>
        <v>2175000</v>
      </c>
      <c r="S706"/>
      <c r="T706"/>
      <c r="U706"/>
      <c r="V706" s="1" t="s">
        <v>36</v>
      </c>
      <c r="W706" s="1" t="s">
        <v>35</v>
      </c>
    </row>
    <row r="707" spans="1:23" s="59" customFormat="1" x14ac:dyDescent="0.2">
      <c r="A707" t="s">
        <v>503</v>
      </c>
      <c r="B707" s="1">
        <v>1901</v>
      </c>
      <c r="C707" s="1">
        <v>19</v>
      </c>
      <c r="D707" s="73" t="str">
        <f t="shared" si="48"/>
        <v>11 to 20</v>
      </c>
      <c r="E707" s="1" t="str">
        <f t="shared" si="45"/>
        <v>450 West 17th Street 1901</v>
      </c>
      <c r="F707" s="3">
        <v>1399000</v>
      </c>
      <c r="G707">
        <v>8</v>
      </c>
      <c r="H707" s="1" t="s">
        <v>33</v>
      </c>
      <c r="I707" s="1">
        <v>1</v>
      </c>
      <c r="J707" s="51">
        <v>1</v>
      </c>
      <c r="K707" s="52" t="s">
        <v>57</v>
      </c>
      <c r="L707" s="3" t="str">
        <f t="shared" si="46"/>
        <v>NA</v>
      </c>
      <c r="M707" s="72">
        <v>550</v>
      </c>
      <c r="N707" s="72">
        <v>334</v>
      </c>
      <c r="O707"/>
      <c r="P707" t="s">
        <v>157</v>
      </c>
      <c r="Q707" s="53" t="s">
        <v>52</v>
      </c>
      <c r="R707" s="3">
        <f t="shared" si="47"/>
        <v>1399000</v>
      </c>
      <c r="S707"/>
      <c r="T707"/>
      <c r="U707"/>
      <c r="V707" s="1" t="s">
        <v>36</v>
      </c>
      <c r="W707" s="1" t="s">
        <v>35</v>
      </c>
    </row>
    <row r="708" spans="1:23" s="59" customFormat="1" x14ac:dyDescent="0.2">
      <c r="A708" s="59" t="s">
        <v>503</v>
      </c>
      <c r="B708" s="60">
        <v>1101</v>
      </c>
      <c r="C708" s="60">
        <v>11</v>
      </c>
      <c r="D708" s="73" t="str">
        <f t="shared" si="48"/>
        <v>11 to 20</v>
      </c>
      <c r="E708" s="1" t="str">
        <f t="shared" si="45"/>
        <v>450 West 17th Street 1101</v>
      </c>
      <c r="F708" s="61">
        <v>1125000</v>
      </c>
      <c r="G708" s="59">
        <v>25</v>
      </c>
      <c r="H708" s="60" t="s">
        <v>33</v>
      </c>
      <c r="I708" s="60">
        <v>1</v>
      </c>
      <c r="J708" s="62">
        <v>1</v>
      </c>
      <c r="K708" s="63">
        <v>502</v>
      </c>
      <c r="L708" s="61">
        <f t="shared" si="46"/>
        <v>2241.0358565737051</v>
      </c>
      <c r="M708" s="64">
        <v>1.41</v>
      </c>
      <c r="N708" s="64" t="s">
        <v>157</v>
      </c>
      <c r="Q708" s="65" t="s">
        <v>34</v>
      </c>
      <c r="R708" s="61">
        <f t="shared" si="47"/>
        <v>1125000</v>
      </c>
      <c r="S708" s="66">
        <v>42382</v>
      </c>
      <c r="T708" s="64">
        <v>1125000</v>
      </c>
      <c r="V708" s="60" t="s">
        <v>36</v>
      </c>
      <c r="W708" s="60" t="s">
        <v>36</v>
      </c>
    </row>
    <row r="709" spans="1:23" s="59" customFormat="1" x14ac:dyDescent="0.2">
      <c r="A709" s="59" t="s">
        <v>503</v>
      </c>
      <c r="B709" s="60">
        <v>1801</v>
      </c>
      <c r="C709" s="60">
        <v>18</v>
      </c>
      <c r="D709" s="73" t="str">
        <f t="shared" si="48"/>
        <v>11 to 20</v>
      </c>
      <c r="E709" s="1" t="str">
        <f t="shared" si="45"/>
        <v>450 West 17th Street 1801</v>
      </c>
      <c r="F709" s="61">
        <v>1195000</v>
      </c>
      <c r="G709" s="59">
        <v>28</v>
      </c>
      <c r="H709" s="60" t="s">
        <v>33</v>
      </c>
      <c r="I709" s="60">
        <v>1</v>
      </c>
      <c r="J709" s="62">
        <v>1</v>
      </c>
      <c r="K709" s="63">
        <v>502</v>
      </c>
      <c r="L709" s="61">
        <f t="shared" si="46"/>
        <v>2420.3187250996016</v>
      </c>
      <c r="M709" s="64">
        <v>1.54</v>
      </c>
      <c r="N709" s="64" t="s">
        <v>157</v>
      </c>
      <c r="Q709" s="65" t="s">
        <v>34</v>
      </c>
      <c r="R709" s="61">
        <f t="shared" si="47"/>
        <v>1215000</v>
      </c>
      <c r="S709" s="66">
        <v>42460</v>
      </c>
      <c r="T709" s="64">
        <v>1215000</v>
      </c>
      <c r="V709" s="60" t="s">
        <v>36</v>
      </c>
      <c r="W709" s="60" t="s">
        <v>36</v>
      </c>
    </row>
    <row r="710" spans="1:23" s="59" customFormat="1" x14ac:dyDescent="0.2">
      <c r="A710" s="59" t="s">
        <v>503</v>
      </c>
      <c r="B710" s="60">
        <v>1123</v>
      </c>
      <c r="C710" s="60">
        <v>11</v>
      </c>
      <c r="D710" s="73" t="str">
        <f t="shared" si="48"/>
        <v>11 to 20</v>
      </c>
      <c r="E710" s="1" t="str">
        <f t="shared" si="45"/>
        <v>450 West 17th Street 1123</v>
      </c>
      <c r="F710" s="61">
        <v>1395000</v>
      </c>
      <c r="G710" s="59">
        <v>20</v>
      </c>
      <c r="H710" s="60" t="s">
        <v>33</v>
      </c>
      <c r="I710" s="60">
        <v>1</v>
      </c>
      <c r="J710" s="62">
        <v>1</v>
      </c>
      <c r="K710" s="63">
        <v>635</v>
      </c>
      <c r="L710" s="61">
        <f t="shared" si="46"/>
        <v>2133.8582677165355</v>
      </c>
      <c r="M710" s="64">
        <v>1.45</v>
      </c>
      <c r="N710" s="64" t="s">
        <v>157</v>
      </c>
      <c r="Q710" s="65" t="s">
        <v>34</v>
      </c>
      <c r="R710" s="61">
        <f t="shared" si="47"/>
        <v>1355000</v>
      </c>
      <c r="S710" s="66">
        <v>42485</v>
      </c>
      <c r="T710" s="64">
        <v>1355000</v>
      </c>
      <c r="V710" s="60" t="s">
        <v>36</v>
      </c>
      <c r="W710" s="60" t="s">
        <v>36</v>
      </c>
    </row>
    <row r="711" spans="1:23" s="59" customFormat="1" x14ac:dyDescent="0.2">
      <c r="A711" s="59" t="s">
        <v>503</v>
      </c>
      <c r="B711" s="60">
        <v>1122</v>
      </c>
      <c r="C711" s="60">
        <v>11</v>
      </c>
      <c r="D711" s="73" t="str">
        <f t="shared" si="48"/>
        <v>11 to 20</v>
      </c>
      <c r="E711" s="1" t="str">
        <f t="shared" si="45"/>
        <v>450 West 17th Street 1122</v>
      </c>
      <c r="F711" s="61">
        <v>1695000</v>
      </c>
      <c r="G711" s="59">
        <v>388</v>
      </c>
      <c r="H711" s="60" t="s">
        <v>33</v>
      </c>
      <c r="I711" s="60">
        <v>1</v>
      </c>
      <c r="J711" s="62">
        <v>1</v>
      </c>
      <c r="K711" s="63">
        <v>769</v>
      </c>
      <c r="L711" s="61">
        <f t="shared" si="46"/>
        <v>2080.6241872561768</v>
      </c>
      <c r="M711" s="64">
        <v>1.42</v>
      </c>
      <c r="N711" s="64" t="s">
        <v>157</v>
      </c>
      <c r="Q711" s="65" t="s">
        <v>34</v>
      </c>
      <c r="R711" s="61">
        <f t="shared" si="47"/>
        <v>1600000</v>
      </c>
      <c r="S711" s="66">
        <v>42374</v>
      </c>
      <c r="T711" s="64">
        <v>1600000</v>
      </c>
      <c r="V711" s="60" t="s">
        <v>36</v>
      </c>
      <c r="W711" s="60" t="s">
        <v>36</v>
      </c>
    </row>
    <row r="712" spans="1:23" s="59" customFormat="1" x14ac:dyDescent="0.2">
      <c r="A712" s="59" t="s">
        <v>503</v>
      </c>
      <c r="B712" s="60">
        <v>2005</v>
      </c>
      <c r="C712" s="60">
        <v>20</v>
      </c>
      <c r="D712" s="73" t="str">
        <f t="shared" si="48"/>
        <v>11 to 20</v>
      </c>
      <c r="E712" s="1" t="str">
        <f t="shared" si="45"/>
        <v>450 West 17th Street 2005</v>
      </c>
      <c r="F712" s="61">
        <v>2295000</v>
      </c>
      <c r="G712" s="59">
        <v>47</v>
      </c>
      <c r="H712" s="60" t="s">
        <v>33</v>
      </c>
      <c r="I712" s="60">
        <v>1</v>
      </c>
      <c r="J712" s="62">
        <v>2</v>
      </c>
      <c r="K712" s="63">
        <v>827</v>
      </c>
      <c r="L712" s="61">
        <f t="shared" si="46"/>
        <v>2629.987908101572</v>
      </c>
      <c r="M712" s="64">
        <v>1.68</v>
      </c>
      <c r="N712" s="64" t="s">
        <v>157</v>
      </c>
      <c r="Q712" s="65" t="s">
        <v>34</v>
      </c>
      <c r="R712" s="61">
        <f t="shared" si="47"/>
        <v>2175000</v>
      </c>
      <c r="S712" s="66">
        <v>42619</v>
      </c>
      <c r="T712" s="64">
        <v>2175000</v>
      </c>
      <c r="V712" s="60" t="s">
        <v>36</v>
      </c>
      <c r="W712" s="60" t="s">
        <v>36</v>
      </c>
    </row>
    <row r="713" spans="1:23" s="59" customFormat="1" x14ac:dyDescent="0.2">
      <c r="A713" t="s">
        <v>504</v>
      </c>
      <c r="B713" s="1" t="s">
        <v>573</v>
      </c>
      <c r="C713" s="1">
        <v>51</v>
      </c>
      <c r="D713" s="73" t="str">
        <f t="shared" si="48"/>
        <v>50 +</v>
      </c>
      <c r="E713" s="1" t="str">
        <f t="shared" si="45"/>
        <v>460 West 42nd Street 51L</v>
      </c>
      <c r="F713" s="3">
        <v>1680000</v>
      </c>
      <c r="G713">
        <v>166</v>
      </c>
      <c r="H713" s="1" t="s">
        <v>33</v>
      </c>
      <c r="I713" s="1">
        <v>1</v>
      </c>
      <c r="J713" s="51">
        <v>1</v>
      </c>
      <c r="K713" s="52">
        <v>701</v>
      </c>
      <c r="L713" s="3">
        <f t="shared" si="46"/>
        <v>2396.5763195435093</v>
      </c>
      <c r="M713">
        <v>910</v>
      </c>
      <c r="N713">
        <v>535</v>
      </c>
      <c r="O713">
        <v>2.06</v>
      </c>
      <c r="P713"/>
      <c r="Q713" s="53" t="s">
        <v>52</v>
      </c>
      <c r="R713" s="3">
        <f t="shared" si="47"/>
        <v>1680000</v>
      </c>
      <c r="S713"/>
      <c r="T713"/>
      <c r="U713"/>
      <c r="V713" s="12" t="s">
        <v>36</v>
      </c>
      <c r="W713" s="1" t="s">
        <v>35</v>
      </c>
    </row>
    <row r="714" spans="1:23" s="59" customFormat="1" x14ac:dyDescent="0.2">
      <c r="A714" t="s">
        <v>504</v>
      </c>
      <c r="B714" s="1" t="s">
        <v>574</v>
      </c>
      <c r="C714" s="1">
        <v>51</v>
      </c>
      <c r="D714" s="73" t="str">
        <f t="shared" si="48"/>
        <v>50 +</v>
      </c>
      <c r="E714" s="1" t="str">
        <f t="shared" si="45"/>
        <v>460 West 42nd Street 51F</v>
      </c>
      <c r="F714" s="3">
        <v>1720000</v>
      </c>
      <c r="G714">
        <v>46</v>
      </c>
      <c r="H714" s="1" t="s">
        <v>33</v>
      </c>
      <c r="I714" s="1">
        <v>1</v>
      </c>
      <c r="J714" s="51">
        <v>1</v>
      </c>
      <c r="K714" s="52">
        <v>699</v>
      </c>
      <c r="L714" s="3">
        <f t="shared" si="46"/>
        <v>2460.6580829756795</v>
      </c>
      <c r="M714">
        <v>878</v>
      </c>
      <c r="N714">
        <v>516</v>
      </c>
      <c r="O714">
        <v>1.99</v>
      </c>
      <c r="P714"/>
      <c r="Q714" s="53" t="s">
        <v>52</v>
      </c>
      <c r="R714" s="3">
        <f t="shared" si="47"/>
        <v>1720000</v>
      </c>
      <c r="S714"/>
      <c r="T714"/>
      <c r="U714"/>
      <c r="V714" s="12" t="s">
        <v>36</v>
      </c>
      <c r="W714" s="1" t="s">
        <v>35</v>
      </c>
    </row>
    <row r="715" spans="1:23" s="59" customFormat="1" x14ac:dyDescent="0.2">
      <c r="A715" t="s">
        <v>504</v>
      </c>
      <c r="B715" s="1" t="s">
        <v>575</v>
      </c>
      <c r="C715" s="1">
        <v>57</v>
      </c>
      <c r="D715" s="73" t="str">
        <f t="shared" si="48"/>
        <v>50 +</v>
      </c>
      <c r="E715" s="1" t="str">
        <f t="shared" si="45"/>
        <v>460 West 42nd Street 57L</v>
      </c>
      <c r="F715" s="3">
        <v>1730000</v>
      </c>
      <c r="G715">
        <v>46</v>
      </c>
      <c r="H715" s="1" t="s">
        <v>33</v>
      </c>
      <c r="I715" s="1">
        <v>1</v>
      </c>
      <c r="J715" s="51">
        <v>1</v>
      </c>
      <c r="K715" s="52">
        <v>701</v>
      </c>
      <c r="L715" s="3">
        <f t="shared" si="46"/>
        <v>2467.9029957203993</v>
      </c>
      <c r="M715">
        <v>964</v>
      </c>
      <c r="N715">
        <v>567</v>
      </c>
      <c r="O715">
        <v>2.1800000000000002</v>
      </c>
      <c r="P715"/>
      <c r="Q715" s="53" t="s">
        <v>52</v>
      </c>
      <c r="R715" s="3">
        <f t="shared" si="47"/>
        <v>1730000</v>
      </c>
      <c r="S715"/>
      <c r="T715"/>
      <c r="U715"/>
      <c r="V715" s="12" t="s">
        <v>36</v>
      </c>
      <c r="W715" s="1" t="s">
        <v>35</v>
      </c>
    </row>
    <row r="716" spans="1:23" s="59" customFormat="1" x14ac:dyDescent="0.2">
      <c r="A716" t="s">
        <v>504</v>
      </c>
      <c r="B716" s="1" t="s">
        <v>546</v>
      </c>
      <c r="C716" s="1">
        <v>53</v>
      </c>
      <c r="D716" s="73" t="str">
        <f t="shared" si="48"/>
        <v>50 +</v>
      </c>
      <c r="E716" s="1" t="str">
        <f t="shared" si="45"/>
        <v>460 West 42nd Street 53F</v>
      </c>
      <c r="F716" s="3">
        <v>1820000</v>
      </c>
      <c r="G716">
        <v>153</v>
      </c>
      <c r="H716" s="1" t="s">
        <v>33</v>
      </c>
      <c r="I716" s="1">
        <v>1</v>
      </c>
      <c r="J716" s="51">
        <v>1</v>
      </c>
      <c r="K716" s="52">
        <v>699</v>
      </c>
      <c r="L716" s="3">
        <f t="shared" si="46"/>
        <v>2603.719599427754</v>
      </c>
      <c r="M716">
        <v>896</v>
      </c>
      <c r="N716">
        <v>527</v>
      </c>
      <c r="O716">
        <v>2.04</v>
      </c>
      <c r="P716"/>
      <c r="Q716" s="53" t="s">
        <v>52</v>
      </c>
      <c r="R716" s="3">
        <f t="shared" si="47"/>
        <v>1820000</v>
      </c>
      <c r="S716"/>
      <c r="T716"/>
      <c r="U716"/>
      <c r="V716" s="12" t="s">
        <v>36</v>
      </c>
      <c r="W716" s="1" t="s">
        <v>35</v>
      </c>
    </row>
    <row r="717" spans="1:23" s="59" customFormat="1" x14ac:dyDescent="0.2">
      <c r="A717" t="s">
        <v>504</v>
      </c>
      <c r="B717" s="1" t="s">
        <v>576</v>
      </c>
      <c r="C717" s="1">
        <v>55</v>
      </c>
      <c r="D717" s="73" t="str">
        <f t="shared" si="48"/>
        <v>50 +</v>
      </c>
      <c r="E717" s="1" t="str">
        <f t="shared" si="45"/>
        <v>460 West 42nd Street 55G</v>
      </c>
      <c r="F717" s="3">
        <v>2010000</v>
      </c>
      <c r="G717">
        <v>27</v>
      </c>
      <c r="H717" s="1" t="s">
        <v>33</v>
      </c>
      <c r="I717" s="1">
        <v>1</v>
      </c>
      <c r="J717" s="51">
        <v>1</v>
      </c>
      <c r="K717" s="52">
        <v>782</v>
      </c>
      <c r="L717" s="3">
        <f t="shared" si="46"/>
        <v>2570.3324808184143</v>
      </c>
      <c r="M717">
        <v>1051</v>
      </c>
      <c r="N717">
        <v>618</v>
      </c>
      <c r="O717">
        <v>2.13</v>
      </c>
      <c r="P717"/>
      <c r="Q717" s="53" t="s">
        <v>52</v>
      </c>
      <c r="R717" s="3">
        <f t="shared" si="47"/>
        <v>2010000</v>
      </c>
      <c r="S717"/>
      <c r="T717"/>
      <c r="U717"/>
      <c r="V717" s="12" t="s">
        <v>36</v>
      </c>
      <c r="W717" s="1" t="s">
        <v>35</v>
      </c>
    </row>
    <row r="718" spans="1:23" s="59" customFormat="1" x14ac:dyDescent="0.2">
      <c r="A718" s="7" t="s">
        <v>504</v>
      </c>
      <c r="B718" s="67" t="s">
        <v>577</v>
      </c>
      <c r="C718" s="67">
        <v>57</v>
      </c>
      <c r="D718" s="73" t="str">
        <f t="shared" si="48"/>
        <v>50 +</v>
      </c>
      <c r="E718" s="1" t="str">
        <f t="shared" ref="E718:E781" si="49">A718&amp;" "&amp;B718</f>
        <v>460 West 42nd Street 57G</v>
      </c>
      <c r="F718" s="68">
        <v>2030000</v>
      </c>
      <c r="G718" s="7">
        <v>54</v>
      </c>
      <c r="H718" s="67" t="s">
        <v>33</v>
      </c>
      <c r="I718" s="67">
        <v>1</v>
      </c>
      <c r="J718" s="69">
        <v>1</v>
      </c>
      <c r="K718" s="5">
        <v>782</v>
      </c>
      <c r="L718" s="68">
        <f t="shared" ref="L718:L781" si="50">IF(K718="NA","NA",R718/K718)</f>
        <v>2595.9079283887468</v>
      </c>
      <c r="M718" s="7">
        <v>1017</v>
      </c>
      <c r="N718" s="7">
        <v>630</v>
      </c>
      <c r="O718" s="7">
        <v>2.11</v>
      </c>
      <c r="P718" s="7"/>
      <c r="Q718" s="71" t="s">
        <v>44</v>
      </c>
      <c r="R718" s="68">
        <f t="shared" ref="R718:R781" si="51">IF(ISBLANK(T718),F718,T718)</f>
        <v>2030000</v>
      </c>
      <c r="S718" s="7"/>
      <c r="T718" s="7"/>
      <c r="U718" s="7">
        <v>54</v>
      </c>
      <c r="V718" s="67" t="s">
        <v>36</v>
      </c>
      <c r="W718" s="67" t="s">
        <v>36</v>
      </c>
    </row>
    <row r="719" spans="1:23" s="59" customFormat="1" x14ac:dyDescent="0.2">
      <c r="A719" s="7" t="s">
        <v>504</v>
      </c>
      <c r="B719" s="67" t="s">
        <v>578</v>
      </c>
      <c r="C719" s="67">
        <v>58</v>
      </c>
      <c r="D719" s="73" t="str">
        <f t="shared" si="48"/>
        <v>50 +</v>
      </c>
      <c r="E719" s="1" t="str">
        <f t="shared" si="49"/>
        <v>460 West 42nd Street 58G</v>
      </c>
      <c r="F719" s="68">
        <v>2100000</v>
      </c>
      <c r="G719" s="7">
        <v>56</v>
      </c>
      <c r="H719" s="67" t="s">
        <v>33</v>
      </c>
      <c r="I719" s="67">
        <v>1</v>
      </c>
      <c r="J719" s="69">
        <v>1</v>
      </c>
      <c r="K719" s="5">
        <v>782</v>
      </c>
      <c r="L719" s="68">
        <f t="shared" si="50"/>
        <v>2685.4219948849104</v>
      </c>
      <c r="M719" s="7">
        <v>1081</v>
      </c>
      <c r="N719" s="7">
        <v>43</v>
      </c>
      <c r="O719" s="7">
        <v>1.44</v>
      </c>
      <c r="P719" s="7"/>
      <c r="Q719" s="71" t="s">
        <v>44</v>
      </c>
      <c r="R719" s="68">
        <f t="shared" si="51"/>
        <v>2100000</v>
      </c>
      <c r="S719" s="7"/>
      <c r="T719" s="7"/>
      <c r="U719" s="7">
        <v>56</v>
      </c>
      <c r="V719" s="67" t="s">
        <v>36</v>
      </c>
      <c r="W719" s="67" t="s">
        <v>36</v>
      </c>
    </row>
    <row r="720" spans="1:23" s="59" customFormat="1" x14ac:dyDescent="0.2">
      <c r="A720" t="s">
        <v>504</v>
      </c>
      <c r="B720" s="1" t="s">
        <v>579</v>
      </c>
      <c r="C720" s="1">
        <v>54</v>
      </c>
      <c r="D720" s="73" t="str">
        <f t="shared" si="48"/>
        <v>50 +</v>
      </c>
      <c r="E720" s="1" t="str">
        <f t="shared" si="49"/>
        <v>460 West 42nd Street 54M</v>
      </c>
      <c r="F720" s="3">
        <v>2200000</v>
      </c>
      <c r="G720">
        <v>46</v>
      </c>
      <c r="H720" s="1" t="s">
        <v>33</v>
      </c>
      <c r="I720" s="1">
        <v>1</v>
      </c>
      <c r="J720" s="51">
        <v>1.5</v>
      </c>
      <c r="K720" s="52">
        <v>845</v>
      </c>
      <c r="L720" s="3">
        <f t="shared" si="50"/>
        <v>2603.5502958579882</v>
      </c>
      <c r="M720">
        <v>1103</v>
      </c>
      <c r="N720">
        <v>648</v>
      </c>
      <c r="O720">
        <v>2.0699999999999998</v>
      </c>
      <c r="P720"/>
      <c r="Q720" s="53" t="s">
        <v>52</v>
      </c>
      <c r="R720" s="3">
        <f t="shared" si="51"/>
        <v>2200000</v>
      </c>
      <c r="S720"/>
      <c r="T720"/>
      <c r="U720"/>
      <c r="V720" s="12" t="s">
        <v>36</v>
      </c>
      <c r="W720" s="1" t="s">
        <v>35</v>
      </c>
    </row>
    <row r="721" spans="1:23" s="59" customFormat="1" x14ac:dyDescent="0.2">
      <c r="A721" s="7" t="s">
        <v>504</v>
      </c>
      <c r="B721" s="67" t="s">
        <v>580</v>
      </c>
      <c r="C721" s="67">
        <v>56</v>
      </c>
      <c r="D721" s="73" t="str">
        <f t="shared" si="48"/>
        <v>50 +</v>
      </c>
      <c r="E721" s="1" t="str">
        <f t="shared" si="49"/>
        <v>460 West 42nd Street 56M</v>
      </c>
      <c r="F721" s="68">
        <v>2230000</v>
      </c>
      <c r="G721" s="7">
        <v>126</v>
      </c>
      <c r="H721" s="67" t="s">
        <v>33</v>
      </c>
      <c r="I721" s="67">
        <v>1</v>
      </c>
      <c r="J721" s="69">
        <v>1.5</v>
      </c>
      <c r="K721" s="5">
        <v>845</v>
      </c>
      <c r="L721" s="68">
        <f t="shared" si="50"/>
        <v>2639.0532544378698</v>
      </c>
      <c r="M721" s="7">
        <v>1124</v>
      </c>
      <c r="N721" s="7">
        <v>661</v>
      </c>
      <c r="O721" s="7">
        <v>2.11</v>
      </c>
      <c r="P721" s="7"/>
      <c r="Q721" s="71" t="s">
        <v>44</v>
      </c>
      <c r="R721" s="68">
        <f t="shared" si="51"/>
        <v>2230000</v>
      </c>
      <c r="S721" s="7"/>
      <c r="T721" s="7"/>
      <c r="U721" s="7">
        <v>126</v>
      </c>
      <c r="V721" s="67" t="s">
        <v>36</v>
      </c>
      <c r="W721" s="67" t="s">
        <v>36</v>
      </c>
    </row>
    <row r="722" spans="1:23" s="59" customFormat="1" x14ac:dyDescent="0.2">
      <c r="A722" t="s">
        <v>504</v>
      </c>
      <c r="B722" s="1" t="s">
        <v>581</v>
      </c>
      <c r="C722" s="1">
        <v>58</v>
      </c>
      <c r="D722" s="73" t="str">
        <f t="shared" si="48"/>
        <v>50 +</v>
      </c>
      <c r="E722" s="1" t="str">
        <f t="shared" si="49"/>
        <v>460 West 42nd Street 58N</v>
      </c>
      <c r="F722" s="3">
        <v>2410000</v>
      </c>
      <c r="G722">
        <v>186</v>
      </c>
      <c r="H722" s="1" t="s">
        <v>33</v>
      </c>
      <c r="I722" s="1">
        <v>1</v>
      </c>
      <c r="J722" s="51">
        <v>1.5</v>
      </c>
      <c r="K722" s="52">
        <v>942</v>
      </c>
      <c r="L722" s="3">
        <f t="shared" si="50"/>
        <v>2558.3864118895967</v>
      </c>
      <c r="M722">
        <v>1247</v>
      </c>
      <c r="N722">
        <v>49</v>
      </c>
      <c r="O722">
        <v>1.38</v>
      </c>
      <c r="P722"/>
      <c r="Q722" s="53" t="s">
        <v>52</v>
      </c>
      <c r="R722" s="3">
        <f t="shared" si="51"/>
        <v>2410000</v>
      </c>
      <c r="S722"/>
      <c r="T722"/>
      <c r="U722"/>
      <c r="V722" s="12" t="s">
        <v>36</v>
      </c>
      <c r="W722" s="1" t="s">
        <v>35</v>
      </c>
    </row>
    <row r="723" spans="1:23" s="59" customFormat="1" x14ac:dyDescent="0.2">
      <c r="A723" t="s">
        <v>504</v>
      </c>
      <c r="B723" s="1" t="s">
        <v>582</v>
      </c>
      <c r="C723" s="1">
        <v>58</v>
      </c>
      <c r="D723" s="73" t="str">
        <f t="shared" si="48"/>
        <v>50 +</v>
      </c>
      <c r="E723" s="1" t="str">
        <f t="shared" si="49"/>
        <v>460 West 42nd Street 58F</v>
      </c>
      <c r="F723" s="3">
        <v>2780000</v>
      </c>
      <c r="G723">
        <v>186</v>
      </c>
      <c r="H723" s="1" t="s">
        <v>33</v>
      </c>
      <c r="I723" s="1">
        <v>1</v>
      </c>
      <c r="J723" s="51">
        <v>2</v>
      </c>
      <c r="K723" s="52">
        <v>1064</v>
      </c>
      <c r="L723" s="3">
        <f t="shared" si="50"/>
        <v>2612.781954887218</v>
      </c>
      <c r="M723">
        <v>1426</v>
      </c>
      <c r="N723">
        <v>838</v>
      </c>
      <c r="O723">
        <v>2.13</v>
      </c>
      <c r="P723"/>
      <c r="Q723" s="53" t="s">
        <v>52</v>
      </c>
      <c r="R723" s="3">
        <f t="shared" si="51"/>
        <v>2780000</v>
      </c>
      <c r="S723"/>
      <c r="T723"/>
      <c r="U723"/>
      <c r="V723" s="12" t="s">
        <v>36</v>
      </c>
      <c r="W723" s="1" t="s">
        <v>35</v>
      </c>
    </row>
    <row r="724" spans="1:23" s="59" customFormat="1" x14ac:dyDescent="0.2">
      <c r="A724" s="59" t="s">
        <v>583</v>
      </c>
      <c r="B724" s="60" t="s">
        <v>189</v>
      </c>
      <c r="C724" s="60">
        <v>4</v>
      </c>
      <c r="D724" s="73" t="str">
        <f t="shared" si="48"/>
        <v>5 or below</v>
      </c>
      <c r="E724" s="1" t="str">
        <f t="shared" si="49"/>
        <v>500 West 21st Street 4C</v>
      </c>
      <c r="F724" s="61">
        <v>2695000</v>
      </c>
      <c r="G724" s="59">
        <v>167</v>
      </c>
      <c r="H724" s="60" t="s">
        <v>33</v>
      </c>
      <c r="I724" s="60">
        <v>1</v>
      </c>
      <c r="J724" s="62">
        <v>1</v>
      </c>
      <c r="K724" s="63">
        <v>1057</v>
      </c>
      <c r="L724" s="61">
        <f t="shared" si="50"/>
        <v>2459.7918637653738</v>
      </c>
      <c r="M724" s="64">
        <v>2.65</v>
      </c>
      <c r="N724" s="64"/>
      <c r="Q724" s="65" t="s">
        <v>34</v>
      </c>
      <c r="R724" s="61">
        <f t="shared" si="51"/>
        <v>2600000</v>
      </c>
      <c r="S724" s="66">
        <v>42466</v>
      </c>
      <c r="T724" s="64">
        <v>2600000</v>
      </c>
      <c r="V724" s="60" t="s">
        <v>36</v>
      </c>
      <c r="W724" s="60" t="s">
        <v>36</v>
      </c>
    </row>
    <row r="725" spans="1:23" s="59" customFormat="1" x14ac:dyDescent="0.2">
      <c r="A725" s="59" t="s">
        <v>584</v>
      </c>
      <c r="B725" s="60" t="s">
        <v>296</v>
      </c>
      <c r="C725" s="60">
        <v>8</v>
      </c>
      <c r="D725" s="73" t="str">
        <f t="shared" si="48"/>
        <v>6 to 10</v>
      </c>
      <c r="E725" s="1" t="str">
        <f t="shared" si="49"/>
        <v>505 West 19th Street 8D</v>
      </c>
      <c r="F725" s="61">
        <v>2640000</v>
      </c>
      <c r="G725" s="59">
        <v>398</v>
      </c>
      <c r="H725" s="60" t="s">
        <v>33</v>
      </c>
      <c r="I725" s="60">
        <v>1</v>
      </c>
      <c r="J725" s="62">
        <v>1</v>
      </c>
      <c r="K725" s="63">
        <v>1071</v>
      </c>
      <c r="L725" s="61">
        <f t="shared" si="50"/>
        <v>2509.9719887955184</v>
      </c>
      <c r="M725" s="64">
        <v>2.66</v>
      </c>
      <c r="N725" s="64"/>
      <c r="Q725" s="65" t="s">
        <v>34</v>
      </c>
      <c r="R725" s="61">
        <f t="shared" si="51"/>
        <v>2688180</v>
      </c>
      <c r="S725" s="66">
        <v>42353</v>
      </c>
      <c r="T725" s="64">
        <v>2688180</v>
      </c>
      <c r="V725" s="60" t="s">
        <v>36</v>
      </c>
      <c r="W725" s="60" t="s">
        <v>36</v>
      </c>
    </row>
    <row r="726" spans="1:23" s="59" customFormat="1" x14ac:dyDescent="0.2">
      <c r="A726" s="7" t="s">
        <v>585</v>
      </c>
      <c r="B726" s="67" t="s">
        <v>426</v>
      </c>
      <c r="C726" s="67">
        <v>1</v>
      </c>
      <c r="D726" s="73" t="str">
        <f t="shared" si="48"/>
        <v>5 or below</v>
      </c>
      <c r="E726" s="1" t="str">
        <f t="shared" si="49"/>
        <v>522 West 29th Street 1A</v>
      </c>
      <c r="F726" s="68">
        <v>6250000</v>
      </c>
      <c r="G726" s="7">
        <v>0</v>
      </c>
      <c r="H726" s="67" t="s">
        <v>33</v>
      </c>
      <c r="I726" s="67">
        <v>1</v>
      </c>
      <c r="J726" s="69">
        <v>2.5</v>
      </c>
      <c r="K726" s="5">
        <v>2657</v>
      </c>
      <c r="L726" s="68">
        <f t="shared" si="50"/>
        <v>2352.2770041400076</v>
      </c>
      <c r="M726" s="70">
        <v>1991</v>
      </c>
      <c r="N726" s="70">
        <v>2207</v>
      </c>
      <c r="O726" s="7">
        <v>1.58</v>
      </c>
      <c r="P726" s="7"/>
      <c r="Q726" s="71" t="s">
        <v>44</v>
      </c>
      <c r="R726" s="68">
        <f t="shared" si="51"/>
        <v>6250000</v>
      </c>
      <c r="S726" s="7"/>
      <c r="T726" s="7"/>
      <c r="U726" s="7"/>
      <c r="V726" s="67" t="s">
        <v>36</v>
      </c>
      <c r="W726" s="67" t="s">
        <v>36</v>
      </c>
    </row>
    <row r="727" spans="1:23" s="59" customFormat="1" x14ac:dyDescent="0.2">
      <c r="A727" t="s">
        <v>586</v>
      </c>
      <c r="B727" s="1" t="s">
        <v>41</v>
      </c>
      <c r="C727" s="1">
        <v>4</v>
      </c>
      <c r="D727" s="73" t="str">
        <f t="shared" si="48"/>
        <v>5 or below</v>
      </c>
      <c r="E727" s="1" t="str">
        <f t="shared" si="49"/>
        <v>527 West 27th Street 4B</v>
      </c>
      <c r="F727" s="3">
        <v>1970000</v>
      </c>
      <c r="G727">
        <v>154</v>
      </c>
      <c r="H727" s="1" t="s">
        <v>33</v>
      </c>
      <c r="I727" s="1">
        <v>1</v>
      </c>
      <c r="J727" s="51">
        <v>1</v>
      </c>
      <c r="K727" s="52">
        <v>762</v>
      </c>
      <c r="L727" s="3">
        <f t="shared" si="50"/>
        <v>2585.3018372703414</v>
      </c>
      <c r="M727" s="72">
        <v>1152</v>
      </c>
      <c r="N727" s="72">
        <v>1377</v>
      </c>
      <c r="O727">
        <v>3.32</v>
      </c>
      <c r="P727"/>
      <c r="Q727" s="53" t="s">
        <v>52</v>
      </c>
      <c r="R727" s="3">
        <f t="shared" si="51"/>
        <v>1970000</v>
      </c>
      <c r="S727"/>
      <c r="T727"/>
      <c r="U727"/>
      <c r="V727" s="1" t="s">
        <v>36</v>
      </c>
      <c r="W727" s="1" t="s">
        <v>35</v>
      </c>
    </row>
    <row r="728" spans="1:23" s="59" customFormat="1" x14ac:dyDescent="0.2">
      <c r="A728" t="s">
        <v>587</v>
      </c>
      <c r="B728" s="1" t="s">
        <v>588</v>
      </c>
      <c r="C728" s="1">
        <v>10</v>
      </c>
      <c r="D728" s="73" t="str">
        <f t="shared" si="48"/>
        <v>6 to 10</v>
      </c>
      <c r="E728" s="1" t="str">
        <f t="shared" si="49"/>
        <v>540 W 49th Street 104S</v>
      </c>
      <c r="F728" s="3">
        <v>1298000</v>
      </c>
      <c r="G728">
        <v>199</v>
      </c>
      <c r="H728" s="1" t="s">
        <v>33</v>
      </c>
      <c r="I728" s="1">
        <v>1</v>
      </c>
      <c r="J728" s="51">
        <v>1</v>
      </c>
      <c r="K728" s="52">
        <v>780</v>
      </c>
      <c r="L728" s="3">
        <f t="shared" si="50"/>
        <v>1664.1025641025642</v>
      </c>
      <c r="M728">
        <v>850</v>
      </c>
      <c r="N728">
        <v>152</v>
      </c>
      <c r="O728">
        <v>1.28</v>
      </c>
      <c r="P728"/>
      <c r="Q728" s="53" t="s">
        <v>52</v>
      </c>
      <c r="R728" s="3">
        <f t="shared" si="51"/>
        <v>1298000</v>
      </c>
      <c r="S728"/>
      <c r="T728"/>
      <c r="U728"/>
      <c r="V728" s="12" t="s">
        <v>36</v>
      </c>
      <c r="W728" s="1" t="s">
        <v>35</v>
      </c>
    </row>
    <row r="729" spans="1:23" s="59" customFormat="1" x14ac:dyDescent="0.2">
      <c r="A729" t="s">
        <v>589</v>
      </c>
      <c r="B729" s="1" t="s">
        <v>590</v>
      </c>
      <c r="C729" s="1">
        <v>1</v>
      </c>
      <c r="D729" s="73" t="str">
        <f t="shared" si="48"/>
        <v>5 or below</v>
      </c>
      <c r="E729" s="1" t="str">
        <f t="shared" si="49"/>
        <v>540 West 49th Street 104N</v>
      </c>
      <c r="F729" s="3">
        <v>1350000</v>
      </c>
      <c r="G729">
        <v>383</v>
      </c>
      <c r="H729" s="1" t="s">
        <v>33</v>
      </c>
      <c r="I729" s="1">
        <v>1</v>
      </c>
      <c r="J729" s="51">
        <v>2</v>
      </c>
      <c r="K729" s="52">
        <v>1001</v>
      </c>
      <c r="L729" s="3">
        <f t="shared" si="50"/>
        <v>1348.6513486513486</v>
      </c>
      <c r="M729">
        <v>1010</v>
      </c>
      <c r="N729">
        <v>176</v>
      </c>
      <c r="O729">
        <v>1.18</v>
      </c>
      <c r="P729"/>
      <c r="Q729" s="53" t="s">
        <v>52</v>
      </c>
      <c r="R729" s="3">
        <f t="shared" si="51"/>
        <v>1350000</v>
      </c>
      <c r="S729"/>
      <c r="T729"/>
      <c r="U729"/>
      <c r="V729" s="12" t="s">
        <v>36</v>
      </c>
      <c r="W729" s="1" t="s">
        <v>35</v>
      </c>
    </row>
    <row r="730" spans="1:23" s="59" customFormat="1" x14ac:dyDescent="0.2">
      <c r="A730" t="s">
        <v>589</v>
      </c>
      <c r="B730" s="1" t="s">
        <v>591</v>
      </c>
      <c r="C730" s="1">
        <v>1</v>
      </c>
      <c r="D730" s="73" t="str">
        <f t="shared" si="48"/>
        <v>5 or below</v>
      </c>
      <c r="E730" s="1" t="str">
        <f t="shared" si="49"/>
        <v>540 West 49th Street 107S</v>
      </c>
      <c r="F730" s="3">
        <v>1850000</v>
      </c>
      <c r="G730">
        <v>86</v>
      </c>
      <c r="H730" s="1" t="s">
        <v>33</v>
      </c>
      <c r="I730" s="1">
        <v>1</v>
      </c>
      <c r="J730" s="51">
        <v>2</v>
      </c>
      <c r="K730" s="52">
        <v>1027</v>
      </c>
      <c r="L730" s="3">
        <f t="shared" si="50"/>
        <v>1801.3631937682571</v>
      </c>
      <c r="M730">
        <v>1044</v>
      </c>
      <c r="N730">
        <v>186</v>
      </c>
      <c r="O730">
        <v>1.2</v>
      </c>
      <c r="P730"/>
      <c r="Q730" s="53" t="s">
        <v>52</v>
      </c>
      <c r="R730" s="3">
        <f t="shared" si="51"/>
        <v>1850000</v>
      </c>
      <c r="S730"/>
      <c r="T730"/>
      <c r="U730"/>
      <c r="V730" s="12" t="s">
        <v>36</v>
      </c>
      <c r="W730" s="1" t="s">
        <v>35</v>
      </c>
    </row>
    <row r="731" spans="1:23" s="59" customFormat="1" x14ac:dyDescent="0.2">
      <c r="A731" t="s">
        <v>592</v>
      </c>
      <c r="B731" s="1" t="s">
        <v>129</v>
      </c>
      <c r="C731" s="1">
        <v>3</v>
      </c>
      <c r="D731" s="73" t="str">
        <f t="shared" si="48"/>
        <v>5 or below</v>
      </c>
      <c r="E731" s="1" t="str">
        <f t="shared" si="49"/>
        <v>551 West 21st Street 3B</v>
      </c>
      <c r="F731" s="3">
        <v>2850000</v>
      </c>
      <c r="G731">
        <v>376</v>
      </c>
      <c r="H731" s="1" t="s">
        <v>33</v>
      </c>
      <c r="I731" s="1">
        <v>1</v>
      </c>
      <c r="J731" s="51">
        <v>1.5</v>
      </c>
      <c r="K731" s="52">
        <v>1228</v>
      </c>
      <c r="L731" s="3">
        <f t="shared" si="50"/>
        <v>2320.8469055374594</v>
      </c>
      <c r="M731" s="72">
        <v>2053</v>
      </c>
      <c r="N731" s="72">
        <v>1609</v>
      </c>
      <c r="O731">
        <v>2.98</v>
      </c>
      <c r="P731"/>
      <c r="Q731" s="53" t="s">
        <v>52</v>
      </c>
      <c r="R731" s="3">
        <f t="shared" si="51"/>
        <v>2850000</v>
      </c>
      <c r="S731"/>
      <c r="T731"/>
      <c r="U731"/>
      <c r="V731" s="1" t="s">
        <v>36</v>
      </c>
      <c r="W731" s="1" t="s">
        <v>35</v>
      </c>
    </row>
    <row r="732" spans="1:23" s="59" customFormat="1" x14ac:dyDescent="0.2">
      <c r="A732" t="s">
        <v>592</v>
      </c>
      <c r="B732" s="1" t="s">
        <v>227</v>
      </c>
      <c r="C732" s="1">
        <v>3</v>
      </c>
      <c r="D732" s="73" t="str">
        <f t="shared" si="48"/>
        <v>5 or below</v>
      </c>
      <c r="E732" s="1" t="str">
        <f t="shared" si="49"/>
        <v>551 West 21st Street 3E</v>
      </c>
      <c r="F732" s="3">
        <v>3500000</v>
      </c>
      <c r="G732">
        <v>376</v>
      </c>
      <c r="H732" s="1" t="s">
        <v>33</v>
      </c>
      <c r="I732" s="1">
        <v>1</v>
      </c>
      <c r="J732" s="51">
        <v>1.5</v>
      </c>
      <c r="K732" s="52">
        <v>1521</v>
      </c>
      <c r="L732" s="3">
        <f t="shared" si="50"/>
        <v>2301.1176857330702</v>
      </c>
      <c r="M732" s="72">
        <v>2490</v>
      </c>
      <c r="N732" s="72">
        <v>1951</v>
      </c>
      <c r="O732">
        <v>2.92</v>
      </c>
      <c r="P732"/>
      <c r="Q732" s="53" t="s">
        <v>52</v>
      </c>
      <c r="R732" s="3">
        <f t="shared" si="51"/>
        <v>3500000</v>
      </c>
      <c r="S732"/>
      <c r="T732"/>
      <c r="U732"/>
      <c r="V732" s="1" t="s">
        <v>36</v>
      </c>
      <c r="W732" s="1" t="s">
        <v>35</v>
      </c>
    </row>
    <row r="733" spans="1:23" s="59" customFormat="1" x14ac:dyDescent="0.2">
      <c r="A733" t="s">
        <v>592</v>
      </c>
      <c r="B733" s="1" t="s">
        <v>281</v>
      </c>
      <c r="C733" s="1">
        <v>4</v>
      </c>
      <c r="D733" s="73" t="str">
        <f t="shared" si="48"/>
        <v>5 or below</v>
      </c>
      <c r="E733" s="1" t="str">
        <f t="shared" si="49"/>
        <v>551 West 21st Street 4F</v>
      </c>
      <c r="F733" s="3">
        <v>2550000</v>
      </c>
      <c r="G733">
        <v>376</v>
      </c>
      <c r="H733" s="1" t="s">
        <v>33</v>
      </c>
      <c r="I733" s="1">
        <v>1</v>
      </c>
      <c r="J733" s="51">
        <v>1.5</v>
      </c>
      <c r="K733" s="52">
        <v>1064</v>
      </c>
      <c r="L733" s="3">
        <f t="shared" si="50"/>
        <v>2396.6165413533836</v>
      </c>
      <c r="M733" s="72">
        <v>1818</v>
      </c>
      <c r="N733" s="72">
        <v>1424</v>
      </c>
      <c r="O733">
        <v>3.05</v>
      </c>
      <c r="P733"/>
      <c r="Q733" s="53" t="s">
        <v>52</v>
      </c>
      <c r="R733" s="3">
        <f t="shared" si="51"/>
        <v>2550000</v>
      </c>
      <c r="S733"/>
      <c r="T733"/>
      <c r="U733"/>
      <c r="V733" s="1" t="s">
        <v>36</v>
      </c>
      <c r="W733" s="1" t="s">
        <v>35</v>
      </c>
    </row>
    <row r="734" spans="1:23" s="59" customFormat="1" x14ac:dyDescent="0.2">
      <c r="A734" s="59" t="s">
        <v>592</v>
      </c>
      <c r="B734" s="60" t="s">
        <v>185</v>
      </c>
      <c r="C734" s="60">
        <v>4</v>
      </c>
      <c r="D734" s="73" t="str">
        <f t="shared" si="48"/>
        <v>5 or below</v>
      </c>
      <c r="E734" s="1" t="str">
        <f t="shared" si="49"/>
        <v>551 West 21st Street 4D</v>
      </c>
      <c r="F734" s="61">
        <v>3000000</v>
      </c>
      <c r="G734" s="59">
        <v>12</v>
      </c>
      <c r="H734" s="60" t="s">
        <v>33</v>
      </c>
      <c r="I734" s="60">
        <v>1</v>
      </c>
      <c r="J734" s="62">
        <v>1</v>
      </c>
      <c r="K734" s="63">
        <v>1000</v>
      </c>
      <c r="L734" s="61">
        <f t="shared" si="50"/>
        <v>2955.6750000000002</v>
      </c>
      <c r="M734" s="64">
        <v>3</v>
      </c>
      <c r="N734" s="64"/>
      <c r="Q734" s="65" t="s">
        <v>34</v>
      </c>
      <c r="R734" s="61">
        <f t="shared" si="51"/>
        <v>2955675</v>
      </c>
      <c r="S734" s="66">
        <v>42531</v>
      </c>
      <c r="T734" s="64">
        <v>2955675</v>
      </c>
      <c r="V734" s="60" t="s">
        <v>36</v>
      </c>
      <c r="W734" s="60" t="s">
        <v>36</v>
      </c>
    </row>
    <row r="735" spans="1:23" s="59" customFormat="1" x14ac:dyDescent="0.2">
      <c r="A735" t="s">
        <v>593</v>
      </c>
      <c r="B735" s="1" t="s">
        <v>594</v>
      </c>
      <c r="C735" s="1">
        <v>11</v>
      </c>
      <c r="D735" s="73" t="str">
        <f t="shared" si="48"/>
        <v>11 to 20</v>
      </c>
      <c r="E735" s="1" t="str">
        <f t="shared" si="49"/>
        <v>635 West 42nd Street 11D</v>
      </c>
      <c r="F735" s="3">
        <v>999000</v>
      </c>
      <c r="G735">
        <v>205</v>
      </c>
      <c r="H735" s="1" t="s">
        <v>33</v>
      </c>
      <c r="I735" s="1">
        <v>1</v>
      </c>
      <c r="J735" s="51">
        <v>1</v>
      </c>
      <c r="K735" s="52">
        <v>700</v>
      </c>
      <c r="L735" s="3">
        <f t="shared" si="50"/>
        <v>1427.1428571428571</v>
      </c>
      <c r="M735">
        <v>500</v>
      </c>
      <c r="N735">
        <v>500</v>
      </c>
      <c r="O735">
        <v>1.43</v>
      </c>
      <c r="P735" t="s">
        <v>197</v>
      </c>
      <c r="Q735" s="53" t="s">
        <v>52</v>
      </c>
      <c r="R735" s="3">
        <f t="shared" si="51"/>
        <v>999000</v>
      </c>
      <c r="S735"/>
      <c r="T735"/>
      <c r="U735"/>
      <c r="V735" s="60" t="s">
        <v>36</v>
      </c>
      <c r="W735" s="1" t="s">
        <v>35</v>
      </c>
    </row>
    <row r="736" spans="1:23" s="59" customFormat="1" x14ac:dyDescent="0.2">
      <c r="A736" t="s">
        <v>593</v>
      </c>
      <c r="B736" s="1" t="s">
        <v>533</v>
      </c>
      <c r="C736" s="1">
        <v>12</v>
      </c>
      <c r="D736" s="73"/>
      <c r="E736" s="1" t="str">
        <f t="shared" si="49"/>
        <v>635 West 42nd Street 12C</v>
      </c>
      <c r="F736" s="3">
        <v>1000000</v>
      </c>
      <c r="G736">
        <v>57</v>
      </c>
      <c r="H736" s="1" t="s">
        <v>33</v>
      </c>
      <c r="I736" s="1">
        <v>1</v>
      </c>
      <c r="J736" s="51">
        <v>1</v>
      </c>
      <c r="K736" s="52">
        <v>700</v>
      </c>
      <c r="L736" s="3">
        <f t="shared" si="50"/>
        <v>1428.5714285714287</v>
      </c>
      <c r="M736">
        <v>550</v>
      </c>
      <c r="N736">
        <v>550</v>
      </c>
      <c r="O736">
        <v>1.57</v>
      </c>
      <c r="P736" t="s">
        <v>197</v>
      </c>
      <c r="Q736" s="53" t="s">
        <v>52</v>
      </c>
      <c r="R736" s="3">
        <f t="shared" si="51"/>
        <v>1000000</v>
      </c>
      <c r="S736"/>
      <c r="T736"/>
      <c r="U736"/>
      <c r="V736" s="60" t="s">
        <v>36</v>
      </c>
      <c r="W736" s="1" t="s">
        <v>35</v>
      </c>
    </row>
    <row r="737" spans="1:23" s="59" customFormat="1" x14ac:dyDescent="0.2">
      <c r="A737" t="s">
        <v>593</v>
      </c>
      <c r="B737" s="1" t="s">
        <v>595</v>
      </c>
      <c r="C737" s="1">
        <v>12</v>
      </c>
      <c r="D737" s="73"/>
      <c r="E737" s="1" t="str">
        <f t="shared" si="49"/>
        <v>635 West 42nd Street 12J</v>
      </c>
      <c r="F737" s="3">
        <v>855000</v>
      </c>
      <c r="G737">
        <v>13</v>
      </c>
      <c r="H737" s="1" t="s">
        <v>33</v>
      </c>
      <c r="I737" s="1">
        <v>1</v>
      </c>
      <c r="J737" s="51">
        <v>1</v>
      </c>
      <c r="K737" s="52">
        <v>550</v>
      </c>
      <c r="L737" s="3">
        <f t="shared" si="50"/>
        <v>1554.5454545454545</v>
      </c>
      <c r="M737">
        <v>513</v>
      </c>
      <c r="N737">
        <v>608</v>
      </c>
      <c r="O737">
        <v>2.04</v>
      </c>
      <c r="P737" t="s">
        <v>197</v>
      </c>
      <c r="Q737" s="53" t="s">
        <v>52</v>
      </c>
      <c r="R737" s="3">
        <f t="shared" si="51"/>
        <v>855000</v>
      </c>
      <c r="S737"/>
      <c r="T737"/>
      <c r="U737"/>
      <c r="V737" s="60" t="s">
        <v>36</v>
      </c>
      <c r="W737" s="1" t="s">
        <v>35</v>
      </c>
    </row>
    <row r="738" spans="1:23" s="59" customFormat="1" x14ac:dyDescent="0.2">
      <c r="A738" t="s">
        <v>593</v>
      </c>
      <c r="B738" s="1" t="s">
        <v>596</v>
      </c>
      <c r="C738" s="1">
        <v>12</v>
      </c>
      <c r="D738" s="73"/>
      <c r="E738" s="1" t="str">
        <f t="shared" si="49"/>
        <v>635 West 42nd Street 12K</v>
      </c>
      <c r="F738" s="3">
        <v>830000</v>
      </c>
      <c r="G738">
        <v>106</v>
      </c>
      <c r="H738" s="1" t="s">
        <v>33</v>
      </c>
      <c r="I738" s="1">
        <v>1</v>
      </c>
      <c r="J738" s="51">
        <v>1</v>
      </c>
      <c r="K738" s="52">
        <v>600</v>
      </c>
      <c r="L738" s="3">
        <f t="shared" si="50"/>
        <v>1383.3333333333333</v>
      </c>
      <c r="M738">
        <v>466</v>
      </c>
      <c r="N738">
        <v>600</v>
      </c>
      <c r="O738">
        <v>1.78</v>
      </c>
      <c r="P738" t="s">
        <v>197</v>
      </c>
      <c r="Q738" s="53" t="s">
        <v>52</v>
      </c>
      <c r="R738" s="3">
        <f t="shared" si="51"/>
        <v>830000</v>
      </c>
      <c r="S738"/>
      <c r="T738"/>
      <c r="U738"/>
      <c r="V738" s="60" t="s">
        <v>36</v>
      </c>
      <c r="W738" s="1" t="s">
        <v>35</v>
      </c>
    </row>
    <row r="739" spans="1:23" s="59" customFormat="1" x14ac:dyDescent="0.2">
      <c r="A739" t="s">
        <v>593</v>
      </c>
      <c r="B739" s="1" t="s">
        <v>597</v>
      </c>
      <c r="C739" s="1">
        <v>14</v>
      </c>
      <c r="D739" s="73"/>
      <c r="E739" s="1" t="str">
        <f t="shared" si="49"/>
        <v>635 West 42nd Street 14K</v>
      </c>
      <c r="F739" s="3">
        <v>820000</v>
      </c>
      <c r="G739">
        <v>34</v>
      </c>
      <c r="H739" s="1" t="s">
        <v>33</v>
      </c>
      <c r="I739" s="1">
        <v>1</v>
      </c>
      <c r="J739" s="51">
        <v>1</v>
      </c>
      <c r="K739" s="52">
        <v>579</v>
      </c>
      <c r="L739" s="3">
        <f t="shared" si="50"/>
        <v>1416.2348877374784</v>
      </c>
      <c r="M739">
        <v>466</v>
      </c>
      <c r="N739">
        <v>645</v>
      </c>
      <c r="O739">
        <v>1.92</v>
      </c>
      <c r="P739" t="s">
        <v>197</v>
      </c>
      <c r="Q739" s="53" t="s">
        <v>52</v>
      </c>
      <c r="R739" s="3">
        <f t="shared" si="51"/>
        <v>820000</v>
      </c>
      <c r="S739"/>
      <c r="T739"/>
      <c r="U739"/>
      <c r="V739" s="60" t="s">
        <v>36</v>
      </c>
      <c r="W739" s="1" t="s">
        <v>35</v>
      </c>
    </row>
    <row r="740" spans="1:23" s="59" customFormat="1" x14ac:dyDescent="0.2">
      <c r="A740" t="s">
        <v>593</v>
      </c>
      <c r="B740" s="1" t="s">
        <v>598</v>
      </c>
      <c r="C740" s="1">
        <v>16</v>
      </c>
      <c r="D740" s="73"/>
      <c r="E740" s="1" t="str">
        <f t="shared" si="49"/>
        <v>635 West 42nd Street 16E</v>
      </c>
      <c r="F740" s="3">
        <v>1000000</v>
      </c>
      <c r="G740">
        <v>57</v>
      </c>
      <c r="H740" s="1" t="s">
        <v>33</v>
      </c>
      <c r="I740" s="1">
        <v>1</v>
      </c>
      <c r="J740" s="51">
        <v>1</v>
      </c>
      <c r="K740" s="52">
        <v>700</v>
      </c>
      <c r="L740" s="3">
        <f t="shared" si="50"/>
        <v>1428.5714285714287</v>
      </c>
      <c r="M740">
        <v>550</v>
      </c>
      <c r="N740">
        <v>550</v>
      </c>
      <c r="O740">
        <v>1.57</v>
      </c>
      <c r="P740" t="s">
        <v>197</v>
      </c>
      <c r="Q740" s="53" t="s">
        <v>52</v>
      </c>
      <c r="R740" s="3">
        <f t="shared" si="51"/>
        <v>1000000</v>
      </c>
      <c r="S740"/>
      <c r="T740"/>
      <c r="U740"/>
      <c r="V740" s="60" t="s">
        <v>36</v>
      </c>
      <c r="W740" s="1" t="s">
        <v>35</v>
      </c>
    </row>
    <row r="741" spans="1:23" s="59" customFormat="1" x14ac:dyDescent="0.2">
      <c r="A741" t="s">
        <v>593</v>
      </c>
      <c r="B741" s="1" t="s">
        <v>599</v>
      </c>
      <c r="C741" s="1">
        <v>16</v>
      </c>
      <c r="D741" s="73"/>
      <c r="E741" s="1" t="str">
        <f t="shared" si="49"/>
        <v>635 West 42nd Street 16K</v>
      </c>
      <c r="F741" s="3">
        <v>900000</v>
      </c>
      <c r="G741">
        <v>103</v>
      </c>
      <c r="H741" s="1" t="s">
        <v>33</v>
      </c>
      <c r="I741" s="1">
        <v>1</v>
      </c>
      <c r="J741" s="51">
        <v>1</v>
      </c>
      <c r="K741" s="52">
        <v>600</v>
      </c>
      <c r="L741" s="3">
        <f t="shared" si="50"/>
        <v>1500</v>
      </c>
      <c r="M741">
        <v>480</v>
      </c>
      <c r="N741">
        <v>520</v>
      </c>
      <c r="O741">
        <v>1.67</v>
      </c>
      <c r="P741" t="s">
        <v>197</v>
      </c>
      <c r="Q741" s="53" t="s">
        <v>52</v>
      </c>
      <c r="R741" s="3">
        <f t="shared" si="51"/>
        <v>900000</v>
      </c>
      <c r="S741"/>
      <c r="T741"/>
      <c r="U741"/>
      <c r="V741" s="60" t="s">
        <v>36</v>
      </c>
      <c r="W741" s="1" t="s">
        <v>35</v>
      </c>
    </row>
    <row r="742" spans="1:23" s="59" customFormat="1" x14ac:dyDescent="0.2">
      <c r="A742" t="s">
        <v>593</v>
      </c>
      <c r="B742" s="1" t="s">
        <v>600</v>
      </c>
      <c r="C742" s="1">
        <v>18</v>
      </c>
      <c r="D742" s="73"/>
      <c r="E742" s="1" t="str">
        <f t="shared" si="49"/>
        <v>635 West 42nd Street 18M</v>
      </c>
      <c r="F742" s="3">
        <v>995000</v>
      </c>
      <c r="G742">
        <v>264</v>
      </c>
      <c r="H742" s="1" t="s">
        <v>33</v>
      </c>
      <c r="I742" s="1">
        <v>1</v>
      </c>
      <c r="J742" s="51">
        <v>1</v>
      </c>
      <c r="K742" s="52" t="s">
        <v>57</v>
      </c>
      <c r="L742" s="3" t="str">
        <f t="shared" si="50"/>
        <v>NA</v>
      </c>
      <c r="M742">
        <v>550</v>
      </c>
      <c r="N742">
        <v>750</v>
      </c>
      <c r="O742"/>
      <c r="P742" t="s">
        <v>197</v>
      </c>
      <c r="Q742" s="53" t="s">
        <v>52</v>
      </c>
      <c r="R742" s="3">
        <f t="shared" si="51"/>
        <v>995000</v>
      </c>
      <c r="S742"/>
      <c r="T742"/>
      <c r="U742"/>
      <c r="V742" s="60" t="s">
        <v>36</v>
      </c>
      <c r="W742" s="1" t="s">
        <v>35</v>
      </c>
    </row>
    <row r="743" spans="1:23" s="59" customFormat="1" x14ac:dyDescent="0.2">
      <c r="A743" t="s">
        <v>593</v>
      </c>
      <c r="B743" s="1" t="s">
        <v>601</v>
      </c>
      <c r="C743" s="1">
        <v>19</v>
      </c>
      <c r="D743" s="73"/>
      <c r="E743" s="1" t="str">
        <f t="shared" si="49"/>
        <v>635 West 42nd Street 19GG</v>
      </c>
      <c r="F743" s="3">
        <v>1250000</v>
      </c>
      <c r="G743">
        <v>68</v>
      </c>
      <c r="H743" s="1" t="s">
        <v>33</v>
      </c>
      <c r="I743" s="1">
        <v>1</v>
      </c>
      <c r="J743" s="51">
        <v>1</v>
      </c>
      <c r="K743" s="52">
        <v>800</v>
      </c>
      <c r="L743" s="3">
        <f t="shared" si="50"/>
        <v>1562.5</v>
      </c>
      <c r="M743">
        <v>650</v>
      </c>
      <c r="N743">
        <v>800</v>
      </c>
      <c r="O743">
        <v>1.81</v>
      </c>
      <c r="P743"/>
      <c r="Q743" s="53" t="s">
        <v>52</v>
      </c>
      <c r="R743" s="3">
        <f t="shared" si="51"/>
        <v>1250000</v>
      </c>
      <c r="S743"/>
      <c r="T743"/>
      <c r="U743"/>
      <c r="V743" s="60" t="s">
        <v>36</v>
      </c>
      <c r="W743" s="1" t="s">
        <v>35</v>
      </c>
    </row>
    <row r="744" spans="1:23" s="59" customFormat="1" x14ac:dyDescent="0.2">
      <c r="A744" t="s">
        <v>593</v>
      </c>
      <c r="B744" s="1" t="s">
        <v>602</v>
      </c>
      <c r="C744" s="1">
        <v>26</v>
      </c>
      <c r="D744" s="73"/>
      <c r="E744" s="1" t="str">
        <f t="shared" si="49"/>
        <v>635 West 42nd Street 26B</v>
      </c>
      <c r="F744" s="3">
        <v>1175000</v>
      </c>
      <c r="G744">
        <v>57</v>
      </c>
      <c r="H744" s="1" t="s">
        <v>33</v>
      </c>
      <c r="I744" s="1">
        <v>1</v>
      </c>
      <c r="J744" s="51">
        <v>1</v>
      </c>
      <c r="K744" s="52">
        <v>700</v>
      </c>
      <c r="L744" s="3">
        <f t="shared" si="50"/>
        <v>1678.5714285714287</v>
      </c>
      <c r="M744">
        <v>550</v>
      </c>
      <c r="N744">
        <v>550</v>
      </c>
      <c r="O744">
        <v>1.57</v>
      </c>
      <c r="P744" t="s">
        <v>197</v>
      </c>
      <c r="Q744" s="53" t="s">
        <v>52</v>
      </c>
      <c r="R744" s="3">
        <f t="shared" si="51"/>
        <v>1175000</v>
      </c>
      <c r="S744"/>
      <c r="T744"/>
      <c r="U744"/>
      <c r="V744" s="60" t="s">
        <v>36</v>
      </c>
      <c r="W744" s="1" t="s">
        <v>35</v>
      </c>
    </row>
    <row r="745" spans="1:23" s="59" customFormat="1" x14ac:dyDescent="0.2">
      <c r="A745" t="s">
        <v>593</v>
      </c>
      <c r="B745" s="1" t="s">
        <v>603</v>
      </c>
      <c r="C745" s="1">
        <v>32</v>
      </c>
      <c r="D745" s="73"/>
      <c r="E745" s="1" t="str">
        <f t="shared" si="49"/>
        <v>635 West 42nd Street 32G</v>
      </c>
      <c r="F745" s="3">
        <v>1120000</v>
      </c>
      <c r="G745">
        <v>54</v>
      </c>
      <c r="H745" s="1" t="s">
        <v>33</v>
      </c>
      <c r="I745" s="1">
        <v>1</v>
      </c>
      <c r="J745" s="51">
        <v>1</v>
      </c>
      <c r="K745" s="52">
        <v>700</v>
      </c>
      <c r="L745" s="3">
        <f t="shared" si="50"/>
        <v>1600</v>
      </c>
      <c r="M745">
        <v>568</v>
      </c>
      <c r="N745">
        <v>742</v>
      </c>
      <c r="O745">
        <v>1.87</v>
      </c>
      <c r="P745" t="s">
        <v>197</v>
      </c>
      <c r="Q745" s="53" t="s">
        <v>52</v>
      </c>
      <c r="R745" s="3">
        <f t="shared" si="51"/>
        <v>1120000</v>
      </c>
      <c r="S745"/>
      <c r="T745"/>
      <c r="U745"/>
      <c r="V745" s="60" t="s">
        <v>36</v>
      </c>
      <c r="W745" s="1" t="s">
        <v>35</v>
      </c>
    </row>
    <row r="746" spans="1:23" s="59" customFormat="1" x14ac:dyDescent="0.2">
      <c r="A746" t="s">
        <v>593</v>
      </c>
      <c r="B746" s="1" t="s">
        <v>604</v>
      </c>
      <c r="C746" s="1">
        <v>5</v>
      </c>
      <c r="D746" s="73"/>
      <c r="E746" s="1" t="str">
        <f t="shared" si="49"/>
        <v>635 West 42nd Street 5L</v>
      </c>
      <c r="F746" s="3">
        <v>925000</v>
      </c>
      <c r="G746">
        <v>14</v>
      </c>
      <c r="H746" s="1" t="s">
        <v>33</v>
      </c>
      <c r="I746" s="1">
        <v>1</v>
      </c>
      <c r="J746" s="51">
        <v>1</v>
      </c>
      <c r="K746" s="52">
        <v>700</v>
      </c>
      <c r="L746" s="3">
        <f t="shared" si="50"/>
        <v>1321.4285714285713</v>
      </c>
      <c r="M746">
        <v>550</v>
      </c>
      <c r="N746">
        <v>650</v>
      </c>
      <c r="O746">
        <v>1.71</v>
      </c>
      <c r="P746" t="s">
        <v>197</v>
      </c>
      <c r="Q746" s="53" t="s">
        <v>52</v>
      </c>
      <c r="R746" s="3">
        <f t="shared" si="51"/>
        <v>925000</v>
      </c>
      <c r="S746"/>
      <c r="T746"/>
      <c r="U746"/>
      <c r="V746" s="60" t="s">
        <v>36</v>
      </c>
      <c r="W746" s="1" t="s">
        <v>35</v>
      </c>
    </row>
    <row r="747" spans="1:23" s="59" customFormat="1" x14ac:dyDescent="0.2">
      <c r="A747" t="s">
        <v>593</v>
      </c>
      <c r="B747" s="1" t="s">
        <v>54</v>
      </c>
      <c r="C747" s="1">
        <v>7</v>
      </c>
      <c r="D747" s="73"/>
      <c r="E747" s="1" t="str">
        <f t="shared" si="49"/>
        <v>635 West 42nd Street 7E</v>
      </c>
      <c r="F747" s="3">
        <v>1000000</v>
      </c>
      <c r="G747">
        <v>11</v>
      </c>
      <c r="H747" s="1" t="s">
        <v>33</v>
      </c>
      <c r="I747" s="1">
        <v>1</v>
      </c>
      <c r="J747" s="51">
        <v>1</v>
      </c>
      <c r="K747" s="52">
        <v>700</v>
      </c>
      <c r="L747" s="3">
        <f t="shared" si="50"/>
        <v>1428.5714285714287</v>
      </c>
      <c r="M747">
        <v>568</v>
      </c>
      <c r="N747">
        <v>540</v>
      </c>
      <c r="O747">
        <v>1.58</v>
      </c>
      <c r="P747" t="s">
        <v>197</v>
      </c>
      <c r="Q747" s="53" t="s">
        <v>52</v>
      </c>
      <c r="R747" s="3">
        <f t="shared" si="51"/>
        <v>1000000</v>
      </c>
      <c r="S747"/>
      <c r="T747"/>
      <c r="U747"/>
      <c r="V747" s="60" t="s">
        <v>36</v>
      </c>
      <c r="W747" s="1" t="s">
        <v>35</v>
      </c>
    </row>
    <row r="748" spans="1:23" s="59" customFormat="1" x14ac:dyDescent="0.2">
      <c r="A748" s="59" t="s">
        <v>593</v>
      </c>
      <c r="B748" s="60" t="s">
        <v>605</v>
      </c>
      <c r="C748" s="60">
        <v>19</v>
      </c>
      <c r="D748" s="73"/>
      <c r="E748" s="1" t="str">
        <f t="shared" si="49"/>
        <v>635 West 42nd Street 19J</v>
      </c>
      <c r="F748" s="61">
        <v>825000</v>
      </c>
      <c r="G748" s="59">
        <v>83</v>
      </c>
      <c r="H748" s="60" t="s">
        <v>33</v>
      </c>
      <c r="I748" s="60">
        <v>1</v>
      </c>
      <c r="J748" s="62">
        <v>1</v>
      </c>
      <c r="K748" s="63">
        <v>546</v>
      </c>
      <c r="L748" s="61">
        <f t="shared" si="50"/>
        <v>1391.9413919413919</v>
      </c>
      <c r="M748" s="59">
        <v>1.97</v>
      </c>
      <c r="P748" s="59" t="s">
        <v>197</v>
      </c>
      <c r="Q748" s="65" t="s">
        <v>34</v>
      </c>
      <c r="R748" s="61">
        <f t="shared" si="51"/>
        <v>760000</v>
      </c>
      <c r="S748" s="66">
        <v>42641</v>
      </c>
      <c r="T748" s="64">
        <v>760000</v>
      </c>
      <c r="U748" s="59">
        <v>83</v>
      </c>
      <c r="V748" s="60" t="s">
        <v>36</v>
      </c>
      <c r="W748" s="60" t="s">
        <v>36</v>
      </c>
    </row>
    <row r="749" spans="1:23" s="59" customFormat="1" x14ac:dyDescent="0.2">
      <c r="A749" s="59" t="s">
        <v>593</v>
      </c>
      <c r="B749" s="60" t="s">
        <v>606</v>
      </c>
      <c r="C749" s="60">
        <v>10</v>
      </c>
      <c r="D749" s="73"/>
      <c r="E749" s="1" t="str">
        <f t="shared" si="49"/>
        <v>635 West 42nd Street 10J</v>
      </c>
      <c r="F749" s="61">
        <v>800000</v>
      </c>
      <c r="G749" s="59">
        <v>39</v>
      </c>
      <c r="H749" s="60" t="s">
        <v>33</v>
      </c>
      <c r="I749" s="60">
        <v>1</v>
      </c>
      <c r="J749" s="62">
        <v>1</v>
      </c>
      <c r="K749" s="63">
        <v>546</v>
      </c>
      <c r="L749" s="61">
        <f t="shared" si="50"/>
        <v>1401.098901098901</v>
      </c>
      <c r="M749" s="59">
        <v>1.83</v>
      </c>
      <c r="P749" s="59" t="s">
        <v>197</v>
      </c>
      <c r="Q749" s="65" t="s">
        <v>34</v>
      </c>
      <c r="R749" s="61">
        <f t="shared" si="51"/>
        <v>765000</v>
      </c>
      <c r="S749" s="66">
        <v>42580</v>
      </c>
      <c r="T749" s="64">
        <v>765000</v>
      </c>
      <c r="U749" s="59">
        <v>39</v>
      </c>
      <c r="V749" s="60" t="s">
        <v>36</v>
      </c>
      <c r="W749" s="60" t="s">
        <v>36</v>
      </c>
    </row>
    <row r="750" spans="1:23" s="59" customFormat="1" x14ac:dyDescent="0.2">
      <c r="A750" s="59" t="s">
        <v>593</v>
      </c>
      <c r="B750" s="60" t="s">
        <v>394</v>
      </c>
      <c r="C750" s="60">
        <v>6</v>
      </c>
      <c r="D750" s="73"/>
      <c r="E750" s="1" t="str">
        <f t="shared" si="49"/>
        <v>635 West 42nd Street 6K</v>
      </c>
      <c r="F750" s="61">
        <v>800000</v>
      </c>
      <c r="G750" s="59">
        <v>41</v>
      </c>
      <c r="H750" s="60" t="s">
        <v>33</v>
      </c>
      <c r="I750" s="60">
        <v>1</v>
      </c>
      <c r="J750" s="62">
        <v>1</v>
      </c>
      <c r="K750" s="63">
        <v>580</v>
      </c>
      <c r="L750" s="61">
        <f t="shared" si="50"/>
        <v>1353.4482758620691</v>
      </c>
      <c r="M750" s="59">
        <v>1.69</v>
      </c>
      <c r="Q750" s="65" t="s">
        <v>34</v>
      </c>
      <c r="R750" s="61">
        <f t="shared" si="51"/>
        <v>785000</v>
      </c>
      <c r="S750" s="66">
        <v>42593</v>
      </c>
      <c r="T750" s="64">
        <v>785000</v>
      </c>
      <c r="U750" s="59">
        <v>41</v>
      </c>
      <c r="V750" s="60" t="s">
        <v>36</v>
      </c>
      <c r="W750" s="60" t="s">
        <v>36</v>
      </c>
    </row>
    <row r="751" spans="1:23" s="59" customFormat="1" x14ac:dyDescent="0.2">
      <c r="A751" s="59" t="s">
        <v>593</v>
      </c>
      <c r="B751" s="60" t="s">
        <v>147</v>
      </c>
      <c r="C751" s="60">
        <v>3</v>
      </c>
      <c r="D751" s="73"/>
      <c r="E751" s="1" t="str">
        <f t="shared" si="49"/>
        <v>635 West 42nd Street 3C</v>
      </c>
      <c r="F751" s="61">
        <v>875000</v>
      </c>
      <c r="G751" s="59">
        <v>95</v>
      </c>
      <c r="H751" s="60" t="s">
        <v>33</v>
      </c>
      <c r="I751" s="60">
        <v>1</v>
      </c>
      <c r="J751" s="62">
        <v>1</v>
      </c>
      <c r="K751" s="63">
        <v>700</v>
      </c>
      <c r="L751" s="61">
        <f t="shared" si="50"/>
        <v>1142.8571428571429</v>
      </c>
      <c r="M751" s="59">
        <v>1.43</v>
      </c>
      <c r="P751" s="59" t="s">
        <v>197</v>
      </c>
      <c r="Q751" s="65" t="s">
        <v>34</v>
      </c>
      <c r="R751" s="61">
        <f t="shared" si="51"/>
        <v>800000</v>
      </c>
      <c r="S751" s="66">
        <v>42376</v>
      </c>
      <c r="T751" s="64">
        <v>800000</v>
      </c>
      <c r="U751" s="59">
        <v>95</v>
      </c>
      <c r="V751" s="60" t="s">
        <v>36</v>
      </c>
      <c r="W751" s="60" t="s">
        <v>36</v>
      </c>
    </row>
    <row r="752" spans="1:23" s="59" customFormat="1" x14ac:dyDescent="0.2">
      <c r="A752" s="7" t="s">
        <v>593</v>
      </c>
      <c r="B752" s="67" t="s">
        <v>607</v>
      </c>
      <c r="C752" s="67">
        <v>15</v>
      </c>
      <c r="D752" s="73"/>
      <c r="E752" s="1" t="str">
        <f t="shared" si="49"/>
        <v>635 West 42nd Street 15JJ</v>
      </c>
      <c r="F752" s="68">
        <v>860000</v>
      </c>
      <c r="G752" s="7">
        <v>123</v>
      </c>
      <c r="H752" s="67" t="s">
        <v>33</v>
      </c>
      <c r="I752" s="67">
        <v>1</v>
      </c>
      <c r="J752" s="69">
        <v>1</v>
      </c>
      <c r="K752" s="5">
        <v>550</v>
      </c>
      <c r="L752" s="68">
        <f t="shared" si="50"/>
        <v>1563.6363636363637</v>
      </c>
      <c r="M752" s="7">
        <v>550</v>
      </c>
      <c r="N752" s="7">
        <v>550</v>
      </c>
      <c r="O752" s="7">
        <v>2</v>
      </c>
      <c r="P752" s="7"/>
      <c r="Q752" s="71" t="s">
        <v>44</v>
      </c>
      <c r="R752" s="68">
        <f t="shared" si="51"/>
        <v>860000</v>
      </c>
      <c r="S752" s="7"/>
      <c r="T752" s="7"/>
      <c r="U752" s="7">
        <v>123</v>
      </c>
      <c r="V752" s="60" t="s">
        <v>36</v>
      </c>
      <c r="W752" s="67" t="s">
        <v>36</v>
      </c>
    </row>
    <row r="753" spans="1:23" s="59" customFormat="1" x14ac:dyDescent="0.2">
      <c r="A753" s="59" t="s">
        <v>593</v>
      </c>
      <c r="B753" s="60" t="s">
        <v>75</v>
      </c>
      <c r="C753" s="60">
        <v>9</v>
      </c>
      <c r="D753" s="73"/>
      <c r="E753" s="1" t="str">
        <f t="shared" si="49"/>
        <v>635 West 42nd Street 9C</v>
      </c>
      <c r="F753" s="61">
        <v>890000</v>
      </c>
      <c r="G753" s="59">
        <v>41</v>
      </c>
      <c r="H753" s="60" t="s">
        <v>33</v>
      </c>
      <c r="I753" s="60">
        <v>1</v>
      </c>
      <c r="J753" s="62">
        <v>1</v>
      </c>
      <c r="K753" s="63">
        <v>700</v>
      </c>
      <c r="L753" s="61">
        <f t="shared" si="50"/>
        <v>1242.8571428571429</v>
      </c>
      <c r="M753" s="59">
        <v>1.6</v>
      </c>
      <c r="P753" s="59" t="s">
        <v>197</v>
      </c>
      <c r="Q753" s="65" t="s">
        <v>34</v>
      </c>
      <c r="R753" s="61">
        <f t="shared" si="51"/>
        <v>870000</v>
      </c>
      <c r="S753" s="66">
        <v>42579</v>
      </c>
      <c r="T753" s="64">
        <v>870000</v>
      </c>
      <c r="U753" s="59">
        <v>41</v>
      </c>
      <c r="V753" s="60" t="s">
        <v>36</v>
      </c>
      <c r="W753" s="60" t="s">
        <v>36</v>
      </c>
    </row>
    <row r="754" spans="1:23" s="59" customFormat="1" x14ac:dyDescent="0.2">
      <c r="A754" s="59" t="s">
        <v>593</v>
      </c>
      <c r="B754" s="60" t="s">
        <v>342</v>
      </c>
      <c r="C754" s="60">
        <v>9</v>
      </c>
      <c r="D754" s="73"/>
      <c r="E754" s="1" t="str">
        <f t="shared" si="49"/>
        <v>635 West 42nd Street 9D</v>
      </c>
      <c r="F754" s="61">
        <v>950000</v>
      </c>
      <c r="G754" s="59">
        <v>463</v>
      </c>
      <c r="H754" s="60" t="s">
        <v>33</v>
      </c>
      <c r="I754" s="60">
        <v>1</v>
      </c>
      <c r="J754" s="62">
        <v>1</v>
      </c>
      <c r="K754" s="63">
        <v>680</v>
      </c>
      <c r="L754" s="61">
        <f t="shared" si="50"/>
        <v>1286.7647058823529</v>
      </c>
      <c r="M754" s="59">
        <v>1.47</v>
      </c>
      <c r="P754" s="59" t="s">
        <v>197</v>
      </c>
      <c r="Q754" s="65" t="s">
        <v>34</v>
      </c>
      <c r="R754" s="61">
        <f t="shared" si="51"/>
        <v>875000</v>
      </c>
      <c r="S754" s="66">
        <v>42508</v>
      </c>
      <c r="T754" s="64">
        <v>875000</v>
      </c>
      <c r="U754" s="59">
        <v>463</v>
      </c>
      <c r="V754" s="60" t="s">
        <v>36</v>
      </c>
      <c r="W754" s="60" t="s">
        <v>36</v>
      </c>
    </row>
    <row r="755" spans="1:23" s="59" customFormat="1" x14ac:dyDescent="0.2">
      <c r="A755" s="59" t="s">
        <v>593</v>
      </c>
      <c r="B755" s="60" t="s">
        <v>608</v>
      </c>
      <c r="C755" s="60">
        <v>15</v>
      </c>
      <c r="D755" s="73"/>
      <c r="E755" s="1" t="str">
        <f t="shared" si="49"/>
        <v>635 West 42nd Street 15M</v>
      </c>
      <c r="F755" s="61">
        <v>960000</v>
      </c>
      <c r="G755" s="59">
        <v>253</v>
      </c>
      <c r="H755" s="60" t="s">
        <v>33</v>
      </c>
      <c r="I755" s="60">
        <v>1</v>
      </c>
      <c r="J755" s="62">
        <v>1</v>
      </c>
      <c r="K755" s="63">
        <v>615</v>
      </c>
      <c r="L755" s="61">
        <f t="shared" si="50"/>
        <v>1430.8943089430895</v>
      </c>
      <c r="M755" s="59">
        <v>1.63</v>
      </c>
      <c r="P755" s="59" t="s">
        <v>197</v>
      </c>
      <c r="Q755" s="65" t="s">
        <v>34</v>
      </c>
      <c r="R755" s="61">
        <f t="shared" si="51"/>
        <v>880000</v>
      </c>
      <c r="S755" s="66">
        <v>42508</v>
      </c>
      <c r="T755" s="64">
        <v>880000</v>
      </c>
      <c r="U755" s="59">
        <v>253</v>
      </c>
      <c r="V755" s="60" t="s">
        <v>36</v>
      </c>
      <c r="W755" s="60" t="s">
        <v>36</v>
      </c>
    </row>
    <row r="756" spans="1:23" s="59" customFormat="1" x14ac:dyDescent="0.2">
      <c r="A756" s="7" t="s">
        <v>593</v>
      </c>
      <c r="B756" s="67" t="s">
        <v>609</v>
      </c>
      <c r="C756" s="67">
        <v>14</v>
      </c>
      <c r="D756" s="73"/>
      <c r="E756" s="1" t="str">
        <f t="shared" si="49"/>
        <v>635 West 42nd Street 14M</v>
      </c>
      <c r="F756" s="68">
        <v>985000</v>
      </c>
      <c r="G756" s="7">
        <v>90</v>
      </c>
      <c r="H756" s="67" t="s">
        <v>33</v>
      </c>
      <c r="I756" s="67">
        <v>1</v>
      </c>
      <c r="J756" s="69">
        <v>1</v>
      </c>
      <c r="K756" s="5" t="s">
        <v>57</v>
      </c>
      <c r="L756" s="68" t="str">
        <f t="shared" si="50"/>
        <v>NA</v>
      </c>
      <c r="M756" s="7">
        <v>500</v>
      </c>
      <c r="N756" s="7">
        <v>650</v>
      </c>
      <c r="O756" s="7"/>
      <c r="P756" s="7" t="s">
        <v>197</v>
      </c>
      <c r="Q756" s="71" t="s">
        <v>44</v>
      </c>
      <c r="R756" s="68">
        <f t="shared" si="51"/>
        <v>985000</v>
      </c>
      <c r="S756" s="7"/>
      <c r="T756" s="7"/>
      <c r="U756" s="7">
        <v>90</v>
      </c>
      <c r="V756" s="60" t="s">
        <v>36</v>
      </c>
      <c r="W756" s="67" t="s">
        <v>36</v>
      </c>
    </row>
    <row r="757" spans="1:23" s="59" customFormat="1" x14ac:dyDescent="0.2">
      <c r="A757" s="7" t="s">
        <v>593</v>
      </c>
      <c r="B757" s="67" t="s">
        <v>610</v>
      </c>
      <c r="C757" s="67">
        <v>21</v>
      </c>
      <c r="D757" s="73"/>
      <c r="E757" s="1" t="str">
        <f t="shared" si="49"/>
        <v>635 West 42nd Street 21LL</v>
      </c>
      <c r="F757" s="68">
        <v>1050000</v>
      </c>
      <c r="G757" s="7">
        <v>204</v>
      </c>
      <c r="H757" s="67" t="s">
        <v>33</v>
      </c>
      <c r="I757" s="67">
        <v>1</v>
      </c>
      <c r="J757" s="69">
        <v>1</v>
      </c>
      <c r="K757" s="5">
        <v>633</v>
      </c>
      <c r="L757" s="68">
        <f t="shared" si="50"/>
        <v>1658.7677725118483</v>
      </c>
      <c r="M757" s="7">
        <v>550</v>
      </c>
      <c r="N757" s="7">
        <v>550</v>
      </c>
      <c r="O757" s="7">
        <v>1.74</v>
      </c>
      <c r="P757" s="7"/>
      <c r="Q757" s="71" t="s">
        <v>44</v>
      </c>
      <c r="R757" s="68">
        <f t="shared" si="51"/>
        <v>1050000</v>
      </c>
      <c r="S757" s="7"/>
      <c r="T757" s="7"/>
      <c r="U757" s="7">
        <v>204</v>
      </c>
      <c r="V757" s="60" t="s">
        <v>36</v>
      </c>
      <c r="W757" s="67" t="s">
        <v>36</v>
      </c>
    </row>
    <row r="758" spans="1:23" s="59" customFormat="1" x14ac:dyDescent="0.2">
      <c r="A758" s="7" t="s">
        <v>593</v>
      </c>
      <c r="B758" s="67" t="s">
        <v>532</v>
      </c>
      <c r="C758" s="67">
        <v>21</v>
      </c>
      <c r="D758" s="73"/>
      <c r="E758" s="1" t="str">
        <f t="shared" si="49"/>
        <v>635 West 42nd Street 21D</v>
      </c>
      <c r="F758" s="68">
        <v>1075000</v>
      </c>
      <c r="G758" s="7">
        <v>183</v>
      </c>
      <c r="H758" s="67" t="s">
        <v>33</v>
      </c>
      <c r="I758" s="67">
        <v>1</v>
      </c>
      <c r="J758" s="69">
        <v>1</v>
      </c>
      <c r="K758" s="5">
        <v>680</v>
      </c>
      <c r="L758" s="68">
        <f t="shared" si="50"/>
        <v>1580.8823529411766</v>
      </c>
      <c r="M758" s="7">
        <v>600</v>
      </c>
      <c r="N758" s="7">
        <v>750</v>
      </c>
      <c r="O758" s="7">
        <v>1.99</v>
      </c>
      <c r="P758" s="7" t="s">
        <v>197</v>
      </c>
      <c r="Q758" s="71" t="s">
        <v>44</v>
      </c>
      <c r="R758" s="68">
        <f t="shared" si="51"/>
        <v>1075000</v>
      </c>
      <c r="S758" s="7"/>
      <c r="T758" s="7"/>
      <c r="U758" s="7">
        <v>183</v>
      </c>
      <c r="V758" s="60" t="s">
        <v>36</v>
      </c>
      <c r="W758" s="67" t="s">
        <v>36</v>
      </c>
    </row>
    <row r="759" spans="1:23" s="59" customFormat="1" x14ac:dyDescent="0.2">
      <c r="A759" s="7" t="s">
        <v>593</v>
      </c>
      <c r="B759" s="67" t="s">
        <v>611</v>
      </c>
      <c r="C759" s="67">
        <v>28</v>
      </c>
      <c r="D759" s="73"/>
      <c r="E759" s="1" t="str">
        <f t="shared" si="49"/>
        <v>635 West 42nd Street 28C</v>
      </c>
      <c r="F759" s="68">
        <v>1150000</v>
      </c>
      <c r="G759" s="7">
        <v>141</v>
      </c>
      <c r="H759" s="67" t="s">
        <v>33</v>
      </c>
      <c r="I759" s="67">
        <v>1</v>
      </c>
      <c r="J759" s="69">
        <v>1</v>
      </c>
      <c r="K759" s="5">
        <v>700</v>
      </c>
      <c r="L759" s="68">
        <f t="shared" si="50"/>
        <v>1642.8571428571429</v>
      </c>
      <c r="M759" s="7">
        <v>500</v>
      </c>
      <c r="N759" s="7">
        <v>500</v>
      </c>
      <c r="O759" s="7">
        <v>1.43</v>
      </c>
      <c r="P759" s="7" t="s">
        <v>197</v>
      </c>
      <c r="Q759" s="71" t="s">
        <v>44</v>
      </c>
      <c r="R759" s="68">
        <f t="shared" si="51"/>
        <v>1150000</v>
      </c>
      <c r="S759" s="7"/>
      <c r="T759" s="7"/>
      <c r="U759" s="7">
        <v>141</v>
      </c>
      <c r="V759" s="60" t="s">
        <v>36</v>
      </c>
      <c r="W759" s="67" t="s">
        <v>36</v>
      </c>
    </row>
    <row r="760" spans="1:23" s="59" customFormat="1" x14ac:dyDescent="0.2">
      <c r="A760" s="59" t="s">
        <v>593</v>
      </c>
      <c r="B760" s="60" t="s">
        <v>612</v>
      </c>
      <c r="C760" s="60">
        <v>26</v>
      </c>
      <c r="D760" s="73"/>
      <c r="E760" s="1" t="str">
        <f t="shared" si="49"/>
        <v>635 West 42nd Street 26H</v>
      </c>
      <c r="F760" s="61">
        <v>1175000</v>
      </c>
      <c r="G760" s="59">
        <v>141</v>
      </c>
      <c r="H760" s="60" t="s">
        <v>33</v>
      </c>
      <c r="I760" s="60">
        <v>1</v>
      </c>
      <c r="J760" s="62">
        <v>1</v>
      </c>
      <c r="K760" s="63" t="s">
        <v>57</v>
      </c>
      <c r="L760" s="61" t="str">
        <f t="shared" si="50"/>
        <v>NA</v>
      </c>
      <c r="P760" s="59" t="s">
        <v>197</v>
      </c>
      <c r="Q760" s="65" t="s">
        <v>34</v>
      </c>
      <c r="R760" s="61">
        <f t="shared" si="51"/>
        <v>1155000</v>
      </c>
      <c r="S760" s="66">
        <v>42502</v>
      </c>
      <c r="T760" s="64">
        <v>1155000</v>
      </c>
      <c r="U760" s="59">
        <v>141</v>
      </c>
      <c r="V760" s="60" t="s">
        <v>36</v>
      </c>
      <c r="W760" s="60" t="s">
        <v>36</v>
      </c>
    </row>
    <row r="761" spans="1:23" s="59" customFormat="1" x14ac:dyDescent="0.2">
      <c r="A761" s="59" t="s">
        <v>593</v>
      </c>
      <c r="B761" s="60" t="s">
        <v>613</v>
      </c>
      <c r="C761" s="60">
        <v>43</v>
      </c>
      <c r="D761" s="73"/>
      <c r="E761" s="1" t="str">
        <f t="shared" si="49"/>
        <v>635 West 42nd Street 43H</v>
      </c>
      <c r="F761" s="61">
        <v>1199999</v>
      </c>
      <c r="G761" s="59">
        <v>103</v>
      </c>
      <c r="H761" s="60" t="s">
        <v>33</v>
      </c>
      <c r="I761" s="60">
        <v>1</v>
      </c>
      <c r="J761" s="62">
        <v>1</v>
      </c>
      <c r="K761" s="63">
        <v>774</v>
      </c>
      <c r="L761" s="61">
        <f t="shared" si="50"/>
        <v>1511.6279069767443</v>
      </c>
      <c r="M761" s="59">
        <v>1.97</v>
      </c>
      <c r="P761" s="59" t="s">
        <v>197</v>
      </c>
      <c r="Q761" s="65" t="s">
        <v>34</v>
      </c>
      <c r="R761" s="61">
        <f t="shared" si="51"/>
        <v>1170000</v>
      </c>
      <c r="S761" s="66">
        <v>42606</v>
      </c>
      <c r="T761" s="64">
        <v>1170000</v>
      </c>
      <c r="U761" s="59">
        <v>103</v>
      </c>
      <c r="V761" s="60" t="s">
        <v>36</v>
      </c>
      <c r="W761" s="60" t="s">
        <v>36</v>
      </c>
    </row>
    <row r="762" spans="1:23" s="59" customFormat="1" x14ac:dyDescent="0.2">
      <c r="A762" s="59" t="s">
        <v>593</v>
      </c>
      <c r="B762" s="60" t="s">
        <v>423</v>
      </c>
      <c r="C762" s="60">
        <v>20</v>
      </c>
      <c r="D762" s="73"/>
      <c r="E762" s="1" t="str">
        <f t="shared" si="49"/>
        <v>635 West 42nd Street 20F</v>
      </c>
      <c r="F762" s="61">
        <v>1275000</v>
      </c>
      <c r="G762" s="59">
        <v>73</v>
      </c>
      <c r="H762" s="60" t="s">
        <v>33</v>
      </c>
      <c r="I762" s="60">
        <v>1</v>
      </c>
      <c r="J762" s="62">
        <v>1</v>
      </c>
      <c r="K762" s="63" t="s">
        <v>57</v>
      </c>
      <c r="L762" s="61" t="str">
        <f t="shared" si="50"/>
        <v>NA</v>
      </c>
      <c r="P762" s="59" t="s">
        <v>197</v>
      </c>
      <c r="Q762" s="65" t="s">
        <v>34</v>
      </c>
      <c r="R762" s="61">
        <f t="shared" si="51"/>
        <v>1225000</v>
      </c>
      <c r="S762" s="66">
        <v>42432</v>
      </c>
      <c r="T762" s="64">
        <v>1225000</v>
      </c>
      <c r="U762" s="59">
        <v>73</v>
      </c>
      <c r="V762" s="60" t="s">
        <v>36</v>
      </c>
      <c r="W762" s="60" t="s">
        <v>36</v>
      </c>
    </row>
    <row r="763" spans="1:23" s="59" customFormat="1" x14ac:dyDescent="0.2">
      <c r="A763" s="7" t="s">
        <v>593</v>
      </c>
      <c r="B763" s="67" t="s">
        <v>614</v>
      </c>
      <c r="C763" s="67">
        <v>22</v>
      </c>
      <c r="D763" s="73"/>
      <c r="E763" s="1" t="str">
        <f t="shared" si="49"/>
        <v>635 West 42nd Street 22A</v>
      </c>
      <c r="F763" s="68">
        <v>1295000</v>
      </c>
      <c r="G763" s="7">
        <v>148</v>
      </c>
      <c r="H763" s="67" t="s">
        <v>33</v>
      </c>
      <c r="I763" s="67">
        <v>1</v>
      </c>
      <c r="J763" s="69">
        <v>1</v>
      </c>
      <c r="K763" s="5">
        <v>759</v>
      </c>
      <c r="L763" s="68">
        <f t="shared" si="50"/>
        <v>1706.1923583662715</v>
      </c>
      <c r="M763" s="7">
        <v>713</v>
      </c>
      <c r="N763" s="7">
        <v>615</v>
      </c>
      <c r="O763" s="7">
        <v>1.75</v>
      </c>
      <c r="P763" s="7" t="s">
        <v>197</v>
      </c>
      <c r="Q763" s="71" t="s">
        <v>44</v>
      </c>
      <c r="R763" s="68">
        <f t="shared" si="51"/>
        <v>1295000</v>
      </c>
      <c r="S763" s="7"/>
      <c r="T763" s="7"/>
      <c r="U763" s="7">
        <v>148</v>
      </c>
      <c r="V763" s="60" t="s">
        <v>36</v>
      </c>
      <c r="W763" s="67" t="s">
        <v>36</v>
      </c>
    </row>
    <row r="764" spans="1:23" s="59" customFormat="1" x14ac:dyDescent="0.2">
      <c r="A764" s="7" t="s">
        <v>593</v>
      </c>
      <c r="B764" s="67" t="s">
        <v>615</v>
      </c>
      <c r="C764" s="67">
        <v>45</v>
      </c>
      <c r="D764" s="73"/>
      <c r="E764" s="1" t="str">
        <f t="shared" si="49"/>
        <v>635 West 42nd Street 45H</v>
      </c>
      <c r="F764" s="68">
        <v>1600000</v>
      </c>
      <c r="G764" s="7">
        <v>200</v>
      </c>
      <c r="H764" s="67" t="s">
        <v>33</v>
      </c>
      <c r="I764" s="67">
        <v>1</v>
      </c>
      <c r="J764" s="69">
        <v>1</v>
      </c>
      <c r="K764" s="5">
        <v>800</v>
      </c>
      <c r="L764" s="68">
        <f t="shared" si="50"/>
        <v>2000</v>
      </c>
      <c r="M764" s="7">
        <v>600</v>
      </c>
      <c r="N764" s="7">
        <v>600</v>
      </c>
      <c r="O764" s="7">
        <v>1.5</v>
      </c>
      <c r="P764" s="7" t="s">
        <v>197</v>
      </c>
      <c r="Q764" s="71" t="s">
        <v>44</v>
      </c>
      <c r="R764" s="68">
        <f t="shared" si="51"/>
        <v>1600000</v>
      </c>
      <c r="S764" s="7"/>
      <c r="T764" s="7"/>
      <c r="U764" s="7">
        <v>200</v>
      </c>
      <c r="V764" s="60" t="s">
        <v>36</v>
      </c>
      <c r="W764" s="67" t="s">
        <v>36</v>
      </c>
    </row>
    <row r="765" spans="1:23" s="59" customFormat="1" x14ac:dyDescent="0.2">
      <c r="A765" t="s">
        <v>616</v>
      </c>
      <c r="B765" s="1" t="s">
        <v>70</v>
      </c>
      <c r="C765" s="1">
        <v>7</v>
      </c>
      <c r="D765" s="73" t="str">
        <f t="shared" ref="D765:D828" si="52">IF(C765&lt;=$E$4,$F$4,IF(C765&lt;=$E$5,$F$5,IF(C765&lt;=$E$6,$F$6,IF(C765&lt;=$E$7,$F$7,IF(C765&lt;=$E$8,$F$8,IF(C765&lt;=$E$9,$F$9,IF(C765&gt;=$E$9,$F$10,"Look!")))))))</f>
        <v>6 to 10</v>
      </c>
      <c r="E765" s="1" t="str">
        <f t="shared" si="49"/>
        <v>100 Eleventh Avenue 7D</v>
      </c>
      <c r="F765" s="3">
        <v>4225000</v>
      </c>
      <c r="G765">
        <v>264</v>
      </c>
      <c r="H765" s="1" t="s">
        <v>33</v>
      </c>
      <c r="I765" s="1">
        <v>2</v>
      </c>
      <c r="J765" s="51">
        <v>2.5</v>
      </c>
      <c r="K765" s="52">
        <v>1760</v>
      </c>
      <c r="L765" s="3">
        <f t="shared" si="50"/>
        <v>2400.568181818182</v>
      </c>
      <c r="M765" s="72">
        <v>2954</v>
      </c>
      <c r="N765" s="72">
        <v>1014</v>
      </c>
      <c r="O765">
        <v>2.25</v>
      </c>
      <c r="P765" t="s">
        <v>157</v>
      </c>
      <c r="Q765" s="53" t="s">
        <v>52</v>
      </c>
      <c r="R765" s="3">
        <f t="shared" si="51"/>
        <v>4225000</v>
      </c>
      <c r="S765"/>
      <c r="T765"/>
      <c r="U765"/>
      <c r="V765" s="1" t="s">
        <v>36</v>
      </c>
      <c r="W765" s="1" t="s">
        <v>35</v>
      </c>
    </row>
    <row r="766" spans="1:23" s="59" customFormat="1" x14ac:dyDescent="0.2">
      <c r="A766" s="59" t="s">
        <v>616</v>
      </c>
      <c r="B766" s="60" t="s">
        <v>392</v>
      </c>
      <c r="C766" s="60">
        <v>10</v>
      </c>
      <c r="D766" s="73" t="str">
        <f t="shared" si="52"/>
        <v>6 to 10</v>
      </c>
      <c r="E766" s="1" t="str">
        <f t="shared" si="49"/>
        <v>100 Eleventh Avenue 10C</v>
      </c>
      <c r="F766" s="61">
        <v>4200000</v>
      </c>
      <c r="G766" s="59">
        <v>163</v>
      </c>
      <c r="H766" s="60" t="s">
        <v>33</v>
      </c>
      <c r="I766" s="60">
        <v>2</v>
      </c>
      <c r="J766" s="62">
        <v>2</v>
      </c>
      <c r="K766" s="63">
        <v>890</v>
      </c>
      <c r="L766" s="61">
        <f t="shared" si="50"/>
        <v>4665.1685393258431</v>
      </c>
      <c r="M766" s="64">
        <v>4.33</v>
      </c>
      <c r="N766" s="64" t="s">
        <v>157</v>
      </c>
      <c r="Q766" s="65" t="s">
        <v>34</v>
      </c>
      <c r="R766" s="61">
        <f t="shared" si="51"/>
        <v>4152000</v>
      </c>
      <c r="S766" s="66">
        <v>42391</v>
      </c>
      <c r="T766" s="64">
        <v>4152000</v>
      </c>
      <c r="V766" s="60" t="s">
        <v>36</v>
      </c>
      <c r="W766" s="60" t="s">
        <v>36</v>
      </c>
    </row>
    <row r="767" spans="1:23" s="59" customFormat="1" x14ac:dyDescent="0.2">
      <c r="A767" t="s">
        <v>617</v>
      </c>
      <c r="B767" s="1" t="s">
        <v>534</v>
      </c>
      <c r="C767" s="1">
        <v>25</v>
      </c>
      <c r="D767" s="73" t="str">
        <f t="shared" si="52"/>
        <v>21 to 30</v>
      </c>
      <c r="E767" s="1" t="str">
        <f t="shared" si="49"/>
        <v>15 Hudson Yards 25C</v>
      </c>
      <c r="F767" s="3">
        <v>4525000</v>
      </c>
      <c r="G767">
        <v>8</v>
      </c>
      <c r="H767" s="1" t="s">
        <v>33</v>
      </c>
      <c r="I767" s="1">
        <v>2</v>
      </c>
      <c r="J767" s="51">
        <v>2.5</v>
      </c>
      <c r="K767" s="52">
        <v>1665</v>
      </c>
      <c r="L767" s="3">
        <f t="shared" si="50"/>
        <v>2717.7177177177177</v>
      </c>
      <c r="M767">
        <v>3679</v>
      </c>
      <c r="N767">
        <v>51</v>
      </c>
      <c r="O767">
        <v>2.2400000000000002</v>
      </c>
      <c r="P767"/>
      <c r="Q767" s="53" t="s">
        <v>52</v>
      </c>
      <c r="R767" s="3">
        <f t="shared" si="51"/>
        <v>4525000</v>
      </c>
      <c r="S767"/>
      <c r="T767"/>
      <c r="U767"/>
      <c r="V767" s="12" t="s">
        <v>36</v>
      </c>
      <c r="W767" s="1" t="s">
        <v>35</v>
      </c>
    </row>
    <row r="768" spans="1:23" s="59" customFormat="1" x14ac:dyDescent="0.2">
      <c r="A768" t="s">
        <v>617</v>
      </c>
      <c r="B768" s="1" t="s">
        <v>531</v>
      </c>
      <c r="C768" s="1">
        <v>25</v>
      </c>
      <c r="D768" s="73" t="str">
        <f t="shared" si="52"/>
        <v>21 to 30</v>
      </c>
      <c r="E768" s="1" t="str">
        <f t="shared" si="49"/>
        <v>15 Hudson Yards 25G</v>
      </c>
      <c r="F768" s="3">
        <v>4285000</v>
      </c>
      <c r="G768">
        <v>33</v>
      </c>
      <c r="H768" s="1" t="s">
        <v>33</v>
      </c>
      <c r="I768" s="1">
        <v>2</v>
      </c>
      <c r="J768" s="51">
        <v>2.5</v>
      </c>
      <c r="K768" s="52">
        <v>1464</v>
      </c>
      <c r="L768" s="3">
        <f t="shared" si="50"/>
        <v>2926.9125683060111</v>
      </c>
      <c r="M768">
        <v>3333</v>
      </c>
      <c r="N768">
        <v>46</v>
      </c>
      <c r="O768">
        <v>2.31</v>
      </c>
      <c r="P768"/>
      <c r="Q768" s="53" t="s">
        <v>52</v>
      </c>
      <c r="R768" s="3">
        <f t="shared" si="51"/>
        <v>4285000</v>
      </c>
      <c r="S768"/>
      <c r="T768"/>
      <c r="U768"/>
      <c r="V768" s="12" t="s">
        <v>36</v>
      </c>
      <c r="W768" s="1" t="s">
        <v>35</v>
      </c>
    </row>
    <row r="769" spans="1:23" s="59" customFormat="1" x14ac:dyDescent="0.2">
      <c r="A769" t="s">
        <v>617</v>
      </c>
      <c r="B769" s="1" t="s">
        <v>618</v>
      </c>
      <c r="C769" s="1">
        <v>27</v>
      </c>
      <c r="D769" s="73" t="str">
        <f t="shared" si="52"/>
        <v>21 to 30</v>
      </c>
      <c r="E769" s="1" t="str">
        <f t="shared" si="49"/>
        <v>15 Hudson Yards 27A</v>
      </c>
      <c r="F769" s="3">
        <v>4895000</v>
      </c>
      <c r="G769">
        <v>33</v>
      </c>
      <c r="H769" s="1" t="s">
        <v>33</v>
      </c>
      <c r="I769" s="1">
        <v>2</v>
      </c>
      <c r="J769" s="51">
        <v>2.5</v>
      </c>
      <c r="K769" s="52">
        <v>1782</v>
      </c>
      <c r="L769" s="3">
        <f t="shared" si="50"/>
        <v>2746.9135802469136</v>
      </c>
      <c r="M769">
        <v>3936</v>
      </c>
      <c r="N769">
        <v>55</v>
      </c>
      <c r="O769">
        <v>2.2400000000000002</v>
      </c>
      <c r="P769"/>
      <c r="Q769" s="53" t="s">
        <v>52</v>
      </c>
      <c r="R769" s="3">
        <f t="shared" si="51"/>
        <v>4895000</v>
      </c>
      <c r="S769"/>
      <c r="T769"/>
      <c r="U769"/>
      <c r="V769" s="12" t="s">
        <v>36</v>
      </c>
      <c r="W769" s="1" t="s">
        <v>35</v>
      </c>
    </row>
    <row r="770" spans="1:23" s="59" customFormat="1" x14ac:dyDescent="0.2">
      <c r="A770" t="s">
        <v>617</v>
      </c>
      <c r="B770" s="1" t="s">
        <v>349</v>
      </c>
      <c r="C770" s="1">
        <v>27</v>
      </c>
      <c r="D770" s="73" t="str">
        <f t="shared" si="52"/>
        <v>21 to 30</v>
      </c>
      <c r="E770" s="1" t="str">
        <f t="shared" si="49"/>
        <v>15 Hudson Yards 27D</v>
      </c>
      <c r="F770" s="3">
        <v>3770000</v>
      </c>
      <c r="G770">
        <v>32</v>
      </c>
      <c r="H770" s="1" t="s">
        <v>33</v>
      </c>
      <c r="I770" s="1">
        <v>2</v>
      </c>
      <c r="J770" s="51">
        <v>2.5</v>
      </c>
      <c r="K770" s="52">
        <v>1571</v>
      </c>
      <c r="L770" s="3">
        <f t="shared" si="50"/>
        <v>2399.7453851050286</v>
      </c>
      <c r="M770">
        <v>3358</v>
      </c>
      <c r="N770">
        <v>47</v>
      </c>
      <c r="O770">
        <v>2.17</v>
      </c>
      <c r="P770"/>
      <c r="Q770" s="53" t="s">
        <v>52</v>
      </c>
      <c r="R770" s="3">
        <f t="shared" si="51"/>
        <v>3770000</v>
      </c>
      <c r="S770"/>
      <c r="T770"/>
      <c r="U770"/>
      <c r="V770" s="12" t="s">
        <v>36</v>
      </c>
      <c r="W770" s="1" t="s">
        <v>35</v>
      </c>
    </row>
    <row r="771" spans="1:23" s="59" customFormat="1" x14ac:dyDescent="0.2">
      <c r="A771" t="s">
        <v>617</v>
      </c>
      <c r="B771" s="1" t="s">
        <v>619</v>
      </c>
      <c r="C771" s="1">
        <v>64</v>
      </c>
      <c r="D771" s="73" t="str">
        <f t="shared" si="52"/>
        <v>50 +</v>
      </c>
      <c r="E771" s="1" t="str">
        <f t="shared" si="49"/>
        <v>15 Hudson Yards 64E</v>
      </c>
      <c r="F771" s="3">
        <v>7515000</v>
      </c>
      <c r="G771">
        <v>13</v>
      </c>
      <c r="H771" s="1" t="s">
        <v>33</v>
      </c>
      <c r="I771" s="1">
        <v>2</v>
      </c>
      <c r="J771" s="51">
        <v>2.5</v>
      </c>
      <c r="K771" s="52">
        <v>2512</v>
      </c>
      <c r="L771" s="3">
        <f t="shared" si="50"/>
        <v>2991.6401273885349</v>
      </c>
      <c r="M771">
        <v>5591</v>
      </c>
      <c r="N771">
        <v>78</v>
      </c>
      <c r="O771">
        <v>2.2599999999999998</v>
      </c>
      <c r="P771"/>
      <c r="Q771" s="53" t="s">
        <v>52</v>
      </c>
      <c r="R771" s="3">
        <f t="shared" si="51"/>
        <v>7515000</v>
      </c>
      <c r="S771"/>
      <c r="T771"/>
      <c r="U771"/>
      <c r="V771" s="12" t="s">
        <v>36</v>
      </c>
      <c r="W771" s="1" t="s">
        <v>35</v>
      </c>
    </row>
    <row r="772" spans="1:23" s="59" customFormat="1" x14ac:dyDescent="0.2">
      <c r="A772" t="s">
        <v>617</v>
      </c>
      <c r="B772" s="1" t="s">
        <v>620</v>
      </c>
      <c r="C772" s="1">
        <v>66</v>
      </c>
      <c r="D772" s="73" t="str">
        <f t="shared" si="52"/>
        <v>50 +</v>
      </c>
      <c r="E772" s="1" t="str">
        <f t="shared" si="49"/>
        <v>15 Hudson Yards 66D</v>
      </c>
      <c r="F772" s="3">
        <v>5935000</v>
      </c>
      <c r="G772">
        <v>33</v>
      </c>
      <c r="H772" s="1" t="s">
        <v>33</v>
      </c>
      <c r="I772" s="1">
        <v>2</v>
      </c>
      <c r="J772" s="51">
        <v>2.5</v>
      </c>
      <c r="K772" s="52">
        <v>2010</v>
      </c>
      <c r="L772" s="3">
        <f t="shared" si="50"/>
        <v>2952.7363184079604</v>
      </c>
      <c r="M772">
        <v>4510</v>
      </c>
      <c r="N772">
        <v>63</v>
      </c>
      <c r="O772">
        <v>2.2799999999999998</v>
      </c>
      <c r="P772"/>
      <c r="Q772" s="53" t="s">
        <v>52</v>
      </c>
      <c r="R772" s="3">
        <f t="shared" si="51"/>
        <v>5935000</v>
      </c>
      <c r="S772"/>
      <c r="T772"/>
      <c r="U772"/>
      <c r="V772" s="12" t="s">
        <v>36</v>
      </c>
      <c r="W772" s="1" t="s">
        <v>35</v>
      </c>
    </row>
    <row r="773" spans="1:23" s="59" customFormat="1" x14ac:dyDescent="0.2">
      <c r="A773" t="s">
        <v>617</v>
      </c>
      <c r="B773" s="1" t="s">
        <v>621</v>
      </c>
      <c r="C773" s="1">
        <v>66</v>
      </c>
      <c r="D773" s="73" t="str">
        <f t="shared" si="52"/>
        <v>50 +</v>
      </c>
      <c r="E773" s="1" t="str">
        <f t="shared" si="49"/>
        <v>15 Hudson Yards 66B</v>
      </c>
      <c r="F773" s="3">
        <v>7935000</v>
      </c>
      <c r="G773">
        <v>33</v>
      </c>
      <c r="H773" s="1" t="s">
        <v>33</v>
      </c>
      <c r="I773" s="1">
        <v>2</v>
      </c>
      <c r="J773" s="51">
        <v>2.5</v>
      </c>
      <c r="K773" s="52">
        <v>2320</v>
      </c>
      <c r="L773" s="3">
        <f t="shared" si="50"/>
        <v>3420.2586206896553</v>
      </c>
      <c r="M773">
        <v>5411</v>
      </c>
      <c r="N773">
        <v>75</v>
      </c>
      <c r="O773">
        <v>2.36</v>
      </c>
      <c r="P773"/>
      <c r="Q773" s="53" t="s">
        <v>52</v>
      </c>
      <c r="R773" s="3">
        <f t="shared" si="51"/>
        <v>7935000</v>
      </c>
      <c r="S773"/>
      <c r="T773"/>
      <c r="U773"/>
      <c r="V773" s="12" t="s">
        <v>36</v>
      </c>
      <c r="W773" s="1" t="s">
        <v>35</v>
      </c>
    </row>
    <row r="774" spans="1:23" s="59" customFormat="1" x14ac:dyDescent="0.2">
      <c r="A774" t="s">
        <v>617</v>
      </c>
      <c r="B774" s="1" t="s">
        <v>622</v>
      </c>
      <c r="C774" s="1">
        <v>69</v>
      </c>
      <c r="D774" s="73" t="str">
        <f t="shared" si="52"/>
        <v>50 +</v>
      </c>
      <c r="E774" s="1" t="str">
        <f t="shared" si="49"/>
        <v>15 Hudson Yards 69F</v>
      </c>
      <c r="F774" s="3">
        <v>4930000</v>
      </c>
      <c r="G774">
        <v>15</v>
      </c>
      <c r="H774" s="1" t="s">
        <v>33</v>
      </c>
      <c r="I774" s="1">
        <v>2</v>
      </c>
      <c r="J774" s="51">
        <v>2.5</v>
      </c>
      <c r="K774" s="52">
        <v>1747</v>
      </c>
      <c r="L774" s="3">
        <f t="shared" si="50"/>
        <v>2821.9805380652547</v>
      </c>
      <c r="M774">
        <v>3895</v>
      </c>
      <c r="N774">
        <v>54</v>
      </c>
      <c r="O774">
        <v>2.2599999999999998</v>
      </c>
      <c r="P774"/>
      <c r="Q774" s="53" t="s">
        <v>52</v>
      </c>
      <c r="R774" s="3">
        <f t="shared" si="51"/>
        <v>4930000</v>
      </c>
      <c r="S774"/>
      <c r="T774"/>
      <c r="U774"/>
      <c r="V774" s="12" t="s">
        <v>36</v>
      </c>
      <c r="W774" s="1" t="s">
        <v>35</v>
      </c>
    </row>
    <row r="775" spans="1:23" s="59" customFormat="1" x14ac:dyDescent="0.2">
      <c r="A775" t="s">
        <v>617</v>
      </c>
      <c r="B775" s="1" t="s">
        <v>623</v>
      </c>
      <c r="C775" s="1">
        <v>71</v>
      </c>
      <c r="D775" s="73" t="str">
        <f t="shared" si="52"/>
        <v>50 +</v>
      </c>
      <c r="E775" s="1" t="str">
        <f t="shared" si="49"/>
        <v>15 Hudson Yards 71D</v>
      </c>
      <c r="F775" s="3">
        <v>5535000</v>
      </c>
      <c r="G775">
        <v>33</v>
      </c>
      <c r="H775" s="1" t="s">
        <v>33</v>
      </c>
      <c r="I775" s="1">
        <v>2</v>
      </c>
      <c r="J775" s="51">
        <v>2.5</v>
      </c>
      <c r="K775" s="52">
        <v>1774</v>
      </c>
      <c r="L775" s="3">
        <f t="shared" si="50"/>
        <v>3120.0676437429538</v>
      </c>
      <c r="M775">
        <v>4078</v>
      </c>
      <c r="N775">
        <v>57</v>
      </c>
      <c r="O775">
        <v>2.33</v>
      </c>
      <c r="P775"/>
      <c r="Q775" s="53" t="s">
        <v>52</v>
      </c>
      <c r="R775" s="3">
        <f t="shared" si="51"/>
        <v>5535000</v>
      </c>
      <c r="S775"/>
      <c r="T775"/>
      <c r="U775"/>
      <c r="V775" s="12" t="s">
        <v>36</v>
      </c>
      <c r="W775" s="1" t="s">
        <v>35</v>
      </c>
    </row>
    <row r="776" spans="1:23" s="59" customFormat="1" x14ac:dyDescent="0.2">
      <c r="A776" s="59" t="s">
        <v>624</v>
      </c>
      <c r="B776" s="60">
        <v>302</v>
      </c>
      <c r="C776" s="60">
        <v>3</v>
      </c>
      <c r="D776" s="73" t="str">
        <f t="shared" si="52"/>
        <v>5 or below</v>
      </c>
      <c r="E776" s="1" t="str">
        <f t="shared" si="49"/>
        <v>155 West 18th 302</v>
      </c>
      <c r="F776" s="61">
        <v>2500000</v>
      </c>
      <c r="G776" s="59">
        <v>1</v>
      </c>
      <c r="H776" s="60" t="s">
        <v>33</v>
      </c>
      <c r="I776" s="60">
        <v>2</v>
      </c>
      <c r="J776" s="62">
        <v>2</v>
      </c>
      <c r="K776" s="63">
        <v>1112</v>
      </c>
      <c r="L776" s="61">
        <f t="shared" si="50"/>
        <v>2106.0926258992804</v>
      </c>
      <c r="M776" s="64">
        <v>2.69</v>
      </c>
      <c r="N776" s="64"/>
      <c r="Q776" s="65" t="s">
        <v>34</v>
      </c>
      <c r="R776" s="61">
        <f t="shared" si="51"/>
        <v>2341975</v>
      </c>
      <c r="S776" s="66">
        <v>42671</v>
      </c>
      <c r="T776" s="64">
        <v>2341975</v>
      </c>
      <c r="V776" s="60" t="s">
        <v>36</v>
      </c>
      <c r="W776" s="60" t="s">
        <v>36</v>
      </c>
    </row>
    <row r="777" spans="1:23" s="59" customFormat="1" x14ac:dyDescent="0.2">
      <c r="A777" t="s">
        <v>515</v>
      </c>
      <c r="B777" s="1">
        <v>803</v>
      </c>
      <c r="C777" s="1">
        <v>8</v>
      </c>
      <c r="D777" s="73" t="str">
        <f t="shared" si="52"/>
        <v>6 to 10</v>
      </c>
      <c r="E777" s="1" t="str">
        <f t="shared" si="49"/>
        <v>155 West 18th Street 803</v>
      </c>
      <c r="F777" s="3">
        <v>3500000</v>
      </c>
      <c r="G777">
        <v>312</v>
      </c>
      <c r="H777" s="1" t="s">
        <v>33</v>
      </c>
      <c r="I777" s="1">
        <v>2</v>
      </c>
      <c r="J777" s="51">
        <v>2.5</v>
      </c>
      <c r="K777" s="52">
        <v>1353</v>
      </c>
      <c r="L777" s="3">
        <f t="shared" si="50"/>
        <v>2586.8440502586845</v>
      </c>
      <c r="M777" s="72">
        <v>2061</v>
      </c>
      <c r="N777" s="72">
        <v>1580</v>
      </c>
      <c r="O777">
        <v>2.69</v>
      </c>
      <c r="P777"/>
      <c r="Q777" s="53" t="s">
        <v>52</v>
      </c>
      <c r="R777" s="3">
        <f t="shared" si="51"/>
        <v>3500000</v>
      </c>
      <c r="S777"/>
      <c r="T777"/>
      <c r="U777"/>
      <c r="V777" s="1" t="s">
        <v>36</v>
      </c>
      <c r="W777" s="1" t="s">
        <v>35</v>
      </c>
    </row>
    <row r="778" spans="1:23" s="59" customFormat="1" x14ac:dyDescent="0.2">
      <c r="A778" s="59" t="s">
        <v>515</v>
      </c>
      <c r="B778" s="60">
        <v>802</v>
      </c>
      <c r="C778" s="60">
        <v>8</v>
      </c>
      <c r="D778" s="73" t="str">
        <f t="shared" si="52"/>
        <v>6 to 10</v>
      </c>
      <c r="E778" s="1" t="str">
        <f t="shared" si="49"/>
        <v>155 West 18th Street 802</v>
      </c>
      <c r="F778" s="61">
        <v>2800000</v>
      </c>
      <c r="G778" s="59">
        <v>152</v>
      </c>
      <c r="H778" s="60" t="s">
        <v>33</v>
      </c>
      <c r="I778" s="60">
        <v>2</v>
      </c>
      <c r="J778" s="62">
        <v>2</v>
      </c>
      <c r="K778" s="63">
        <v>1142</v>
      </c>
      <c r="L778" s="61">
        <f t="shared" si="50"/>
        <v>2407.4211908931698</v>
      </c>
      <c r="M778" s="64">
        <v>2.69</v>
      </c>
      <c r="N778" s="64"/>
      <c r="Q778" s="65" t="s">
        <v>34</v>
      </c>
      <c r="R778" s="61">
        <f t="shared" si="51"/>
        <v>2749275</v>
      </c>
      <c r="S778" s="66">
        <v>42674</v>
      </c>
      <c r="T778" s="64">
        <v>2749275</v>
      </c>
      <c r="V778" s="60" t="s">
        <v>36</v>
      </c>
      <c r="W778" s="60" t="s">
        <v>36</v>
      </c>
    </row>
    <row r="779" spans="1:23" s="59" customFormat="1" x14ac:dyDescent="0.2">
      <c r="A779" t="s">
        <v>516</v>
      </c>
      <c r="B779" s="1" t="s">
        <v>41</v>
      </c>
      <c r="C779" s="1">
        <v>4</v>
      </c>
      <c r="D779" s="73" t="str">
        <f t="shared" si="52"/>
        <v>5 or below</v>
      </c>
      <c r="E779" s="1" t="str">
        <f t="shared" si="49"/>
        <v>211 West 14th Street 4B</v>
      </c>
      <c r="F779" s="3">
        <v>3125000</v>
      </c>
      <c r="G779">
        <v>19</v>
      </c>
      <c r="H779" s="1" t="s">
        <v>33</v>
      </c>
      <c r="I779" s="1">
        <v>2</v>
      </c>
      <c r="J779" s="51">
        <v>2.5</v>
      </c>
      <c r="K779" s="52">
        <v>1402</v>
      </c>
      <c r="L779" s="3">
        <f t="shared" si="50"/>
        <v>2228.9586305278176</v>
      </c>
      <c r="M779" s="72">
        <v>2720</v>
      </c>
      <c r="N779" s="72">
        <v>1057</v>
      </c>
      <c r="O779">
        <v>2.69</v>
      </c>
      <c r="P779"/>
      <c r="Q779" s="53" t="s">
        <v>52</v>
      </c>
      <c r="R779" s="3">
        <f t="shared" si="51"/>
        <v>3125000</v>
      </c>
      <c r="S779"/>
      <c r="T779"/>
      <c r="U779"/>
      <c r="V779" s="1" t="s">
        <v>36</v>
      </c>
      <c r="W779" s="1" t="s">
        <v>35</v>
      </c>
    </row>
    <row r="780" spans="1:23" s="59" customFormat="1" x14ac:dyDescent="0.2">
      <c r="A780" t="s">
        <v>516</v>
      </c>
      <c r="B780" s="1" t="s">
        <v>228</v>
      </c>
      <c r="C780" s="1">
        <v>8</v>
      </c>
      <c r="D780" s="73" t="str">
        <f t="shared" si="52"/>
        <v>6 to 10</v>
      </c>
      <c r="E780" s="1" t="str">
        <f t="shared" si="49"/>
        <v>211 West 14th Street 8A</v>
      </c>
      <c r="F780" s="3">
        <v>3400000</v>
      </c>
      <c r="G780">
        <v>1</v>
      </c>
      <c r="H780" s="1" t="s">
        <v>33</v>
      </c>
      <c r="I780" s="1">
        <v>2</v>
      </c>
      <c r="J780" s="51">
        <v>2.5</v>
      </c>
      <c r="K780" s="52">
        <v>1345</v>
      </c>
      <c r="L780" s="3">
        <f t="shared" si="50"/>
        <v>2527.8810408921931</v>
      </c>
      <c r="M780" s="72">
        <v>2661</v>
      </c>
      <c r="N780" s="72">
        <v>1034</v>
      </c>
      <c r="O780">
        <v>2.75</v>
      </c>
      <c r="P780"/>
      <c r="Q780" s="53" t="s">
        <v>52</v>
      </c>
      <c r="R780" s="3">
        <f t="shared" si="51"/>
        <v>3400000</v>
      </c>
      <c r="S780"/>
      <c r="T780"/>
      <c r="U780"/>
      <c r="V780" s="1" t="s">
        <v>36</v>
      </c>
      <c r="W780" s="1" t="s">
        <v>35</v>
      </c>
    </row>
    <row r="781" spans="1:23" s="59" customFormat="1" x14ac:dyDescent="0.2">
      <c r="A781" t="s">
        <v>516</v>
      </c>
      <c r="B781" s="1" t="s">
        <v>350</v>
      </c>
      <c r="C781" s="1">
        <v>9</v>
      </c>
      <c r="D781" s="73" t="str">
        <f t="shared" si="52"/>
        <v>6 to 10</v>
      </c>
      <c r="E781" s="1" t="str">
        <f t="shared" si="49"/>
        <v>211 West 14th Street 9B</v>
      </c>
      <c r="F781" s="3">
        <v>3475000</v>
      </c>
      <c r="G781">
        <v>19</v>
      </c>
      <c r="H781" s="1" t="s">
        <v>33</v>
      </c>
      <c r="I781" s="1">
        <v>2</v>
      </c>
      <c r="J781" s="51">
        <v>2.5</v>
      </c>
      <c r="K781" s="52">
        <v>1346</v>
      </c>
      <c r="L781" s="3">
        <f t="shared" si="50"/>
        <v>2581.7236255572066</v>
      </c>
      <c r="M781" s="72">
        <v>2739</v>
      </c>
      <c r="N781" s="72">
        <v>1065</v>
      </c>
      <c r="O781">
        <v>2.83</v>
      </c>
      <c r="P781"/>
      <c r="Q781" s="53" t="s">
        <v>52</v>
      </c>
      <c r="R781" s="3">
        <f t="shared" si="51"/>
        <v>3475000</v>
      </c>
      <c r="S781"/>
      <c r="T781"/>
      <c r="U781"/>
      <c r="V781" s="1" t="s">
        <v>36</v>
      </c>
      <c r="W781" s="1" t="s">
        <v>35</v>
      </c>
    </row>
    <row r="782" spans="1:23" s="59" customFormat="1" x14ac:dyDescent="0.2">
      <c r="A782" s="7" t="s">
        <v>516</v>
      </c>
      <c r="B782" s="67" t="s">
        <v>194</v>
      </c>
      <c r="C782" s="67">
        <v>9</v>
      </c>
      <c r="D782" s="73" t="str">
        <f t="shared" si="52"/>
        <v>6 to 10</v>
      </c>
      <c r="E782" s="1" t="str">
        <f t="shared" ref="E782:E845" si="53">A782&amp;" "&amp;B782</f>
        <v>211 West 14th Street 9A</v>
      </c>
      <c r="F782" s="68">
        <v>3475000</v>
      </c>
      <c r="G782" s="7">
        <v>17</v>
      </c>
      <c r="H782" s="67" t="s">
        <v>33</v>
      </c>
      <c r="I782" s="67">
        <v>2</v>
      </c>
      <c r="J782" s="69">
        <v>2.5</v>
      </c>
      <c r="K782" s="5">
        <v>1345</v>
      </c>
      <c r="L782" s="68">
        <f t="shared" ref="L782:L845" si="54">IF(K782="NA","NA",R782/K782)</f>
        <v>2583.6431226765799</v>
      </c>
      <c r="M782" s="70">
        <v>2674</v>
      </c>
      <c r="N782" s="70">
        <v>1039</v>
      </c>
      <c r="O782" s="7">
        <v>2.76</v>
      </c>
      <c r="P782" s="7"/>
      <c r="Q782" s="71" t="s">
        <v>44</v>
      </c>
      <c r="R782" s="68">
        <f t="shared" ref="R782:R845" si="55">IF(ISBLANK(T782),F782,T782)</f>
        <v>3475000</v>
      </c>
      <c r="S782" s="7"/>
      <c r="T782" s="7"/>
      <c r="U782" s="7"/>
      <c r="V782" s="67" t="s">
        <v>36</v>
      </c>
      <c r="W782" s="67" t="s">
        <v>36</v>
      </c>
    </row>
    <row r="783" spans="1:23" s="59" customFormat="1" x14ac:dyDescent="0.2">
      <c r="A783" s="59" t="s">
        <v>517</v>
      </c>
      <c r="B783" s="60" t="s">
        <v>242</v>
      </c>
      <c r="C783" s="60">
        <v>2</v>
      </c>
      <c r="D783" s="73" t="str">
        <f t="shared" si="52"/>
        <v>5 or below</v>
      </c>
      <c r="E783" s="1" t="str">
        <f t="shared" si="53"/>
        <v>245 West 14th Street 2C</v>
      </c>
      <c r="F783" s="61">
        <v>3245000</v>
      </c>
      <c r="G783" s="59">
        <v>205</v>
      </c>
      <c r="H783" s="60" t="s">
        <v>33</v>
      </c>
      <c r="I783" s="60">
        <v>2</v>
      </c>
      <c r="J783" s="62">
        <v>2</v>
      </c>
      <c r="K783" s="63">
        <v>1548</v>
      </c>
      <c r="L783" s="61">
        <f t="shared" si="54"/>
        <v>1841.795865633075</v>
      </c>
      <c r="M783" s="64">
        <v>2.76</v>
      </c>
      <c r="N783" s="64"/>
      <c r="Q783" s="65" t="s">
        <v>34</v>
      </c>
      <c r="R783" s="61">
        <f t="shared" si="55"/>
        <v>2851100</v>
      </c>
      <c r="S783" s="66">
        <v>42494</v>
      </c>
      <c r="T783" s="64">
        <v>2851100</v>
      </c>
      <c r="V783" s="60" t="s">
        <v>36</v>
      </c>
      <c r="W783" s="60" t="s">
        <v>36</v>
      </c>
    </row>
    <row r="784" spans="1:23" s="59" customFormat="1" x14ac:dyDescent="0.2">
      <c r="A784" s="59" t="s">
        <v>517</v>
      </c>
      <c r="B784" s="60" t="s">
        <v>228</v>
      </c>
      <c r="C784" s="60">
        <v>8</v>
      </c>
      <c r="D784" s="73" t="str">
        <f t="shared" si="52"/>
        <v>6 to 10</v>
      </c>
      <c r="E784" s="1" t="str">
        <f t="shared" si="53"/>
        <v>245 West 14th Street 8A</v>
      </c>
      <c r="F784" s="61">
        <v>3275000</v>
      </c>
      <c r="G784" s="59">
        <v>198</v>
      </c>
      <c r="H784" s="60" t="s">
        <v>33</v>
      </c>
      <c r="I784" s="60">
        <v>2</v>
      </c>
      <c r="J784" s="62">
        <v>2</v>
      </c>
      <c r="K784" s="63">
        <v>1572</v>
      </c>
      <c r="L784" s="61">
        <f t="shared" si="54"/>
        <v>2040.3861323155215</v>
      </c>
      <c r="M784" s="64">
        <v>2.68</v>
      </c>
      <c r="N784" s="64"/>
      <c r="Q784" s="65" t="s">
        <v>34</v>
      </c>
      <c r="R784" s="61">
        <f t="shared" si="55"/>
        <v>3207487</v>
      </c>
      <c r="S784" s="66">
        <v>42496</v>
      </c>
      <c r="T784" s="64">
        <v>3207487</v>
      </c>
      <c r="V784" s="60" t="s">
        <v>36</v>
      </c>
      <c r="W784" s="60" t="s">
        <v>36</v>
      </c>
    </row>
    <row r="785" spans="1:23" s="59" customFormat="1" x14ac:dyDescent="0.2">
      <c r="A785" s="59" t="s">
        <v>517</v>
      </c>
      <c r="B785" s="60" t="s">
        <v>193</v>
      </c>
      <c r="C785" s="60">
        <v>7</v>
      </c>
      <c r="D785" s="73" t="str">
        <f t="shared" si="52"/>
        <v>6 to 10</v>
      </c>
      <c r="E785" s="1" t="str">
        <f t="shared" si="53"/>
        <v>245 West 14th Street 7A</v>
      </c>
      <c r="F785" s="61">
        <v>3625000</v>
      </c>
      <c r="G785" s="59">
        <v>205</v>
      </c>
      <c r="H785" s="60" t="s">
        <v>33</v>
      </c>
      <c r="I785" s="60">
        <v>2</v>
      </c>
      <c r="J785" s="62">
        <v>2</v>
      </c>
      <c r="K785" s="63">
        <v>1566</v>
      </c>
      <c r="L785" s="61">
        <f t="shared" si="54"/>
        <v>2064.4591315453386</v>
      </c>
      <c r="M785" s="64">
        <v>2.67</v>
      </c>
      <c r="N785" s="64"/>
      <c r="Q785" s="65" t="s">
        <v>34</v>
      </c>
      <c r="R785" s="61">
        <f t="shared" si="55"/>
        <v>3232943</v>
      </c>
      <c r="S785" s="66">
        <v>42493</v>
      </c>
      <c r="T785" s="64">
        <v>3232943</v>
      </c>
      <c r="V785" s="60" t="s">
        <v>36</v>
      </c>
      <c r="W785" s="60" t="s">
        <v>36</v>
      </c>
    </row>
    <row r="786" spans="1:23" s="59" customFormat="1" x14ac:dyDescent="0.2">
      <c r="A786" s="59" t="s">
        <v>517</v>
      </c>
      <c r="B786" s="60" t="s">
        <v>294</v>
      </c>
      <c r="C786" s="60">
        <v>7</v>
      </c>
      <c r="D786" s="73" t="str">
        <f t="shared" si="52"/>
        <v>6 to 10</v>
      </c>
      <c r="E786" s="1" t="str">
        <f t="shared" si="53"/>
        <v>245 West 14th Street 7B</v>
      </c>
      <c r="F786" s="61">
        <v>3200000</v>
      </c>
      <c r="G786" s="59">
        <v>318</v>
      </c>
      <c r="H786" s="60" t="s">
        <v>33</v>
      </c>
      <c r="I786" s="60">
        <v>2</v>
      </c>
      <c r="J786" s="62">
        <v>2</v>
      </c>
      <c r="K786" s="63">
        <v>1519</v>
      </c>
      <c r="L786" s="61">
        <f t="shared" si="54"/>
        <v>2078.0612244897961</v>
      </c>
      <c r="M786" s="64">
        <v>2.8</v>
      </c>
      <c r="N786" s="64"/>
      <c r="Q786" s="65" t="s">
        <v>34</v>
      </c>
      <c r="R786" s="61">
        <f t="shared" si="55"/>
        <v>3156575</v>
      </c>
      <c r="S786" s="66">
        <v>42492</v>
      </c>
      <c r="T786" s="64">
        <v>3156575</v>
      </c>
      <c r="V786" s="60" t="s">
        <v>36</v>
      </c>
      <c r="W786" s="60" t="s">
        <v>36</v>
      </c>
    </row>
    <row r="787" spans="1:23" s="59" customFormat="1" x14ac:dyDescent="0.2">
      <c r="A787" s="59" t="s">
        <v>517</v>
      </c>
      <c r="B787" s="60" t="s">
        <v>375</v>
      </c>
      <c r="C787" s="60">
        <v>8</v>
      </c>
      <c r="D787" s="73" t="str">
        <f t="shared" si="52"/>
        <v>6 to 10</v>
      </c>
      <c r="E787" s="1" t="str">
        <f t="shared" si="53"/>
        <v>245 West 14th Street 8B</v>
      </c>
      <c r="F787" s="61">
        <v>3675000</v>
      </c>
      <c r="G787" s="59">
        <v>973</v>
      </c>
      <c r="H787" s="60" t="s">
        <v>33</v>
      </c>
      <c r="I787" s="60">
        <v>2</v>
      </c>
      <c r="J787" s="62">
        <v>2</v>
      </c>
      <c r="K787" s="63">
        <v>1524</v>
      </c>
      <c r="L787" s="61">
        <f t="shared" si="54"/>
        <v>2104.6502624671916</v>
      </c>
      <c r="M787" s="64">
        <v>2.76</v>
      </c>
      <c r="N787" s="64"/>
      <c r="Q787" s="65" t="s">
        <v>34</v>
      </c>
      <c r="R787" s="61">
        <f t="shared" si="55"/>
        <v>3207487</v>
      </c>
      <c r="S787" s="66">
        <v>42494</v>
      </c>
      <c r="T787" s="64">
        <v>3207487</v>
      </c>
      <c r="V787" s="60" t="s">
        <v>36</v>
      </c>
      <c r="W787" s="60" t="s">
        <v>36</v>
      </c>
    </row>
    <row r="788" spans="1:23" s="59" customFormat="1" x14ac:dyDescent="0.2">
      <c r="A788" s="59" t="s">
        <v>495</v>
      </c>
      <c r="B788" s="60" t="s">
        <v>65</v>
      </c>
      <c r="C788" s="60">
        <v>3</v>
      </c>
      <c r="D788" s="73" t="str">
        <f t="shared" si="52"/>
        <v>5 or below</v>
      </c>
      <c r="E788" s="1" t="str">
        <f t="shared" si="53"/>
        <v>252 Seventh Avenue 3R</v>
      </c>
      <c r="F788" s="61">
        <v>3995000</v>
      </c>
      <c r="G788" s="59">
        <v>156</v>
      </c>
      <c r="H788" s="60" t="s">
        <v>33</v>
      </c>
      <c r="I788" s="60">
        <v>2</v>
      </c>
      <c r="J788" s="62">
        <v>2</v>
      </c>
      <c r="K788" s="63">
        <v>2268</v>
      </c>
      <c r="L788" s="61">
        <f t="shared" si="54"/>
        <v>1675.4850088183421</v>
      </c>
      <c r="M788" s="64">
        <v>1.3</v>
      </c>
      <c r="N788" s="64"/>
      <c r="Q788" s="65" t="s">
        <v>34</v>
      </c>
      <c r="R788" s="61">
        <f t="shared" si="55"/>
        <v>3800000</v>
      </c>
      <c r="S788" s="66">
        <v>42340</v>
      </c>
      <c r="T788" s="64">
        <v>3800000</v>
      </c>
      <c r="V788" s="60" t="s">
        <v>36</v>
      </c>
      <c r="W788" s="60" t="s">
        <v>36</v>
      </c>
    </row>
    <row r="789" spans="1:23" s="59" customFormat="1" x14ac:dyDescent="0.2">
      <c r="A789" t="s">
        <v>495</v>
      </c>
      <c r="B789" s="1" t="s">
        <v>625</v>
      </c>
      <c r="C789" s="1">
        <v>5</v>
      </c>
      <c r="D789" s="73" t="str">
        <f t="shared" si="52"/>
        <v>5 or below</v>
      </c>
      <c r="E789" s="1" t="str">
        <f t="shared" si="53"/>
        <v>252 Seventh Avenue 5I</v>
      </c>
      <c r="F789" s="3">
        <v>4900000</v>
      </c>
      <c r="G789">
        <v>4</v>
      </c>
      <c r="H789" s="1" t="s">
        <v>33</v>
      </c>
      <c r="I789" s="1">
        <v>2</v>
      </c>
      <c r="J789" s="51">
        <v>3</v>
      </c>
      <c r="K789" s="52">
        <v>2202</v>
      </c>
      <c r="L789" s="3">
        <f t="shared" si="54"/>
        <v>2225.2497729336965</v>
      </c>
      <c r="M789" s="72">
        <v>1402</v>
      </c>
      <c r="N789" s="72">
        <v>2349</v>
      </c>
      <c r="O789">
        <v>1.7</v>
      </c>
      <c r="P789"/>
      <c r="Q789" s="53" t="s">
        <v>52</v>
      </c>
      <c r="R789" s="3">
        <f t="shared" si="55"/>
        <v>4900000</v>
      </c>
      <c r="S789"/>
      <c r="T789"/>
      <c r="U789"/>
      <c r="V789" s="1" t="s">
        <v>36</v>
      </c>
      <c r="W789" s="1" t="s">
        <v>35</v>
      </c>
    </row>
    <row r="790" spans="1:23" s="59" customFormat="1" x14ac:dyDescent="0.2">
      <c r="A790" t="s">
        <v>495</v>
      </c>
      <c r="B790" s="1" t="s">
        <v>626</v>
      </c>
      <c r="C790" s="1">
        <v>5</v>
      </c>
      <c r="D790" s="73" t="str">
        <f t="shared" si="52"/>
        <v>5 or below</v>
      </c>
      <c r="E790" s="1" t="str">
        <f t="shared" si="53"/>
        <v>252 Seventh Avenue 5U</v>
      </c>
      <c r="F790" s="3">
        <v>3600000</v>
      </c>
      <c r="G790">
        <v>170</v>
      </c>
      <c r="H790" s="1" t="s">
        <v>33</v>
      </c>
      <c r="I790" s="1">
        <v>2</v>
      </c>
      <c r="J790" s="51">
        <v>2</v>
      </c>
      <c r="K790" s="52">
        <v>1665</v>
      </c>
      <c r="L790" s="3">
        <f t="shared" si="54"/>
        <v>2162.1621621621621</v>
      </c>
      <c r="M790" s="72">
        <v>1074</v>
      </c>
      <c r="N790" s="72">
        <v>1353</v>
      </c>
      <c r="O790">
        <v>1.46</v>
      </c>
      <c r="P790"/>
      <c r="Q790" s="53" t="s">
        <v>52</v>
      </c>
      <c r="R790" s="3">
        <f t="shared" si="55"/>
        <v>3600000</v>
      </c>
      <c r="S790"/>
      <c r="T790"/>
      <c r="U790"/>
      <c r="V790" s="1" t="s">
        <v>36</v>
      </c>
      <c r="W790" s="1" t="s">
        <v>35</v>
      </c>
    </row>
    <row r="791" spans="1:23" s="59" customFormat="1" x14ac:dyDescent="0.2">
      <c r="A791" t="s">
        <v>495</v>
      </c>
      <c r="B791" s="1" t="s">
        <v>627</v>
      </c>
      <c r="C791" s="1">
        <v>6</v>
      </c>
      <c r="D791" s="73" t="str">
        <f t="shared" si="52"/>
        <v>6 to 10</v>
      </c>
      <c r="E791" s="1" t="str">
        <f t="shared" si="53"/>
        <v>252 Seventh Avenue 6U</v>
      </c>
      <c r="F791" s="3">
        <v>3200000</v>
      </c>
      <c r="G791">
        <v>54</v>
      </c>
      <c r="H791" s="1" t="s">
        <v>33</v>
      </c>
      <c r="I791" s="1">
        <v>2</v>
      </c>
      <c r="J791" s="51">
        <v>2</v>
      </c>
      <c r="K791" s="52">
        <v>1665</v>
      </c>
      <c r="L791" s="3">
        <f t="shared" si="54"/>
        <v>1921.9219219219219</v>
      </c>
      <c r="M791" s="72">
        <v>1085</v>
      </c>
      <c r="N791" s="72">
        <v>1494</v>
      </c>
      <c r="O791">
        <v>1.55</v>
      </c>
      <c r="P791"/>
      <c r="Q791" s="53" t="s">
        <v>52</v>
      </c>
      <c r="R791" s="3">
        <f t="shared" si="55"/>
        <v>3200000</v>
      </c>
      <c r="S791"/>
      <c r="T791"/>
      <c r="U791"/>
      <c r="V791" s="1" t="s">
        <v>36</v>
      </c>
      <c r="W791" s="1" t="s">
        <v>35</v>
      </c>
    </row>
    <row r="792" spans="1:23" s="59" customFormat="1" x14ac:dyDescent="0.2">
      <c r="A792" s="59" t="s">
        <v>495</v>
      </c>
      <c r="B792" s="60" t="s">
        <v>555</v>
      </c>
      <c r="C792" s="60">
        <v>14</v>
      </c>
      <c r="D792" s="73" t="str">
        <f t="shared" si="52"/>
        <v>11 to 20</v>
      </c>
      <c r="E792" s="1" t="str">
        <f t="shared" si="53"/>
        <v>252 Seventh Avenue 14A</v>
      </c>
      <c r="F792" s="61">
        <v>3895000</v>
      </c>
      <c r="G792" s="59">
        <v>70</v>
      </c>
      <c r="H792" s="60" t="s">
        <v>33</v>
      </c>
      <c r="I792" s="60">
        <v>2</v>
      </c>
      <c r="J792" s="62">
        <v>2</v>
      </c>
      <c r="K792" s="63">
        <v>2089</v>
      </c>
      <c r="L792" s="61">
        <f t="shared" si="54"/>
        <v>1795.1172809956918</v>
      </c>
      <c r="M792" s="64">
        <v>1.48</v>
      </c>
      <c r="N792" s="64"/>
      <c r="Q792" s="65" t="s">
        <v>34</v>
      </c>
      <c r="R792" s="61">
        <f t="shared" si="55"/>
        <v>3750000</v>
      </c>
      <c r="S792" s="66">
        <v>42531</v>
      </c>
      <c r="T792" s="64">
        <v>3750000</v>
      </c>
      <c r="V792" s="60" t="s">
        <v>36</v>
      </c>
      <c r="W792" s="60" t="s">
        <v>36</v>
      </c>
    </row>
    <row r="793" spans="1:23" s="59" customFormat="1" x14ac:dyDescent="0.2">
      <c r="A793" t="s">
        <v>495</v>
      </c>
      <c r="B793" s="1" t="s">
        <v>416</v>
      </c>
      <c r="C793" s="1">
        <v>11</v>
      </c>
      <c r="D793" s="73" t="str">
        <f t="shared" si="52"/>
        <v>11 to 20</v>
      </c>
      <c r="E793" s="1" t="str">
        <f t="shared" si="53"/>
        <v>252 Seventh Avenue 11H</v>
      </c>
      <c r="F793" s="3">
        <v>2895000</v>
      </c>
      <c r="G793">
        <v>218</v>
      </c>
      <c r="H793" s="1" t="s">
        <v>33</v>
      </c>
      <c r="I793" s="1">
        <v>2</v>
      </c>
      <c r="J793" s="51">
        <v>2</v>
      </c>
      <c r="K793" s="52">
        <v>1624</v>
      </c>
      <c r="L793" s="3">
        <f t="shared" si="54"/>
        <v>1782.6354679802955</v>
      </c>
      <c r="M793" s="72">
        <v>1079</v>
      </c>
      <c r="N793" s="72">
        <v>1517</v>
      </c>
      <c r="O793">
        <v>1.6</v>
      </c>
      <c r="P793"/>
      <c r="Q793" s="53" t="s">
        <v>52</v>
      </c>
      <c r="R793" s="3">
        <f t="shared" si="55"/>
        <v>2895000</v>
      </c>
      <c r="S793"/>
      <c r="T793"/>
      <c r="U793"/>
      <c r="V793" s="1" t="s">
        <v>36</v>
      </c>
      <c r="W793" s="1" t="s">
        <v>35</v>
      </c>
    </row>
    <row r="794" spans="1:23" s="59" customFormat="1" x14ac:dyDescent="0.2">
      <c r="A794" s="59" t="s">
        <v>495</v>
      </c>
      <c r="B794" s="60" t="s">
        <v>356</v>
      </c>
      <c r="C794" s="60">
        <v>19</v>
      </c>
      <c r="D794" s="73" t="str">
        <f t="shared" si="52"/>
        <v>11 to 20</v>
      </c>
      <c r="E794" s="1" t="str">
        <f t="shared" si="53"/>
        <v>252 Seventh Avenue PHB</v>
      </c>
      <c r="F794" s="61">
        <v>5250000</v>
      </c>
      <c r="G794" s="59">
        <v>29</v>
      </c>
      <c r="H794" s="60" t="s">
        <v>33</v>
      </c>
      <c r="I794" s="60">
        <v>2</v>
      </c>
      <c r="J794" s="62">
        <v>2</v>
      </c>
      <c r="K794" s="63">
        <v>1992</v>
      </c>
      <c r="L794" s="61">
        <f t="shared" si="54"/>
        <v>2710.8433734939758</v>
      </c>
      <c r="M794" s="64">
        <v>2.41</v>
      </c>
      <c r="N794" s="64"/>
      <c r="Q794" s="65" t="s">
        <v>34</v>
      </c>
      <c r="R794" s="61">
        <f t="shared" si="55"/>
        <v>5400000</v>
      </c>
      <c r="S794" s="66">
        <v>42338</v>
      </c>
      <c r="T794" s="64">
        <v>5400000</v>
      </c>
      <c r="V794" s="60" t="s">
        <v>36</v>
      </c>
      <c r="W794" s="60" t="s">
        <v>36</v>
      </c>
    </row>
    <row r="795" spans="1:23" s="59" customFormat="1" x14ac:dyDescent="0.2">
      <c r="A795" t="s">
        <v>525</v>
      </c>
      <c r="B795" s="1" t="s">
        <v>129</v>
      </c>
      <c r="C795" s="1">
        <v>3</v>
      </c>
      <c r="D795" s="73" t="str">
        <f t="shared" si="52"/>
        <v>5 or below</v>
      </c>
      <c r="E795" s="1" t="str">
        <f t="shared" si="53"/>
        <v>301 West 53rd Street 3B</v>
      </c>
      <c r="F795" s="3">
        <v>1350000</v>
      </c>
      <c r="G795">
        <v>278</v>
      </c>
      <c r="H795" s="1" t="s">
        <v>33</v>
      </c>
      <c r="I795" s="1">
        <v>2</v>
      </c>
      <c r="J795" s="51">
        <v>1</v>
      </c>
      <c r="K795" s="52">
        <v>796</v>
      </c>
      <c r="L795" s="3">
        <f t="shared" si="54"/>
        <v>1695.9798994974874</v>
      </c>
      <c r="M795">
        <v>639</v>
      </c>
      <c r="N795">
        <v>1156</v>
      </c>
      <c r="O795">
        <v>2.2599999999999998</v>
      </c>
      <c r="P795"/>
      <c r="Q795" s="53" t="s">
        <v>52</v>
      </c>
      <c r="R795" s="3">
        <f t="shared" si="55"/>
        <v>1350000</v>
      </c>
      <c r="S795"/>
      <c r="T795"/>
      <c r="U795"/>
      <c r="V795" s="12" t="s">
        <v>36</v>
      </c>
      <c r="W795" s="1" t="s">
        <v>35</v>
      </c>
    </row>
    <row r="796" spans="1:23" s="59" customFormat="1" x14ac:dyDescent="0.2">
      <c r="A796" s="59" t="s">
        <v>525</v>
      </c>
      <c r="B796" s="60" t="s">
        <v>187</v>
      </c>
      <c r="C796" s="60">
        <v>7</v>
      </c>
      <c r="D796" s="73" t="str">
        <f t="shared" si="52"/>
        <v>6 to 10</v>
      </c>
      <c r="E796" s="1" t="str">
        <f t="shared" si="53"/>
        <v>301 West 53rd Street 7F</v>
      </c>
      <c r="F796" s="61">
        <v>1735000</v>
      </c>
      <c r="G796" s="59">
        <v>138</v>
      </c>
      <c r="H796" s="60" t="s">
        <v>33</v>
      </c>
      <c r="I796" s="60">
        <v>2</v>
      </c>
      <c r="J796" s="62">
        <v>2</v>
      </c>
      <c r="K796" s="63">
        <v>1040</v>
      </c>
      <c r="L796" s="61">
        <f t="shared" si="54"/>
        <v>1674.9375</v>
      </c>
      <c r="M796" s="59">
        <v>1.99</v>
      </c>
      <c r="Q796" s="65" t="s">
        <v>34</v>
      </c>
      <c r="R796" s="61">
        <f t="shared" si="55"/>
        <v>1741935</v>
      </c>
      <c r="S796" s="66">
        <v>42549</v>
      </c>
      <c r="T796" s="64">
        <v>1741935</v>
      </c>
      <c r="U796" s="59">
        <v>138</v>
      </c>
      <c r="V796" s="60" t="s">
        <v>36</v>
      </c>
      <c r="W796" s="60" t="s">
        <v>36</v>
      </c>
    </row>
    <row r="797" spans="1:23" s="59" customFormat="1" x14ac:dyDescent="0.2">
      <c r="A797" s="7" t="s">
        <v>525</v>
      </c>
      <c r="B797" s="67" t="s">
        <v>260</v>
      </c>
      <c r="C797" s="67">
        <v>5</v>
      </c>
      <c r="D797" s="73" t="str">
        <f t="shared" si="52"/>
        <v>5 or below</v>
      </c>
      <c r="E797" s="1" t="str">
        <f t="shared" si="53"/>
        <v>301 West 53rd Street 5B</v>
      </c>
      <c r="F797" s="68">
        <v>1360000</v>
      </c>
      <c r="G797" s="7">
        <v>61</v>
      </c>
      <c r="H797" s="67" t="s">
        <v>33</v>
      </c>
      <c r="I797" s="67">
        <v>2</v>
      </c>
      <c r="J797" s="69">
        <v>1</v>
      </c>
      <c r="K797" s="5">
        <v>796</v>
      </c>
      <c r="L797" s="68">
        <f t="shared" si="54"/>
        <v>1708.5427135678392</v>
      </c>
      <c r="M797" s="7">
        <v>645</v>
      </c>
      <c r="N797" s="7">
        <v>1167</v>
      </c>
      <c r="O797" s="7">
        <v>2.2799999999999998</v>
      </c>
      <c r="P797" s="7"/>
      <c r="Q797" s="71" t="s">
        <v>44</v>
      </c>
      <c r="R797" s="68">
        <f t="shared" si="55"/>
        <v>1360000</v>
      </c>
      <c r="S797" s="7"/>
      <c r="T797" s="7"/>
      <c r="U797" s="7">
        <v>61</v>
      </c>
      <c r="V797" s="67" t="s">
        <v>36</v>
      </c>
      <c r="W797" s="67" t="s">
        <v>36</v>
      </c>
    </row>
    <row r="798" spans="1:23" s="59" customFormat="1" x14ac:dyDescent="0.2">
      <c r="A798" s="7" t="s">
        <v>525</v>
      </c>
      <c r="B798" s="67" t="s">
        <v>154</v>
      </c>
      <c r="C798" s="67">
        <v>6</v>
      </c>
      <c r="D798" s="73" t="str">
        <f t="shared" si="52"/>
        <v>6 to 10</v>
      </c>
      <c r="E798" s="1" t="str">
        <f t="shared" si="53"/>
        <v>301 West 53rd Street 6B</v>
      </c>
      <c r="F798" s="68">
        <v>1370000</v>
      </c>
      <c r="G798" s="7">
        <v>176</v>
      </c>
      <c r="H798" s="67" t="s">
        <v>33</v>
      </c>
      <c r="I798" s="67">
        <v>2</v>
      </c>
      <c r="J798" s="69">
        <v>1</v>
      </c>
      <c r="K798" s="5">
        <v>796</v>
      </c>
      <c r="L798" s="68">
        <f t="shared" si="54"/>
        <v>1721.105527638191</v>
      </c>
      <c r="M798" s="7">
        <v>648</v>
      </c>
      <c r="N798" s="7">
        <v>1173</v>
      </c>
      <c r="O798" s="7">
        <v>2.29</v>
      </c>
      <c r="P798" s="7"/>
      <c r="Q798" s="71" t="s">
        <v>44</v>
      </c>
      <c r="R798" s="68">
        <f t="shared" si="55"/>
        <v>1370000</v>
      </c>
      <c r="S798" s="7"/>
      <c r="T798" s="7"/>
      <c r="U798" s="7">
        <v>176</v>
      </c>
      <c r="V798" s="67" t="s">
        <v>36</v>
      </c>
      <c r="W798" s="67" t="s">
        <v>36</v>
      </c>
    </row>
    <row r="799" spans="1:23" s="59" customFormat="1" x14ac:dyDescent="0.2">
      <c r="A799" s="59" t="s">
        <v>525</v>
      </c>
      <c r="B799" s="60" t="s">
        <v>294</v>
      </c>
      <c r="C799" s="60">
        <v>7</v>
      </c>
      <c r="D799" s="73" t="str">
        <f t="shared" si="52"/>
        <v>6 to 10</v>
      </c>
      <c r="E799" s="1" t="str">
        <f t="shared" si="53"/>
        <v>301 West 53rd Street 7B</v>
      </c>
      <c r="F799" s="61">
        <v>1380000</v>
      </c>
      <c r="G799" s="59">
        <v>73</v>
      </c>
      <c r="H799" s="60" t="s">
        <v>33</v>
      </c>
      <c r="I799" s="60">
        <v>2</v>
      </c>
      <c r="J799" s="62">
        <v>1</v>
      </c>
      <c r="K799" s="63">
        <v>796</v>
      </c>
      <c r="L799" s="61">
        <f t="shared" si="54"/>
        <v>1740.3366834170854</v>
      </c>
      <c r="M799" s="59">
        <v>1.99</v>
      </c>
      <c r="Q799" s="65" t="s">
        <v>34</v>
      </c>
      <c r="R799" s="61">
        <f t="shared" si="55"/>
        <v>1385308</v>
      </c>
      <c r="S799" s="66">
        <v>42551</v>
      </c>
      <c r="T799" s="64">
        <v>1385308</v>
      </c>
      <c r="U799" s="59">
        <v>73</v>
      </c>
      <c r="V799" s="60" t="s">
        <v>36</v>
      </c>
      <c r="W799" s="60" t="s">
        <v>36</v>
      </c>
    </row>
    <row r="800" spans="1:23" s="59" customFormat="1" x14ac:dyDescent="0.2">
      <c r="A800" s="59" t="s">
        <v>525</v>
      </c>
      <c r="B800" s="60" t="s">
        <v>350</v>
      </c>
      <c r="C800" s="60">
        <v>9</v>
      </c>
      <c r="D800" s="73" t="str">
        <f t="shared" si="52"/>
        <v>6 to 10</v>
      </c>
      <c r="E800" s="1" t="str">
        <f t="shared" si="53"/>
        <v>301 West 53rd Street 9B</v>
      </c>
      <c r="F800" s="61">
        <v>1400000</v>
      </c>
      <c r="G800" s="59">
        <v>2</v>
      </c>
      <c r="H800" s="60" t="s">
        <v>33</v>
      </c>
      <c r="I800" s="60">
        <v>2</v>
      </c>
      <c r="J800" s="62">
        <v>1</v>
      </c>
      <c r="K800" s="63">
        <v>796</v>
      </c>
      <c r="L800" s="61">
        <f t="shared" si="54"/>
        <v>1752.964824120603</v>
      </c>
      <c r="M800" s="59">
        <v>1.94</v>
      </c>
      <c r="Q800" s="65" t="s">
        <v>34</v>
      </c>
      <c r="R800" s="61">
        <f t="shared" si="55"/>
        <v>1395360</v>
      </c>
      <c r="S800" s="66">
        <v>42492</v>
      </c>
      <c r="T800" s="64">
        <v>1395360</v>
      </c>
      <c r="U800" s="59">
        <v>2</v>
      </c>
      <c r="V800" s="60" t="s">
        <v>36</v>
      </c>
      <c r="W800" s="60" t="s">
        <v>36</v>
      </c>
    </row>
    <row r="801" spans="1:23" s="59" customFormat="1" x14ac:dyDescent="0.2">
      <c r="A801" s="59" t="s">
        <v>525</v>
      </c>
      <c r="B801" s="60" t="s">
        <v>628</v>
      </c>
      <c r="C801" s="60">
        <v>13</v>
      </c>
      <c r="D801" s="73" t="str">
        <f t="shared" si="52"/>
        <v>11 to 20</v>
      </c>
      <c r="E801" s="1" t="str">
        <f t="shared" si="53"/>
        <v>301 West 53rd Street 13F</v>
      </c>
      <c r="F801" s="61">
        <v>1825000</v>
      </c>
      <c r="G801" s="59">
        <v>27</v>
      </c>
      <c r="H801" s="60" t="s">
        <v>33</v>
      </c>
      <c r="I801" s="60">
        <v>2</v>
      </c>
      <c r="J801" s="62">
        <v>2</v>
      </c>
      <c r="K801" s="63">
        <v>1040</v>
      </c>
      <c r="L801" s="61">
        <f t="shared" si="54"/>
        <v>1761.6721153846154</v>
      </c>
      <c r="M801" s="59">
        <v>2.0499999999999998</v>
      </c>
      <c r="Q801" s="65" t="s">
        <v>34</v>
      </c>
      <c r="R801" s="61">
        <f t="shared" si="55"/>
        <v>1832139</v>
      </c>
      <c r="S801" s="66">
        <v>42482</v>
      </c>
      <c r="T801" s="64">
        <v>1832139</v>
      </c>
      <c r="U801" s="59">
        <v>27</v>
      </c>
      <c r="V801" s="60" t="s">
        <v>36</v>
      </c>
      <c r="W801" s="60" t="s">
        <v>36</v>
      </c>
    </row>
    <row r="802" spans="1:23" s="59" customFormat="1" x14ac:dyDescent="0.2">
      <c r="A802" s="7" t="s">
        <v>525</v>
      </c>
      <c r="B802" s="67" t="s">
        <v>629</v>
      </c>
      <c r="C802" s="67">
        <v>2</v>
      </c>
      <c r="D802" s="73" t="str">
        <f t="shared" si="52"/>
        <v>5 or below</v>
      </c>
      <c r="E802" s="1" t="str">
        <f t="shared" si="53"/>
        <v>301 West 53rd Street 2GH</v>
      </c>
      <c r="F802" s="68">
        <v>2370000</v>
      </c>
      <c r="G802" s="7">
        <v>327</v>
      </c>
      <c r="H802" s="67" t="s">
        <v>33</v>
      </c>
      <c r="I802" s="67">
        <v>2</v>
      </c>
      <c r="J802" s="69">
        <v>2.5</v>
      </c>
      <c r="K802" s="5">
        <v>1345</v>
      </c>
      <c r="L802" s="68">
        <f t="shared" si="54"/>
        <v>1762.0817843866171</v>
      </c>
      <c r="M802" s="7">
        <v>1201</v>
      </c>
      <c r="N802" s="7">
        <v>1273</v>
      </c>
      <c r="O802" s="7">
        <v>1.84</v>
      </c>
      <c r="P802" s="7"/>
      <c r="Q802" s="71" t="s">
        <v>44</v>
      </c>
      <c r="R802" s="68">
        <f t="shared" si="55"/>
        <v>2370000</v>
      </c>
      <c r="S802" s="7"/>
      <c r="T802" s="7"/>
      <c r="U802" s="7">
        <v>327</v>
      </c>
      <c r="V802" s="67" t="s">
        <v>36</v>
      </c>
      <c r="W802" s="67" t="s">
        <v>36</v>
      </c>
    </row>
    <row r="803" spans="1:23" s="59" customFormat="1" x14ac:dyDescent="0.2">
      <c r="A803" s="59" t="s">
        <v>525</v>
      </c>
      <c r="B803" s="60" t="s">
        <v>205</v>
      </c>
      <c r="C803" s="60">
        <v>6</v>
      </c>
      <c r="D803" s="73" t="str">
        <f t="shared" si="52"/>
        <v>6 to 10</v>
      </c>
      <c r="E803" s="1" t="str">
        <f t="shared" si="53"/>
        <v>301 West 53rd Street 6A</v>
      </c>
      <c r="F803" s="61">
        <v>1835000</v>
      </c>
      <c r="G803" s="59">
        <v>26</v>
      </c>
      <c r="H803" s="60" t="s">
        <v>33</v>
      </c>
      <c r="I803" s="60">
        <v>2</v>
      </c>
      <c r="J803" s="62">
        <v>2</v>
      </c>
      <c r="K803" s="63">
        <v>1039</v>
      </c>
      <c r="L803" s="61">
        <f t="shared" si="54"/>
        <v>1772.7564966313764</v>
      </c>
      <c r="M803" s="59">
        <v>1.91</v>
      </c>
      <c r="Q803" s="65" t="s">
        <v>34</v>
      </c>
      <c r="R803" s="61">
        <f t="shared" si="55"/>
        <v>1841894</v>
      </c>
      <c r="S803" s="66">
        <v>42604</v>
      </c>
      <c r="T803" s="64">
        <v>1841894</v>
      </c>
      <c r="U803" s="59">
        <v>26</v>
      </c>
      <c r="V803" s="60" t="s">
        <v>36</v>
      </c>
      <c r="W803" s="60" t="s">
        <v>36</v>
      </c>
    </row>
    <row r="804" spans="1:23" s="59" customFormat="1" x14ac:dyDescent="0.2">
      <c r="A804" s="59" t="s">
        <v>525</v>
      </c>
      <c r="B804" s="60" t="s">
        <v>74</v>
      </c>
      <c r="C804" s="60">
        <v>11</v>
      </c>
      <c r="D804" s="73" t="str">
        <f t="shared" si="52"/>
        <v>11 to 20</v>
      </c>
      <c r="E804" s="1" t="str">
        <f t="shared" si="53"/>
        <v>301 West 53rd Street 11E</v>
      </c>
      <c r="F804" s="61">
        <v>1820000</v>
      </c>
      <c r="G804" s="59">
        <v>115</v>
      </c>
      <c r="H804" s="60" t="s">
        <v>33</v>
      </c>
      <c r="I804" s="60">
        <v>2</v>
      </c>
      <c r="J804" s="62">
        <v>2</v>
      </c>
      <c r="K804" s="63">
        <v>1039</v>
      </c>
      <c r="L804" s="61">
        <f t="shared" si="54"/>
        <v>1774.4658325312801</v>
      </c>
      <c r="M804" s="59">
        <v>1.96</v>
      </c>
      <c r="Q804" s="65" t="s">
        <v>34</v>
      </c>
      <c r="R804" s="61">
        <f t="shared" si="55"/>
        <v>1843670</v>
      </c>
      <c r="S804" s="66">
        <v>42445</v>
      </c>
      <c r="T804" s="64">
        <v>1843670</v>
      </c>
      <c r="U804" s="59">
        <v>115</v>
      </c>
      <c r="V804" s="60" t="s">
        <v>36</v>
      </c>
      <c r="W804" s="60" t="s">
        <v>36</v>
      </c>
    </row>
    <row r="805" spans="1:23" s="59" customFormat="1" x14ac:dyDescent="0.2">
      <c r="A805" s="59" t="s">
        <v>525</v>
      </c>
      <c r="B805" s="60" t="s">
        <v>630</v>
      </c>
      <c r="C805" s="60">
        <v>14</v>
      </c>
      <c r="D805" s="73" t="str">
        <f t="shared" si="52"/>
        <v>11 to 20</v>
      </c>
      <c r="E805" s="1" t="str">
        <f t="shared" si="53"/>
        <v>301 West 53rd Street 14D</v>
      </c>
      <c r="F805" s="61">
        <v>1445000</v>
      </c>
      <c r="G805" s="59">
        <v>80</v>
      </c>
      <c r="H805" s="60" t="s">
        <v>33</v>
      </c>
      <c r="I805" s="60">
        <v>2</v>
      </c>
      <c r="J805" s="62">
        <v>1</v>
      </c>
      <c r="K805" s="63">
        <v>789</v>
      </c>
      <c r="L805" s="61">
        <f t="shared" si="54"/>
        <v>1778.510773130545</v>
      </c>
      <c r="M805" s="59">
        <v>1.99</v>
      </c>
      <c r="Q805" s="65" t="s">
        <v>34</v>
      </c>
      <c r="R805" s="61">
        <f t="shared" si="55"/>
        <v>1403245</v>
      </c>
      <c r="S805" s="66">
        <v>42368</v>
      </c>
      <c r="T805" s="64">
        <v>1403245</v>
      </c>
      <c r="U805" s="59">
        <v>80</v>
      </c>
      <c r="V805" s="60" t="s">
        <v>36</v>
      </c>
      <c r="W805" s="60" t="s">
        <v>36</v>
      </c>
    </row>
    <row r="806" spans="1:23" s="59" customFormat="1" x14ac:dyDescent="0.2">
      <c r="A806" s="7" t="s">
        <v>525</v>
      </c>
      <c r="B806" s="67" t="s">
        <v>234</v>
      </c>
      <c r="C806" s="67">
        <v>15</v>
      </c>
      <c r="D806" s="73" t="str">
        <f t="shared" si="52"/>
        <v>11 to 20</v>
      </c>
      <c r="E806" s="1" t="str">
        <f t="shared" si="53"/>
        <v>301 West 53rd Street 15F</v>
      </c>
      <c r="F806" s="68">
        <v>1855000</v>
      </c>
      <c r="G806" s="7">
        <v>30</v>
      </c>
      <c r="H806" s="67" t="s">
        <v>33</v>
      </c>
      <c r="I806" s="67">
        <v>2</v>
      </c>
      <c r="J806" s="69">
        <v>2</v>
      </c>
      <c r="K806" s="5">
        <v>1040</v>
      </c>
      <c r="L806" s="68">
        <f t="shared" si="54"/>
        <v>1783.6538461538462</v>
      </c>
      <c r="M806" s="7">
        <v>884</v>
      </c>
      <c r="N806" s="7">
        <v>1600</v>
      </c>
      <c r="O806" s="7">
        <v>2.39</v>
      </c>
      <c r="P806" s="7"/>
      <c r="Q806" s="71" t="s">
        <v>44</v>
      </c>
      <c r="R806" s="68">
        <f t="shared" si="55"/>
        <v>1855000</v>
      </c>
      <c r="S806" s="7"/>
      <c r="T806" s="7"/>
      <c r="U806" s="7">
        <v>30</v>
      </c>
      <c r="V806" s="67" t="s">
        <v>36</v>
      </c>
      <c r="W806" s="67" t="s">
        <v>36</v>
      </c>
    </row>
    <row r="807" spans="1:23" s="59" customFormat="1" x14ac:dyDescent="0.2">
      <c r="A807" s="59" t="s">
        <v>525</v>
      </c>
      <c r="B807" s="60" t="s">
        <v>631</v>
      </c>
      <c r="C807" s="60">
        <v>13</v>
      </c>
      <c r="D807" s="73" t="str">
        <f t="shared" si="52"/>
        <v>11 to 20</v>
      </c>
      <c r="E807" s="1" t="str">
        <f t="shared" si="53"/>
        <v>301 West 53rd Street 13E</v>
      </c>
      <c r="F807" s="61">
        <v>1850000</v>
      </c>
      <c r="G807" s="59">
        <v>43</v>
      </c>
      <c r="H807" s="60" t="s">
        <v>33</v>
      </c>
      <c r="I807" s="60">
        <v>2</v>
      </c>
      <c r="J807" s="62">
        <v>2</v>
      </c>
      <c r="K807" s="63">
        <v>1039</v>
      </c>
      <c r="L807" s="61">
        <f t="shared" si="54"/>
        <v>1787.422521655438</v>
      </c>
      <c r="M807" s="59">
        <v>1.98</v>
      </c>
      <c r="Q807" s="65" t="s">
        <v>34</v>
      </c>
      <c r="R807" s="61">
        <f t="shared" si="55"/>
        <v>1857132</v>
      </c>
      <c r="S807" s="66">
        <v>42342</v>
      </c>
      <c r="T807" s="64">
        <v>1857132</v>
      </c>
      <c r="U807" s="59">
        <v>43</v>
      </c>
      <c r="V807" s="60" t="s">
        <v>36</v>
      </c>
      <c r="W807" s="60" t="s">
        <v>36</v>
      </c>
    </row>
    <row r="808" spans="1:23" s="59" customFormat="1" x14ac:dyDescent="0.2">
      <c r="A808" s="59" t="s">
        <v>525</v>
      </c>
      <c r="B808" s="60" t="s">
        <v>594</v>
      </c>
      <c r="C808" s="60">
        <v>11</v>
      </c>
      <c r="D808" s="73" t="str">
        <f t="shared" si="52"/>
        <v>11 to 20</v>
      </c>
      <c r="E808" s="1" t="str">
        <f t="shared" si="53"/>
        <v>301 West 53rd Street 11D</v>
      </c>
      <c r="F808" s="61">
        <v>1410000</v>
      </c>
      <c r="G808" s="59">
        <v>23</v>
      </c>
      <c r="H808" s="60" t="s">
        <v>33</v>
      </c>
      <c r="I808" s="60">
        <v>2</v>
      </c>
      <c r="J808" s="62">
        <v>1</v>
      </c>
      <c r="K808" s="63">
        <v>789</v>
      </c>
      <c r="L808" s="61">
        <f t="shared" si="54"/>
        <v>1793.8707224334601</v>
      </c>
      <c r="M808" s="59">
        <v>2.0299999999999998</v>
      </c>
      <c r="Q808" s="65" t="s">
        <v>34</v>
      </c>
      <c r="R808" s="61">
        <f t="shared" si="55"/>
        <v>1415364</v>
      </c>
      <c r="S808" s="66">
        <v>42509</v>
      </c>
      <c r="T808" s="64">
        <v>1415364</v>
      </c>
      <c r="U808" s="59">
        <v>23</v>
      </c>
      <c r="V808" s="60" t="s">
        <v>36</v>
      </c>
      <c r="W808" s="60" t="s">
        <v>36</v>
      </c>
    </row>
    <row r="809" spans="1:23" s="59" customFormat="1" x14ac:dyDescent="0.2">
      <c r="A809" s="59" t="s">
        <v>525</v>
      </c>
      <c r="B809" s="60" t="s">
        <v>632</v>
      </c>
      <c r="C809" s="60">
        <v>14</v>
      </c>
      <c r="D809" s="73" t="str">
        <f t="shared" si="52"/>
        <v>11 to 20</v>
      </c>
      <c r="E809" s="1" t="str">
        <f t="shared" si="53"/>
        <v>301 West 53rd Street 14F</v>
      </c>
      <c r="F809" s="61">
        <v>1840000</v>
      </c>
      <c r="G809" s="59">
        <v>73</v>
      </c>
      <c r="H809" s="60" t="s">
        <v>33</v>
      </c>
      <c r="I809" s="60">
        <v>2</v>
      </c>
      <c r="J809" s="62">
        <v>2</v>
      </c>
      <c r="K809" s="63">
        <v>1040</v>
      </c>
      <c r="L809" s="61">
        <f t="shared" si="54"/>
        <v>1808.4163461538462</v>
      </c>
      <c r="M809" s="59">
        <v>2.06</v>
      </c>
      <c r="Q809" s="65" t="s">
        <v>34</v>
      </c>
      <c r="R809" s="61">
        <f t="shared" si="55"/>
        <v>1880753</v>
      </c>
      <c r="S809" s="66">
        <v>42580</v>
      </c>
      <c r="T809" s="64">
        <v>1880753</v>
      </c>
      <c r="U809" s="59">
        <v>73</v>
      </c>
      <c r="V809" s="60" t="s">
        <v>36</v>
      </c>
      <c r="W809" s="60" t="s">
        <v>36</v>
      </c>
    </row>
    <row r="810" spans="1:23" s="59" customFormat="1" x14ac:dyDescent="0.2">
      <c r="A810" s="7" t="s">
        <v>525</v>
      </c>
      <c r="B810" s="67" t="s">
        <v>633</v>
      </c>
      <c r="C810" s="67">
        <v>17</v>
      </c>
      <c r="D810" s="73" t="str">
        <f t="shared" si="52"/>
        <v>11 to 20</v>
      </c>
      <c r="E810" s="1" t="str">
        <f t="shared" si="53"/>
        <v>301 West 53rd Street 17F</v>
      </c>
      <c r="F810" s="68">
        <v>1885000</v>
      </c>
      <c r="G810" s="7">
        <v>39</v>
      </c>
      <c r="H810" s="67" t="s">
        <v>33</v>
      </c>
      <c r="I810" s="67">
        <v>2</v>
      </c>
      <c r="J810" s="69">
        <v>2</v>
      </c>
      <c r="K810" s="5">
        <v>1040</v>
      </c>
      <c r="L810" s="68">
        <f t="shared" si="54"/>
        <v>1812.5</v>
      </c>
      <c r="M810" s="7">
        <v>892</v>
      </c>
      <c r="N810" s="7">
        <v>1615</v>
      </c>
      <c r="O810" s="7">
        <v>2.41</v>
      </c>
      <c r="P810" s="7"/>
      <c r="Q810" s="71" t="s">
        <v>44</v>
      </c>
      <c r="R810" s="68">
        <f t="shared" si="55"/>
        <v>1885000</v>
      </c>
      <c r="S810" s="7"/>
      <c r="T810" s="7"/>
      <c r="U810" s="7">
        <v>39</v>
      </c>
      <c r="V810" s="67" t="s">
        <v>36</v>
      </c>
      <c r="W810" s="67" t="s">
        <v>36</v>
      </c>
    </row>
    <row r="811" spans="1:23" s="59" customFormat="1" x14ac:dyDescent="0.2">
      <c r="A811" s="59" t="s">
        <v>525</v>
      </c>
      <c r="B811" s="60" t="s">
        <v>634</v>
      </c>
      <c r="C811" s="60">
        <v>20</v>
      </c>
      <c r="D811" s="73" t="str">
        <f t="shared" si="52"/>
        <v>11 to 20</v>
      </c>
      <c r="E811" s="1" t="str">
        <f t="shared" si="53"/>
        <v>301 West 53rd Street 20IJ</v>
      </c>
      <c r="F811" s="61">
        <v>2435000</v>
      </c>
      <c r="G811" s="59">
        <v>279</v>
      </c>
      <c r="H811" s="60" t="s">
        <v>33</v>
      </c>
      <c r="I811" s="60">
        <v>2</v>
      </c>
      <c r="J811" s="62">
        <v>2</v>
      </c>
      <c r="K811" s="63">
        <v>1345</v>
      </c>
      <c r="L811" s="61">
        <f t="shared" si="54"/>
        <v>1834.0200743494424</v>
      </c>
      <c r="M811" s="59">
        <v>2.11</v>
      </c>
      <c r="Q811" s="65" t="s">
        <v>34</v>
      </c>
      <c r="R811" s="61">
        <f t="shared" si="55"/>
        <v>2466757</v>
      </c>
      <c r="S811" s="66">
        <v>42620</v>
      </c>
      <c r="T811" s="64">
        <v>2466757</v>
      </c>
      <c r="U811" s="59">
        <v>279</v>
      </c>
      <c r="V811" s="60" t="s">
        <v>36</v>
      </c>
      <c r="W811" s="60" t="s">
        <v>36</v>
      </c>
    </row>
    <row r="812" spans="1:23" s="59" customFormat="1" x14ac:dyDescent="0.2">
      <c r="A812" s="59" t="s">
        <v>525</v>
      </c>
      <c r="B812" s="60" t="s">
        <v>635</v>
      </c>
      <c r="C812" s="60">
        <v>21</v>
      </c>
      <c r="D812" s="73" t="str">
        <f t="shared" si="52"/>
        <v>21 to 30</v>
      </c>
      <c r="E812" s="1" t="str">
        <f t="shared" si="53"/>
        <v>301 West 53rd Street 21F</v>
      </c>
      <c r="F812" s="61">
        <v>1945000</v>
      </c>
      <c r="G812" s="59">
        <v>4</v>
      </c>
      <c r="H812" s="60" t="s">
        <v>33</v>
      </c>
      <c r="I812" s="60">
        <v>2</v>
      </c>
      <c r="J812" s="62">
        <v>2</v>
      </c>
      <c r="K812" s="63">
        <v>1040</v>
      </c>
      <c r="L812" s="61">
        <f t="shared" si="54"/>
        <v>1877.3163461538461</v>
      </c>
      <c r="M812" s="59">
        <v>2.06</v>
      </c>
      <c r="Q812" s="65" t="s">
        <v>34</v>
      </c>
      <c r="R812" s="61">
        <f t="shared" si="55"/>
        <v>1952409</v>
      </c>
      <c r="S812" s="66">
        <v>42475</v>
      </c>
      <c r="T812" s="64">
        <v>1952409</v>
      </c>
      <c r="U812" s="59">
        <v>4</v>
      </c>
      <c r="V812" s="60" t="s">
        <v>36</v>
      </c>
      <c r="W812" s="60" t="s">
        <v>36</v>
      </c>
    </row>
    <row r="813" spans="1:23" s="59" customFormat="1" x14ac:dyDescent="0.2">
      <c r="A813" s="59" t="s">
        <v>525</v>
      </c>
      <c r="B813" s="60" t="s">
        <v>636</v>
      </c>
      <c r="C813" s="60">
        <v>21</v>
      </c>
      <c r="D813" s="73" t="str">
        <f t="shared" si="52"/>
        <v>21 to 30</v>
      </c>
      <c r="E813" s="1" t="str">
        <f t="shared" si="53"/>
        <v>301 West 53rd Street 21C</v>
      </c>
      <c r="F813" s="61">
        <v>1630000</v>
      </c>
      <c r="G813" s="59">
        <v>86</v>
      </c>
      <c r="H813" s="60" t="s">
        <v>33</v>
      </c>
      <c r="I813" s="60">
        <v>2</v>
      </c>
      <c r="J813" s="62">
        <v>1</v>
      </c>
      <c r="K813" s="63">
        <v>861</v>
      </c>
      <c r="L813" s="61">
        <f t="shared" si="54"/>
        <v>1917.547038327526</v>
      </c>
      <c r="M813" s="59">
        <v>2.06</v>
      </c>
      <c r="Q813" s="65" t="s">
        <v>34</v>
      </c>
      <c r="R813" s="61">
        <f t="shared" si="55"/>
        <v>1651008</v>
      </c>
      <c r="S813" s="66">
        <v>42425</v>
      </c>
      <c r="T813" s="64">
        <v>1651008</v>
      </c>
      <c r="U813" s="59">
        <v>86</v>
      </c>
      <c r="V813" s="60" t="s">
        <v>36</v>
      </c>
      <c r="W813" s="60" t="s">
        <v>36</v>
      </c>
    </row>
    <row r="814" spans="1:23" s="59" customFormat="1" x14ac:dyDescent="0.2">
      <c r="A814" s="59" t="s">
        <v>525</v>
      </c>
      <c r="B814" s="60" t="s">
        <v>637</v>
      </c>
      <c r="C814" s="60">
        <v>24</v>
      </c>
      <c r="D814" s="73" t="str">
        <f t="shared" si="52"/>
        <v>21 to 30</v>
      </c>
      <c r="E814" s="1" t="str">
        <f t="shared" si="53"/>
        <v>301 West 53rd Street 24F</v>
      </c>
      <c r="F814" s="61">
        <v>1990000</v>
      </c>
      <c r="G814" s="59">
        <v>36</v>
      </c>
      <c r="H814" s="60" t="s">
        <v>33</v>
      </c>
      <c r="I814" s="60">
        <v>2</v>
      </c>
      <c r="J814" s="62">
        <v>2</v>
      </c>
      <c r="K814" s="63">
        <v>1040</v>
      </c>
      <c r="L814" s="61">
        <f t="shared" si="54"/>
        <v>1920.6817307692309</v>
      </c>
      <c r="M814" s="59">
        <v>2.08</v>
      </c>
      <c r="Q814" s="65" t="s">
        <v>34</v>
      </c>
      <c r="R814" s="61">
        <f t="shared" si="55"/>
        <v>1997509</v>
      </c>
      <c r="S814" s="66">
        <v>42528</v>
      </c>
      <c r="T814" s="64">
        <v>1997509</v>
      </c>
      <c r="U814" s="59">
        <v>36</v>
      </c>
      <c r="V814" s="60" t="s">
        <v>36</v>
      </c>
      <c r="W814" s="60" t="s">
        <v>36</v>
      </c>
    </row>
    <row r="815" spans="1:23" s="59" customFormat="1" x14ac:dyDescent="0.2">
      <c r="A815" s="59" t="s">
        <v>525</v>
      </c>
      <c r="B815" s="60" t="s">
        <v>419</v>
      </c>
      <c r="C815" s="60">
        <v>23</v>
      </c>
      <c r="D815" s="73" t="str">
        <f t="shared" si="52"/>
        <v>21 to 30</v>
      </c>
      <c r="E815" s="1" t="str">
        <f t="shared" si="53"/>
        <v>301 West 53rd Street 23F</v>
      </c>
      <c r="F815" s="61">
        <v>1975000</v>
      </c>
      <c r="G815" s="59">
        <v>48</v>
      </c>
      <c r="H815" s="60" t="s">
        <v>33</v>
      </c>
      <c r="I815" s="60">
        <v>2</v>
      </c>
      <c r="J815" s="62">
        <v>2</v>
      </c>
      <c r="K815" s="63">
        <v>1040</v>
      </c>
      <c r="L815" s="61">
        <f t="shared" si="54"/>
        <v>1923.5557692307693</v>
      </c>
      <c r="M815" s="59">
        <v>2.14</v>
      </c>
      <c r="Q815" s="65" t="s">
        <v>34</v>
      </c>
      <c r="R815" s="61">
        <f t="shared" si="55"/>
        <v>2000498</v>
      </c>
      <c r="S815" s="66">
        <v>42562</v>
      </c>
      <c r="T815" s="64">
        <v>2000498</v>
      </c>
      <c r="U815" s="59">
        <v>48</v>
      </c>
      <c r="V815" s="60" t="s">
        <v>36</v>
      </c>
      <c r="W815" s="60" t="s">
        <v>36</v>
      </c>
    </row>
    <row r="816" spans="1:23" s="59" customFormat="1" x14ac:dyDescent="0.2">
      <c r="A816" s="59" t="s">
        <v>525</v>
      </c>
      <c r="B816" s="60" t="s">
        <v>248</v>
      </c>
      <c r="C816" s="60">
        <v>22</v>
      </c>
      <c r="D816" s="73" t="str">
        <f t="shared" si="52"/>
        <v>21 to 30</v>
      </c>
      <c r="E816" s="1" t="str">
        <f t="shared" si="53"/>
        <v>301 West 53rd Street 22C</v>
      </c>
      <c r="F816" s="61">
        <v>1640000</v>
      </c>
      <c r="G816" s="59">
        <v>24</v>
      </c>
      <c r="H816" s="60" t="s">
        <v>33</v>
      </c>
      <c r="I816" s="60">
        <v>2</v>
      </c>
      <c r="J816" s="62">
        <v>1</v>
      </c>
      <c r="K816" s="63">
        <v>861</v>
      </c>
      <c r="L816" s="61">
        <f t="shared" si="54"/>
        <v>1929.30081300813</v>
      </c>
      <c r="M816" s="59">
        <v>2.0699999999999998</v>
      </c>
      <c r="Q816" s="65" t="s">
        <v>34</v>
      </c>
      <c r="R816" s="61">
        <f t="shared" si="55"/>
        <v>1661128</v>
      </c>
      <c r="S816" s="66">
        <v>42373</v>
      </c>
      <c r="T816" s="64">
        <v>1661128</v>
      </c>
      <c r="U816" s="59">
        <v>24</v>
      </c>
      <c r="V816" s="60" t="s">
        <v>36</v>
      </c>
      <c r="W816" s="60" t="s">
        <v>36</v>
      </c>
    </row>
    <row r="817" spans="1:23" s="59" customFormat="1" x14ac:dyDescent="0.2">
      <c r="A817" s="59" t="s">
        <v>525</v>
      </c>
      <c r="B817" s="60" t="s">
        <v>638</v>
      </c>
      <c r="C817" s="60">
        <v>21</v>
      </c>
      <c r="D817" s="73" t="str">
        <f t="shared" si="52"/>
        <v>21 to 30</v>
      </c>
      <c r="E817" s="1" t="str">
        <f t="shared" si="53"/>
        <v>301 West 53rd Street 21E</v>
      </c>
      <c r="F817" s="61">
        <v>1970000</v>
      </c>
      <c r="G817" s="59">
        <v>68</v>
      </c>
      <c r="H817" s="60" t="s">
        <v>33</v>
      </c>
      <c r="I817" s="60">
        <v>2</v>
      </c>
      <c r="J817" s="62">
        <v>2</v>
      </c>
      <c r="K817" s="63">
        <v>1039</v>
      </c>
      <c r="L817" s="61">
        <f t="shared" si="54"/>
        <v>1937.7805582290664</v>
      </c>
      <c r="M817" s="59">
        <v>2.06</v>
      </c>
      <c r="Q817" s="65" t="s">
        <v>34</v>
      </c>
      <c r="R817" s="61">
        <f t="shared" si="55"/>
        <v>2013354</v>
      </c>
      <c r="S817" s="66">
        <v>42356</v>
      </c>
      <c r="T817" s="64">
        <v>2013354</v>
      </c>
      <c r="U817" s="59">
        <v>68</v>
      </c>
      <c r="V817" s="60" t="s">
        <v>36</v>
      </c>
      <c r="W817" s="60" t="s">
        <v>36</v>
      </c>
    </row>
    <row r="818" spans="1:23" s="59" customFormat="1" x14ac:dyDescent="0.2">
      <c r="A818" s="59" t="s">
        <v>525</v>
      </c>
      <c r="B818" s="60" t="s">
        <v>639</v>
      </c>
      <c r="C818" s="60">
        <v>24</v>
      </c>
      <c r="D818" s="73" t="str">
        <f t="shared" si="52"/>
        <v>21 to 30</v>
      </c>
      <c r="E818" s="1" t="str">
        <f t="shared" si="53"/>
        <v>301 West 53rd Street 24E</v>
      </c>
      <c r="F818" s="61">
        <v>2015000</v>
      </c>
      <c r="G818" s="59">
        <v>1</v>
      </c>
      <c r="H818" s="60" t="s">
        <v>33</v>
      </c>
      <c r="I818" s="60">
        <v>2</v>
      </c>
      <c r="J818" s="62">
        <v>2</v>
      </c>
      <c r="K818" s="63">
        <v>1039</v>
      </c>
      <c r="L818" s="61">
        <f t="shared" si="54"/>
        <v>1981.9788257940327</v>
      </c>
      <c r="M818" s="59">
        <v>2.14</v>
      </c>
      <c r="Q818" s="65" t="s">
        <v>34</v>
      </c>
      <c r="R818" s="61">
        <f t="shared" si="55"/>
        <v>2059276</v>
      </c>
      <c r="S818" s="66">
        <v>42381</v>
      </c>
      <c r="T818" s="64">
        <v>2059276</v>
      </c>
      <c r="U818" s="59">
        <v>1</v>
      </c>
      <c r="V818" s="60" t="s">
        <v>36</v>
      </c>
      <c r="W818" s="60" t="s">
        <v>36</v>
      </c>
    </row>
    <row r="819" spans="1:23" s="59" customFormat="1" x14ac:dyDescent="0.2">
      <c r="A819" t="s">
        <v>525</v>
      </c>
      <c r="B819" s="1" t="s">
        <v>640</v>
      </c>
      <c r="C819" s="1">
        <v>13</v>
      </c>
      <c r="D819" s="73" t="str">
        <f t="shared" si="52"/>
        <v>11 to 20</v>
      </c>
      <c r="E819" s="1" t="str">
        <f t="shared" si="53"/>
        <v>301 West 53rd Street 13GH</v>
      </c>
      <c r="F819" s="3">
        <v>2365000</v>
      </c>
      <c r="G819">
        <v>68</v>
      </c>
      <c r="H819" s="1" t="s">
        <v>33</v>
      </c>
      <c r="I819" s="1">
        <v>2</v>
      </c>
      <c r="J819" s="51">
        <v>2.5</v>
      </c>
      <c r="K819" s="52">
        <v>1345</v>
      </c>
      <c r="L819" s="3">
        <f t="shared" si="54"/>
        <v>1758.3643122676581</v>
      </c>
      <c r="M819">
        <v>1133</v>
      </c>
      <c r="N819">
        <v>2050</v>
      </c>
      <c r="O819">
        <v>2.37</v>
      </c>
      <c r="P819"/>
      <c r="Q819" s="53" t="s">
        <v>52</v>
      </c>
      <c r="R819" s="3">
        <f t="shared" si="55"/>
        <v>2365000</v>
      </c>
      <c r="S819"/>
      <c r="T819"/>
      <c r="U819"/>
      <c r="V819" s="12" t="s">
        <v>36</v>
      </c>
      <c r="W819" s="1" t="s">
        <v>35</v>
      </c>
    </row>
    <row r="820" spans="1:23" s="59" customFormat="1" x14ac:dyDescent="0.2">
      <c r="A820" s="59" t="s">
        <v>525</v>
      </c>
      <c r="B820" s="60" t="s">
        <v>641</v>
      </c>
      <c r="C820" s="60">
        <v>23</v>
      </c>
      <c r="D820" s="73" t="str">
        <f t="shared" si="52"/>
        <v>21 to 30</v>
      </c>
      <c r="E820" s="1" t="str">
        <f t="shared" si="53"/>
        <v>301 West 53rd Street 23A</v>
      </c>
      <c r="F820" s="61">
        <v>2105000</v>
      </c>
      <c r="G820" s="59">
        <v>153</v>
      </c>
      <c r="H820" s="60" t="s">
        <v>33</v>
      </c>
      <c r="I820" s="60">
        <v>2</v>
      </c>
      <c r="J820" s="62">
        <v>2</v>
      </c>
      <c r="K820" s="63">
        <v>1039</v>
      </c>
      <c r="L820" s="61">
        <f t="shared" si="54"/>
        <v>2070.1491819056787</v>
      </c>
      <c r="M820" s="59">
        <v>2.13</v>
      </c>
      <c r="Q820" s="65" t="s">
        <v>34</v>
      </c>
      <c r="R820" s="61">
        <f t="shared" si="55"/>
        <v>2150885</v>
      </c>
      <c r="S820" s="66">
        <v>42443</v>
      </c>
      <c r="T820" s="64">
        <v>2150885</v>
      </c>
      <c r="U820" s="59">
        <v>153</v>
      </c>
      <c r="V820" s="60" t="s">
        <v>36</v>
      </c>
      <c r="W820" s="60" t="s">
        <v>36</v>
      </c>
    </row>
    <row r="821" spans="1:23" s="59" customFormat="1" x14ac:dyDescent="0.2">
      <c r="A821" t="s">
        <v>525</v>
      </c>
      <c r="B821" s="1" t="s">
        <v>597</v>
      </c>
      <c r="C821" s="1">
        <v>14</v>
      </c>
      <c r="D821" s="73" t="str">
        <f t="shared" si="52"/>
        <v>11 to 20</v>
      </c>
      <c r="E821" s="1" t="str">
        <f t="shared" si="53"/>
        <v>301 West 53rd Street 14K</v>
      </c>
      <c r="F821" s="3">
        <v>1935000</v>
      </c>
      <c r="G821">
        <v>39</v>
      </c>
      <c r="H821" s="1" t="s">
        <v>33</v>
      </c>
      <c r="I821" s="1">
        <v>2</v>
      </c>
      <c r="J821" s="51">
        <v>2</v>
      </c>
      <c r="K821" s="52">
        <v>1040</v>
      </c>
      <c r="L821" s="3">
        <f t="shared" si="54"/>
        <v>1860.5769230769231</v>
      </c>
      <c r="M821">
        <v>880</v>
      </c>
      <c r="N821">
        <v>1593</v>
      </c>
      <c r="O821">
        <v>2.38</v>
      </c>
      <c r="P821"/>
      <c r="Q821" s="53" t="s">
        <v>52</v>
      </c>
      <c r="R821" s="3">
        <f t="shared" si="55"/>
        <v>1935000</v>
      </c>
      <c r="S821"/>
      <c r="T821"/>
      <c r="U821"/>
      <c r="V821" s="12" t="s">
        <v>36</v>
      </c>
      <c r="W821" s="1" t="s">
        <v>35</v>
      </c>
    </row>
    <row r="822" spans="1:23" s="59" customFormat="1" x14ac:dyDescent="0.2">
      <c r="A822" t="s">
        <v>525</v>
      </c>
      <c r="B822" s="1" t="s">
        <v>642</v>
      </c>
      <c r="C822" s="1">
        <v>22</v>
      </c>
      <c r="D822" s="73" t="str">
        <f t="shared" si="52"/>
        <v>21 to 30</v>
      </c>
      <c r="E822" s="1" t="str">
        <f t="shared" si="53"/>
        <v>301 West 53rd Street 22F</v>
      </c>
      <c r="F822" s="3">
        <v>1960000</v>
      </c>
      <c r="G822">
        <v>152</v>
      </c>
      <c r="H822" s="1" t="s">
        <v>33</v>
      </c>
      <c r="I822" s="1">
        <v>2</v>
      </c>
      <c r="J822" s="51">
        <v>2</v>
      </c>
      <c r="K822" s="52">
        <v>1040</v>
      </c>
      <c r="L822" s="3">
        <f t="shared" si="54"/>
        <v>1884.6153846153845</v>
      </c>
      <c r="M822">
        <v>913</v>
      </c>
      <c r="N822">
        <v>1653</v>
      </c>
      <c r="O822">
        <v>2.4700000000000002</v>
      </c>
      <c r="P822"/>
      <c r="Q822" s="53" t="s">
        <v>52</v>
      </c>
      <c r="R822" s="3">
        <f t="shared" si="55"/>
        <v>1960000</v>
      </c>
      <c r="S822"/>
      <c r="T822"/>
      <c r="U822"/>
      <c r="V822" s="12" t="s">
        <v>36</v>
      </c>
      <c r="W822" s="1" t="s">
        <v>35</v>
      </c>
    </row>
    <row r="823" spans="1:23" s="59" customFormat="1" x14ac:dyDescent="0.2">
      <c r="A823" t="s">
        <v>643</v>
      </c>
      <c r="B823" s="1">
        <v>4</v>
      </c>
      <c r="C823" s="1">
        <v>2</v>
      </c>
      <c r="D823" s="73" t="str">
        <f t="shared" si="52"/>
        <v>5 or below</v>
      </c>
      <c r="E823" s="1" t="str">
        <f t="shared" si="53"/>
        <v>318 West 47th Street 4</v>
      </c>
      <c r="F823" s="3">
        <v>2550000</v>
      </c>
      <c r="G823">
        <v>64</v>
      </c>
      <c r="H823" s="1" t="s">
        <v>33</v>
      </c>
      <c r="I823" s="1">
        <v>2</v>
      </c>
      <c r="J823" s="51">
        <v>2</v>
      </c>
      <c r="K823" s="52">
        <v>1313</v>
      </c>
      <c r="L823" s="3">
        <f t="shared" si="54"/>
        <v>1942.1172886519421</v>
      </c>
      <c r="M823">
        <v>1453</v>
      </c>
      <c r="N823">
        <v>443</v>
      </c>
      <c r="O823">
        <v>1.44</v>
      </c>
      <c r="P823"/>
      <c r="Q823" s="53" t="s">
        <v>52</v>
      </c>
      <c r="R823" s="3">
        <f t="shared" si="55"/>
        <v>2550000</v>
      </c>
      <c r="S823"/>
      <c r="T823"/>
      <c r="U823"/>
      <c r="V823" s="12" t="s">
        <v>36</v>
      </c>
      <c r="W823" s="1" t="s">
        <v>35</v>
      </c>
    </row>
    <row r="824" spans="1:23" s="59" customFormat="1" x14ac:dyDescent="0.2">
      <c r="A824" t="s">
        <v>643</v>
      </c>
      <c r="B824" s="1">
        <v>3</v>
      </c>
      <c r="C824" s="1">
        <v>3</v>
      </c>
      <c r="D824" s="73" t="str">
        <f t="shared" si="52"/>
        <v>5 or below</v>
      </c>
      <c r="E824" s="1" t="str">
        <f t="shared" si="53"/>
        <v>318 West 47th Street 3</v>
      </c>
      <c r="F824" s="3">
        <v>2495000</v>
      </c>
      <c r="G824">
        <v>105</v>
      </c>
      <c r="H824" s="1" t="s">
        <v>33</v>
      </c>
      <c r="I824" s="1">
        <v>2</v>
      </c>
      <c r="J824" s="51">
        <v>2</v>
      </c>
      <c r="K824" s="52">
        <v>1313</v>
      </c>
      <c r="L824" s="3">
        <f t="shared" si="54"/>
        <v>1900.2284843869002</v>
      </c>
      <c r="M824">
        <v>1423</v>
      </c>
      <c r="N824">
        <v>433</v>
      </c>
      <c r="O824">
        <v>1.41</v>
      </c>
      <c r="P824"/>
      <c r="Q824" s="53" t="s">
        <v>52</v>
      </c>
      <c r="R824" s="3">
        <f t="shared" si="55"/>
        <v>2495000</v>
      </c>
      <c r="S824"/>
      <c r="T824"/>
      <c r="U824"/>
      <c r="V824" s="12" t="s">
        <v>36</v>
      </c>
      <c r="W824" s="1" t="s">
        <v>35</v>
      </c>
    </row>
    <row r="825" spans="1:23" s="59" customFormat="1" x14ac:dyDescent="0.2">
      <c r="A825" s="7" t="s">
        <v>496</v>
      </c>
      <c r="B825" s="67" t="s">
        <v>48</v>
      </c>
      <c r="C825" s="67">
        <v>4</v>
      </c>
      <c r="D825" s="73" t="str">
        <f t="shared" si="52"/>
        <v>5 or below</v>
      </c>
      <c r="E825" s="1" t="str">
        <f t="shared" si="53"/>
        <v>318 West 52nd Street 4J</v>
      </c>
      <c r="F825" s="68">
        <v>1775000</v>
      </c>
      <c r="G825" s="7">
        <v>382</v>
      </c>
      <c r="H825" s="67" t="s">
        <v>33</v>
      </c>
      <c r="I825" s="67">
        <v>2</v>
      </c>
      <c r="J825" s="69">
        <v>2</v>
      </c>
      <c r="K825" s="5">
        <v>1068</v>
      </c>
      <c r="L825" s="68">
        <f t="shared" si="54"/>
        <v>1661.9850187265918</v>
      </c>
      <c r="M825" s="7">
        <v>1457</v>
      </c>
      <c r="N825" s="7">
        <v>1370</v>
      </c>
      <c r="O825" s="7">
        <v>2.65</v>
      </c>
      <c r="P825" s="7"/>
      <c r="Q825" s="71" t="s">
        <v>44</v>
      </c>
      <c r="R825" s="68">
        <f t="shared" si="55"/>
        <v>1775000</v>
      </c>
      <c r="S825" s="7"/>
      <c r="T825" s="7"/>
      <c r="U825" s="7">
        <v>382</v>
      </c>
      <c r="V825" s="67" t="s">
        <v>36</v>
      </c>
      <c r="W825" s="67" t="s">
        <v>36</v>
      </c>
    </row>
    <row r="826" spans="1:23" s="59" customFormat="1" x14ac:dyDescent="0.2">
      <c r="A826" s="7" t="s">
        <v>496</v>
      </c>
      <c r="B826" s="67" t="s">
        <v>41</v>
      </c>
      <c r="C826" s="67">
        <v>4</v>
      </c>
      <c r="D826" s="73" t="str">
        <f t="shared" si="52"/>
        <v>5 or below</v>
      </c>
      <c r="E826" s="1" t="str">
        <f t="shared" si="53"/>
        <v>318 West 52nd Street 4B</v>
      </c>
      <c r="F826" s="68">
        <v>2350000</v>
      </c>
      <c r="G826" s="7">
        <v>341</v>
      </c>
      <c r="H826" s="67" t="s">
        <v>33</v>
      </c>
      <c r="I826" s="67">
        <v>2</v>
      </c>
      <c r="J826" s="69">
        <v>2.5</v>
      </c>
      <c r="K826" s="5">
        <v>1304</v>
      </c>
      <c r="L826" s="68">
        <f t="shared" si="54"/>
        <v>1802.1472392638036</v>
      </c>
      <c r="M826" s="7">
        <v>1797</v>
      </c>
      <c r="N826" s="7">
        <v>1689</v>
      </c>
      <c r="O826" s="7">
        <v>2.67</v>
      </c>
      <c r="P826" s="7"/>
      <c r="Q826" s="71" t="s">
        <v>44</v>
      </c>
      <c r="R826" s="68">
        <f t="shared" si="55"/>
        <v>2350000</v>
      </c>
      <c r="S826" s="7"/>
      <c r="T826" s="7"/>
      <c r="U826" s="7">
        <v>341</v>
      </c>
      <c r="V826" s="67" t="s">
        <v>36</v>
      </c>
      <c r="W826" s="67" t="s">
        <v>36</v>
      </c>
    </row>
    <row r="827" spans="1:23" s="59" customFormat="1" x14ac:dyDescent="0.2">
      <c r="A827" s="7" t="s">
        <v>496</v>
      </c>
      <c r="B827" s="67" t="s">
        <v>178</v>
      </c>
      <c r="C827" s="67">
        <v>4</v>
      </c>
      <c r="D827" s="73" t="str">
        <f t="shared" si="52"/>
        <v>5 or below</v>
      </c>
      <c r="E827" s="1" t="str">
        <f t="shared" si="53"/>
        <v>318 West 52nd Street 4A</v>
      </c>
      <c r="F827" s="68">
        <v>2510000</v>
      </c>
      <c r="G827" s="7">
        <v>306</v>
      </c>
      <c r="H827" s="67" t="s">
        <v>33</v>
      </c>
      <c r="I827" s="67">
        <v>2</v>
      </c>
      <c r="J827" s="69">
        <v>2.5</v>
      </c>
      <c r="K827" s="5">
        <v>1378</v>
      </c>
      <c r="L827" s="68">
        <f t="shared" si="54"/>
        <v>1821.4804063860668</v>
      </c>
      <c r="M827" s="7">
        <v>2398</v>
      </c>
      <c r="N827" s="7">
        <v>1691</v>
      </c>
      <c r="O827" s="7">
        <v>2.97</v>
      </c>
      <c r="P827" s="7"/>
      <c r="Q827" s="71" t="s">
        <v>44</v>
      </c>
      <c r="R827" s="68">
        <f t="shared" si="55"/>
        <v>2510000</v>
      </c>
      <c r="S827" s="7"/>
      <c r="T827" s="7"/>
      <c r="U827" s="7">
        <v>306</v>
      </c>
      <c r="V827" s="67" t="s">
        <v>36</v>
      </c>
      <c r="W827" s="67" t="s">
        <v>36</v>
      </c>
    </row>
    <row r="828" spans="1:23" s="59" customFormat="1" x14ac:dyDescent="0.2">
      <c r="A828" s="7" t="s">
        <v>496</v>
      </c>
      <c r="B828" s="67" t="s">
        <v>212</v>
      </c>
      <c r="C828" s="67">
        <v>4</v>
      </c>
      <c r="D828" s="73" t="str">
        <f t="shared" si="52"/>
        <v>5 or below</v>
      </c>
      <c r="E828" s="1" t="str">
        <f t="shared" si="53"/>
        <v>318 West 52nd Street 4E</v>
      </c>
      <c r="F828" s="68">
        <v>2350000</v>
      </c>
      <c r="G828" s="7">
        <v>16</v>
      </c>
      <c r="H828" s="67" t="s">
        <v>33</v>
      </c>
      <c r="I828" s="67">
        <v>2</v>
      </c>
      <c r="J828" s="69">
        <v>2.5</v>
      </c>
      <c r="K828" s="5">
        <v>1284</v>
      </c>
      <c r="L828" s="68">
        <f t="shared" si="54"/>
        <v>1830.2180685358255</v>
      </c>
      <c r="M828" s="7">
        <v>1799</v>
      </c>
      <c r="N828" s="7">
        <v>1691</v>
      </c>
      <c r="O828" s="7">
        <v>2.72</v>
      </c>
      <c r="P828" s="7"/>
      <c r="Q828" s="71" t="s">
        <v>44</v>
      </c>
      <c r="R828" s="68">
        <f t="shared" si="55"/>
        <v>2350000</v>
      </c>
      <c r="S828" s="7"/>
      <c r="T828" s="7"/>
      <c r="U828" s="7">
        <v>16</v>
      </c>
      <c r="V828" s="67" t="s">
        <v>36</v>
      </c>
      <c r="W828" s="67" t="s">
        <v>36</v>
      </c>
    </row>
    <row r="829" spans="1:23" s="59" customFormat="1" x14ac:dyDescent="0.2">
      <c r="A829" s="7" t="s">
        <v>496</v>
      </c>
      <c r="B829" s="67" t="s">
        <v>644</v>
      </c>
      <c r="C829" s="67">
        <v>3</v>
      </c>
      <c r="D829" s="73" t="str">
        <f t="shared" ref="D829:D892" si="56">IF(C829&lt;=$E$4,$F$4,IF(C829&lt;=$E$5,$F$5,IF(C829&lt;=$E$6,$F$6,IF(C829&lt;=$E$7,$F$7,IF(C829&lt;=$E$8,$F$8,IF(C829&lt;=$E$9,$F$9,IF(C829&gt;=$E$9,$F$10,"Look!")))))))</f>
        <v>5 or below</v>
      </c>
      <c r="E829" s="1" t="str">
        <f t="shared" si="53"/>
        <v>318 West 52nd Street 3H</v>
      </c>
      <c r="F829" s="68">
        <v>2450000</v>
      </c>
      <c r="G829" s="7">
        <v>66</v>
      </c>
      <c r="H829" s="67" t="s">
        <v>33</v>
      </c>
      <c r="I829" s="67">
        <v>2</v>
      </c>
      <c r="J829" s="69">
        <v>3</v>
      </c>
      <c r="K829" s="5">
        <v>1317</v>
      </c>
      <c r="L829" s="68">
        <f t="shared" si="54"/>
        <v>1860.2885345482157</v>
      </c>
      <c r="M829" s="7">
        <v>1731</v>
      </c>
      <c r="N829" s="7">
        <v>1628</v>
      </c>
      <c r="O829" s="7">
        <v>2.5499999999999998</v>
      </c>
      <c r="P829" s="7"/>
      <c r="Q829" s="71" t="s">
        <v>44</v>
      </c>
      <c r="R829" s="68">
        <f t="shared" si="55"/>
        <v>2450000</v>
      </c>
      <c r="S829" s="7"/>
      <c r="T829" s="7"/>
      <c r="U829" s="7">
        <v>66</v>
      </c>
      <c r="V829" s="67" t="s">
        <v>36</v>
      </c>
      <c r="W829" s="67" t="s">
        <v>36</v>
      </c>
    </row>
    <row r="830" spans="1:23" s="59" customFormat="1" x14ac:dyDescent="0.2">
      <c r="A830" s="7" t="s">
        <v>496</v>
      </c>
      <c r="B830" s="67" t="s">
        <v>95</v>
      </c>
      <c r="C830" s="67">
        <v>4</v>
      </c>
      <c r="D830" s="73" t="str">
        <f t="shared" si="56"/>
        <v>5 or below</v>
      </c>
      <c r="E830" s="1" t="str">
        <f t="shared" si="53"/>
        <v>318 West 52nd Street 4K</v>
      </c>
      <c r="F830" s="68">
        <v>1995000</v>
      </c>
      <c r="G830" s="7">
        <v>48</v>
      </c>
      <c r="H830" s="67" t="s">
        <v>33</v>
      </c>
      <c r="I830" s="67">
        <v>2</v>
      </c>
      <c r="J830" s="69">
        <v>2</v>
      </c>
      <c r="K830" s="5">
        <v>1071</v>
      </c>
      <c r="L830" s="68">
        <f t="shared" si="54"/>
        <v>1862.7450980392157</v>
      </c>
      <c r="M830" s="7">
        <v>1493</v>
      </c>
      <c r="N830" s="7">
        <v>1403</v>
      </c>
      <c r="O830" s="7">
        <v>2.7</v>
      </c>
      <c r="P830" s="7"/>
      <c r="Q830" s="71" t="s">
        <v>44</v>
      </c>
      <c r="R830" s="68">
        <f t="shared" si="55"/>
        <v>1995000</v>
      </c>
      <c r="S830" s="7"/>
      <c r="T830" s="7"/>
      <c r="U830" s="7">
        <v>48</v>
      </c>
      <c r="V830" s="67" t="s">
        <v>36</v>
      </c>
      <c r="W830" s="67" t="s">
        <v>36</v>
      </c>
    </row>
    <row r="831" spans="1:23" s="59" customFormat="1" x14ac:dyDescent="0.2">
      <c r="A831" s="7" t="s">
        <v>496</v>
      </c>
      <c r="B831" s="67" t="s">
        <v>281</v>
      </c>
      <c r="C831" s="67">
        <v>4</v>
      </c>
      <c r="D831" s="73" t="str">
        <f t="shared" si="56"/>
        <v>5 or below</v>
      </c>
      <c r="E831" s="1" t="str">
        <f t="shared" si="53"/>
        <v>318 West 52nd Street 4F</v>
      </c>
      <c r="F831" s="68">
        <v>2525000</v>
      </c>
      <c r="G831" s="7">
        <v>128</v>
      </c>
      <c r="H831" s="67" t="s">
        <v>33</v>
      </c>
      <c r="I831" s="67">
        <v>2</v>
      </c>
      <c r="J831" s="69">
        <v>2.5</v>
      </c>
      <c r="K831" s="5">
        <v>1284</v>
      </c>
      <c r="L831" s="68">
        <f t="shared" si="54"/>
        <v>1966.5109034267912</v>
      </c>
      <c r="M831" s="7">
        <v>1799</v>
      </c>
      <c r="N831" s="7">
        <v>1691</v>
      </c>
      <c r="O831" s="7">
        <v>2.72</v>
      </c>
      <c r="P831" s="7"/>
      <c r="Q831" s="71" t="s">
        <v>44</v>
      </c>
      <c r="R831" s="68">
        <f t="shared" si="55"/>
        <v>2525000</v>
      </c>
      <c r="S831" s="7"/>
      <c r="T831" s="7"/>
      <c r="U831" s="7">
        <v>128</v>
      </c>
      <c r="V831" s="67" t="s">
        <v>36</v>
      </c>
      <c r="W831" s="67" t="s">
        <v>36</v>
      </c>
    </row>
    <row r="832" spans="1:23" s="59" customFormat="1" x14ac:dyDescent="0.2">
      <c r="A832" s="7" t="s">
        <v>496</v>
      </c>
      <c r="B832" s="67" t="s">
        <v>251</v>
      </c>
      <c r="C832" s="67">
        <v>5</v>
      </c>
      <c r="D832" s="73" t="str">
        <f t="shared" si="56"/>
        <v>5 or below</v>
      </c>
      <c r="E832" s="1" t="str">
        <f t="shared" si="53"/>
        <v>318 West 52nd Street PHC</v>
      </c>
      <c r="F832" s="68">
        <v>2150000</v>
      </c>
      <c r="G832" s="7">
        <v>358</v>
      </c>
      <c r="H832" s="67" t="s">
        <v>33</v>
      </c>
      <c r="I832" s="67">
        <v>2</v>
      </c>
      <c r="J832" s="69">
        <v>2</v>
      </c>
      <c r="K832" s="5">
        <v>1071</v>
      </c>
      <c r="L832" s="68">
        <f t="shared" si="54"/>
        <v>2007.469654528478</v>
      </c>
      <c r="M832" s="7">
        <v>1844</v>
      </c>
      <c r="N832" s="7">
        <v>1388</v>
      </c>
      <c r="O832" s="7">
        <v>3.02</v>
      </c>
      <c r="P832" s="7"/>
      <c r="Q832" s="71" t="s">
        <v>44</v>
      </c>
      <c r="R832" s="68">
        <f t="shared" si="55"/>
        <v>2150000</v>
      </c>
      <c r="S832" s="7"/>
      <c r="T832" s="7"/>
      <c r="U832" s="7">
        <v>358</v>
      </c>
      <c r="V832" s="67" t="s">
        <v>36</v>
      </c>
      <c r="W832" s="67" t="s">
        <v>36</v>
      </c>
    </row>
    <row r="833" spans="1:23" s="59" customFormat="1" x14ac:dyDescent="0.2">
      <c r="A833" s="7" t="s">
        <v>496</v>
      </c>
      <c r="B833" s="67" t="s">
        <v>356</v>
      </c>
      <c r="C833" s="67">
        <v>5</v>
      </c>
      <c r="D833" s="73" t="str">
        <f t="shared" si="56"/>
        <v>5 or below</v>
      </c>
      <c r="E833" s="1" t="str">
        <f t="shared" si="53"/>
        <v>318 West 52nd Street PHB</v>
      </c>
      <c r="F833" s="68">
        <v>2225000</v>
      </c>
      <c r="G833" s="7">
        <v>329</v>
      </c>
      <c r="H833" s="67" t="s">
        <v>33</v>
      </c>
      <c r="I833" s="67">
        <v>2</v>
      </c>
      <c r="J833" s="69">
        <v>2</v>
      </c>
      <c r="K833" s="5">
        <v>1068</v>
      </c>
      <c r="L833" s="68">
        <f t="shared" si="54"/>
        <v>2083.3333333333335</v>
      </c>
      <c r="M833" s="7">
        <v>1840</v>
      </c>
      <c r="N833" s="7">
        <v>1392</v>
      </c>
      <c r="O833" s="7">
        <v>3.03</v>
      </c>
      <c r="P833" s="7"/>
      <c r="Q833" s="71" t="s">
        <v>44</v>
      </c>
      <c r="R833" s="68">
        <f t="shared" si="55"/>
        <v>2225000</v>
      </c>
      <c r="S833" s="7"/>
      <c r="T833" s="7"/>
      <c r="U833" s="7">
        <v>329</v>
      </c>
      <c r="V833" s="67" t="s">
        <v>36</v>
      </c>
      <c r="W833" s="67" t="s">
        <v>36</v>
      </c>
    </row>
    <row r="834" spans="1:23" s="59" customFormat="1" x14ac:dyDescent="0.2">
      <c r="A834" t="s">
        <v>540</v>
      </c>
      <c r="B834" s="1" t="s">
        <v>41</v>
      </c>
      <c r="C834" s="1">
        <v>4</v>
      </c>
      <c r="D834" s="73" t="str">
        <f t="shared" si="56"/>
        <v>5 or below</v>
      </c>
      <c r="E834" s="1" t="str">
        <f t="shared" si="53"/>
        <v>345 West 14th Street 4B</v>
      </c>
      <c r="F834" s="3">
        <v>3100000</v>
      </c>
      <c r="G834">
        <v>77</v>
      </c>
      <c r="H834" s="1" t="s">
        <v>33</v>
      </c>
      <c r="I834" s="1">
        <v>2</v>
      </c>
      <c r="J834" s="51">
        <v>2</v>
      </c>
      <c r="K834" s="52">
        <v>1196</v>
      </c>
      <c r="L834" s="3">
        <f t="shared" si="54"/>
        <v>2591.9732441471574</v>
      </c>
      <c r="M834" s="72">
        <v>1569</v>
      </c>
      <c r="N834" s="72">
        <v>772</v>
      </c>
      <c r="O834">
        <v>1.96</v>
      </c>
      <c r="P834"/>
      <c r="Q834" s="53" t="s">
        <v>52</v>
      </c>
      <c r="R834" s="3">
        <f t="shared" si="55"/>
        <v>3100000</v>
      </c>
      <c r="S834"/>
      <c r="T834"/>
      <c r="U834"/>
      <c r="V834" s="1" t="s">
        <v>36</v>
      </c>
      <c r="W834" s="1" t="s">
        <v>35</v>
      </c>
    </row>
    <row r="835" spans="1:23" s="59" customFormat="1" x14ac:dyDescent="0.2">
      <c r="A835" t="s">
        <v>540</v>
      </c>
      <c r="B835" s="1" t="s">
        <v>189</v>
      </c>
      <c r="C835" s="1">
        <v>4</v>
      </c>
      <c r="D835" s="73" t="str">
        <f t="shared" si="56"/>
        <v>5 or below</v>
      </c>
      <c r="E835" s="1" t="str">
        <f t="shared" si="53"/>
        <v>345 West 14th Street 4C</v>
      </c>
      <c r="F835" s="3">
        <v>3300000</v>
      </c>
      <c r="G835">
        <v>50</v>
      </c>
      <c r="H835" s="1" t="s">
        <v>33</v>
      </c>
      <c r="I835" s="1">
        <v>2</v>
      </c>
      <c r="J835" s="51">
        <v>2</v>
      </c>
      <c r="K835" s="52">
        <v>1206</v>
      </c>
      <c r="L835" s="3">
        <f t="shared" si="54"/>
        <v>2736.3184079601988</v>
      </c>
      <c r="M835" s="72">
        <v>1782</v>
      </c>
      <c r="N835" s="72">
        <v>744</v>
      </c>
      <c r="O835">
        <v>2.09</v>
      </c>
      <c r="P835"/>
      <c r="Q835" s="53" t="s">
        <v>52</v>
      </c>
      <c r="R835" s="3">
        <f t="shared" si="55"/>
        <v>3300000</v>
      </c>
      <c r="S835"/>
      <c r="T835"/>
      <c r="U835"/>
      <c r="V835" s="1" t="s">
        <v>36</v>
      </c>
      <c r="W835" s="1" t="s">
        <v>35</v>
      </c>
    </row>
    <row r="836" spans="1:23" s="59" customFormat="1" x14ac:dyDescent="0.2">
      <c r="A836" t="s">
        <v>540</v>
      </c>
      <c r="B836" s="1" t="s">
        <v>193</v>
      </c>
      <c r="C836" s="1">
        <v>7</v>
      </c>
      <c r="D836" s="73" t="str">
        <f t="shared" si="56"/>
        <v>6 to 10</v>
      </c>
      <c r="E836" s="1" t="str">
        <f t="shared" si="53"/>
        <v>345 West 14th Street 7A</v>
      </c>
      <c r="F836" s="3">
        <v>4250000</v>
      </c>
      <c r="G836">
        <v>41</v>
      </c>
      <c r="H836" s="1" t="s">
        <v>33</v>
      </c>
      <c r="I836" s="1">
        <v>2</v>
      </c>
      <c r="J836" s="51">
        <v>2.5</v>
      </c>
      <c r="K836" s="52">
        <v>1427</v>
      </c>
      <c r="L836" s="3">
        <f t="shared" si="54"/>
        <v>2978.2761037140854</v>
      </c>
      <c r="M836" s="72">
        <v>1899</v>
      </c>
      <c r="N836" s="72">
        <v>847</v>
      </c>
      <c r="O836">
        <v>1.92</v>
      </c>
      <c r="P836"/>
      <c r="Q836" s="53" t="s">
        <v>52</v>
      </c>
      <c r="R836" s="3">
        <f t="shared" si="55"/>
        <v>4250000</v>
      </c>
      <c r="S836"/>
      <c r="T836"/>
      <c r="U836"/>
      <c r="V836" s="1" t="s">
        <v>36</v>
      </c>
      <c r="W836" s="1" t="s">
        <v>35</v>
      </c>
    </row>
    <row r="837" spans="1:23" s="59" customFormat="1" x14ac:dyDescent="0.2">
      <c r="A837" t="s">
        <v>540</v>
      </c>
      <c r="B837" s="1" t="s">
        <v>296</v>
      </c>
      <c r="C837" s="1">
        <v>8</v>
      </c>
      <c r="D837" s="73" t="str">
        <f t="shared" si="56"/>
        <v>6 to 10</v>
      </c>
      <c r="E837" s="1" t="str">
        <f t="shared" si="53"/>
        <v>345 West 14th Street 8D</v>
      </c>
      <c r="F837" s="3">
        <v>3850000</v>
      </c>
      <c r="G837">
        <v>113</v>
      </c>
      <c r="H837" s="1" t="s">
        <v>33</v>
      </c>
      <c r="I837" s="1">
        <v>2</v>
      </c>
      <c r="J837" s="51">
        <v>2</v>
      </c>
      <c r="K837" s="52">
        <v>1301</v>
      </c>
      <c r="L837" s="3">
        <f t="shared" si="54"/>
        <v>2959.2621060722522</v>
      </c>
      <c r="M837" s="72">
        <v>1752</v>
      </c>
      <c r="N837" s="72">
        <v>964</v>
      </c>
      <c r="O837">
        <v>2.09</v>
      </c>
      <c r="P837"/>
      <c r="Q837" s="53" t="s">
        <v>52</v>
      </c>
      <c r="R837" s="3">
        <f t="shared" si="55"/>
        <v>3850000</v>
      </c>
      <c r="S837"/>
      <c r="T837"/>
      <c r="U837"/>
      <c r="V837" s="1" t="s">
        <v>36</v>
      </c>
      <c r="W837" s="1" t="s">
        <v>35</v>
      </c>
    </row>
    <row r="838" spans="1:23" s="59" customFormat="1" x14ac:dyDescent="0.2">
      <c r="A838" s="7" t="s">
        <v>497</v>
      </c>
      <c r="B838" s="67" t="s">
        <v>645</v>
      </c>
      <c r="C838" s="67">
        <v>44</v>
      </c>
      <c r="D838" s="73" t="str">
        <f t="shared" si="56"/>
        <v>41 to 50</v>
      </c>
      <c r="E838" s="1" t="str">
        <f t="shared" si="53"/>
        <v>350 W 42nd Street 44G</v>
      </c>
      <c r="F838" s="68">
        <v>2395000</v>
      </c>
      <c r="G838" s="7">
        <v>65</v>
      </c>
      <c r="H838" s="67" t="s">
        <v>33</v>
      </c>
      <c r="I838" s="67">
        <v>2</v>
      </c>
      <c r="J838" s="69">
        <v>2</v>
      </c>
      <c r="K838" s="5">
        <v>1349</v>
      </c>
      <c r="L838" s="68">
        <f t="shared" si="54"/>
        <v>1775.3891771682727</v>
      </c>
      <c r="M838" s="7">
        <v>1363</v>
      </c>
      <c r="N838" s="7">
        <v>1390</v>
      </c>
      <c r="O838" s="7">
        <v>2.04</v>
      </c>
      <c r="P838" s="7" t="s">
        <v>197</v>
      </c>
      <c r="Q838" s="71" t="s">
        <v>44</v>
      </c>
      <c r="R838" s="68">
        <f t="shared" si="55"/>
        <v>2395000</v>
      </c>
      <c r="S838" s="7"/>
      <c r="T838" s="7"/>
      <c r="U838" s="7">
        <v>65</v>
      </c>
      <c r="V838" s="67" t="s">
        <v>36</v>
      </c>
      <c r="W838" s="67" t="s">
        <v>36</v>
      </c>
    </row>
    <row r="839" spans="1:23" s="59" customFormat="1" x14ac:dyDescent="0.2">
      <c r="A839" t="s">
        <v>497</v>
      </c>
      <c r="B839" s="1" t="s">
        <v>646</v>
      </c>
      <c r="C839" s="1">
        <v>46</v>
      </c>
      <c r="D839" s="73" t="str">
        <f t="shared" si="56"/>
        <v>41 to 50</v>
      </c>
      <c r="E839" s="1" t="str">
        <f t="shared" si="53"/>
        <v>350 W 42nd Street 46D</v>
      </c>
      <c r="F839" s="3">
        <v>2500000</v>
      </c>
      <c r="G839">
        <v>25</v>
      </c>
      <c r="H839" s="1" t="s">
        <v>33</v>
      </c>
      <c r="I839" s="1">
        <v>2</v>
      </c>
      <c r="J839" s="51">
        <v>2</v>
      </c>
      <c r="K839" s="52">
        <v>1207</v>
      </c>
      <c r="L839" s="3">
        <f t="shared" si="54"/>
        <v>2071.2510356255179</v>
      </c>
      <c r="M839">
        <v>1207</v>
      </c>
      <c r="N839">
        <v>1658</v>
      </c>
      <c r="O839">
        <v>2.37</v>
      </c>
      <c r="P839" t="s">
        <v>197</v>
      </c>
      <c r="Q839" s="53" t="s">
        <v>52</v>
      </c>
      <c r="R839" s="3">
        <f t="shared" si="55"/>
        <v>2500000</v>
      </c>
      <c r="S839"/>
      <c r="T839"/>
      <c r="U839"/>
      <c r="V839" s="12" t="s">
        <v>36</v>
      </c>
      <c r="W839" s="1" t="s">
        <v>35</v>
      </c>
    </row>
    <row r="840" spans="1:23" s="59" customFormat="1" x14ac:dyDescent="0.2">
      <c r="A840" s="59" t="s">
        <v>498</v>
      </c>
      <c r="B840" s="60" t="s">
        <v>647</v>
      </c>
      <c r="C840" s="60">
        <v>37</v>
      </c>
      <c r="D840" s="73" t="str">
        <f t="shared" si="56"/>
        <v>31 to 40</v>
      </c>
      <c r="E840" s="1" t="str">
        <f t="shared" si="53"/>
        <v>350 West 42nd Street 37G</v>
      </c>
      <c r="F840" s="61">
        <v>2250000</v>
      </c>
      <c r="G840" s="59">
        <v>22</v>
      </c>
      <c r="H840" s="60" t="s">
        <v>33</v>
      </c>
      <c r="I840" s="60">
        <v>2</v>
      </c>
      <c r="J840" s="62">
        <v>2</v>
      </c>
      <c r="K840" s="63">
        <v>1320</v>
      </c>
      <c r="L840" s="61">
        <f t="shared" si="54"/>
        <v>1636.3636363636363</v>
      </c>
      <c r="M840" s="59">
        <v>2.0699999999999998</v>
      </c>
      <c r="P840" s="59" t="s">
        <v>197</v>
      </c>
      <c r="Q840" s="65" t="s">
        <v>34</v>
      </c>
      <c r="R840" s="61">
        <f t="shared" si="55"/>
        <v>2160000</v>
      </c>
      <c r="S840" s="66">
        <v>42524</v>
      </c>
      <c r="T840" s="64">
        <v>2160000</v>
      </c>
      <c r="U840" s="59">
        <v>22</v>
      </c>
      <c r="V840" s="60" t="s">
        <v>36</v>
      </c>
      <c r="W840" s="60" t="s">
        <v>36</v>
      </c>
    </row>
    <row r="841" spans="1:23" s="59" customFormat="1" x14ac:dyDescent="0.2">
      <c r="A841" s="7" t="s">
        <v>498</v>
      </c>
      <c r="B841" s="67" t="s">
        <v>648</v>
      </c>
      <c r="C841" s="67">
        <v>47</v>
      </c>
      <c r="D841" s="73" t="str">
        <f t="shared" si="56"/>
        <v>41 to 50</v>
      </c>
      <c r="E841" s="1" t="str">
        <f t="shared" si="53"/>
        <v>350 West 42nd Street 47C</v>
      </c>
      <c r="F841" s="68">
        <v>1795000</v>
      </c>
      <c r="G841" s="7">
        <v>54</v>
      </c>
      <c r="H841" s="67" t="s">
        <v>33</v>
      </c>
      <c r="I841" s="67">
        <v>2</v>
      </c>
      <c r="J841" s="69">
        <v>2</v>
      </c>
      <c r="K841" s="5">
        <v>1068</v>
      </c>
      <c r="L841" s="68">
        <f t="shared" si="54"/>
        <v>1680.7116104868915</v>
      </c>
      <c r="M841" s="7">
        <v>1067</v>
      </c>
      <c r="N841" s="7">
        <v>1466</v>
      </c>
      <c r="O841" s="7">
        <v>2.37</v>
      </c>
      <c r="P841" s="7" t="s">
        <v>197</v>
      </c>
      <c r="Q841" s="71" t="s">
        <v>44</v>
      </c>
      <c r="R841" s="68">
        <f t="shared" si="55"/>
        <v>1795000</v>
      </c>
      <c r="S841" s="7"/>
      <c r="T841" s="7"/>
      <c r="U841" s="7">
        <v>54</v>
      </c>
      <c r="V841" s="67" t="s">
        <v>36</v>
      </c>
      <c r="W841" s="67" t="s">
        <v>36</v>
      </c>
    </row>
    <row r="842" spans="1:23" s="59" customFormat="1" x14ac:dyDescent="0.2">
      <c r="A842" s="59" t="s">
        <v>498</v>
      </c>
      <c r="B842" s="60" t="s">
        <v>649</v>
      </c>
      <c r="C842" s="60">
        <v>46</v>
      </c>
      <c r="D842" s="73" t="str">
        <f t="shared" si="56"/>
        <v>41 to 50</v>
      </c>
      <c r="E842" s="1" t="str">
        <f t="shared" si="53"/>
        <v>350 West 42nd Street 46B</v>
      </c>
      <c r="F842" s="61">
        <v>2150000</v>
      </c>
      <c r="G842" s="59">
        <v>75</v>
      </c>
      <c r="H842" s="60" t="s">
        <v>33</v>
      </c>
      <c r="I842" s="60">
        <v>2</v>
      </c>
      <c r="J842" s="62">
        <v>2</v>
      </c>
      <c r="K842" s="63">
        <v>1250</v>
      </c>
      <c r="L842" s="61">
        <f t="shared" si="54"/>
        <v>1688</v>
      </c>
      <c r="M842" s="59">
        <v>2.02</v>
      </c>
      <c r="P842" s="59" t="s">
        <v>197</v>
      </c>
      <c r="Q842" s="65" t="s">
        <v>34</v>
      </c>
      <c r="R842" s="61">
        <f t="shared" si="55"/>
        <v>2110000</v>
      </c>
      <c r="S842" s="66">
        <v>42572</v>
      </c>
      <c r="T842" s="64">
        <v>2110000</v>
      </c>
      <c r="U842" s="59">
        <v>75</v>
      </c>
      <c r="V842" s="60" t="s">
        <v>36</v>
      </c>
      <c r="W842" s="60" t="s">
        <v>36</v>
      </c>
    </row>
    <row r="843" spans="1:23" s="59" customFormat="1" x14ac:dyDescent="0.2">
      <c r="A843" s="59" t="s">
        <v>498</v>
      </c>
      <c r="B843" s="60" t="s">
        <v>650</v>
      </c>
      <c r="C843" s="60">
        <v>18</v>
      </c>
      <c r="D843" s="73" t="str">
        <f t="shared" si="56"/>
        <v>11 to 20</v>
      </c>
      <c r="E843" s="1" t="str">
        <f t="shared" si="53"/>
        <v>350 West 42nd Street 18L</v>
      </c>
      <c r="F843" s="61">
        <v>1650000</v>
      </c>
      <c r="G843" s="59">
        <v>89</v>
      </c>
      <c r="H843" s="60" t="s">
        <v>33</v>
      </c>
      <c r="I843" s="60">
        <v>2</v>
      </c>
      <c r="J843" s="62">
        <v>2</v>
      </c>
      <c r="K843" s="63">
        <v>957</v>
      </c>
      <c r="L843" s="61">
        <f t="shared" si="54"/>
        <v>1692.7899686520377</v>
      </c>
      <c r="M843" s="59">
        <v>1</v>
      </c>
      <c r="P843" s="59" t="s">
        <v>197</v>
      </c>
      <c r="Q843" s="65" t="s">
        <v>34</v>
      </c>
      <c r="R843" s="61">
        <f t="shared" si="55"/>
        <v>1620000</v>
      </c>
      <c r="S843" s="66">
        <v>42367</v>
      </c>
      <c r="T843" s="64">
        <v>1620000</v>
      </c>
      <c r="U843" s="59">
        <v>89</v>
      </c>
      <c r="V843" s="60" t="s">
        <v>36</v>
      </c>
      <c r="W843" s="60" t="s">
        <v>36</v>
      </c>
    </row>
    <row r="844" spans="1:23" s="59" customFormat="1" x14ac:dyDescent="0.2">
      <c r="A844" s="59" t="s">
        <v>498</v>
      </c>
      <c r="B844" s="60" t="s">
        <v>651</v>
      </c>
      <c r="C844" s="60">
        <v>42</v>
      </c>
      <c r="D844" s="73" t="str">
        <f t="shared" si="56"/>
        <v>41 to 50</v>
      </c>
      <c r="E844" s="1" t="str">
        <f t="shared" si="53"/>
        <v>350 West 42nd Street 42G</v>
      </c>
      <c r="F844" s="61">
        <v>2300000</v>
      </c>
      <c r="G844" s="59">
        <v>22</v>
      </c>
      <c r="H844" s="60" t="s">
        <v>33</v>
      </c>
      <c r="I844" s="60">
        <v>2</v>
      </c>
      <c r="J844" s="62">
        <v>2</v>
      </c>
      <c r="K844" s="63">
        <v>1320</v>
      </c>
      <c r="L844" s="61">
        <f t="shared" si="54"/>
        <v>1742.4242424242425</v>
      </c>
      <c r="M844" s="59">
        <v>2.4300000000000002</v>
      </c>
      <c r="P844" s="59" t="s">
        <v>197</v>
      </c>
      <c r="Q844" s="65" t="s">
        <v>34</v>
      </c>
      <c r="R844" s="61">
        <f t="shared" si="55"/>
        <v>2300000</v>
      </c>
      <c r="S844" s="66">
        <v>42675</v>
      </c>
      <c r="T844" s="64">
        <v>2300000</v>
      </c>
      <c r="U844" s="59">
        <v>22</v>
      </c>
      <c r="V844" s="60" t="s">
        <v>36</v>
      </c>
      <c r="W844" s="60" t="s">
        <v>36</v>
      </c>
    </row>
    <row r="845" spans="1:23" s="59" customFormat="1" x14ac:dyDescent="0.2">
      <c r="A845" t="s">
        <v>498</v>
      </c>
      <c r="B845" s="1" t="s">
        <v>292</v>
      </c>
      <c r="C845" s="1">
        <v>6</v>
      </c>
      <c r="D845" s="73" t="str">
        <f t="shared" si="56"/>
        <v>6 to 10</v>
      </c>
      <c r="E845" s="1" t="str">
        <f t="shared" si="53"/>
        <v>350 West 42nd Street 6G</v>
      </c>
      <c r="F845" s="3">
        <v>1295000</v>
      </c>
      <c r="G845">
        <v>162</v>
      </c>
      <c r="H845" s="1" t="s">
        <v>33</v>
      </c>
      <c r="I845" s="1">
        <v>2</v>
      </c>
      <c r="J845" s="51">
        <v>2</v>
      </c>
      <c r="K845" s="52">
        <v>1070</v>
      </c>
      <c r="L845" s="3">
        <f t="shared" si="54"/>
        <v>1210.2803738317757</v>
      </c>
      <c r="M845">
        <v>1070</v>
      </c>
      <c r="N845">
        <v>1470</v>
      </c>
      <c r="O845">
        <v>2.37</v>
      </c>
      <c r="P845" t="s">
        <v>197</v>
      </c>
      <c r="Q845" s="53" t="s">
        <v>52</v>
      </c>
      <c r="R845" s="3">
        <f t="shared" si="55"/>
        <v>1295000</v>
      </c>
      <c r="S845"/>
      <c r="T845"/>
      <c r="U845"/>
      <c r="V845" s="12" t="s">
        <v>36</v>
      </c>
      <c r="W845" s="1" t="s">
        <v>35</v>
      </c>
    </row>
    <row r="846" spans="1:23" s="59" customFormat="1" x14ac:dyDescent="0.2">
      <c r="A846" t="s">
        <v>498</v>
      </c>
      <c r="B846" s="1" t="s">
        <v>652</v>
      </c>
      <c r="C846" s="1">
        <v>12</v>
      </c>
      <c r="D846" s="73" t="str">
        <f t="shared" si="56"/>
        <v>11 to 20</v>
      </c>
      <c r="E846" s="1" t="str">
        <f t="shared" ref="E846:E909" si="57">A846&amp;" "&amp;B846</f>
        <v>350 West 42nd Street 12G</v>
      </c>
      <c r="F846" s="3">
        <v>1850000</v>
      </c>
      <c r="G846">
        <v>25</v>
      </c>
      <c r="H846" s="1" t="s">
        <v>33</v>
      </c>
      <c r="I846" s="1">
        <v>2</v>
      </c>
      <c r="J846" s="51">
        <v>2</v>
      </c>
      <c r="K846" s="52">
        <v>1100</v>
      </c>
      <c r="L846" s="3">
        <f t="shared" ref="L846:L909" si="58">IF(K846="NA","NA",R846/K846)</f>
        <v>1681.8181818181818</v>
      </c>
      <c r="M846">
        <v>1100</v>
      </c>
      <c r="N846">
        <v>1400</v>
      </c>
      <c r="O846">
        <v>2.27</v>
      </c>
      <c r="P846" t="s">
        <v>197</v>
      </c>
      <c r="Q846" s="53" t="s">
        <v>52</v>
      </c>
      <c r="R846" s="3">
        <f t="shared" ref="R846:R909" si="59">IF(ISBLANK(T846),F846,T846)</f>
        <v>1850000</v>
      </c>
      <c r="S846"/>
      <c r="T846"/>
      <c r="U846"/>
      <c r="V846" s="12" t="s">
        <v>36</v>
      </c>
      <c r="W846" s="1" t="s">
        <v>35</v>
      </c>
    </row>
    <row r="847" spans="1:23" s="59" customFormat="1" x14ac:dyDescent="0.2">
      <c r="A847" s="7" t="s">
        <v>498</v>
      </c>
      <c r="B847" s="67" t="s">
        <v>653</v>
      </c>
      <c r="C847" s="67">
        <v>54</v>
      </c>
      <c r="D847" s="73" t="str">
        <f t="shared" si="56"/>
        <v>50 +</v>
      </c>
      <c r="E847" s="1" t="str">
        <f t="shared" si="57"/>
        <v>350 West 42nd Street 54D</v>
      </c>
      <c r="F847" s="68">
        <v>2500000</v>
      </c>
      <c r="G847" s="7">
        <v>176</v>
      </c>
      <c r="H847" s="67" t="s">
        <v>33</v>
      </c>
      <c r="I847" s="67">
        <v>2</v>
      </c>
      <c r="J847" s="69">
        <v>2</v>
      </c>
      <c r="K847" s="5">
        <v>1207</v>
      </c>
      <c r="L847" s="68">
        <f t="shared" si="58"/>
        <v>2071.2510356255179</v>
      </c>
      <c r="M847" s="7">
        <v>1207</v>
      </c>
      <c r="N847" s="7">
        <v>1200</v>
      </c>
      <c r="O847" s="7">
        <v>1.99</v>
      </c>
      <c r="P847" s="7" t="s">
        <v>197</v>
      </c>
      <c r="Q847" s="71" t="s">
        <v>44</v>
      </c>
      <c r="R847" s="68">
        <f t="shared" si="59"/>
        <v>2500000</v>
      </c>
      <c r="S847" s="7"/>
      <c r="T847" s="7"/>
      <c r="U847" s="7">
        <v>176</v>
      </c>
      <c r="V847" s="67" t="s">
        <v>36</v>
      </c>
      <c r="W847" s="67" t="s">
        <v>36</v>
      </c>
    </row>
    <row r="848" spans="1:23" s="59" customFormat="1" x14ac:dyDescent="0.2">
      <c r="A848" t="s">
        <v>498</v>
      </c>
      <c r="B848" s="1" t="s">
        <v>654</v>
      </c>
      <c r="C848" s="1">
        <v>22</v>
      </c>
      <c r="D848" s="73" t="str">
        <f t="shared" si="56"/>
        <v>21 to 30</v>
      </c>
      <c r="E848" s="1" t="str">
        <f t="shared" si="57"/>
        <v>350 West 42nd Street 22G</v>
      </c>
      <c r="F848" s="3">
        <v>1780000</v>
      </c>
      <c r="G848">
        <v>243</v>
      </c>
      <c r="H848" s="1" t="s">
        <v>33</v>
      </c>
      <c r="I848" s="1">
        <v>2</v>
      </c>
      <c r="J848" s="51">
        <v>2</v>
      </c>
      <c r="K848" s="52">
        <v>1070</v>
      </c>
      <c r="L848" s="3">
        <f t="shared" si="58"/>
        <v>1663.5514018691588</v>
      </c>
      <c r="M848">
        <v>1070</v>
      </c>
      <c r="N848">
        <v>1469</v>
      </c>
      <c r="O848">
        <v>2.37</v>
      </c>
      <c r="P848" t="s">
        <v>197</v>
      </c>
      <c r="Q848" s="53" t="s">
        <v>52</v>
      </c>
      <c r="R848" s="3">
        <f t="shared" si="59"/>
        <v>1780000</v>
      </c>
      <c r="S848"/>
      <c r="T848"/>
      <c r="U848"/>
      <c r="V848" s="12" t="s">
        <v>36</v>
      </c>
      <c r="W848" s="1" t="s">
        <v>35</v>
      </c>
    </row>
    <row r="849" spans="1:23" s="59" customFormat="1" x14ac:dyDescent="0.2">
      <c r="A849" t="s">
        <v>498</v>
      </c>
      <c r="B849" s="1" t="s">
        <v>655</v>
      </c>
      <c r="C849" s="1">
        <v>41</v>
      </c>
      <c r="D849" s="73" t="str">
        <f t="shared" si="56"/>
        <v>41 to 50</v>
      </c>
      <c r="E849" s="1" t="str">
        <f t="shared" si="57"/>
        <v>350 West 42nd Street 41C</v>
      </c>
      <c r="F849" s="3">
        <v>1790000</v>
      </c>
      <c r="G849">
        <v>83</v>
      </c>
      <c r="H849" s="1" t="s">
        <v>33</v>
      </c>
      <c r="I849" s="1">
        <v>2</v>
      </c>
      <c r="J849" s="51">
        <v>2</v>
      </c>
      <c r="K849" s="52">
        <v>1068</v>
      </c>
      <c r="L849" s="3">
        <f t="shared" si="58"/>
        <v>1676.0299625468165</v>
      </c>
      <c r="M849">
        <v>1068</v>
      </c>
      <c r="N849">
        <v>1466</v>
      </c>
      <c r="O849">
        <v>2.37</v>
      </c>
      <c r="P849" t="s">
        <v>197</v>
      </c>
      <c r="Q849" s="53" t="s">
        <v>52</v>
      </c>
      <c r="R849" s="3">
        <f t="shared" si="59"/>
        <v>1790000</v>
      </c>
      <c r="S849"/>
      <c r="T849"/>
      <c r="U849"/>
      <c r="V849" s="12" t="s">
        <v>36</v>
      </c>
      <c r="W849" s="1" t="s">
        <v>35</v>
      </c>
    </row>
    <row r="850" spans="1:23" s="59" customFormat="1" x14ac:dyDescent="0.2">
      <c r="A850" t="s">
        <v>498</v>
      </c>
      <c r="B850" s="1" t="s">
        <v>656</v>
      </c>
      <c r="C850" s="1">
        <v>53</v>
      </c>
      <c r="D850" s="73" t="str">
        <f t="shared" si="56"/>
        <v>50 +</v>
      </c>
      <c r="E850" s="1" t="str">
        <f t="shared" si="57"/>
        <v>350 West 42nd Street 53D</v>
      </c>
      <c r="F850" s="3">
        <v>2399000</v>
      </c>
      <c r="G850">
        <v>63</v>
      </c>
      <c r="H850" s="1" t="s">
        <v>33</v>
      </c>
      <c r="I850" s="1">
        <v>2</v>
      </c>
      <c r="J850" s="51">
        <v>2</v>
      </c>
      <c r="K850" s="52">
        <v>1207</v>
      </c>
      <c r="L850" s="3">
        <f t="shared" si="58"/>
        <v>1987.5724937862469</v>
      </c>
      <c r="M850">
        <v>1200</v>
      </c>
      <c r="N850">
        <v>1658</v>
      </c>
      <c r="O850">
        <v>2.37</v>
      </c>
      <c r="P850" t="s">
        <v>197</v>
      </c>
      <c r="Q850" s="53" t="s">
        <v>52</v>
      </c>
      <c r="R850" s="3">
        <f t="shared" si="59"/>
        <v>2399000</v>
      </c>
      <c r="S850"/>
      <c r="T850"/>
      <c r="U850"/>
      <c r="V850" s="12" t="s">
        <v>36</v>
      </c>
      <c r="W850" s="1" t="s">
        <v>35</v>
      </c>
    </row>
    <row r="851" spans="1:23" s="59" customFormat="1" x14ac:dyDescent="0.2">
      <c r="A851" t="s">
        <v>498</v>
      </c>
      <c r="B851" s="1" t="s">
        <v>657</v>
      </c>
      <c r="C851" s="1">
        <v>58</v>
      </c>
      <c r="D851" s="73" t="str">
        <f t="shared" si="56"/>
        <v>50 +</v>
      </c>
      <c r="E851" s="1" t="str">
        <f t="shared" si="57"/>
        <v>350 West 42nd Street 58G/H</v>
      </c>
      <c r="F851" s="3">
        <v>4900000</v>
      </c>
      <c r="G851">
        <v>221</v>
      </c>
      <c r="H851" s="1" t="s">
        <v>33</v>
      </c>
      <c r="I851" s="1">
        <v>2</v>
      </c>
      <c r="J851" s="51">
        <v>3</v>
      </c>
      <c r="K851" s="52">
        <v>2143</v>
      </c>
      <c r="L851" s="3">
        <f t="shared" si="58"/>
        <v>2286.5142323845075</v>
      </c>
      <c r="M851">
        <v>2300</v>
      </c>
      <c r="N851">
        <v>2944</v>
      </c>
      <c r="O851">
        <v>2.4500000000000002</v>
      </c>
      <c r="P851"/>
      <c r="Q851" s="53" t="s">
        <v>52</v>
      </c>
      <c r="R851" s="3">
        <f t="shared" si="59"/>
        <v>4900000</v>
      </c>
      <c r="S851"/>
      <c r="T851"/>
      <c r="U851"/>
      <c r="V851" s="12" t="s">
        <v>36</v>
      </c>
      <c r="W851" s="1" t="s">
        <v>35</v>
      </c>
    </row>
    <row r="852" spans="1:23" s="59" customFormat="1" x14ac:dyDescent="0.2">
      <c r="A852" t="s">
        <v>502</v>
      </c>
      <c r="B852" s="1">
        <v>213</v>
      </c>
      <c r="C852" s="1">
        <v>2</v>
      </c>
      <c r="D852" s="73" t="str">
        <f t="shared" si="56"/>
        <v>5 or below</v>
      </c>
      <c r="E852" s="1" t="str">
        <f t="shared" si="57"/>
        <v>416 West 52nd Street 213</v>
      </c>
      <c r="F852" s="3">
        <v>2358000</v>
      </c>
      <c r="G852">
        <v>179</v>
      </c>
      <c r="H852" s="1" t="s">
        <v>33</v>
      </c>
      <c r="I852" s="1">
        <v>2</v>
      </c>
      <c r="J852" s="51">
        <v>2.5</v>
      </c>
      <c r="K852" s="52">
        <v>2046</v>
      </c>
      <c r="L852" s="3">
        <f t="shared" si="58"/>
        <v>1152.4926686217009</v>
      </c>
      <c r="M852">
        <v>1395</v>
      </c>
      <c r="N852">
        <v>2696</v>
      </c>
      <c r="O852">
        <v>2</v>
      </c>
      <c r="P852"/>
      <c r="Q852" s="53" t="s">
        <v>52</v>
      </c>
      <c r="R852" s="3">
        <f t="shared" si="59"/>
        <v>2358000</v>
      </c>
      <c r="S852"/>
      <c r="T852"/>
      <c r="U852"/>
      <c r="V852" s="12" t="s">
        <v>36</v>
      </c>
      <c r="W852" s="1" t="s">
        <v>35</v>
      </c>
    </row>
    <row r="853" spans="1:23" s="59" customFormat="1" x14ac:dyDescent="0.2">
      <c r="A853" s="59" t="s">
        <v>502</v>
      </c>
      <c r="B853" s="60">
        <v>204</v>
      </c>
      <c r="C853" s="60">
        <v>2</v>
      </c>
      <c r="D853" s="73" t="str">
        <f t="shared" si="56"/>
        <v>5 or below</v>
      </c>
      <c r="E853" s="1" t="str">
        <f t="shared" si="57"/>
        <v>416 West 52nd Street 204</v>
      </c>
      <c r="F853" s="61">
        <v>1319000</v>
      </c>
      <c r="G853" s="59">
        <v>80</v>
      </c>
      <c r="H853" s="60" t="s">
        <v>33</v>
      </c>
      <c r="I853" s="60">
        <v>2</v>
      </c>
      <c r="J853" s="62">
        <v>2</v>
      </c>
      <c r="K853" s="63">
        <v>875</v>
      </c>
      <c r="L853" s="61">
        <f t="shared" si="58"/>
        <v>1510.5714285714287</v>
      </c>
      <c r="M853" s="59">
        <v>2.2999999999999998</v>
      </c>
      <c r="Q853" s="65" t="s">
        <v>34</v>
      </c>
      <c r="R853" s="61">
        <f t="shared" si="59"/>
        <v>1321750</v>
      </c>
      <c r="S853" s="66">
        <v>42668</v>
      </c>
      <c r="T853" s="64">
        <v>1321750</v>
      </c>
      <c r="U853" s="59">
        <v>80</v>
      </c>
      <c r="V853" s="60" t="s">
        <v>36</v>
      </c>
      <c r="W853" s="60" t="s">
        <v>36</v>
      </c>
    </row>
    <row r="854" spans="1:23" s="59" customFormat="1" x14ac:dyDescent="0.2">
      <c r="A854" s="7" t="s">
        <v>502</v>
      </c>
      <c r="B854" s="67">
        <v>326</v>
      </c>
      <c r="C854" s="67">
        <v>3</v>
      </c>
      <c r="D854" s="73" t="str">
        <f t="shared" si="56"/>
        <v>5 or below</v>
      </c>
      <c r="E854" s="1" t="str">
        <f t="shared" si="57"/>
        <v>416 West 52nd Street 326</v>
      </c>
      <c r="F854" s="68">
        <v>1498000</v>
      </c>
      <c r="G854" s="7">
        <v>248</v>
      </c>
      <c r="H854" s="67" t="s">
        <v>33</v>
      </c>
      <c r="I854" s="67">
        <v>2</v>
      </c>
      <c r="J854" s="69">
        <v>2</v>
      </c>
      <c r="K854" s="5">
        <v>989</v>
      </c>
      <c r="L854" s="68">
        <f t="shared" si="58"/>
        <v>1514.6612740141557</v>
      </c>
      <c r="M854" s="7">
        <v>674</v>
      </c>
      <c r="N854" s="7">
        <v>1303</v>
      </c>
      <c r="O854" s="7">
        <v>2</v>
      </c>
      <c r="P854" s="7"/>
      <c r="Q854" s="71" t="s">
        <v>44</v>
      </c>
      <c r="R854" s="68">
        <f t="shared" si="59"/>
        <v>1498000</v>
      </c>
      <c r="S854" s="7"/>
      <c r="T854" s="7"/>
      <c r="U854" s="7">
        <v>248</v>
      </c>
      <c r="V854" s="67" t="s">
        <v>36</v>
      </c>
      <c r="W854" s="67" t="s">
        <v>36</v>
      </c>
    </row>
    <row r="855" spans="1:23" s="59" customFormat="1" x14ac:dyDescent="0.2">
      <c r="A855" t="s">
        <v>502</v>
      </c>
      <c r="B855" s="1">
        <v>306</v>
      </c>
      <c r="C855" s="1">
        <v>3</v>
      </c>
      <c r="D855" s="73" t="str">
        <f t="shared" si="56"/>
        <v>5 or below</v>
      </c>
      <c r="E855" s="1" t="str">
        <f t="shared" si="57"/>
        <v>416 West 52nd Street 306</v>
      </c>
      <c r="F855" s="3">
        <v>2249000</v>
      </c>
      <c r="G855">
        <v>221</v>
      </c>
      <c r="H855" s="1" t="s">
        <v>33</v>
      </c>
      <c r="I855" s="1">
        <v>2</v>
      </c>
      <c r="J855" s="51">
        <v>2</v>
      </c>
      <c r="K855" s="52">
        <v>1386</v>
      </c>
      <c r="L855" s="3">
        <f t="shared" si="58"/>
        <v>1622.6551226551226</v>
      </c>
      <c r="M855">
        <v>945</v>
      </c>
      <c r="N855">
        <v>1826</v>
      </c>
      <c r="O855">
        <v>2</v>
      </c>
      <c r="P855"/>
      <c r="Q855" s="53" t="s">
        <v>52</v>
      </c>
      <c r="R855" s="3">
        <f t="shared" si="59"/>
        <v>2249000</v>
      </c>
      <c r="S855"/>
      <c r="T855"/>
      <c r="U855"/>
      <c r="V855" s="12" t="s">
        <v>36</v>
      </c>
      <c r="W855" s="1" t="s">
        <v>35</v>
      </c>
    </row>
    <row r="856" spans="1:23" s="59" customFormat="1" x14ac:dyDescent="0.2">
      <c r="A856" t="s">
        <v>502</v>
      </c>
      <c r="B856" s="1">
        <v>314</v>
      </c>
      <c r="C856" s="1">
        <v>3</v>
      </c>
      <c r="D856" s="73" t="str">
        <f t="shared" si="56"/>
        <v>5 or below</v>
      </c>
      <c r="E856" s="1" t="str">
        <f t="shared" si="57"/>
        <v>416 West 52nd Street 314</v>
      </c>
      <c r="F856" s="3">
        <v>1932000</v>
      </c>
      <c r="G856">
        <v>126</v>
      </c>
      <c r="H856" s="1" t="s">
        <v>33</v>
      </c>
      <c r="I856" s="1">
        <v>2</v>
      </c>
      <c r="J856" s="51">
        <v>2</v>
      </c>
      <c r="K856" s="52">
        <v>1093</v>
      </c>
      <c r="L856" s="3">
        <f t="shared" si="58"/>
        <v>1767.6120768526989</v>
      </c>
      <c r="M856">
        <v>745</v>
      </c>
      <c r="N856">
        <v>1440</v>
      </c>
      <c r="O856">
        <v>2</v>
      </c>
      <c r="P856"/>
      <c r="Q856" s="53" t="s">
        <v>52</v>
      </c>
      <c r="R856" s="3">
        <f t="shared" si="59"/>
        <v>1932000</v>
      </c>
      <c r="S856"/>
      <c r="T856"/>
      <c r="U856"/>
      <c r="V856" s="12" t="s">
        <v>36</v>
      </c>
      <c r="W856" s="1" t="s">
        <v>35</v>
      </c>
    </row>
    <row r="857" spans="1:23" s="59" customFormat="1" x14ac:dyDescent="0.2">
      <c r="A857" t="s">
        <v>502</v>
      </c>
      <c r="B857" s="1">
        <v>319</v>
      </c>
      <c r="C857" s="1">
        <v>3</v>
      </c>
      <c r="D857" s="73" t="str">
        <f t="shared" si="56"/>
        <v>5 or below</v>
      </c>
      <c r="E857" s="1" t="str">
        <f t="shared" si="57"/>
        <v>416 West 52nd Street 319</v>
      </c>
      <c r="F857" s="3">
        <v>1978000</v>
      </c>
      <c r="G857">
        <v>179</v>
      </c>
      <c r="H857" s="1" t="s">
        <v>33</v>
      </c>
      <c r="I857" s="1">
        <v>2</v>
      </c>
      <c r="J857" s="51">
        <v>2</v>
      </c>
      <c r="K857" s="52">
        <v>1305</v>
      </c>
      <c r="L857" s="3">
        <f t="shared" si="58"/>
        <v>1515.7088122605364</v>
      </c>
      <c r="M857">
        <v>890</v>
      </c>
      <c r="N857">
        <v>1720</v>
      </c>
      <c r="O857">
        <v>2</v>
      </c>
      <c r="P857"/>
      <c r="Q857" s="53" t="s">
        <v>52</v>
      </c>
      <c r="R857" s="3">
        <f t="shared" si="59"/>
        <v>1978000</v>
      </c>
      <c r="S857"/>
      <c r="T857"/>
      <c r="U857"/>
      <c r="V857" s="12" t="s">
        <v>36</v>
      </c>
      <c r="W857" s="1" t="s">
        <v>35</v>
      </c>
    </row>
    <row r="858" spans="1:23" s="59" customFormat="1" x14ac:dyDescent="0.2">
      <c r="A858" t="s">
        <v>502</v>
      </c>
      <c r="B858" s="1">
        <v>325</v>
      </c>
      <c r="C858" s="1">
        <v>3</v>
      </c>
      <c r="D858" s="73" t="str">
        <f t="shared" si="56"/>
        <v>5 or below</v>
      </c>
      <c r="E858" s="1" t="str">
        <f t="shared" si="57"/>
        <v>416 West 52nd Street 325</v>
      </c>
      <c r="F858" s="3">
        <v>1480000</v>
      </c>
      <c r="G858">
        <v>250</v>
      </c>
      <c r="H858" s="1" t="s">
        <v>33</v>
      </c>
      <c r="I858" s="1">
        <v>2</v>
      </c>
      <c r="J858" s="51">
        <v>2</v>
      </c>
      <c r="K858" s="52">
        <v>960</v>
      </c>
      <c r="L858" s="3">
        <f t="shared" si="58"/>
        <v>1541.6666666666667</v>
      </c>
      <c r="M858">
        <v>655</v>
      </c>
      <c r="N858">
        <v>1265</v>
      </c>
      <c r="O858">
        <v>2</v>
      </c>
      <c r="P858"/>
      <c r="Q858" s="53" t="s">
        <v>52</v>
      </c>
      <c r="R858" s="3">
        <f t="shared" si="59"/>
        <v>1480000</v>
      </c>
      <c r="S858"/>
      <c r="T858"/>
      <c r="U858"/>
      <c r="V858" s="12" t="s">
        <v>36</v>
      </c>
      <c r="W858" s="1" t="s">
        <v>35</v>
      </c>
    </row>
    <row r="859" spans="1:23" s="59" customFormat="1" x14ac:dyDescent="0.2">
      <c r="A859" s="59" t="s">
        <v>502</v>
      </c>
      <c r="B859" s="60">
        <v>626</v>
      </c>
      <c r="C859" s="60">
        <v>6</v>
      </c>
      <c r="D859" s="73" t="str">
        <f t="shared" si="56"/>
        <v>6 to 10</v>
      </c>
      <c r="E859" s="1" t="str">
        <f t="shared" si="57"/>
        <v>416 West 52nd Street 626</v>
      </c>
      <c r="F859" s="61">
        <v>1652000</v>
      </c>
      <c r="G859" s="59">
        <v>1</v>
      </c>
      <c r="H859" s="60" t="s">
        <v>33</v>
      </c>
      <c r="I859" s="60">
        <v>2</v>
      </c>
      <c r="J859" s="62">
        <v>2</v>
      </c>
      <c r="K859" s="63">
        <v>989</v>
      </c>
      <c r="L859" s="61">
        <f t="shared" si="58"/>
        <v>1670.3741152679474</v>
      </c>
      <c r="M859" s="59">
        <v>2.2999999999999998</v>
      </c>
      <c r="Q859" s="65" t="s">
        <v>34</v>
      </c>
      <c r="R859" s="61">
        <f t="shared" si="59"/>
        <v>1652000</v>
      </c>
      <c r="S859" s="66">
        <v>42635</v>
      </c>
      <c r="T859" s="64">
        <v>1652000</v>
      </c>
      <c r="U859" s="59">
        <v>1</v>
      </c>
      <c r="V859" s="60" t="s">
        <v>36</v>
      </c>
      <c r="W859" s="60" t="s">
        <v>36</v>
      </c>
    </row>
    <row r="860" spans="1:23" s="59" customFormat="1" x14ac:dyDescent="0.2">
      <c r="A860" s="7" t="s">
        <v>502</v>
      </c>
      <c r="B860" s="67">
        <v>315</v>
      </c>
      <c r="C860" s="67">
        <v>3</v>
      </c>
      <c r="D860" s="73" t="str">
        <f t="shared" si="56"/>
        <v>5 or below</v>
      </c>
      <c r="E860" s="1" t="str">
        <f t="shared" si="57"/>
        <v>416 West 52nd Street 315</v>
      </c>
      <c r="F860" s="68">
        <v>1749000</v>
      </c>
      <c r="G860" s="7">
        <v>211</v>
      </c>
      <c r="H860" s="67" t="s">
        <v>33</v>
      </c>
      <c r="I860" s="67">
        <v>2</v>
      </c>
      <c r="J860" s="69">
        <v>2</v>
      </c>
      <c r="K860" s="5">
        <v>1035</v>
      </c>
      <c r="L860" s="68">
        <f t="shared" si="58"/>
        <v>1689.855072463768</v>
      </c>
      <c r="M860" s="7">
        <v>706</v>
      </c>
      <c r="N860" s="7">
        <v>1364</v>
      </c>
      <c r="O860" s="7">
        <v>2</v>
      </c>
      <c r="P860" s="7"/>
      <c r="Q860" s="71" t="s">
        <v>44</v>
      </c>
      <c r="R860" s="68">
        <f t="shared" si="59"/>
        <v>1749000</v>
      </c>
      <c r="S860" s="7"/>
      <c r="T860" s="7"/>
      <c r="U860" s="7">
        <v>211</v>
      </c>
      <c r="V860" s="67" t="s">
        <v>36</v>
      </c>
      <c r="W860" s="67" t="s">
        <v>36</v>
      </c>
    </row>
    <row r="861" spans="1:23" s="59" customFormat="1" x14ac:dyDescent="0.2">
      <c r="A861" t="s">
        <v>502</v>
      </c>
      <c r="B861" s="1">
        <v>515</v>
      </c>
      <c r="C861" s="1">
        <v>5</v>
      </c>
      <c r="D861" s="73" t="str">
        <f t="shared" si="56"/>
        <v>5 or below</v>
      </c>
      <c r="E861" s="1" t="str">
        <f t="shared" si="57"/>
        <v>416 West 52nd Street 515</v>
      </c>
      <c r="F861" s="3">
        <v>1890000</v>
      </c>
      <c r="G861">
        <v>18</v>
      </c>
      <c r="H861" s="1" t="s">
        <v>33</v>
      </c>
      <c r="I861" s="1">
        <v>2</v>
      </c>
      <c r="J861" s="51">
        <v>2</v>
      </c>
      <c r="K861" s="52">
        <v>1035</v>
      </c>
      <c r="L861" s="3">
        <f t="shared" si="58"/>
        <v>1826.0869565217392</v>
      </c>
      <c r="M861">
        <v>705</v>
      </c>
      <c r="N861">
        <v>1363</v>
      </c>
      <c r="O861">
        <v>2</v>
      </c>
      <c r="P861"/>
      <c r="Q861" s="53" t="s">
        <v>52</v>
      </c>
      <c r="R861" s="3">
        <f t="shared" si="59"/>
        <v>1890000</v>
      </c>
      <c r="S861"/>
      <c r="T861"/>
      <c r="U861"/>
      <c r="V861" s="12" t="s">
        <v>36</v>
      </c>
      <c r="W861" s="1" t="s">
        <v>35</v>
      </c>
    </row>
    <row r="862" spans="1:23" s="59" customFormat="1" x14ac:dyDescent="0.2">
      <c r="A862" t="s">
        <v>502</v>
      </c>
      <c r="B862" s="1">
        <v>708</v>
      </c>
      <c r="C862" s="1">
        <v>7</v>
      </c>
      <c r="D862" s="73" t="str">
        <f t="shared" si="56"/>
        <v>6 to 10</v>
      </c>
      <c r="E862" s="1" t="str">
        <f t="shared" si="57"/>
        <v>416 West 52nd Street 708</v>
      </c>
      <c r="F862" s="3">
        <v>1914000</v>
      </c>
      <c r="G862">
        <v>12</v>
      </c>
      <c r="H862" s="1" t="s">
        <v>33</v>
      </c>
      <c r="I862" s="1">
        <v>2</v>
      </c>
      <c r="J862" s="51">
        <v>2</v>
      </c>
      <c r="K862" s="52">
        <v>1077</v>
      </c>
      <c r="L862" s="3">
        <f t="shared" si="58"/>
        <v>1777.1587743732591</v>
      </c>
      <c r="M862">
        <v>734</v>
      </c>
      <c r="N862">
        <v>1419</v>
      </c>
      <c r="O862">
        <v>2</v>
      </c>
      <c r="P862"/>
      <c r="Q862" s="53" t="s">
        <v>52</v>
      </c>
      <c r="R862" s="3">
        <f t="shared" si="59"/>
        <v>1914000</v>
      </c>
      <c r="S862"/>
      <c r="T862"/>
      <c r="U862"/>
      <c r="V862" s="12" t="s">
        <v>36</v>
      </c>
      <c r="W862" s="1" t="s">
        <v>35</v>
      </c>
    </row>
    <row r="863" spans="1:23" s="59" customFormat="1" x14ac:dyDescent="0.2">
      <c r="A863" s="59" t="s">
        <v>502</v>
      </c>
      <c r="B863" s="60" t="s">
        <v>658</v>
      </c>
      <c r="C863" s="60">
        <v>8</v>
      </c>
      <c r="D863" s="73" t="str">
        <f t="shared" si="56"/>
        <v>6 to 10</v>
      </c>
      <c r="E863" s="1" t="str">
        <f t="shared" si="57"/>
        <v>416 West 52nd Street PH823</v>
      </c>
      <c r="F863" s="61">
        <v>2101000</v>
      </c>
      <c r="G863" s="59">
        <v>72</v>
      </c>
      <c r="H863" s="60" t="s">
        <v>33</v>
      </c>
      <c r="I863" s="60">
        <v>2</v>
      </c>
      <c r="J863" s="62">
        <v>2</v>
      </c>
      <c r="K863" s="63">
        <v>1068</v>
      </c>
      <c r="L863" s="61">
        <f t="shared" si="58"/>
        <v>1891.3857677902622</v>
      </c>
      <c r="M863" s="59">
        <v>2.82</v>
      </c>
      <c r="Q863" s="65" t="s">
        <v>34</v>
      </c>
      <c r="R863" s="61">
        <f t="shared" si="59"/>
        <v>2020000</v>
      </c>
      <c r="S863" s="66">
        <v>42650</v>
      </c>
      <c r="T863" s="64">
        <v>2020000</v>
      </c>
      <c r="U863" s="59">
        <v>72</v>
      </c>
      <c r="V863" s="60" t="s">
        <v>36</v>
      </c>
      <c r="W863" s="60" t="s">
        <v>36</v>
      </c>
    </row>
    <row r="864" spans="1:23" s="59" customFormat="1" x14ac:dyDescent="0.2">
      <c r="A864" t="s">
        <v>563</v>
      </c>
      <c r="B864" s="1" t="s">
        <v>235</v>
      </c>
      <c r="C864" s="1">
        <v>11</v>
      </c>
      <c r="D864" s="73" t="str">
        <f t="shared" si="56"/>
        <v>11 to 20</v>
      </c>
      <c r="E864" s="1" t="str">
        <f t="shared" si="57"/>
        <v>425 West 50th Street 11F</v>
      </c>
      <c r="F864" s="3">
        <v>3995000</v>
      </c>
      <c r="G864">
        <v>47</v>
      </c>
      <c r="H864" s="1" t="s">
        <v>33</v>
      </c>
      <c r="I864" s="1">
        <v>2</v>
      </c>
      <c r="J864" s="51">
        <v>2.5</v>
      </c>
      <c r="K864" s="52">
        <v>1809</v>
      </c>
      <c r="L864" s="3">
        <f t="shared" si="58"/>
        <v>2208.4024322830292</v>
      </c>
      <c r="M864">
        <v>2046</v>
      </c>
      <c r="N864">
        <v>2080</v>
      </c>
      <c r="O864">
        <v>2.2799999999999998</v>
      </c>
      <c r="P864"/>
      <c r="Q864" s="53" t="s">
        <v>52</v>
      </c>
      <c r="R864" s="3">
        <f t="shared" si="59"/>
        <v>3995000</v>
      </c>
      <c r="S864"/>
      <c r="T864"/>
      <c r="U864"/>
      <c r="V864" s="12" t="s">
        <v>36</v>
      </c>
      <c r="W864" s="1" t="s">
        <v>35</v>
      </c>
    </row>
    <row r="865" spans="1:23" s="59" customFormat="1" x14ac:dyDescent="0.2">
      <c r="A865" t="s">
        <v>563</v>
      </c>
      <c r="B865" s="1" t="s">
        <v>264</v>
      </c>
      <c r="C865" s="1">
        <v>14</v>
      </c>
      <c r="D865" s="73" t="str">
        <f t="shared" si="56"/>
        <v>11 to 20</v>
      </c>
      <c r="E865" s="1" t="str">
        <f t="shared" si="57"/>
        <v>425 West 50th Street 14B</v>
      </c>
      <c r="F865" s="3">
        <v>4500000</v>
      </c>
      <c r="G865">
        <v>243</v>
      </c>
      <c r="H865" s="1" t="s">
        <v>33</v>
      </c>
      <c r="I865" s="1">
        <v>2</v>
      </c>
      <c r="J865" s="51">
        <v>2.5</v>
      </c>
      <c r="K865" s="52">
        <v>1565</v>
      </c>
      <c r="L865" s="3">
        <f t="shared" si="58"/>
        <v>2875.3993610223642</v>
      </c>
      <c r="M865">
        <v>1940</v>
      </c>
      <c r="N865">
        <v>1933</v>
      </c>
      <c r="O865">
        <v>2.4700000000000002</v>
      </c>
      <c r="P865"/>
      <c r="Q865" s="53" t="s">
        <v>52</v>
      </c>
      <c r="R865" s="3">
        <f t="shared" si="59"/>
        <v>4500000</v>
      </c>
      <c r="S865"/>
      <c r="T865"/>
      <c r="U865"/>
      <c r="V865" s="12" t="s">
        <v>36</v>
      </c>
      <c r="W865" s="1" t="s">
        <v>35</v>
      </c>
    </row>
    <row r="866" spans="1:23" s="59" customFormat="1" x14ac:dyDescent="0.2">
      <c r="A866" s="59" t="s">
        <v>563</v>
      </c>
      <c r="B866" s="60" t="s">
        <v>528</v>
      </c>
      <c r="C866" s="60">
        <v>11</v>
      </c>
      <c r="D866" s="73" t="str">
        <f t="shared" si="56"/>
        <v>11 to 20</v>
      </c>
      <c r="E866" s="1" t="str">
        <f t="shared" si="57"/>
        <v>425 West 50th Street 11G</v>
      </c>
      <c r="F866" s="61">
        <v>4250000</v>
      </c>
      <c r="G866" s="59">
        <v>7</v>
      </c>
      <c r="H866" s="60" t="s">
        <v>33</v>
      </c>
      <c r="I866" s="60">
        <v>2</v>
      </c>
      <c r="J866" s="62">
        <v>2</v>
      </c>
      <c r="K866" s="63">
        <v>1880</v>
      </c>
      <c r="L866" s="61">
        <f t="shared" si="58"/>
        <v>2086.8414893617023</v>
      </c>
      <c r="M866" s="59">
        <v>1.82</v>
      </c>
      <c r="Q866" s="65" t="s">
        <v>34</v>
      </c>
      <c r="R866" s="61">
        <f t="shared" si="59"/>
        <v>3923262</v>
      </c>
      <c r="S866" s="66">
        <v>42535</v>
      </c>
      <c r="T866" s="64">
        <v>3923262</v>
      </c>
      <c r="U866" s="59">
        <v>7</v>
      </c>
      <c r="V866" s="60" t="s">
        <v>36</v>
      </c>
      <c r="W866" s="60" t="s">
        <v>36</v>
      </c>
    </row>
    <row r="867" spans="1:23" s="59" customFormat="1" x14ac:dyDescent="0.2">
      <c r="A867" t="s">
        <v>563</v>
      </c>
      <c r="B867" s="1" t="s">
        <v>659</v>
      </c>
      <c r="C867" s="1">
        <v>16</v>
      </c>
      <c r="D867" s="73" t="str">
        <f t="shared" si="56"/>
        <v>11 to 20</v>
      </c>
      <c r="E867" s="1" t="str">
        <f t="shared" si="57"/>
        <v>425 West 50th Street 16C</v>
      </c>
      <c r="F867" s="3">
        <v>3495000</v>
      </c>
      <c r="G867">
        <v>342</v>
      </c>
      <c r="H867" s="1" t="s">
        <v>33</v>
      </c>
      <c r="I867" s="1">
        <v>2</v>
      </c>
      <c r="J867" s="51">
        <v>2.5</v>
      </c>
      <c r="K867" s="52">
        <v>1727</v>
      </c>
      <c r="L867" s="3">
        <f t="shared" si="58"/>
        <v>2023.7405906195715</v>
      </c>
      <c r="M867">
        <v>1963</v>
      </c>
      <c r="N867">
        <v>1996</v>
      </c>
      <c r="O867">
        <v>2.29</v>
      </c>
      <c r="P867"/>
      <c r="Q867" s="53" t="s">
        <v>52</v>
      </c>
      <c r="R867" s="3">
        <f t="shared" si="59"/>
        <v>3495000</v>
      </c>
      <c r="S867"/>
      <c r="T867"/>
      <c r="U867"/>
      <c r="V867" s="12" t="s">
        <v>36</v>
      </c>
      <c r="W867" s="1" t="s">
        <v>35</v>
      </c>
    </row>
    <row r="868" spans="1:23" s="59" customFormat="1" x14ac:dyDescent="0.2">
      <c r="A868" s="59" t="s">
        <v>563</v>
      </c>
      <c r="B868" s="60" t="s">
        <v>660</v>
      </c>
      <c r="C868" s="60">
        <v>12</v>
      </c>
      <c r="D868" s="73" t="str">
        <f t="shared" si="56"/>
        <v>11 to 20</v>
      </c>
      <c r="E868" s="1" t="str">
        <f t="shared" si="57"/>
        <v>425 West 50th Street 12H</v>
      </c>
      <c r="F868" s="61">
        <v>3995000</v>
      </c>
      <c r="G868" s="59">
        <v>176</v>
      </c>
      <c r="H868" s="60" t="s">
        <v>33</v>
      </c>
      <c r="I868" s="60">
        <v>2</v>
      </c>
      <c r="J868" s="62">
        <v>2</v>
      </c>
      <c r="K868" s="63">
        <v>1851</v>
      </c>
      <c r="L868" s="61">
        <f t="shared" si="58"/>
        <v>2147.0421393841166</v>
      </c>
      <c r="M868" s="59">
        <v>1.83</v>
      </c>
      <c r="Q868" s="65" t="s">
        <v>34</v>
      </c>
      <c r="R868" s="61">
        <f t="shared" si="59"/>
        <v>3974175</v>
      </c>
      <c r="S868" s="66">
        <v>42480</v>
      </c>
      <c r="T868" s="64">
        <v>3974175</v>
      </c>
      <c r="U868" s="59">
        <v>176</v>
      </c>
      <c r="V868" s="60" t="s">
        <v>36</v>
      </c>
      <c r="W868" s="60" t="s">
        <v>36</v>
      </c>
    </row>
    <row r="869" spans="1:23" s="59" customFormat="1" x14ac:dyDescent="0.2">
      <c r="A869" s="59" t="s">
        <v>563</v>
      </c>
      <c r="B869" s="60" t="s">
        <v>392</v>
      </c>
      <c r="C869" s="60">
        <v>10</v>
      </c>
      <c r="D869" s="73" t="str">
        <f t="shared" si="56"/>
        <v>6 to 10</v>
      </c>
      <c r="E869" s="1" t="str">
        <f t="shared" si="57"/>
        <v>425 West 50th Street 10C</v>
      </c>
      <c r="F869" s="61">
        <v>4995000</v>
      </c>
      <c r="G869" s="59">
        <v>129</v>
      </c>
      <c r="H869" s="60" t="s">
        <v>33</v>
      </c>
      <c r="I869" s="60">
        <v>2</v>
      </c>
      <c r="J869" s="62">
        <v>2</v>
      </c>
      <c r="K869" s="63">
        <v>1763</v>
      </c>
      <c r="L869" s="61">
        <f t="shared" si="58"/>
        <v>2685.6846284741919</v>
      </c>
      <c r="M869" s="59">
        <v>1.91</v>
      </c>
      <c r="Q869" s="65" t="s">
        <v>34</v>
      </c>
      <c r="R869" s="61">
        <f t="shared" si="59"/>
        <v>4734862</v>
      </c>
      <c r="S869" s="66">
        <v>42410</v>
      </c>
      <c r="T869" s="64">
        <v>4734862</v>
      </c>
      <c r="U869" s="59">
        <v>129</v>
      </c>
      <c r="V869" s="60" t="s">
        <v>36</v>
      </c>
      <c r="W869" s="60" t="s">
        <v>36</v>
      </c>
    </row>
    <row r="870" spans="1:23" s="59" customFormat="1" x14ac:dyDescent="0.2">
      <c r="A870" t="s">
        <v>568</v>
      </c>
      <c r="B870" s="1" t="s">
        <v>178</v>
      </c>
      <c r="C870" s="1">
        <v>4</v>
      </c>
      <c r="D870" s="73" t="str">
        <f t="shared" si="56"/>
        <v>5 or below</v>
      </c>
      <c r="E870" s="1" t="str">
        <f t="shared" si="57"/>
        <v>432 West 52nd Street 4A</v>
      </c>
      <c r="F870" s="3">
        <v>1495000</v>
      </c>
      <c r="G870">
        <v>0</v>
      </c>
      <c r="H870" s="1" t="s">
        <v>33</v>
      </c>
      <c r="I870" s="1">
        <v>2</v>
      </c>
      <c r="J870" s="51">
        <v>2</v>
      </c>
      <c r="K870" s="52">
        <v>1189</v>
      </c>
      <c r="L870" s="3">
        <f t="shared" si="58"/>
        <v>1257.3591253153911</v>
      </c>
      <c r="M870">
        <v>738</v>
      </c>
      <c r="N870">
        <v>1654</v>
      </c>
      <c r="O870">
        <v>2.0099999999999998</v>
      </c>
      <c r="P870"/>
      <c r="Q870" s="53" t="s">
        <v>52</v>
      </c>
      <c r="R870" s="3">
        <f t="shared" si="59"/>
        <v>1495000</v>
      </c>
      <c r="S870"/>
      <c r="T870"/>
      <c r="U870"/>
      <c r="V870" s="12" t="s">
        <v>36</v>
      </c>
      <c r="W870" s="1" t="s">
        <v>35</v>
      </c>
    </row>
    <row r="871" spans="1:23" s="59" customFormat="1" x14ac:dyDescent="0.2">
      <c r="A871" t="s">
        <v>568</v>
      </c>
      <c r="B871" s="1" t="s">
        <v>205</v>
      </c>
      <c r="C871" s="1">
        <v>6</v>
      </c>
      <c r="D871" s="73" t="str">
        <f t="shared" si="56"/>
        <v>6 to 10</v>
      </c>
      <c r="E871" s="1" t="str">
        <f t="shared" si="57"/>
        <v>432 West 52nd Street 6A</v>
      </c>
      <c r="F871" s="3">
        <v>1525000</v>
      </c>
      <c r="G871">
        <v>60</v>
      </c>
      <c r="H871" s="1" t="s">
        <v>33</v>
      </c>
      <c r="I871" s="1">
        <v>2</v>
      </c>
      <c r="J871" s="51">
        <v>2</v>
      </c>
      <c r="K871" s="52">
        <v>1189</v>
      </c>
      <c r="L871" s="3">
        <f t="shared" si="58"/>
        <v>1282.5904121110177</v>
      </c>
      <c r="M871">
        <v>738</v>
      </c>
      <c r="N871">
        <v>1654</v>
      </c>
      <c r="O871">
        <v>2.0099999999999998</v>
      </c>
      <c r="P871"/>
      <c r="Q871" s="53" t="s">
        <v>52</v>
      </c>
      <c r="R871" s="3">
        <f t="shared" si="59"/>
        <v>1525000</v>
      </c>
      <c r="S871"/>
      <c r="T871"/>
      <c r="U871"/>
      <c r="V871" s="12" t="s">
        <v>36</v>
      </c>
      <c r="W871" s="1" t="s">
        <v>35</v>
      </c>
    </row>
    <row r="872" spans="1:23" s="59" customFormat="1" x14ac:dyDescent="0.2">
      <c r="A872" t="s">
        <v>570</v>
      </c>
      <c r="B872" s="1" t="s">
        <v>461</v>
      </c>
      <c r="C872" s="1">
        <v>12</v>
      </c>
      <c r="D872" s="73" t="str">
        <f t="shared" si="56"/>
        <v>11 to 20</v>
      </c>
      <c r="E872" s="1" t="str">
        <f t="shared" si="57"/>
        <v>444 West 19th Street PH1</v>
      </c>
      <c r="F872" s="3">
        <v>4500000</v>
      </c>
      <c r="G872">
        <v>59</v>
      </c>
      <c r="H872" s="1" t="s">
        <v>33</v>
      </c>
      <c r="I872" s="1">
        <v>2</v>
      </c>
      <c r="J872" s="51">
        <v>2.5</v>
      </c>
      <c r="K872" s="52">
        <v>1544</v>
      </c>
      <c r="L872" s="3">
        <f t="shared" si="58"/>
        <v>2914.5077720207255</v>
      </c>
      <c r="M872" s="72">
        <v>2209</v>
      </c>
      <c r="N872" s="72">
        <v>1779</v>
      </c>
      <c r="O872">
        <v>2.58</v>
      </c>
      <c r="P872" t="s">
        <v>197</v>
      </c>
      <c r="Q872" s="53" t="s">
        <v>52</v>
      </c>
      <c r="R872" s="3">
        <f t="shared" si="59"/>
        <v>4500000</v>
      </c>
      <c r="S872"/>
      <c r="T872"/>
      <c r="U872"/>
      <c r="V872" s="1" t="s">
        <v>36</v>
      </c>
      <c r="W872" s="1" t="s">
        <v>35</v>
      </c>
    </row>
    <row r="873" spans="1:23" s="59" customFormat="1" x14ac:dyDescent="0.2">
      <c r="A873" t="s">
        <v>570</v>
      </c>
      <c r="B873" s="1" t="s">
        <v>472</v>
      </c>
      <c r="C873" s="1">
        <v>12</v>
      </c>
      <c r="D873" s="73" t="str">
        <f t="shared" si="56"/>
        <v>11 to 20</v>
      </c>
      <c r="E873" s="1" t="str">
        <f t="shared" si="57"/>
        <v>444 West 19th Street PH2</v>
      </c>
      <c r="F873" s="3">
        <v>3995000</v>
      </c>
      <c r="G873">
        <v>145</v>
      </c>
      <c r="H873" s="1" t="s">
        <v>33</v>
      </c>
      <c r="I873" s="1">
        <v>2</v>
      </c>
      <c r="J873" s="51">
        <v>2</v>
      </c>
      <c r="K873" s="52">
        <v>1494</v>
      </c>
      <c r="L873" s="3">
        <f t="shared" si="58"/>
        <v>2674.0294511378847</v>
      </c>
      <c r="M873" s="72">
        <v>2129</v>
      </c>
      <c r="N873" s="72">
        <v>1713</v>
      </c>
      <c r="O873">
        <v>2.57</v>
      </c>
      <c r="P873" t="s">
        <v>197</v>
      </c>
      <c r="Q873" s="53" t="s">
        <v>52</v>
      </c>
      <c r="R873" s="3">
        <f t="shared" si="59"/>
        <v>3995000</v>
      </c>
      <c r="S873"/>
      <c r="T873"/>
      <c r="U873"/>
      <c r="V873" s="1" t="s">
        <v>36</v>
      </c>
      <c r="W873" s="1" t="s">
        <v>35</v>
      </c>
    </row>
    <row r="874" spans="1:23" s="59" customFormat="1" x14ac:dyDescent="0.2">
      <c r="A874" s="7" t="s">
        <v>571</v>
      </c>
      <c r="B874" s="67" t="s">
        <v>432</v>
      </c>
      <c r="C874" s="67">
        <v>6</v>
      </c>
      <c r="D874" s="73" t="str">
        <f t="shared" si="56"/>
        <v>6 to 10</v>
      </c>
      <c r="E874" s="1" t="str">
        <f t="shared" si="57"/>
        <v>447 West 18th Street 6D</v>
      </c>
      <c r="F874" s="68">
        <v>2275000</v>
      </c>
      <c r="G874" s="7">
        <v>47</v>
      </c>
      <c r="H874" s="67" t="s">
        <v>33</v>
      </c>
      <c r="I874" s="67">
        <v>2</v>
      </c>
      <c r="J874" s="69">
        <v>2</v>
      </c>
      <c r="K874" s="5">
        <v>1307</v>
      </c>
      <c r="L874" s="68">
        <f t="shared" si="58"/>
        <v>1740.6273909716908</v>
      </c>
      <c r="M874" s="70">
        <v>1131</v>
      </c>
      <c r="N874" s="70">
        <v>1261</v>
      </c>
      <c r="O874" s="7">
        <v>1.83</v>
      </c>
      <c r="P874" s="7" t="s">
        <v>572</v>
      </c>
      <c r="Q874" s="71" t="s">
        <v>44</v>
      </c>
      <c r="R874" s="68">
        <f t="shared" si="59"/>
        <v>2275000</v>
      </c>
      <c r="S874" s="7"/>
      <c r="T874" s="7"/>
      <c r="U874" s="7"/>
      <c r="V874" s="67" t="s">
        <v>36</v>
      </c>
      <c r="W874" s="67" t="s">
        <v>36</v>
      </c>
    </row>
    <row r="875" spans="1:23" s="59" customFormat="1" x14ac:dyDescent="0.2">
      <c r="A875" t="s">
        <v>571</v>
      </c>
      <c r="B875" s="1" t="s">
        <v>200</v>
      </c>
      <c r="C875" s="1">
        <v>6</v>
      </c>
      <c r="D875" s="73" t="str">
        <f t="shared" si="56"/>
        <v>6 to 10</v>
      </c>
      <c r="E875" s="1" t="str">
        <f t="shared" si="57"/>
        <v>447 West 18th Street 6C</v>
      </c>
      <c r="F875" s="3">
        <v>2698000</v>
      </c>
      <c r="G875">
        <v>116</v>
      </c>
      <c r="H875" s="1" t="s">
        <v>33</v>
      </c>
      <c r="I875" s="1">
        <v>2</v>
      </c>
      <c r="J875" s="51">
        <v>2</v>
      </c>
      <c r="K875" s="52">
        <v>1400</v>
      </c>
      <c r="L875" s="3">
        <f t="shared" si="58"/>
        <v>1927.1428571428571</v>
      </c>
      <c r="M875" s="72">
        <v>1200</v>
      </c>
      <c r="N875" s="72">
        <v>1274</v>
      </c>
      <c r="O875">
        <v>1.77</v>
      </c>
      <c r="P875" t="s">
        <v>179</v>
      </c>
      <c r="Q875" s="53" t="s">
        <v>52</v>
      </c>
      <c r="R875" s="3">
        <f t="shared" si="59"/>
        <v>2698000</v>
      </c>
      <c r="S875"/>
      <c r="T875"/>
      <c r="U875"/>
      <c r="V875" s="1" t="s">
        <v>36</v>
      </c>
      <c r="W875" s="1" t="s">
        <v>35</v>
      </c>
    </row>
    <row r="876" spans="1:23" s="59" customFormat="1" x14ac:dyDescent="0.2">
      <c r="A876" t="s">
        <v>503</v>
      </c>
      <c r="B876" s="1">
        <v>1003</v>
      </c>
      <c r="C876" s="1">
        <v>10</v>
      </c>
      <c r="D876" s="73" t="str">
        <f t="shared" si="56"/>
        <v>6 to 10</v>
      </c>
      <c r="E876" s="1" t="str">
        <f t="shared" si="57"/>
        <v>450 West 17th Street 1003</v>
      </c>
      <c r="F876" s="3">
        <v>2495000</v>
      </c>
      <c r="G876">
        <v>242</v>
      </c>
      <c r="H876" s="1" t="s">
        <v>33</v>
      </c>
      <c r="I876" s="1">
        <v>2</v>
      </c>
      <c r="J876" s="51">
        <v>2</v>
      </c>
      <c r="K876" s="52" t="s">
        <v>57</v>
      </c>
      <c r="L876" s="3" t="str">
        <f t="shared" si="58"/>
        <v>NA</v>
      </c>
      <c r="M876" s="72">
        <v>1071</v>
      </c>
      <c r="N876" s="72">
        <v>674</v>
      </c>
      <c r="O876"/>
      <c r="P876" t="s">
        <v>157</v>
      </c>
      <c r="Q876" s="53" t="s">
        <v>52</v>
      </c>
      <c r="R876" s="3">
        <f t="shared" si="59"/>
        <v>2495000</v>
      </c>
      <c r="S876"/>
      <c r="T876"/>
      <c r="U876"/>
      <c r="V876" s="1" t="s">
        <v>36</v>
      </c>
      <c r="W876" s="1" t="s">
        <v>35</v>
      </c>
    </row>
    <row r="877" spans="1:23" s="59" customFormat="1" x14ac:dyDescent="0.2">
      <c r="A877" t="s">
        <v>503</v>
      </c>
      <c r="B877" s="1">
        <v>1222</v>
      </c>
      <c r="C877" s="1">
        <v>12</v>
      </c>
      <c r="D877" s="73" t="str">
        <f t="shared" si="56"/>
        <v>11 to 20</v>
      </c>
      <c r="E877" s="1" t="str">
        <f t="shared" si="57"/>
        <v>450 West 17th Street 1222</v>
      </c>
      <c r="F877" s="3">
        <v>3495000</v>
      </c>
      <c r="G877">
        <v>77</v>
      </c>
      <c r="H877" s="1" t="s">
        <v>33</v>
      </c>
      <c r="I877" s="1">
        <v>2</v>
      </c>
      <c r="J877" s="51">
        <v>2</v>
      </c>
      <c r="K877" s="52">
        <v>1401</v>
      </c>
      <c r="L877" s="3">
        <f t="shared" si="58"/>
        <v>2494.646680942184</v>
      </c>
      <c r="M877" s="72">
        <v>1448</v>
      </c>
      <c r="N877" s="72">
        <v>650</v>
      </c>
      <c r="O877">
        <v>1.5</v>
      </c>
      <c r="P877" t="s">
        <v>157</v>
      </c>
      <c r="Q877" s="53" t="s">
        <v>52</v>
      </c>
      <c r="R877" s="3">
        <f t="shared" si="59"/>
        <v>3495000</v>
      </c>
      <c r="S877"/>
      <c r="T877"/>
      <c r="U877"/>
      <c r="V877" s="1" t="s">
        <v>36</v>
      </c>
      <c r="W877" s="1" t="s">
        <v>35</v>
      </c>
    </row>
    <row r="878" spans="1:23" s="59" customFormat="1" x14ac:dyDescent="0.2">
      <c r="A878" s="59" t="s">
        <v>503</v>
      </c>
      <c r="B878" s="60">
        <v>1103</v>
      </c>
      <c r="C878" s="60">
        <v>11</v>
      </c>
      <c r="D878" s="73" t="str">
        <f t="shared" si="56"/>
        <v>11 to 20</v>
      </c>
      <c r="E878" s="1" t="str">
        <f t="shared" si="57"/>
        <v>450 West 17th Street 1103</v>
      </c>
      <c r="F878" s="61">
        <v>2295000</v>
      </c>
      <c r="G878" s="59">
        <v>21</v>
      </c>
      <c r="H878" s="60" t="s">
        <v>33</v>
      </c>
      <c r="I878" s="60">
        <v>2</v>
      </c>
      <c r="J878" s="62">
        <v>2</v>
      </c>
      <c r="K878" s="63">
        <v>948</v>
      </c>
      <c r="L878" s="61">
        <f t="shared" si="58"/>
        <v>2389.2405063291139</v>
      </c>
      <c r="M878" s="64">
        <v>1.42</v>
      </c>
      <c r="N878" s="64" t="s">
        <v>157</v>
      </c>
      <c r="Q878" s="65" t="s">
        <v>34</v>
      </c>
      <c r="R878" s="61">
        <f t="shared" si="59"/>
        <v>2265000</v>
      </c>
      <c r="S878" s="66">
        <v>42397</v>
      </c>
      <c r="T878" s="64">
        <v>2265000</v>
      </c>
      <c r="V878" s="60" t="s">
        <v>36</v>
      </c>
      <c r="W878" s="60" t="s">
        <v>36</v>
      </c>
    </row>
    <row r="879" spans="1:23" s="59" customFormat="1" x14ac:dyDescent="0.2">
      <c r="A879" s="7" t="s">
        <v>503</v>
      </c>
      <c r="B879" s="67">
        <v>1503</v>
      </c>
      <c r="C879" s="67">
        <v>15</v>
      </c>
      <c r="D879" s="73" t="str">
        <f t="shared" si="56"/>
        <v>11 to 20</v>
      </c>
      <c r="E879" s="1" t="str">
        <f t="shared" si="57"/>
        <v>450 West 17th Street 1503</v>
      </c>
      <c r="F879" s="68">
        <v>2495000</v>
      </c>
      <c r="G879" s="7">
        <v>107</v>
      </c>
      <c r="H879" s="67" t="s">
        <v>33</v>
      </c>
      <c r="I879" s="67">
        <v>2</v>
      </c>
      <c r="J879" s="69">
        <v>2</v>
      </c>
      <c r="K879" s="5">
        <v>1038</v>
      </c>
      <c r="L879" s="68">
        <f t="shared" si="58"/>
        <v>2403.6608863198458</v>
      </c>
      <c r="M879" s="70">
        <v>1098</v>
      </c>
      <c r="N879" s="70">
        <v>691</v>
      </c>
      <c r="O879" s="7">
        <v>1.72</v>
      </c>
      <c r="P879" s="7" t="s">
        <v>157</v>
      </c>
      <c r="Q879" s="71" t="s">
        <v>44</v>
      </c>
      <c r="R879" s="68">
        <f t="shared" si="59"/>
        <v>2495000</v>
      </c>
      <c r="S879" s="7"/>
      <c r="T879" s="7"/>
      <c r="U879" s="7"/>
      <c r="V879" s="67" t="s">
        <v>36</v>
      </c>
      <c r="W879" s="67" t="s">
        <v>36</v>
      </c>
    </row>
    <row r="880" spans="1:23" s="59" customFormat="1" x14ac:dyDescent="0.2">
      <c r="A880" t="s">
        <v>503</v>
      </c>
      <c r="B880" s="1">
        <v>1908</v>
      </c>
      <c r="C880" s="1">
        <v>19</v>
      </c>
      <c r="D880" s="73" t="str">
        <f t="shared" si="56"/>
        <v>11 to 20</v>
      </c>
      <c r="E880" s="1" t="str">
        <f t="shared" si="57"/>
        <v>450 West 17th Street 1908</v>
      </c>
      <c r="F880" s="3">
        <v>3800000</v>
      </c>
      <c r="G880">
        <v>67</v>
      </c>
      <c r="H880" s="1" t="s">
        <v>33</v>
      </c>
      <c r="I880" s="1">
        <v>2</v>
      </c>
      <c r="J880" s="51">
        <v>2</v>
      </c>
      <c r="K880" s="52">
        <v>1266</v>
      </c>
      <c r="L880" s="3">
        <f t="shared" si="58"/>
        <v>3001.5797788309637</v>
      </c>
      <c r="M880" s="72">
        <v>1364</v>
      </c>
      <c r="N880" s="72">
        <v>871</v>
      </c>
      <c r="O880">
        <v>1.77</v>
      </c>
      <c r="P880" t="s">
        <v>157</v>
      </c>
      <c r="Q880" s="53" t="s">
        <v>52</v>
      </c>
      <c r="R880" s="3">
        <f t="shared" si="59"/>
        <v>3800000</v>
      </c>
      <c r="S880"/>
      <c r="T880"/>
      <c r="U880"/>
      <c r="V880" s="1" t="s">
        <v>36</v>
      </c>
      <c r="W880" s="1" t="s">
        <v>35</v>
      </c>
    </row>
    <row r="881" spans="1:23" s="59" customFormat="1" x14ac:dyDescent="0.2">
      <c r="A881" t="s">
        <v>503</v>
      </c>
      <c r="B881" s="1">
        <v>2108</v>
      </c>
      <c r="C881" s="1">
        <v>21</v>
      </c>
      <c r="D881" s="73" t="str">
        <f t="shared" si="56"/>
        <v>21 to 30</v>
      </c>
      <c r="E881" s="1" t="str">
        <f t="shared" si="57"/>
        <v>450 West 17th Street 2108</v>
      </c>
      <c r="F881" s="3">
        <v>3850000</v>
      </c>
      <c r="G881">
        <v>245</v>
      </c>
      <c r="H881" s="1" t="s">
        <v>33</v>
      </c>
      <c r="I881" s="1">
        <v>2</v>
      </c>
      <c r="J881" s="51">
        <v>2</v>
      </c>
      <c r="K881" s="52">
        <v>1408</v>
      </c>
      <c r="L881" s="3">
        <f t="shared" si="58"/>
        <v>2734.375</v>
      </c>
      <c r="M881" s="72">
        <v>1574</v>
      </c>
      <c r="N881" s="72">
        <v>657</v>
      </c>
      <c r="O881">
        <v>1.58</v>
      </c>
      <c r="P881" t="s">
        <v>157</v>
      </c>
      <c r="Q881" s="53" t="s">
        <v>52</v>
      </c>
      <c r="R881" s="3">
        <f t="shared" si="59"/>
        <v>3850000</v>
      </c>
      <c r="S881"/>
      <c r="T881"/>
      <c r="U881"/>
      <c r="V881" s="1" t="s">
        <v>36</v>
      </c>
      <c r="W881" s="1" t="s">
        <v>35</v>
      </c>
    </row>
    <row r="882" spans="1:23" s="59" customFormat="1" x14ac:dyDescent="0.2">
      <c r="A882" t="s">
        <v>503</v>
      </c>
      <c r="B882" s="1">
        <v>2203</v>
      </c>
      <c r="C882" s="1">
        <v>22</v>
      </c>
      <c r="D882" s="73" t="str">
        <f t="shared" si="56"/>
        <v>21 to 30</v>
      </c>
      <c r="E882" s="1" t="str">
        <f t="shared" si="57"/>
        <v>450 West 17th Street 2203</v>
      </c>
      <c r="F882" s="3">
        <v>2995000</v>
      </c>
      <c r="G882">
        <v>124</v>
      </c>
      <c r="H882" s="1" t="s">
        <v>33</v>
      </c>
      <c r="I882" s="1">
        <v>2</v>
      </c>
      <c r="J882" s="51">
        <v>2</v>
      </c>
      <c r="K882" s="52">
        <v>1038</v>
      </c>
      <c r="L882" s="3">
        <f t="shared" si="58"/>
        <v>2885.3564547206165</v>
      </c>
      <c r="M882" s="72">
        <v>1169</v>
      </c>
      <c r="N882" s="72">
        <v>735</v>
      </c>
      <c r="O882">
        <v>1.83</v>
      </c>
      <c r="P882" t="s">
        <v>157</v>
      </c>
      <c r="Q882" s="53" t="s">
        <v>52</v>
      </c>
      <c r="R882" s="3">
        <f t="shared" si="59"/>
        <v>2995000</v>
      </c>
      <c r="S882"/>
      <c r="T882"/>
      <c r="U882"/>
      <c r="V882" s="1" t="s">
        <v>36</v>
      </c>
      <c r="W882" s="1" t="s">
        <v>35</v>
      </c>
    </row>
    <row r="883" spans="1:23" s="59" customFormat="1" x14ac:dyDescent="0.2">
      <c r="A883" s="59" t="s">
        <v>503</v>
      </c>
      <c r="B883" s="60">
        <v>2306</v>
      </c>
      <c r="C883" s="60">
        <v>23</v>
      </c>
      <c r="D883" s="73" t="str">
        <f t="shared" si="56"/>
        <v>21 to 30</v>
      </c>
      <c r="E883" s="1" t="str">
        <f t="shared" si="57"/>
        <v>450 West 17th Street 2306</v>
      </c>
      <c r="F883" s="61">
        <v>2995000</v>
      </c>
      <c r="G883" s="59">
        <v>89</v>
      </c>
      <c r="H883" s="60" t="s">
        <v>33</v>
      </c>
      <c r="I883" s="60">
        <v>2</v>
      </c>
      <c r="J883" s="62">
        <v>2</v>
      </c>
      <c r="K883" s="63">
        <v>1164</v>
      </c>
      <c r="L883" s="61">
        <f t="shared" si="58"/>
        <v>2521.4776632302405</v>
      </c>
      <c r="M883" s="64">
        <v>1.6</v>
      </c>
      <c r="N883" s="64" t="s">
        <v>157</v>
      </c>
      <c r="Q883" s="65" t="s">
        <v>34</v>
      </c>
      <c r="R883" s="61">
        <f t="shared" si="59"/>
        <v>2935000</v>
      </c>
      <c r="S883" s="66">
        <v>42503</v>
      </c>
      <c r="T883" s="64">
        <v>2935000</v>
      </c>
      <c r="V883" s="60" t="s">
        <v>36</v>
      </c>
      <c r="W883" s="60" t="s">
        <v>36</v>
      </c>
    </row>
    <row r="884" spans="1:23" s="59" customFormat="1" x14ac:dyDescent="0.2">
      <c r="A884" s="59" t="s">
        <v>503</v>
      </c>
      <c r="B884" s="60">
        <v>2204</v>
      </c>
      <c r="C884" s="60">
        <v>22</v>
      </c>
      <c r="D884" s="73" t="str">
        <f t="shared" si="56"/>
        <v>21 to 30</v>
      </c>
      <c r="E884" s="1" t="str">
        <f t="shared" si="57"/>
        <v>450 West 17th Street 2204</v>
      </c>
      <c r="F884" s="61">
        <v>2998000</v>
      </c>
      <c r="G884" s="59">
        <v>30</v>
      </c>
      <c r="H884" s="60" t="s">
        <v>33</v>
      </c>
      <c r="I884" s="60">
        <v>2</v>
      </c>
      <c r="J884" s="62">
        <v>2</v>
      </c>
      <c r="K884" s="63">
        <v>1078</v>
      </c>
      <c r="L884" s="61">
        <f t="shared" si="58"/>
        <v>2736.5491651205939</v>
      </c>
      <c r="M884" s="64">
        <v>1.66</v>
      </c>
      <c r="N884" s="64" t="s">
        <v>157</v>
      </c>
      <c r="Q884" s="65" t="s">
        <v>34</v>
      </c>
      <c r="R884" s="61">
        <f t="shared" si="59"/>
        <v>2950000</v>
      </c>
      <c r="S884" s="66">
        <v>42506</v>
      </c>
      <c r="T884" s="64">
        <v>2950000</v>
      </c>
      <c r="V884" s="60" t="s">
        <v>36</v>
      </c>
      <c r="W884" s="60" t="s">
        <v>36</v>
      </c>
    </row>
    <row r="885" spans="1:23" s="59" customFormat="1" x14ac:dyDescent="0.2">
      <c r="A885" t="s">
        <v>504</v>
      </c>
      <c r="B885" s="1" t="s">
        <v>653</v>
      </c>
      <c r="C885" s="1">
        <v>54</v>
      </c>
      <c r="D885" s="73" t="str">
        <f t="shared" si="56"/>
        <v>50 +</v>
      </c>
      <c r="E885" s="1" t="str">
        <f t="shared" si="57"/>
        <v>460 West 42nd Street 54D</v>
      </c>
      <c r="F885" s="3">
        <v>2900000</v>
      </c>
      <c r="G885">
        <v>153</v>
      </c>
      <c r="H885" s="1" t="s">
        <v>33</v>
      </c>
      <c r="I885" s="1">
        <v>2</v>
      </c>
      <c r="J885" s="51">
        <v>2</v>
      </c>
      <c r="K885" s="52">
        <v>1137</v>
      </c>
      <c r="L885" s="3">
        <f t="shared" si="58"/>
        <v>2550.5716798592789</v>
      </c>
      <c r="M885">
        <v>1510</v>
      </c>
      <c r="N885">
        <v>888</v>
      </c>
      <c r="O885">
        <v>2.11</v>
      </c>
      <c r="P885"/>
      <c r="Q885" s="53" t="s">
        <v>52</v>
      </c>
      <c r="R885" s="3">
        <f t="shared" si="59"/>
        <v>2900000</v>
      </c>
      <c r="S885"/>
      <c r="T885"/>
      <c r="U885"/>
      <c r="V885" s="12" t="s">
        <v>36</v>
      </c>
      <c r="W885" s="1" t="s">
        <v>35</v>
      </c>
    </row>
    <row r="886" spans="1:23" s="59" customFormat="1" x14ac:dyDescent="0.2">
      <c r="A886" t="s">
        <v>504</v>
      </c>
      <c r="B886" s="1" t="s">
        <v>661</v>
      </c>
      <c r="C886" s="1">
        <v>55</v>
      </c>
      <c r="D886" s="73" t="str">
        <f t="shared" si="56"/>
        <v>50 +</v>
      </c>
      <c r="E886" s="1" t="str">
        <f t="shared" si="57"/>
        <v>460 West 42nd Street 55J</v>
      </c>
      <c r="F886" s="3">
        <v>3490000</v>
      </c>
      <c r="G886">
        <v>186</v>
      </c>
      <c r="H886" s="1" t="s">
        <v>33</v>
      </c>
      <c r="I886" s="1">
        <v>2</v>
      </c>
      <c r="J886" s="51">
        <v>2</v>
      </c>
      <c r="K886" s="52">
        <v>1198</v>
      </c>
      <c r="L886" s="3">
        <f t="shared" si="58"/>
        <v>2913.1886477462435</v>
      </c>
      <c r="M886">
        <v>1625</v>
      </c>
      <c r="N886">
        <v>956</v>
      </c>
      <c r="O886">
        <v>2.15</v>
      </c>
      <c r="P886"/>
      <c r="Q886" s="53" t="s">
        <v>52</v>
      </c>
      <c r="R886" s="3">
        <f t="shared" si="59"/>
        <v>3490000</v>
      </c>
      <c r="S886"/>
      <c r="T886"/>
      <c r="U886"/>
      <c r="V886" s="12" t="s">
        <v>36</v>
      </c>
      <c r="W886" s="1" t="s">
        <v>35</v>
      </c>
    </row>
    <row r="887" spans="1:23" s="59" customFormat="1" x14ac:dyDescent="0.2">
      <c r="A887" t="s">
        <v>504</v>
      </c>
      <c r="B887" s="1" t="s">
        <v>662</v>
      </c>
      <c r="C887" s="1">
        <v>55</v>
      </c>
      <c r="D887" s="73" t="str">
        <f t="shared" si="56"/>
        <v>50 +</v>
      </c>
      <c r="E887" s="1" t="str">
        <f t="shared" si="57"/>
        <v>460 West 42nd Street 55K</v>
      </c>
      <c r="F887" s="3">
        <v>3520000</v>
      </c>
      <c r="G887">
        <v>71</v>
      </c>
      <c r="H887" s="1" t="s">
        <v>33</v>
      </c>
      <c r="I887" s="1">
        <v>2</v>
      </c>
      <c r="J887" s="51">
        <v>2.5</v>
      </c>
      <c r="K887" s="52">
        <v>1266</v>
      </c>
      <c r="L887" s="3">
        <f t="shared" si="58"/>
        <v>2780.4107424960507</v>
      </c>
      <c r="M887">
        <v>1716</v>
      </c>
      <c r="N887">
        <v>1009</v>
      </c>
      <c r="O887">
        <v>2.15</v>
      </c>
      <c r="P887"/>
      <c r="Q887" s="53" t="s">
        <v>52</v>
      </c>
      <c r="R887" s="3">
        <f t="shared" si="59"/>
        <v>3520000</v>
      </c>
      <c r="S887"/>
      <c r="T887"/>
      <c r="U887"/>
      <c r="V887" s="12" t="s">
        <v>36</v>
      </c>
      <c r="W887" s="1" t="s">
        <v>35</v>
      </c>
    </row>
    <row r="888" spans="1:23" s="59" customFormat="1" x14ac:dyDescent="0.2">
      <c r="A888" t="s">
        <v>504</v>
      </c>
      <c r="B888" s="1" t="s">
        <v>663</v>
      </c>
      <c r="C888" s="1">
        <v>57</v>
      </c>
      <c r="D888" s="73" t="str">
        <f t="shared" si="56"/>
        <v>50 +</v>
      </c>
      <c r="E888" s="1" t="str">
        <f t="shared" si="57"/>
        <v>460 West 42nd Street 57K</v>
      </c>
      <c r="F888" s="3">
        <v>3560000</v>
      </c>
      <c r="G888">
        <v>77</v>
      </c>
      <c r="H888" s="1" t="s">
        <v>33</v>
      </c>
      <c r="I888" s="1">
        <v>2</v>
      </c>
      <c r="J888" s="51">
        <v>2.5</v>
      </c>
      <c r="K888" s="52">
        <v>1266</v>
      </c>
      <c r="L888" s="3">
        <f t="shared" si="58"/>
        <v>2812.006319115324</v>
      </c>
      <c r="M888">
        <v>1748</v>
      </c>
      <c r="N888">
        <v>1028</v>
      </c>
      <c r="O888">
        <v>2.19</v>
      </c>
      <c r="P888"/>
      <c r="Q888" s="53" t="s">
        <v>52</v>
      </c>
      <c r="R888" s="3">
        <f t="shared" si="59"/>
        <v>3560000</v>
      </c>
      <c r="S888"/>
      <c r="T888"/>
      <c r="U888"/>
      <c r="V888" s="12" t="s">
        <v>36</v>
      </c>
      <c r="W888" s="1" t="s">
        <v>35</v>
      </c>
    </row>
    <row r="889" spans="1:23" s="59" customFormat="1" x14ac:dyDescent="0.2">
      <c r="A889" t="s">
        <v>504</v>
      </c>
      <c r="B889" s="1" t="s">
        <v>664</v>
      </c>
      <c r="C889" s="1">
        <v>58</v>
      </c>
      <c r="D889" s="73" t="str">
        <f t="shared" si="56"/>
        <v>50 +</v>
      </c>
      <c r="E889" s="1" t="str">
        <f t="shared" si="57"/>
        <v>460 West 42nd Street 58B</v>
      </c>
      <c r="F889" s="3">
        <v>4180000</v>
      </c>
      <c r="G889">
        <v>186</v>
      </c>
      <c r="H889" s="1" t="s">
        <v>33</v>
      </c>
      <c r="I889" s="1">
        <v>2</v>
      </c>
      <c r="J889" s="51">
        <v>2.5</v>
      </c>
      <c r="K889" s="52">
        <v>1480</v>
      </c>
      <c r="L889" s="3">
        <f t="shared" si="58"/>
        <v>2824.3243243243242</v>
      </c>
      <c r="M889">
        <v>2072</v>
      </c>
      <c r="N889">
        <v>1219</v>
      </c>
      <c r="O889">
        <v>2.2200000000000002</v>
      </c>
      <c r="P889"/>
      <c r="Q889" s="53" t="s">
        <v>52</v>
      </c>
      <c r="R889" s="3">
        <f t="shared" si="59"/>
        <v>4180000</v>
      </c>
      <c r="S889"/>
      <c r="T889"/>
      <c r="U889"/>
      <c r="V889" s="12" t="s">
        <v>36</v>
      </c>
      <c r="W889" s="1" t="s">
        <v>35</v>
      </c>
    </row>
    <row r="890" spans="1:23" s="59" customFormat="1" x14ac:dyDescent="0.2">
      <c r="A890" t="s">
        <v>504</v>
      </c>
      <c r="B890" s="1" t="s">
        <v>665</v>
      </c>
      <c r="C890" s="1">
        <v>63</v>
      </c>
      <c r="D890" s="73" t="str">
        <f t="shared" si="56"/>
        <v>50 +</v>
      </c>
      <c r="E890" s="1" t="str">
        <f t="shared" si="57"/>
        <v>460 West 42nd Street PH4B</v>
      </c>
      <c r="F890" s="3">
        <v>4330000</v>
      </c>
      <c r="G890">
        <v>20</v>
      </c>
      <c r="H890" s="1" t="s">
        <v>33</v>
      </c>
      <c r="I890" s="1">
        <v>2</v>
      </c>
      <c r="J890" s="51">
        <v>2.5</v>
      </c>
      <c r="K890" s="52">
        <v>1480</v>
      </c>
      <c r="L890" s="3">
        <f t="shared" si="58"/>
        <v>2925.6756756756758</v>
      </c>
      <c r="M890">
        <v>2111</v>
      </c>
      <c r="N890">
        <v>83</v>
      </c>
      <c r="O890">
        <v>1.48</v>
      </c>
      <c r="P890"/>
      <c r="Q890" s="53" t="s">
        <v>52</v>
      </c>
      <c r="R890" s="3">
        <f t="shared" si="59"/>
        <v>4330000</v>
      </c>
      <c r="S890"/>
      <c r="T890"/>
      <c r="U890"/>
      <c r="V890" s="12" t="s">
        <v>36</v>
      </c>
      <c r="W890" s="1" t="s">
        <v>35</v>
      </c>
    </row>
    <row r="891" spans="1:23" s="59" customFormat="1" x14ac:dyDescent="0.2">
      <c r="A891" t="s">
        <v>584</v>
      </c>
      <c r="B891" s="1" t="s">
        <v>206</v>
      </c>
      <c r="C891" s="1">
        <v>2</v>
      </c>
      <c r="D891" s="73" t="str">
        <f t="shared" si="56"/>
        <v>5 or below</v>
      </c>
      <c r="E891" s="1" t="str">
        <f t="shared" si="57"/>
        <v>505 West 19th Street 2A</v>
      </c>
      <c r="F891" s="3">
        <v>5475000</v>
      </c>
      <c r="G891">
        <v>40</v>
      </c>
      <c r="H891" s="1" t="s">
        <v>33</v>
      </c>
      <c r="I891" s="1">
        <v>2</v>
      </c>
      <c r="J891" s="51">
        <v>2.5</v>
      </c>
      <c r="K891" s="52">
        <v>2117</v>
      </c>
      <c r="L891" s="3">
        <f t="shared" si="58"/>
        <v>2586.2068965517242</v>
      </c>
      <c r="M891" s="72">
        <v>4091</v>
      </c>
      <c r="N891" s="72">
        <v>3481</v>
      </c>
      <c r="O891">
        <v>3.58</v>
      </c>
      <c r="P891"/>
      <c r="Q891" s="53" t="s">
        <v>52</v>
      </c>
      <c r="R891" s="3">
        <f t="shared" si="59"/>
        <v>5475000</v>
      </c>
      <c r="S891"/>
      <c r="T891"/>
      <c r="U891"/>
      <c r="V891" s="1" t="s">
        <v>36</v>
      </c>
      <c r="W891" s="1" t="s">
        <v>35</v>
      </c>
    </row>
    <row r="892" spans="1:23" s="59" customFormat="1" x14ac:dyDescent="0.2">
      <c r="A892" s="59" t="s">
        <v>584</v>
      </c>
      <c r="B892" s="60" t="s">
        <v>165</v>
      </c>
      <c r="C892" s="60">
        <v>5</v>
      </c>
      <c r="D892" s="73" t="str">
        <f t="shared" si="56"/>
        <v>5 or below</v>
      </c>
      <c r="E892" s="1" t="str">
        <f t="shared" si="57"/>
        <v>505 West 19th Street 5A</v>
      </c>
      <c r="F892" s="61">
        <v>4990000</v>
      </c>
      <c r="G892" s="59">
        <v>270</v>
      </c>
      <c r="H892" s="60" t="s">
        <v>33</v>
      </c>
      <c r="I892" s="60">
        <v>2</v>
      </c>
      <c r="J892" s="62">
        <v>3</v>
      </c>
      <c r="K892" s="63">
        <v>2144</v>
      </c>
      <c r="L892" s="61">
        <f t="shared" si="58"/>
        <v>2251.8656716417909</v>
      </c>
      <c r="M892" s="64">
        <v>2.71</v>
      </c>
      <c r="N892" s="64"/>
      <c r="Q892" s="65" t="s">
        <v>34</v>
      </c>
      <c r="R892" s="61">
        <f t="shared" si="59"/>
        <v>4828000</v>
      </c>
      <c r="S892" s="66">
        <v>42475</v>
      </c>
      <c r="T892" s="64">
        <v>4828000</v>
      </c>
      <c r="V892" s="60" t="s">
        <v>36</v>
      </c>
      <c r="W892" s="60" t="s">
        <v>36</v>
      </c>
    </row>
    <row r="893" spans="1:23" s="59" customFormat="1" x14ac:dyDescent="0.2">
      <c r="A893" s="59" t="s">
        <v>584</v>
      </c>
      <c r="B893" s="60" t="s">
        <v>200</v>
      </c>
      <c r="C893" s="60">
        <v>6</v>
      </c>
      <c r="D893" s="73" t="str">
        <f t="shared" ref="D893:D927" si="60">IF(C893&lt;=$E$4,$F$4,IF(C893&lt;=$E$5,$F$5,IF(C893&lt;=$E$6,$F$6,IF(C893&lt;=$E$7,$F$7,IF(C893&lt;=$E$8,$F$8,IF(C893&lt;=$E$9,$F$9,IF(C893&gt;=$E$9,$F$10,"Look!")))))))</f>
        <v>6 to 10</v>
      </c>
      <c r="E893" s="1" t="str">
        <f t="shared" si="57"/>
        <v>505 West 19th Street 6C</v>
      </c>
      <c r="F893" s="61">
        <v>4140000</v>
      </c>
      <c r="G893" s="59">
        <v>126</v>
      </c>
      <c r="H893" s="60" t="s">
        <v>33</v>
      </c>
      <c r="I893" s="60">
        <v>2</v>
      </c>
      <c r="J893" s="62">
        <v>2</v>
      </c>
      <c r="K893" s="63">
        <v>1697</v>
      </c>
      <c r="L893" s="61">
        <f t="shared" si="58"/>
        <v>2484.1219799646433</v>
      </c>
      <c r="M893" s="64">
        <v>2.72</v>
      </c>
      <c r="N893" s="64"/>
      <c r="Q893" s="65" t="s">
        <v>34</v>
      </c>
      <c r="R893" s="61">
        <f t="shared" si="59"/>
        <v>4215555</v>
      </c>
      <c r="S893" s="66">
        <v>42345</v>
      </c>
      <c r="T893" s="64">
        <v>4215555</v>
      </c>
      <c r="V893" s="60" t="s">
        <v>36</v>
      </c>
      <c r="W893" s="60" t="s">
        <v>36</v>
      </c>
    </row>
    <row r="894" spans="1:23" s="59" customFormat="1" x14ac:dyDescent="0.2">
      <c r="A894" s="59" t="s">
        <v>584</v>
      </c>
      <c r="B894" s="60" t="s">
        <v>294</v>
      </c>
      <c r="C894" s="60">
        <v>7</v>
      </c>
      <c r="D894" s="73" t="str">
        <f t="shared" si="60"/>
        <v>6 to 10</v>
      </c>
      <c r="E894" s="1" t="str">
        <f t="shared" si="57"/>
        <v>505 West 19th Street 7B</v>
      </c>
      <c r="F894" s="61">
        <v>3640000</v>
      </c>
      <c r="G894" s="59">
        <v>467</v>
      </c>
      <c r="H894" s="60" t="s">
        <v>33</v>
      </c>
      <c r="I894" s="60">
        <v>2</v>
      </c>
      <c r="J894" s="62">
        <v>2</v>
      </c>
      <c r="K894" s="63">
        <v>1468</v>
      </c>
      <c r="L894" s="61">
        <f t="shared" si="58"/>
        <v>2524.816076294278</v>
      </c>
      <c r="M894" s="64">
        <v>2.65</v>
      </c>
      <c r="N894" s="64"/>
      <c r="Q894" s="65" t="s">
        <v>34</v>
      </c>
      <c r="R894" s="61">
        <f t="shared" si="59"/>
        <v>3706430</v>
      </c>
      <c r="S894" s="66">
        <v>42338</v>
      </c>
      <c r="T894" s="64">
        <v>3706430</v>
      </c>
      <c r="V894" s="60" t="s">
        <v>36</v>
      </c>
      <c r="W894" s="60" t="s">
        <v>36</v>
      </c>
    </row>
    <row r="895" spans="1:23" s="59" customFormat="1" x14ac:dyDescent="0.2">
      <c r="A895" s="59" t="s">
        <v>584</v>
      </c>
      <c r="B895" s="60" t="s">
        <v>38</v>
      </c>
      <c r="C895" s="60">
        <v>7</v>
      </c>
      <c r="D895" s="73" t="str">
        <f t="shared" si="60"/>
        <v>6 to 10</v>
      </c>
      <c r="E895" s="1" t="str">
        <f t="shared" si="57"/>
        <v>505 West 19th Street 7C</v>
      </c>
      <c r="F895" s="61">
        <v>4340000</v>
      </c>
      <c r="G895" s="59">
        <v>364</v>
      </c>
      <c r="H895" s="60" t="s">
        <v>33</v>
      </c>
      <c r="I895" s="60">
        <v>2</v>
      </c>
      <c r="J895" s="62">
        <v>2</v>
      </c>
      <c r="K895" s="63">
        <v>1697</v>
      </c>
      <c r="L895" s="61">
        <f t="shared" si="58"/>
        <v>2604.1278727165586</v>
      </c>
      <c r="M895" s="64">
        <v>2.73</v>
      </c>
      <c r="N895" s="64"/>
      <c r="Q895" s="65" t="s">
        <v>34</v>
      </c>
      <c r="R895" s="61">
        <f t="shared" si="59"/>
        <v>4419205</v>
      </c>
      <c r="S895" s="66">
        <v>42339</v>
      </c>
      <c r="T895" s="64">
        <v>4419205</v>
      </c>
      <c r="V895" s="60" t="s">
        <v>36</v>
      </c>
      <c r="W895" s="60" t="s">
        <v>36</v>
      </c>
    </row>
    <row r="896" spans="1:23" s="59" customFormat="1" x14ac:dyDescent="0.2">
      <c r="A896" s="59" t="s">
        <v>584</v>
      </c>
      <c r="B896" s="60" t="s">
        <v>193</v>
      </c>
      <c r="C896" s="60">
        <v>7</v>
      </c>
      <c r="D896" s="73" t="str">
        <f t="shared" si="60"/>
        <v>6 to 10</v>
      </c>
      <c r="E896" s="1" t="str">
        <f t="shared" si="57"/>
        <v>505 West 19th Street 7A</v>
      </c>
      <c r="F896" s="61">
        <v>5600000</v>
      </c>
      <c r="G896" s="59">
        <v>460</v>
      </c>
      <c r="H896" s="60" t="s">
        <v>33</v>
      </c>
      <c r="I896" s="60">
        <v>2</v>
      </c>
      <c r="J896" s="62">
        <v>3</v>
      </c>
      <c r="K896" s="63">
        <v>2144</v>
      </c>
      <c r="L896" s="61">
        <f t="shared" si="58"/>
        <v>2659.6082089552237</v>
      </c>
      <c r="M896" s="64">
        <v>2.65</v>
      </c>
      <c r="N896" s="64"/>
      <c r="Q896" s="65" t="s">
        <v>34</v>
      </c>
      <c r="R896" s="61">
        <f t="shared" si="59"/>
        <v>5702200</v>
      </c>
      <c r="S896" s="66">
        <v>42353</v>
      </c>
      <c r="T896" s="64">
        <v>5702200</v>
      </c>
      <c r="V896" s="60" t="s">
        <v>36</v>
      </c>
      <c r="W896" s="60" t="s">
        <v>36</v>
      </c>
    </row>
    <row r="897" spans="1:23" s="59" customFormat="1" x14ac:dyDescent="0.2">
      <c r="A897" s="59" t="s">
        <v>584</v>
      </c>
      <c r="B897" s="60" t="s">
        <v>39</v>
      </c>
      <c r="C897" s="60">
        <v>8</v>
      </c>
      <c r="D897" s="73" t="str">
        <f t="shared" si="60"/>
        <v>6 to 10</v>
      </c>
      <c r="E897" s="1" t="str">
        <f t="shared" si="57"/>
        <v>505 West 19th Street 8C</v>
      </c>
      <c r="F897" s="61">
        <v>4540000</v>
      </c>
      <c r="G897" s="59">
        <v>22</v>
      </c>
      <c r="H897" s="60" t="s">
        <v>33</v>
      </c>
      <c r="I897" s="60">
        <v>2</v>
      </c>
      <c r="J897" s="62">
        <v>2</v>
      </c>
      <c r="K897" s="63">
        <v>1693</v>
      </c>
      <c r="L897" s="61">
        <f t="shared" si="58"/>
        <v>2706.5121086828117</v>
      </c>
      <c r="M897" s="64">
        <v>2.75</v>
      </c>
      <c r="N897" s="64"/>
      <c r="Q897" s="65" t="s">
        <v>34</v>
      </c>
      <c r="R897" s="61">
        <f t="shared" si="59"/>
        <v>4582125</v>
      </c>
      <c r="S897" s="66">
        <v>42381</v>
      </c>
      <c r="T897" s="64">
        <v>4582125</v>
      </c>
      <c r="V897" s="60" t="s">
        <v>36</v>
      </c>
      <c r="W897" s="60" t="s">
        <v>36</v>
      </c>
    </row>
    <row r="898" spans="1:23" s="59" customFormat="1" x14ac:dyDescent="0.2">
      <c r="A898" s="59" t="s">
        <v>584</v>
      </c>
      <c r="B898" s="60" t="s">
        <v>228</v>
      </c>
      <c r="C898" s="60">
        <v>8</v>
      </c>
      <c r="D898" s="73" t="str">
        <f t="shared" si="60"/>
        <v>6 to 10</v>
      </c>
      <c r="E898" s="1" t="str">
        <f t="shared" si="57"/>
        <v>505 West 19th Street 8A</v>
      </c>
      <c r="F898" s="61">
        <v>5975000</v>
      </c>
      <c r="G898" s="59">
        <v>137</v>
      </c>
      <c r="H898" s="60" t="s">
        <v>33</v>
      </c>
      <c r="I898" s="60">
        <v>2</v>
      </c>
      <c r="J898" s="62">
        <v>3</v>
      </c>
      <c r="K898" s="63">
        <v>2148</v>
      </c>
      <c r="L898" s="61">
        <f t="shared" si="58"/>
        <v>2807.0395716945995</v>
      </c>
      <c r="M898" s="64">
        <v>2.75</v>
      </c>
      <c r="N898" s="64"/>
      <c r="Q898" s="65" t="s">
        <v>34</v>
      </c>
      <c r="R898" s="61">
        <f t="shared" si="59"/>
        <v>6029521</v>
      </c>
      <c r="S898" s="66">
        <v>42412</v>
      </c>
      <c r="T898" s="64">
        <v>6029521</v>
      </c>
      <c r="V898" s="60" t="s">
        <v>36</v>
      </c>
      <c r="W898" s="60" t="s">
        <v>36</v>
      </c>
    </row>
    <row r="899" spans="1:23" s="59" customFormat="1" x14ac:dyDescent="0.2">
      <c r="A899" t="s">
        <v>666</v>
      </c>
      <c r="B899" s="1" t="s">
        <v>227</v>
      </c>
      <c r="C899" s="1">
        <v>3</v>
      </c>
      <c r="D899" s="73" t="str">
        <f t="shared" si="60"/>
        <v>5 or below</v>
      </c>
      <c r="E899" s="1" t="str">
        <f t="shared" si="57"/>
        <v>514 West 24th Street 3E</v>
      </c>
      <c r="F899" s="3">
        <v>5200000</v>
      </c>
      <c r="G899">
        <v>11</v>
      </c>
      <c r="H899" s="1" t="s">
        <v>33</v>
      </c>
      <c r="I899" s="1">
        <v>2</v>
      </c>
      <c r="J899" s="51">
        <v>2.5</v>
      </c>
      <c r="K899" s="52">
        <v>2283</v>
      </c>
      <c r="L899" s="3">
        <f t="shared" si="58"/>
        <v>2277.7047744196234</v>
      </c>
      <c r="M899" s="72">
        <v>2971</v>
      </c>
      <c r="N899" s="72">
        <v>2465</v>
      </c>
      <c r="O899">
        <v>2.38</v>
      </c>
      <c r="P899"/>
      <c r="Q899" s="53" t="s">
        <v>52</v>
      </c>
      <c r="R899" s="3">
        <f t="shared" si="59"/>
        <v>5200000</v>
      </c>
      <c r="S899"/>
      <c r="T899"/>
      <c r="U899"/>
      <c r="V899" s="1" t="s">
        <v>36</v>
      </c>
      <c r="W899" s="1" t="s">
        <v>35</v>
      </c>
    </row>
    <row r="900" spans="1:23" s="59" customFormat="1" x14ac:dyDescent="0.2">
      <c r="A900" s="7" t="s">
        <v>666</v>
      </c>
      <c r="B900" s="67" t="s">
        <v>112</v>
      </c>
      <c r="C900" s="67">
        <v>5</v>
      </c>
      <c r="D900" s="73" t="str">
        <f t="shared" si="60"/>
        <v>5 or below</v>
      </c>
      <c r="E900" s="1" t="str">
        <f t="shared" si="57"/>
        <v>514 West 24th Street 5E</v>
      </c>
      <c r="F900" s="68">
        <v>5500000</v>
      </c>
      <c r="G900" s="7">
        <v>10</v>
      </c>
      <c r="H900" s="67" t="s">
        <v>33</v>
      </c>
      <c r="I900" s="67">
        <v>2</v>
      </c>
      <c r="J900" s="69">
        <v>2.5</v>
      </c>
      <c r="K900" s="5">
        <v>2277</v>
      </c>
      <c r="L900" s="68">
        <f t="shared" si="58"/>
        <v>2415.4589371980678</v>
      </c>
      <c r="M900" s="70">
        <v>3001</v>
      </c>
      <c r="N900" s="70">
        <v>2489</v>
      </c>
      <c r="O900" s="7">
        <v>2.41</v>
      </c>
      <c r="P900" s="7"/>
      <c r="Q900" s="71" t="s">
        <v>44</v>
      </c>
      <c r="R900" s="68">
        <f t="shared" si="59"/>
        <v>5500000</v>
      </c>
      <c r="S900" s="7"/>
      <c r="T900" s="7"/>
      <c r="U900" s="7"/>
      <c r="V900" s="67" t="s">
        <v>36</v>
      </c>
      <c r="W900" s="67" t="s">
        <v>36</v>
      </c>
    </row>
    <row r="901" spans="1:23" s="59" customFormat="1" x14ac:dyDescent="0.2">
      <c r="A901" s="7" t="s">
        <v>667</v>
      </c>
      <c r="B901" s="67">
        <v>4</v>
      </c>
      <c r="C901" s="67">
        <v>4</v>
      </c>
      <c r="D901" s="73" t="str">
        <f t="shared" si="60"/>
        <v>5 or below</v>
      </c>
      <c r="E901" s="1" t="str">
        <f t="shared" si="57"/>
        <v>519 West 23rd Street 4</v>
      </c>
      <c r="F901" s="68">
        <v>2995000</v>
      </c>
      <c r="G901" s="7">
        <v>197</v>
      </c>
      <c r="H901" s="67" t="s">
        <v>33</v>
      </c>
      <c r="I901" s="67">
        <v>2</v>
      </c>
      <c r="J901" s="69">
        <v>2</v>
      </c>
      <c r="K901" s="5">
        <v>1696</v>
      </c>
      <c r="L901" s="68">
        <f t="shared" si="58"/>
        <v>1765.9198113207547</v>
      </c>
      <c r="M901" s="70">
        <v>1338</v>
      </c>
      <c r="N901" s="70">
        <v>1316</v>
      </c>
      <c r="O901" s="7">
        <v>1.56</v>
      </c>
      <c r="P901" s="7"/>
      <c r="Q901" s="71" t="s">
        <v>44</v>
      </c>
      <c r="R901" s="68">
        <f t="shared" si="59"/>
        <v>2995000</v>
      </c>
      <c r="S901" s="7"/>
      <c r="T901" s="7"/>
      <c r="U901" s="7"/>
      <c r="V901" s="67" t="s">
        <v>36</v>
      </c>
      <c r="W901" s="67" t="s">
        <v>36</v>
      </c>
    </row>
    <row r="902" spans="1:23" s="59" customFormat="1" x14ac:dyDescent="0.2">
      <c r="A902" t="s">
        <v>668</v>
      </c>
      <c r="B902" s="1">
        <v>3</v>
      </c>
      <c r="C902" s="1">
        <v>3</v>
      </c>
      <c r="D902" s="73" t="str">
        <f t="shared" si="60"/>
        <v>5 or below</v>
      </c>
      <c r="E902" s="1" t="str">
        <f t="shared" si="57"/>
        <v>520 West 28th Street 3</v>
      </c>
      <c r="F902" s="3">
        <v>4895000</v>
      </c>
      <c r="G902">
        <v>284</v>
      </c>
      <c r="H902" s="1" t="s">
        <v>33</v>
      </c>
      <c r="I902" s="1">
        <v>2</v>
      </c>
      <c r="J902" s="51">
        <v>2.5</v>
      </c>
      <c r="K902" s="52">
        <v>1691</v>
      </c>
      <c r="L902" s="3">
        <f t="shared" si="58"/>
        <v>2894.7368421052633</v>
      </c>
      <c r="M902" s="72">
        <v>3110</v>
      </c>
      <c r="N902" s="72">
        <v>2981</v>
      </c>
      <c r="O902">
        <v>3.6</v>
      </c>
      <c r="P902"/>
      <c r="Q902" s="53" t="s">
        <v>52</v>
      </c>
      <c r="R902" s="3">
        <f t="shared" si="59"/>
        <v>4895000</v>
      </c>
      <c r="S902"/>
      <c r="T902"/>
      <c r="U902"/>
      <c r="V902" s="1" t="s">
        <v>36</v>
      </c>
      <c r="W902" s="1" t="s">
        <v>35</v>
      </c>
    </row>
    <row r="903" spans="1:23" s="59" customFormat="1" x14ac:dyDescent="0.2">
      <c r="A903" t="s">
        <v>668</v>
      </c>
      <c r="B903" s="1">
        <v>9</v>
      </c>
      <c r="C903" s="1">
        <v>9</v>
      </c>
      <c r="D903" s="73" t="str">
        <f t="shared" si="60"/>
        <v>6 to 10</v>
      </c>
      <c r="E903" s="1" t="str">
        <f t="shared" si="57"/>
        <v>520 West 28th Street 9</v>
      </c>
      <c r="F903" s="3">
        <v>5975000</v>
      </c>
      <c r="G903">
        <v>188</v>
      </c>
      <c r="H903" s="1" t="s">
        <v>33</v>
      </c>
      <c r="I903" s="1">
        <v>2</v>
      </c>
      <c r="J903" s="51">
        <v>2.5</v>
      </c>
      <c r="K903" s="52">
        <v>2147</v>
      </c>
      <c r="L903" s="3">
        <f t="shared" si="58"/>
        <v>2782.9529576152772</v>
      </c>
      <c r="M903" s="72">
        <v>4027</v>
      </c>
      <c r="N903" s="72">
        <v>3860</v>
      </c>
      <c r="O903">
        <v>3.67</v>
      </c>
      <c r="P903"/>
      <c r="Q903" s="53" t="s">
        <v>52</v>
      </c>
      <c r="R903" s="3">
        <f t="shared" si="59"/>
        <v>5975000</v>
      </c>
      <c r="S903"/>
      <c r="T903"/>
      <c r="U903"/>
      <c r="V903" s="1" t="s">
        <v>36</v>
      </c>
      <c r="W903" s="1" t="s">
        <v>35</v>
      </c>
    </row>
    <row r="904" spans="1:23" s="59" customFormat="1" x14ac:dyDescent="0.2">
      <c r="A904" t="s">
        <v>668</v>
      </c>
      <c r="B904" s="1">
        <v>26</v>
      </c>
      <c r="C904" s="1">
        <v>26</v>
      </c>
      <c r="D904" s="73" t="str">
        <f t="shared" si="60"/>
        <v>21 to 30</v>
      </c>
      <c r="E904" s="1" t="str">
        <f t="shared" si="57"/>
        <v>520 West 28th Street 26</v>
      </c>
      <c r="F904" s="3">
        <v>5295000</v>
      </c>
      <c r="G904">
        <v>390</v>
      </c>
      <c r="H904" s="1" t="s">
        <v>33</v>
      </c>
      <c r="I904" s="1">
        <v>2</v>
      </c>
      <c r="J904" s="51">
        <v>2.5</v>
      </c>
      <c r="K904" s="52">
        <v>1717</v>
      </c>
      <c r="L904" s="3">
        <f t="shared" si="58"/>
        <v>3083.867210250437</v>
      </c>
      <c r="M904" s="72">
        <v>3194</v>
      </c>
      <c r="N904" s="72">
        <v>3062</v>
      </c>
      <c r="O904">
        <v>3.64</v>
      </c>
      <c r="P904"/>
      <c r="Q904" s="53" t="s">
        <v>52</v>
      </c>
      <c r="R904" s="3">
        <f t="shared" si="59"/>
        <v>5295000</v>
      </c>
      <c r="S904"/>
      <c r="T904"/>
      <c r="U904"/>
      <c r="V904" s="1" t="s">
        <v>36</v>
      </c>
      <c r="W904" s="1" t="s">
        <v>35</v>
      </c>
    </row>
    <row r="905" spans="1:23" s="59" customFormat="1" x14ac:dyDescent="0.2">
      <c r="A905" s="7" t="s">
        <v>668</v>
      </c>
      <c r="B905" s="67">
        <v>17</v>
      </c>
      <c r="C905" s="67">
        <v>17</v>
      </c>
      <c r="D905" s="73" t="str">
        <f t="shared" si="60"/>
        <v>11 to 20</v>
      </c>
      <c r="E905" s="1" t="str">
        <f t="shared" si="57"/>
        <v>520 West 28th Street 17</v>
      </c>
      <c r="F905" s="68">
        <v>5195000</v>
      </c>
      <c r="G905" s="7">
        <v>377</v>
      </c>
      <c r="H905" s="67" t="s">
        <v>33</v>
      </c>
      <c r="I905" s="67">
        <v>2</v>
      </c>
      <c r="J905" s="69">
        <v>2.5</v>
      </c>
      <c r="K905" s="5">
        <v>1717</v>
      </c>
      <c r="L905" s="68">
        <f t="shared" si="58"/>
        <v>3025.626092020967</v>
      </c>
      <c r="M905" s="70">
        <v>3180</v>
      </c>
      <c r="N905" s="70">
        <v>3048</v>
      </c>
      <c r="O905" s="7">
        <v>3.63</v>
      </c>
      <c r="P905" s="7"/>
      <c r="Q905" s="71" t="s">
        <v>44</v>
      </c>
      <c r="R905" s="68">
        <f t="shared" si="59"/>
        <v>5195000</v>
      </c>
      <c r="S905" s="7"/>
      <c r="T905" s="7"/>
      <c r="U905" s="7"/>
      <c r="V905" s="67" t="s">
        <v>36</v>
      </c>
      <c r="W905" s="67" t="s">
        <v>36</v>
      </c>
    </row>
    <row r="906" spans="1:23" s="59" customFormat="1" x14ac:dyDescent="0.2">
      <c r="A906" s="7" t="s">
        <v>668</v>
      </c>
      <c r="B906" s="67">
        <v>22</v>
      </c>
      <c r="C906" s="67">
        <v>22</v>
      </c>
      <c r="D906" s="73" t="str">
        <f t="shared" si="60"/>
        <v>21 to 30</v>
      </c>
      <c r="E906" s="1" t="str">
        <f t="shared" si="57"/>
        <v>520 West 28th Street 22</v>
      </c>
      <c r="F906" s="68">
        <v>5225000</v>
      </c>
      <c r="G906" s="7">
        <v>356</v>
      </c>
      <c r="H906" s="67" t="s">
        <v>33</v>
      </c>
      <c r="I906" s="67">
        <v>2</v>
      </c>
      <c r="J906" s="69">
        <v>2.5</v>
      </c>
      <c r="K906" s="5">
        <v>1717</v>
      </c>
      <c r="L906" s="68">
        <f t="shared" si="58"/>
        <v>3043.0984274898078</v>
      </c>
      <c r="M906" s="70">
        <v>3187</v>
      </c>
      <c r="N906" s="70">
        <v>3055</v>
      </c>
      <c r="O906" s="7">
        <v>3.64</v>
      </c>
      <c r="P906" s="7"/>
      <c r="Q906" s="71" t="s">
        <v>44</v>
      </c>
      <c r="R906" s="68">
        <f t="shared" si="59"/>
        <v>5225000</v>
      </c>
      <c r="S906" s="7"/>
      <c r="T906" s="7"/>
      <c r="U906" s="7"/>
      <c r="V906" s="67" t="s">
        <v>36</v>
      </c>
      <c r="W906" s="67" t="s">
        <v>36</v>
      </c>
    </row>
    <row r="907" spans="1:23" s="59" customFormat="1" x14ac:dyDescent="0.2">
      <c r="A907" s="7" t="s">
        <v>668</v>
      </c>
      <c r="B907" s="67">
        <v>18</v>
      </c>
      <c r="C907" s="67">
        <v>18</v>
      </c>
      <c r="D907" s="73" t="str">
        <f t="shared" si="60"/>
        <v>11 to 20</v>
      </c>
      <c r="E907" s="1" t="str">
        <f t="shared" si="57"/>
        <v>520 West 28th Street 18</v>
      </c>
      <c r="F907" s="68">
        <v>5195000</v>
      </c>
      <c r="G907" s="7">
        <v>3</v>
      </c>
      <c r="H907" s="67" t="s">
        <v>33</v>
      </c>
      <c r="I907" s="67">
        <v>2</v>
      </c>
      <c r="J907" s="69">
        <v>2.5</v>
      </c>
      <c r="K907" s="5">
        <v>1691</v>
      </c>
      <c r="L907" s="68">
        <f t="shared" si="58"/>
        <v>3072.1466587817858</v>
      </c>
      <c r="M907" s="70">
        <v>3132</v>
      </c>
      <c r="N907" s="70">
        <v>3002</v>
      </c>
      <c r="O907" s="7">
        <v>3.63</v>
      </c>
      <c r="P907" s="7"/>
      <c r="Q907" s="71" t="s">
        <v>44</v>
      </c>
      <c r="R907" s="68">
        <f t="shared" si="59"/>
        <v>5195000</v>
      </c>
      <c r="S907" s="7"/>
      <c r="T907" s="7"/>
      <c r="U907" s="7"/>
      <c r="V907" s="67" t="s">
        <v>36</v>
      </c>
      <c r="W907" s="67" t="s">
        <v>36</v>
      </c>
    </row>
    <row r="908" spans="1:23" s="59" customFormat="1" x14ac:dyDescent="0.2">
      <c r="A908" t="s">
        <v>585</v>
      </c>
      <c r="B908" s="1" t="s">
        <v>185</v>
      </c>
      <c r="C908" s="1">
        <v>4</v>
      </c>
      <c r="D908" s="73" t="str">
        <f t="shared" si="60"/>
        <v>5 or below</v>
      </c>
      <c r="E908" s="1" t="str">
        <f t="shared" si="57"/>
        <v>522 West 29th Street 4D</v>
      </c>
      <c r="F908" s="3">
        <v>3500000</v>
      </c>
      <c r="G908">
        <v>250</v>
      </c>
      <c r="H908" s="1" t="s">
        <v>33</v>
      </c>
      <c r="I908" s="1">
        <v>2</v>
      </c>
      <c r="J908" s="51">
        <v>2</v>
      </c>
      <c r="K908" s="52">
        <v>1255</v>
      </c>
      <c r="L908" s="3">
        <f t="shared" si="58"/>
        <v>2788.8446215139443</v>
      </c>
      <c r="M908" s="72">
        <v>1586</v>
      </c>
      <c r="N908" s="72">
        <v>1758</v>
      </c>
      <c r="O908">
        <v>2.66</v>
      </c>
      <c r="P908"/>
      <c r="Q908" s="53" t="s">
        <v>52</v>
      </c>
      <c r="R908" s="3">
        <f t="shared" si="59"/>
        <v>3500000</v>
      </c>
      <c r="S908"/>
      <c r="T908"/>
      <c r="U908"/>
      <c r="V908" s="1" t="s">
        <v>36</v>
      </c>
      <c r="W908" s="1" t="s">
        <v>35</v>
      </c>
    </row>
    <row r="909" spans="1:23" s="59" customFormat="1" x14ac:dyDescent="0.2">
      <c r="A909" t="s">
        <v>585</v>
      </c>
      <c r="B909" s="1" t="s">
        <v>669</v>
      </c>
      <c r="C909" s="1">
        <v>9</v>
      </c>
      <c r="D909" s="73" t="str">
        <f t="shared" si="60"/>
        <v>6 to 10</v>
      </c>
      <c r="E909" s="1" t="str">
        <f t="shared" si="57"/>
        <v>522 West 29th Street PH9B</v>
      </c>
      <c r="F909" s="3">
        <v>6950000</v>
      </c>
      <c r="G909">
        <v>71</v>
      </c>
      <c r="H909" s="1" t="s">
        <v>33</v>
      </c>
      <c r="I909" s="1">
        <v>2</v>
      </c>
      <c r="J909" s="51">
        <v>2.5</v>
      </c>
      <c r="K909" s="52">
        <v>1638</v>
      </c>
      <c r="L909" s="3">
        <f t="shared" si="58"/>
        <v>4242.9792429792433</v>
      </c>
      <c r="M909" s="72">
        <v>2270</v>
      </c>
      <c r="N909" s="72">
        <v>2516</v>
      </c>
      <c r="O909">
        <v>2.92</v>
      </c>
      <c r="P909"/>
      <c r="Q909" s="53" t="s">
        <v>52</v>
      </c>
      <c r="R909" s="3">
        <f t="shared" si="59"/>
        <v>6950000</v>
      </c>
      <c r="S909"/>
      <c r="T909"/>
      <c r="U909"/>
      <c r="V909" s="1" t="s">
        <v>36</v>
      </c>
      <c r="W909" s="1" t="s">
        <v>35</v>
      </c>
    </row>
    <row r="910" spans="1:23" s="59" customFormat="1" x14ac:dyDescent="0.2">
      <c r="A910" s="7" t="s">
        <v>585</v>
      </c>
      <c r="B910" s="67" t="s">
        <v>178</v>
      </c>
      <c r="C910" s="67">
        <v>4</v>
      </c>
      <c r="D910" s="73" t="str">
        <f t="shared" si="60"/>
        <v>5 or below</v>
      </c>
      <c r="E910" s="1" t="str">
        <f t="shared" ref="E910:E973" si="61">A910&amp;" "&amp;B910</f>
        <v>522 West 29th Street 4A</v>
      </c>
      <c r="F910" s="68">
        <v>3700000</v>
      </c>
      <c r="G910" s="7">
        <v>0</v>
      </c>
      <c r="H910" s="67" t="s">
        <v>33</v>
      </c>
      <c r="I910" s="67">
        <v>2</v>
      </c>
      <c r="J910" s="69">
        <v>2</v>
      </c>
      <c r="K910" s="5">
        <v>1255</v>
      </c>
      <c r="L910" s="68">
        <f t="shared" ref="L910:L973" si="62">IF(K910="NA","NA",R910/K910)</f>
        <v>2948.2071713147411</v>
      </c>
      <c r="M910" s="70">
        <v>1586</v>
      </c>
      <c r="N910" s="70">
        <v>1758</v>
      </c>
      <c r="O910" s="7">
        <v>2.66</v>
      </c>
      <c r="P910" s="7"/>
      <c r="Q910" s="71" t="s">
        <v>44</v>
      </c>
      <c r="R910" s="68">
        <f t="shared" ref="R910:R973" si="63">IF(ISBLANK(T910),F910,T910)</f>
        <v>3700000</v>
      </c>
      <c r="S910" s="7"/>
      <c r="T910" s="7"/>
      <c r="U910" s="7"/>
      <c r="V910" s="67" t="s">
        <v>36</v>
      </c>
      <c r="W910" s="67" t="s">
        <v>36</v>
      </c>
    </row>
    <row r="911" spans="1:23" s="59" customFormat="1" x14ac:dyDescent="0.2">
      <c r="A911" t="s">
        <v>586</v>
      </c>
      <c r="B911" s="1" t="s">
        <v>154</v>
      </c>
      <c r="C911" s="1">
        <v>6</v>
      </c>
      <c r="D911" s="73" t="str">
        <f t="shared" si="60"/>
        <v>6 to 10</v>
      </c>
      <c r="E911" s="1" t="str">
        <f t="shared" si="61"/>
        <v>527 West 27th Street 6B</v>
      </c>
      <c r="F911" s="3">
        <v>3695000</v>
      </c>
      <c r="G911">
        <v>154</v>
      </c>
      <c r="H911" s="1" t="s">
        <v>33</v>
      </c>
      <c r="I911" s="1">
        <v>2</v>
      </c>
      <c r="J911" s="51">
        <v>2.5</v>
      </c>
      <c r="K911" s="52">
        <v>1539</v>
      </c>
      <c r="L911" s="3">
        <f t="shared" si="62"/>
        <v>2400.9096816114361</v>
      </c>
      <c r="M911" s="72">
        <v>2329</v>
      </c>
      <c r="N911" s="72">
        <v>2783</v>
      </c>
      <c r="O911">
        <v>3.32</v>
      </c>
      <c r="P911"/>
      <c r="Q911" s="53" t="s">
        <v>52</v>
      </c>
      <c r="R911" s="3">
        <f t="shared" si="63"/>
        <v>3695000</v>
      </c>
      <c r="S911"/>
      <c r="T911"/>
      <c r="U911"/>
      <c r="V911" s="1" t="s">
        <v>36</v>
      </c>
      <c r="W911" s="1" t="s">
        <v>35</v>
      </c>
    </row>
    <row r="912" spans="1:23" s="59" customFormat="1" x14ac:dyDescent="0.2">
      <c r="A912" t="s">
        <v>589</v>
      </c>
      <c r="B912" s="1" t="s">
        <v>670</v>
      </c>
      <c r="C912" s="1">
        <v>2</v>
      </c>
      <c r="D912" s="73" t="str">
        <f t="shared" si="60"/>
        <v>5 or below</v>
      </c>
      <c r="E912" s="1" t="str">
        <f t="shared" si="61"/>
        <v>540 West 49th Street 201S</v>
      </c>
      <c r="F912" s="3">
        <v>1950000</v>
      </c>
      <c r="G912">
        <v>32</v>
      </c>
      <c r="H912" s="1" t="s">
        <v>33</v>
      </c>
      <c r="I912" s="1">
        <v>2</v>
      </c>
      <c r="J912" s="51">
        <v>2</v>
      </c>
      <c r="K912" s="52">
        <v>1215</v>
      </c>
      <c r="L912" s="3">
        <f t="shared" si="62"/>
        <v>1604.9382716049383</v>
      </c>
      <c r="M912">
        <v>1339</v>
      </c>
      <c r="N912">
        <v>239</v>
      </c>
      <c r="O912">
        <v>1.3</v>
      </c>
      <c r="P912"/>
      <c r="Q912" s="53" t="s">
        <v>52</v>
      </c>
      <c r="R912" s="3">
        <f t="shared" si="63"/>
        <v>1950000</v>
      </c>
      <c r="S912"/>
      <c r="T912"/>
      <c r="U912"/>
      <c r="V912" s="12" t="s">
        <v>36</v>
      </c>
      <c r="W912" s="1" t="s">
        <v>35</v>
      </c>
    </row>
    <row r="913" spans="1:23" s="59" customFormat="1" x14ac:dyDescent="0.2">
      <c r="A913" t="s">
        <v>589</v>
      </c>
      <c r="B913" s="1" t="s">
        <v>671</v>
      </c>
      <c r="C913" s="1">
        <v>3</v>
      </c>
      <c r="D913" s="73" t="str">
        <f t="shared" si="60"/>
        <v>5 or below</v>
      </c>
      <c r="E913" s="1" t="str">
        <f t="shared" si="61"/>
        <v>540 West 49th Street 306N</v>
      </c>
      <c r="F913" s="3">
        <v>2350000</v>
      </c>
      <c r="G913">
        <v>110</v>
      </c>
      <c r="H913" s="1" t="s">
        <v>33</v>
      </c>
      <c r="I913" s="1">
        <v>2</v>
      </c>
      <c r="J913" s="51">
        <v>2</v>
      </c>
      <c r="K913" s="52">
        <v>1157</v>
      </c>
      <c r="L913" s="3">
        <f t="shared" si="62"/>
        <v>2031.1149524632672</v>
      </c>
      <c r="M913">
        <v>1316</v>
      </c>
      <c r="N913">
        <v>885</v>
      </c>
      <c r="O913">
        <v>1.9</v>
      </c>
      <c r="P913"/>
      <c r="Q913" s="53" t="s">
        <v>52</v>
      </c>
      <c r="R913" s="3">
        <f t="shared" si="63"/>
        <v>2350000</v>
      </c>
      <c r="S913"/>
      <c r="T913"/>
      <c r="U913"/>
      <c r="V913" s="12" t="s">
        <v>36</v>
      </c>
      <c r="W913" s="1" t="s">
        <v>35</v>
      </c>
    </row>
    <row r="914" spans="1:23" s="59" customFormat="1" x14ac:dyDescent="0.2">
      <c r="A914" t="s">
        <v>589</v>
      </c>
      <c r="B914" s="1" t="s">
        <v>672</v>
      </c>
      <c r="C914" s="1">
        <v>7</v>
      </c>
      <c r="D914" s="73" t="str">
        <f t="shared" si="60"/>
        <v>6 to 10</v>
      </c>
      <c r="E914" s="1" t="str">
        <f t="shared" si="61"/>
        <v>540 West 49th Street PH3S</v>
      </c>
      <c r="F914" s="3">
        <v>2250000</v>
      </c>
      <c r="G914">
        <v>297</v>
      </c>
      <c r="H914" s="1" t="s">
        <v>33</v>
      </c>
      <c r="I914" s="1">
        <v>2</v>
      </c>
      <c r="J914" s="51">
        <v>2</v>
      </c>
      <c r="K914" s="52">
        <v>1232</v>
      </c>
      <c r="L914" s="3">
        <f t="shared" si="62"/>
        <v>1826.2987012987012</v>
      </c>
      <c r="M914">
        <v>1507</v>
      </c>
      <c r="N914">
        <v>269</v>
      </c>
      <c r="O914">
        <v>1.44</v>
      </c>
      <c r="P914"/>
      <c r="Q914" s="53" t="s">
        <v>52</v>
      </c>
      <c r="R914" s="3">
        <f t="shared" si="63"/>
        <v>2250000</v>
      </c>
      <c r="S914"/>
      <c r="T914"/>
      <c r="U914"/>
      <c r="V914" s="12" t="s">
        <v>36</v>
      </c>
      <c r="W914" s="1" t="s">
        <v>35</v>
      </c>
    </row>
    <row r="915" spans="1:23" s="59" customFormat="1" x14ac:dyDescent="0.2">
      <c r="A915" t="s">
        <v>589</v>
      </c>
      <c r="B915" s="1" t="s">
        <v>673</v>
      </c>
      <c r="C915" s="1">
        <v>7</v>
      </c>
      <c r="D915" s="73" t="str">
        <f t="shared" si="60"/>
        <v>6 to 10</v>
      </c>
      <c r="E915" s="1" t="str">
        <f t="shared" si="61"/>
        <v>540 West 49th Street PH4N</v>
      </c>
      <c r="F915" s="3">
        <v>2495000</v>
      </c>
      <c r="G915">
        <v>312</v>
      </c>
      <c r="H915" s="1" t="s">
        <v>33</v>
      </c>
      <c r="I915" s="1">
        <v>2</v>
      </c>
      <c r="J915" s="51">
        <v>2</v>
      </c>
      <c r="K915" s="52">
        <v>1377</v>
      </c>
      <c r="L915" s="3">
        <f t="shared" si="62"/>
        <v>1811.909949164851</v>
      </c>
      <c r="M915">
        <v>1685</v>
      </c>
      <c r="N915">
        <v>294</v>
      </c>
      <c r="O915">
        <v>1.44</v>
      </c>
      <c r="P915"/>
      <c r="Q915" s="53" t="s">
        <v>52</v>
      </c>
      <c r="R915" s="3">
        <f t="shared" si="63"/>
        <v>2495000</v>
      </c>
      <c r="S915"/>
      <c r="T915"/>
      <c r="U915"/>
      <c r="V915" s="12" t="s">
        <v>36</v>
      </c>
      <c r="W915" s="1" t="s">
        <v>35</v>
      </c>
    </row>
    <row r="916" spans="1:23" s="59" customFormat="1" x14ac:dyDescent="0.2">
      <c r="A916" s="59" t="s">
        <v>589</v>
      </c>
      <c r="B916" s="60" t="s">
        <v>674</v>
      </c>
      <c r="C916" s="60">
        <v>7</v>
      </c>
      <c r="D916" s="73" t="str">
        <f t="shared" si="60"/>
        <v>6 to 10</v>
      </c>
      <c r="E916" s="1" t="str">
        <f t="shared" si="61"/>
        <v>540 West 49th Street PH6N</v>
      </c>
      <c r="F916" s="61">
        <v>2700000</v>
      </c>
      <c r="G916" s="59">
        <v>107</v>
      </c>
      <c r="H916" s="60" t="s">
        <v>33</v>
      </c>
      <c r="I916" s="60">
        <v>2</v>
      </c>
      <c r="J916" s="62">
        <v>2</v>
      </c>
      <c r="K916" s="63">
        <v>1346</v>
      </c>
      <c r="L916" s="61">
        <f t="shared" si="62"/>
        <v>1906.3818722139672</v>
      </c>
      <c r="M916" s="59">
        <v>1.43</v>
      </c>
      <c r="Q916" s="65" t="s">
        <v>34</v>
      </c>
      <c r="R916" s="61">
        <f t="shared" si="63"/>
        <v>2565990</v>
      </c>
      <c r="S916" s="66">
        <v>42496</v>
      </c>
      <c r="T916" s="64">
        <v>2565990</v>
      </c>
      <c r="U916" s="59">
        <v>107</v>
      </c>
      <c r="V916" s="60" t="s">
        <v>36</v>
      </c>
      <c r="W916" s="60" t="s">
        <v>36</v>
      </c>
    </row>
    <row r="917" spans="1:23" s="59" customFormat="1" x14ac:dyDescent="0.2">
      <c r="A917" s="59" t="s">
        <v>592</v>
      </c>
      <c r="B917" s="60" t="s">
        <v>32</v>
      </c>
      <c r="C917" s="60">
        <v>3</v>
      </c>
      <c r="D917" s="73" t="str">
        <f t="shared" si="60"/>
        <v>5 or below</v>
      </c>
      <c r="E917" s="1" t="str">
        <f t="shared" si="61"/>
        <v>551 West 21st Street 3A</v>
      </c>
      <c r="F917" s="61">
        <v>3700000</v>
      </c>
      <c r="G917" s="59">
        <v>43</v>
      </c>
      <c r="H917" s="60" t="s">
        <v>33</v>
      </c>
      <c r="I917" s="60">
        <v>2</v>
      </c>
      <c r="J917" s="62">
        <v>2</v>
      </c>
      <c r="K917" s="63">
        <v>2113</v>
      </c>
      <c r="L917" s="61">
        <f t="shared" si="62"/>
        <v>1784.323237103644</v>
      </c>
      <c r="M917" s="64">
        <v>2.85</v>
      </c>
      <c r="N917" s="64"/>
      <c r="Q917" s="65" t="s">
        <v>34</v>
      </c>
      <c r="R917" s="61">
        <f t="shared" si="63"/>
        <v>3770275</v>
      </c>
      <c r="S917" s="66">
        <v>42565</v>
      </c>
      <c r="T917" s="64">
        <v>3770275</v>
      </c>
      <c r="V917" s="60" t="s">
        <v>36</v>
      </c>
      <c r="W917" s="60" t="s">
        <v>36</v>
      </c>
    </row>
    <row r="918" spans="1:23" s="59" customFormat="1" x14ac:dyDescent="0.2">
      <c r="A918" s="59" t="s">
        <v>592</v>
      </c>
      <c r="B918" s="60" t="s">
        <v>178</v>
      </c>
      <c r="C918" s="60">
        <v>4</v>
      </c>
      <c r="D918" s="73" t="str">
        <f t="shared" si="60"/>
        <v>5 or below</v>
      </c>
      <c r="E918" s="1" t="str">
        <f t="shared" si="61"/>
        <v>551 West 21st Street 4A</v>
      </c>
      <c r="F918" s="61">
        <v>3850000</v>
      </c>
      <c r="G918" s="59">
        <v>63</v>
      </c>
      <c r="H918" s="60" t="s">
        <v>33</v>
      </c>
      <c r="I918" s="60">
        <v>2</v>
      </c>
      <c r="J918" s="62">
        <v>2</v>
      </c>
      <c r="K918" s="63">
        <v>2113</v>
      </c>
      <c r="L918" s="61">
        <f t="shared" si="62"/>
        <v>1800.9484145764316</v>
      </c>
      <c r="M918" s="64">
        <v>2.86</v>
      </c>
      <c r="N918" s="64"/>
      <c r="Q918" s="65" t="s">
        <v>34</v>
      </c>
      <c r="R918" s="61">
        <f t="shared" si="63"/>
        <v>3805404</v>
      </c>
      <c r="S918" s="66">
        <v>42551</v>
      </c>
      <c r="T918" s="64">
        <v>3805404</v>
      </c>
      <c r="V918" s="60" t="s">
        <v>36</v>
      </c>
      <c r="W918" s="60" t="s">
        <v>36</v>
      </c>
    </row>
    <row r="919" spans="1:23" s="59" customFormat="1" x14ac:dyDescent="0.2">
      <c r="A919" t="s">
        <v>592</v>
      </c>
      <c r="B919" s="1" t="s">
        <v>38</v>
      </c>
      <c r="C919" s="1">
        <v>7</v>
      </c>
      <c r="D919" s="73" t="str">
        <f t="shared" si="60"/>
        <v>6 to 10</v>
      </c>
      <c r="E919" s="1" t="str">
        <f t="shared" si="61"/>
        <v>551 West 21st Street 7C</v>
      </c>
      <c r="F919" s="3">
        <v>8300000</v>
      </c>
      <c r="G919">
        <v>431</v>
      </c>
      <c r="H919" s="1" t="s">
        <v>33</v>
      </c>
      <c r="I919" s="1">
        <v>2</v>
      </c>
      <c r="J919" s="51">
        <v>3</v>
      </c>
      <c r="K919" s="52">
        <v>2984</v>
      </c>
      <c r="L919" s="3">
        <f t="shared" si="62"/>
        <v>2781.5013404825736</v>
      </c>
      <c r="M919" s="72">
        <v>4740</v>
      </c>
      <c r="N919" s="72">
        <v>3713</v>
      </c>
      <c r="O919">
        <v>2.83</v>
      </c>
      <c r="P919"/>
      <c r="Q919" s="53" t="s">
        <v>52</v>
      </c>
      <c r="R919" s="3">
        <f t="shared" si="63"/>
        <v>8300000</v>
      </c>
      <c r="S919"/>
      <c r="T919"/>
      <c r="U919"/>
      <c r="V919" s="1" t="s">
        <v>36</v>
      </c>
      <c r="W919" s="1" t="s">
        <v>35</v>
      </c>
    </row>
    <row r="920" spans="1:23" s="59" customFormat="1" x14ac:dyDescent="0.2">
      <c r="A920" s="59" t="s">
        <v>592</v>
      </c>
      <c r="B920" s="60" t="s">
        <v>228</v>
      </c>
      <c r="C920" s="60">
        <v>8</v>
      </c>
      <c r="D920" s="73" t="str">
        <f t="shared" si="60"/>
        <v>6 to 10</v>
      </c>
      <c r="E920" s="1" t="str">
        <f t="shared" si="61"/>
        <v>551 West 21st Street 8A</v>
      </c>
      <c r="F920" s="61">
        <v>6350000</v>
      </c>
      <c r="G920" s="59">
        <v>886</v>
      </c>
      <c r="H920" s="60" t="s">
        <v>33</v>
      </c>
      <c r="I920" s="60">
        <v>2</v>
      </c>
      <c r="J920" s="62">
        <v>2</v>
      </c>
      <c r="K920" s="63">
        <v>2469</v>
      </c>
      <c r="L920" s="61">
        <f t="shared" si="62"/>
        <v>2413.7351154313487</v>
      </c>
      <c r="M920" s="64">
        <v>2.89</v>
      </c>
      <c r="N920" s="64"/>
      <c r="Q920" s="65" t="s">
        <v>34</v>
      </c>
      <c r="R920" s="61">
        <f t="shared" si="63"/>
        <v>5959512</v>
      </c>
      <c r="S920" s="66">
        <v>42620</v>
      </c>
      <c r="T920" s="64">
        <v>5959512</v>
      </c>
      <c r="V920" s="60" t="s">
        <v>36</v>
      </c>
      <c r="W920" s="60" t="s">
        <v>36</v>
      </c>
    </row>
    <row r="921" spans="1:23" s="59" customFormat="1" x14ac:dyDescent="0.2">
      <c r="A921" s="59" t="s">
        <v>592</v>
      </c>
      <c r="B921" s="60" t="s">
        <v>154</v>
      </c>
      <c r="C921" s="60">
        <v>6</v>
      </c>
      <c r="D921" s="73" t="str">
        <f t="shared" si="60"/>
        <v>6 to 10</v>
      </c>
      <c r="E921" s="1" t="str">
        <f t="shared" si="61"/>
        <v>551 West 21st Street 6B</v>
      </c>
      <c r="F921" s="61">
        <v>5750000</v>
      </c>
      <c r="G921" s="59">
        <v>878</v>
      </c>
      <c r="H921" s="60" t="s">
        <v>33</v>
      </c>
      <c r="I921" s="60">
        <v>2</v>
      </c>
      <c r="J921" s="62">
        <v>2</v>
      </c>
      <c r="K921" s="63">
        <v>2425</v>
      </c>
      <c r="L921" s="61">
        <f t="shared" si="62"/>
        <v>2415.541030927835</v>
      </c>
      <c r="M921" s="64">
        <v>2.85</v>
      </c>
      <c r="N921" s="64"/>
      <c r="Q921" s="65" t="s">
        <v>34</v>
      </c>
      <c r="R921" s="61">
        <f t="shared" si="63"/>
        <v>5857687</v>
      </c>
      <c r="S921" s="66">
        <v>42600</v>
      </c>
      <c r="T921" s="64">
        <v>5857687</v>
      </c>
      <c r="V921" s="60" t="s">
        <v>36</v>
      </c>
      <c r="W921" s="60" t="s">
        <v>36</v>
      </c>
    </row>
    <row r="922" spans="1:23" s="59" customFormat="1" x14ac:dyDescent="0.2">
      <c r="A922" s="59" t="s">
        <v>592</v>
      </c>
      <c r="B922" s="60" t="s">
        <v>193</v>
      </c>
      <c r="C922" s="60">
        <v>7</v>
      </c>
      <c r="D922" s="73" t="str">
        <f t="shared" si="60"/>
        <v>6 to 10</v>
      </c>
      <c r="E922" s="1" t="str">
        <f t="shared" si="61"/>
        <v>551 West 21st Street 7A</v>
      </c>
      <c r="F922" s="61">
        <v>6150000</v>
      </c>
      <c r="G922" s="59">
        <v>805</v>
      </c>
      <c r="H922" s="60" t="s">
        <v>33</v>
      </c>
      <c r="I922" s="60">
        <v>2</v>
      </c>
      <c r="J922" s="62">
        <v>2</v>
      </c>
      <c r="K922" s="63">
        <v>2469</v>
      </c>
      <c r="L922" s="61">
        <f t="shared" si="62"/>
        <v>2537.4592952612393</v>
      </c>
      <c r="M922" s="64">
        <v>2.86</v>
      </c>
      <c r="N922" s="64"/>
      <c r="Q922" s="65" t="s">
        <v>34</v>
      </c>
      <c r="R922" s="61">
        <f t="shared" si="63"/>
        <v>6264987</v>
      </c>
      <c r="S922" s="66">
        <v>42541</v>
      </c>
      <c r="T922" s="64">
        <v>6264987</v>
      </c>
      <c r="V922" s="60" t="s">
        <v>36</v>
      </c>
      <c r="W922" s="60" t="s">
        <v>36</v>
      </c>
    </row>
    <row r="923" spans="1:23" s="59" customFormat="1" x14ac:dyDescent="0.2">
      <c r="A923" s="59" t="s">
        <v>592</v>
      </c>
      <c r="B923" s="60" t="s">
        <v>294</v>
      </c>
      <c r="C923" s="60">
        <v>7</v>
      </c>
      <c r="D923" s="73" t="str">
        <f t="shared" si="60"/>
        <v>6 to 10</v>
      </c>
      <c r="E923" s="1" t="str">
        <f t="shared" si="61"/>
        <v>551 West 21st Street 7B</v>
      </c>
      <c r="F923" s="61">
        <v>6000000</v>
      </c>
      <c r="G923" s="59">
        <v>797</v>
      </c>
      <c r="H923" s="60" t="s">
        <v>33</v>
      </c>
      <c r="I923" s="60">
        <v>2</v>
      </c>
      <c r="J923" s="62">
        <v>2</v>
      </c>
      <c r="K923" s="63">
        <v>2407</v>
      </c>
      <c r="L923" s="61">
        <f t="shared" si="62"/>
        <v>2539.3643539675945</v>
      </c>
      <c r="M923" s="64">
        <v>2.89</v>
      </c>
      <c r="N923" s="64"/>
      <c r="Q923" s="65" t="s">
        <v>34</v>
      </c>
      <c r="R923" s="61">
        <f t="shared" si="63"/>
        <v>6112250</v>
      </c>
      <c r="S923" s="66">
        <v>42569</v>
      </c>
      <c r="T923" s="64">
        <v>6112250</v>
      </c>
      <c r="V923" s="60" t="s">
        <v>36</v>
      </c>
      <c r="W923" s="60" t="s">
        <v>36</v>
      </c>
    </row>
    <row r="924" spans="1:23" s="59" customFormat="1" x14ac:dyDescent="0.2">
      <c r="A924" s="59" t="s">
        <v>592</v>
      </c>
      <c r="B924" s="60" t="s">
        <v>375</v>
      </c>
      <c r="C924" s="60">
        <v>8</v>
      </c>
      <c r="D924" s="73" t="str">
        <f t="shared" si="60"/>
        <v>6 to 10</v>
      </c>
      <c r="E924" s="1" t="str">
        <f t="shared" si="61"/>
        <v>551 West 21st Street 8B</v>
      </c>
      <c r="F924" s="61">
        <v>6250000</v>
      </c>
      <c r="G924" s="59">
        <v>882</v>
      </c>
      <c r="H924" s="60" t="s">
        <v>33</v>
      </c>
      <c r="I924" s="60">
        <v>2</v>
      </c>
      <c r="J924" s="62">
        <v>2</v>
      </c>
      <c r="K924" s="63">
        <v>2425</v>
      </c>
      <c r="L924" s="61">
        <f t="shared" si="62"/>
        <v>2545.6247422680412</v>
      </c>
      <c r="M924" s="64">
        <v>2.89</v>
      </c>
      <c r="N924" s="64"/>
      <c r="Q924" s="65" t="s">
        <v>34</v>
      </c>
      <c r="R924" s="61">
        <f t="shared" si="63"/>
        <v>6173140</v>
      </c>
      <c r="S924" s="66">
        <v>42587</v>
      </c>
      <c r="T924" s="64">
        <v>6173140</v>
      </c>
      <c r="V924" s="60" t="s">
        <v>36</v>
      </c>
      <c r="W924" s="60" t="s">
        <v>36</v>
      </c>
    </row>
    <row r="925" spans="1:23" s="59" customFormat="1" x14ac:dyDescent="0.2">
      <c r="A925" s="59" t="s">
        <v>592</v>
      </c>
      <c r="B925" s="60" t="s">
        <v>39</v>
      </c>
      <c r="C925" s="60">
        <v>8</v>
      </c>
      <c r="D925" s="73" t="str">
        <f t="shared" si="60"/>
        <v>6 to 10</v>
      </c>
      <c r="E925" s="1" t="str">
        <f t="shared" si="61"/>
        <v>551 West 21st Street 8C</v>
      </c>
      <c r="F925" s="61">
        <v>7850000</v>
      </c>
      <c r="G925" s="59">
        <v>105</v>
      </c>
      <c r="H925" s="60" t="s">
        <v>33</v>
      </c>
      <c r="I925" s="60">
        <v>2</v>
      </c>
      <c r="J925" s="62">
        <v>3</v>
      </c>
      <c r="K925" s="63">
        <v>2985</v>
      </c>
      <c r="L925" s="61">
        <f t="shared" si="62"/>
        <v>2629.8157453936346</v>
      </c>
      <c r="M925" s="64">
        <v>2.86</v>
      </c>
      <c r="N925" s="64"/>
      <c r="Q925" s="65" t="s">
        <v>34</v>
      </c>
      <c r="R925" s="61">
        <f t="shared" si="63"/>
        <v>7850000</v>
      </c>
      <c r="S925" s="66">
        <v>42593</v>
      </c>
      <c r="T925" s="64">
        <v>7850000</v>
      </c>
      <c r="V925" s="60" t="s">
        <v>36</v>
      </c>
      <c r="W925" s="60" t="s">
        <v>36</v>
      </c>
    </row>
    <row r="926" spans="1:23" s="59" customFormat="1" x14ac:dyDescent="0.2">
      <c r="A926" s="7" t="s">
        <v>592</v>
      </c>
      <c r="B926" s="67" t="s">
        <v>165</v>
      </c>
      <c r="C926" s="67">
        <v>5</v>
      </c>
      <c r="D926" s="73" t="str">
        <f t="shared" si="60"/>
        <v>5 or below</v>
      </c>
      <c r="E926" s="1" t="str">
        <f t="shared" si="61"/>
        <v>551 West 21st Street 5A</v>
      </c>
      <c r="F926" s="68">
        <v>6350000</v>
      </c>
      <c r="G926" s="7">
        <v>97</v>
      </c>
      <c r="H926" s="67" t="s">
        <v>33</v>
      </c>
      <c r="I926" s="67">
        <v>2</v>
      </c>
      <c r="J926" s="69">
        <v>2.5</v>
      </c>
      <c r="K926" s="5">
        <v>2343</v>
      </c>
      <c r="L926" s="68">
        <f t="shared" si="62"/>
        <v>2710.2005975245411</v>
      </c>
      <c r="M926" s="70">
        <v>4146</v>
      </c>
      <c r="N926" s="70">
        <v>3249</v>
      </c>
      <c r="O926" s="7">
        <v>3.16</v>
      </c>
      <c r="P926" s="7"/>
      <c r="Q926" s="71" t="s">
        <v>44</v>
      </c>
      <c r="R926" s="68">
        <f t="shared" si="63"/>
        <v>6350000</v>
      </c>
      <c r="S926" s="7"/>
      <c r="T926" s="7"/>
      <c r="U926" s="7"/>
      <c r="V926" s="67" t="s">
        <v>36</v>
      </c>
      <c r="W926" s="67" t="s">
        <v>36</v>
      </c>
    </row>
    <row r="927" spans="1:23" s="59" customFormat="1" x14ac:dyDescent="0.2">
      <c r="A927" s="59" t="s">
        <v>592</v>
      </c>
      <c r="B927" s="60" t="s">
        <v>260</v>
      </c>
      <c r="C927" s="60">
        <v>5</v>
      </c>
      <c r="D927" s="73" t="str">
        <f t="shared" si="60"/>
        <v>5 or below</v>
      </c>
      <c r="E927" s="1" t="str">
        <f t="shared" si="61"/>
        <v>551 West 21st Street 5B</v>
      </c>
      <c r="F927" s="61">
        <v>6750000</v>
      </c>
      <c r="G927" s="59">
        <v>900</v>
      </c>
      <c r="H927" s="60" t="s">
        <v>33</v>
      </c>
      <c r="I927" s="60">
        <v>2</v>
      </c>
      <c r="J927" s="62">
        <v>2</v>
      </c>
      <c r="K927" s="63">
        <v>2288</v>
      </c>
      <c r="L927" s="61">
        <f t="shared" si="62"/>
        <v>3005.2172202797201</v>
      </c>
      <c r="M927" s="64">
        <v>3.75</v>
      </c>
      <c r="N927" s="64"/>
      <c r="Q927" s="65" t="s">
        <v>34</v>
      </c>
      <c r="R927" s="61">
        <f t="shared" si="63"/>
        <v>6875937</v>
      </c>
      <c r="S927" s="66">
        <v>42682</v>
      </c>
      <c r="T927" s="64">
        <v>6875937</v>
      </c>
      <c r="V927" s="60" t="s">
        <v>36</v>
      </c>
      <c r="W927" s="60" t="s">
        <v>36</v>
      </c>
    </row>
    <row r="928" spans="1:23" s="59" customFormat="1" x14ac:dyDescent="0.2">
      <c r="A928" s="7" t="s">
        <v>593</v>
      </c>
      <c r="B928" s="67" t="s">
        <v>675</v>
      </c>
      <c r="C928" s="67">
        <v>12</v>
      </c>
      <c r="D928" s="73"/>
      <c r="E928" s="1" t="str">
        <f t="shared" si="61"/>
        <v>635 West 42nd Street 12B</v>
      </c>
      <c r="F928" s="68">
        <v>870000</v>
      </c>
      <c r="G928" s="7">
        <v>61</v>
      </c>
      <c r="H928" s="67" t="s">
        <v>33</v>
      </c>
      <c r="I928" s="67">
        <v>2</v>
      </c>
      <c r="J928" s="69">
        <v>1</v>
      </c>
      <c r="K928" s="5">
        <v>685</v>
      </c>
      <c r="L928" s="68">
        <f t="shared" si="62"/>
        <v>1270.0729927007299</v>
      </c>
      <c r="M928" s="7">
        <v>581</v>
      </c>
      <c r="N928" s="7">
        <v>763</v>
      </c>
      <c r="O928" s="7">
        <v>1.96</v>
      </c>
      <c r="P928" s="7" t="s">
        <v>197</v>
      </c>
      <c r="Q928" s="71" t="s">
        <v>44</v>
      </c>
      <c r="R928" s="68">
        <f t="shared" si="63"/>
        <v>870000</v>
      </c>
      <c r="S928" s="7"/>
      <c r="T928" s="7"/>
      <c r="U928" s="7">
        <v>61</v>
      </c>
      <c r="V928" s="60" t="s">
        <v>36</v>
      </c>
      <c r="W928" s="67" t="s">
        <v>36</v>
      </c>
    </row>
    <row r="929" spans="1:23" s="59" customFormat="1" x14ac:dyDescent="0.2">
      <c r="A929" s="59" t="s">
        <v>593</v>
      </c>
      <c r="B929" s="60" t="s">
        <v>564</v>
      </c>
      <c r="C929" s="60">
        <v>12</v>
      </c>
      <c r="D929" s="73"/>
      <c r="E929" s="1" t="str">
        <f t="shared" si="61"/>
        <v>635 West 42nd Street 12F</v>
      </c>
      <c r="F929" s="61">
        <v>1175000</v>
      </c>
      <c r="G929" s="59">
        <v>182</v>
      </c>
      <c r="H929" s="60" t="s">
        <v>33</v>
      </c>
      <c r="I929" s="60">
        <v>2</v>
      </c>
      <c r="J929" s="62">
        <v>1</v>
      </c>
      <c r="K929" s="63">
        <v>750</v>
      </c>
      <c r="L929" s="61">
        <f t="shared" si="62"/>
        <v>1553.3333333333333</v>
      </c>
      <c r="M929" s="59">
        <v>1.71</v>
      </c>
      <c r="P929" s="59" t="s">
        <v>197</v>
      </c>
      <c r="Q929" s="65" t="s">
        <v>34</v>
      </c>
      <c r="R929" s="61">
        <f t="shared" si="63"/>
        <v>1165000</v>
      </c>
      <c r="S929" s="66">
        <v>42465</v>
      </c>
      <c r="T929" s="64">
        <v>1165000</v>
      </c>
      <c r="U929" s="59">
        <v>182</v>
      </c>
      <c r="V929" s="60" t="s">
        <v>36</v>
      </c>
      <c r="W929" s="60" t="s">
        <v>36</v>
      </c>
    </row>
    <row r="930" spans="1:23" s="59" customFormat="1" x14ac:dyDescent="0.2">
      <c r="A930" t="s">
        <v>593</v>
      </c>
      <c r="B930" s="1" t="s">
        <v>676</v>
      </c>
      <c r="C930" s="1">
        <v>19</v>
      </c>
      <c r="D930" s="73"/>
      <c r="E930" s="1" t="str">
        <f t="shared" si="61"/>
        <v>635 West 42nd Street 19A</v>
      </c>
      <c r="F930" s="3">
        <v>1225000</v>
      </c>
      <c r="G930">
        <v>57</v>
      </c>
      <c r="H930" s="1" t="s">
        <v>33</v>
      </c>
      <c r="I930" s="1">
        <v>2</v>
      </c>
      <c r="J930" s="51">
        <v>1</v>
      </c>
      <c r="K930" s="52">
        <v>800</v>
      </c>
      <c r="L930" s="3">
        <f t="shared" si="62"/>
        <v>1531.25</v>
      </c>
      <c r="M930">
        <v>650</v>
      </c>
      <c r="N930">
        <v>800</v>
      </c>
      <c r="O930">
        <v>1.81</v>
      </c>
      <c r="P930" t="s">
        <v>197</v>
      </c>
      <c r="Q930" s="53" t="s">
        <v>52</v>
      </c>
      <c r="R930" s="3">
        <f t="shared" si="63"/>
        <v>1225000</v>
      </c>
      <c r="S930"/>
      <c r="T930"/>
      <c r="U930"/>
      <c r="V930" s="60" t="s">
        <v>36</v>
      </c>
      <c r="W930" s="1" t="s">
        <v>35</v>
      </c>
    </row>
    <row r="931" spans="1:23" s="59" customFormat="1" x14ac:dyDescent="0.2">
      <c r="A931" s="59" t="s">
        <v>593</v>
      </c>
      <c r="B931" s="60" t="s">
        <v>677</v>
      </c>
      <c r="C931" s="60">
        <v>23</v>
      </c>
      <c r="D931" s="73"/>
      <c r="E931" s="1" t="str">
        <f t="shared" si="61"/>
        <v>635 West 42nd Street 23E</v>
      </c>
      <c r="F931" s="61">
        <v>1795000</v>
      </c>
      <c r="G931" s="59">
        <v>153</v>
      </c>
      <c r="H931" s="60" t="s">
        <v>33</v>
      </c>
      <c r="I931" s="60">
        <v>2</v>
      </c>
      <c r="J931" s="62">
        <v>2</v>
      </c>
      <c r="K931" s="63">
        <v>1100</v>
      </c>
      <c r="L931" s="61">
        <f t="shared" si="62"/>
        <v>1133.6363636363637</v>
      </c>
      <c r="M931" s="59">
        <v>1.36</v>
      </c>
      <c r="P931" s="59" t="s">
        <v>197</v>
      </c>
      <c r="Q931" s="65" t="s">
        <v>34</v>
      </c>
      <c r="R931" s="61">
        <f t="shared" si="63"/>
        <v>1247000</v>
      </c>
      <c r="S931" s="66">
        <v>42537</v>
      </c>
      <c r="T931" s="64">
        <v>1247000</v>
      </c>
      <c r="U931" s="59">
        <v>153</v>
      </c>
      <c r="V931" s="60" t="s">
        <v>36</v>
      </c>
      <c r="W931" s="60" t="s">
        <v>36</v>
      </c>
    </row>
    <row r="932" spans="1:23" s="59" customFormat="1" x14ac:dyDescent="0.2">
      <c r="A932" s="59" t="s">
        <v>593</v>
      </c>
      <c r="B932" s="60" t="s">
        <v>349</v>
      </c>
      <c r="C932" s="60">
        <v>27</v>
      </c>
      <c r="D932" s="73"/>
      <c r="E932" s="1" t="str">
        <f t="shared" si="61"/>
        <v>635 West 42nd Street 27D</v>
      </c>
      <c r="F932" s="61">
        <v>1725000</v>
      </c>
      <c r="G932" s="59">
        <v>266</v>
      </c>
      <c r="H932" s="60" t="s">
        <v>33</v>
      </c>
      <c r="I932" s="60">
        <v>2</v>
      </c>
      <c r="J932" s="62">
        <v>2</v>
      </c>
      <c r="K932" s="63">
        <v>1025</v>
      </c>
      <c r="L932" s="61">
        <f t="shared" si="62"/>
        <v>1604.8780487804879</v>
      </c>
      <c r="M932" s="59">
        <v>1.46</v>
      </c>
      <c r="P932" s="59" t="s">
        <v>197</v>
      </c>
      <c r="Q932" s="65" t="s">
        <v>34</v>
      </c>
      <c r="R932" s="61">
        <f t="shared" si="63"/>
        <v>1645000</v>
      </c>
      <c r="S932" s="66">
        <v>42521</v>
      </c>
      <c r="T932" s="64">
        <v>1645000</v>
      </c>
      <c r="U932" s="59">
        <v>266</v>
      </c>
      <c r="V932" s="60" t="s">
        <v>36</v>
      </c>
      <c r="W932" s="60" t="s">
        <v>36</v>
      </c>
    </row>
    <row r="933" spans="1:23" s="59" customFormat="1" x14ac:dyDescent="0.2">
      <c r="A933" t="s">
        <v>593</v>
      </c>
      <c r="B933" s="1" t="s">
        <v>678</v>
      </c>
      <c r="C933" s="1">
        <v>23</v>
      </c>
      <c r="D933" s="73"/>
      <c r="E933" s="1" t="str">
        <f t="shared" si="61"/>
        <v>635 West 42nd Street 23EE</v>
      </c>
      <c r="F933" s="3">
        <v>1775000</v>
      </c>
      <c r="G933">
        <v>78</v>
      </c>
      <c r="H933" s="1" t="s">
        <v>33</v>
      </c>
      <c r="I933" s="1">
        <v>2</v>
      </c>
      <c r="J933" s="51">
        <v>2</v>
      </c>
      <c r="K933" s="52">
        <v>1100</v>
      </c>
      <c r="L933" s="3">
        <f t="shared" si="62"/>
        <v>1613.6363636363637</v>
      </c>
      <c r="M933">
        <v>800</v>
      </c>
      <c r="N933">
        <v>1000</v>
      </c>
      <c r="O933">
        <v>1.64</v>
      </c>
      <c r="P933"/>
      <c r="Q933" s="53" t="s">
        <v>52</v>
      </c>
      <c r="R933" s="3">
        <f t="shared" si="63"/>
        <v>1775000</v>
      </c>
      <c r="S933"/>
      <c r="T933"/>
      <c r="U933"/>
      <c r="V933" s="60" t="s">
        <v>36</v>
      </c>
      <c r="W933" s="1" t="s">
        <v>35</v>
      </c>
    </row>
    <row r="934" spans="1:23" s="59" customFormat="1" x14ac:dyDescent="0.2">
      <c r="A934" t="s">
        <v>593</v>
      </c>
      <c r="B934" s="1" t="s">
        <v>679</v>
      </c>
      <c r="C934" s="1">
        <v>25</v>
      </c>
      <c r="D934" s="73"/>
      <c r="E934" s="1" t="str">
        <f t="shared" si="61"/>
        <v>635 West 42nd Street 25D</v>
      </c>
      <c r="F934" s="3">
        <v>1650000</v>
      </c>
      <c r="G934">
        <v>743</v>
      </c>
      <c r="H934" s="1" t="s">
        <v>33</v>
      </c>
      <c r="I934" s="1">
        <v>2</v>
      </c>
      <c r="J934" s="51">
        <v>2</v>
      </c>
      <c r="K934" s="52">
        <v>1050</v>
      </c>
      <c r="L934" s="3">
        <f t="shared" si="62"/>
        <v>1571.4285714285713</v>
      </c>
      <c r="M934">
        <v>800</v>
      </c>
      <c r="N934">
        <v>800</v>
      </c>
      <c r="O934">
        <v>1.52</v>
      </c>
      <c r="P934" t="s">
        <v>197</v>
      </c>
      <c r="Q934" s="53" t="s">
        <v>52</v>
      </c>
      <c r="R934" s="3">
        <f t="shared" si="63"/>
        <v>1650000</v>
      </c>
      <c r="S934"/>
      <c r="T934"/>
      <c r="U934"/>
      <c r="V934" s="60" t="s">
        <v>36</v>
      </c>
      <c r="W934" s="1" t="s">
        <v>35</v>
      </c>
    </row>
    <row r="935" spans="1:23" s="59" customFormat="1" x14ac:dyDescent="0.2">
      <c r="A935" t="s">
        <v>593</v>
      </c>
      <c r="B935" s="1" t="s">
        <v>120</v>
      </c>
      <c r="C935" s="1">
        <v>26</v>
      </c>
      <c r="D935" s="73"/>
      <c r="E935" s="1" t="str">
        <f t="shared" si="61"/>
        <v>635 West 42nd Street 26A</v>
      </c>
      <c r="F935" s="3">
        <v>1600000</v>
      </c>
      <c r="G935">
        <v>57</v>
      </c>
      <c r="H935" s="1" t="s">
        <v>33</v>
      </c>
      <c r="I935" s="1">
        <v>2</v>
      </c>
      <c r="J935" s="51">
        <v>1</v>
      </c>
      <c r="K935" s="52" t="s">
        <v>57</v>
      </c>
      <c r="L935" s="3" t="str">
        <f t="shared" si="62"/>
        <v>NA</v>
      </c>
      <c r="M935">
        <v>650</v>
      </c>
      <c r="N935">
        <v>8000</v>
      </c>
      <c r="O935"/>
      <c r="P935" t="s">
        <v>197</v>
      </c>
      <c r="Q935" s="53" t="s">
        <v>52</v>
      </c>
      <c r="R935" s="3">
        <f t="shared" si="63"/>
        <v>1600000</v>
      </c>
      <c r="S935"/>
      <c r="T935"/>
      <c r="U935"/>
      <c r="V935" s="60" t="s">
        <v>36</v>
      </c>
      <c r="W935" s="1" t="s">
        <v>35</v>
      </c>
    </row>
    <row r="936" spans="1:23" s="59" customFormat="1" x14ac:dyDescent="0.2">
      <c r="A936" t="s">
        <v>593</v>
      </c>
      <c r="B936" s="1" t="s">
        <v>680</v>
      </c>
      <c r="C936" s="1">
        <v>30</v>
      </c>
      <c r="D936" s="73"/>
      <c r="E936" s="1" t="str">
        <f t="shared" si="61"/>
        <v>635 West 42nd Street 30E</v>
      </c>
      <c r="F936" s="3">
        <v>1850000</v>
      </c>
      <c r="G936">
        <v>56</v>
      </c>
      <c r="H936" s="1" t="s">
        <v>33</v>
      </c>
      <c r="I936" s="1">
        <v>2</v>
      </c>
      <c r="J936" s="51">
        <v>2</v>
      </c>
      <c r="K936" s="52">
        <v>1100</v>
      </c>
      <c r="L936" s="3">
        <f t="shared" si="62"/>
        <v>1681.8181818181818</v>
      </c>
      <c r="M936">
        <v>800</v>
      </c>
      <c r="N936">
        <v>1000</v>
      </c>
      <c r="O936">
        <v>1.64</v>
      </c>
      <c r="P936" t="s">
        <v>197</v>
      </c>
      <c r="Q936" s="53" t="s">
        <v>52</v>
      </c>
      <c r="R936" s="3">
        <f t="shared" si="63"/>
        <v>1850000</v>
      </c>
      <c r="S936"/>
      <c r="T936"/>
      <c r="U936"/>
      <c r="V936" s="60" t="s">
        <v>36</v>
      </c>
      <c r="W936" s="1" t="s">
        <v>35</v>
      </c>
    </row>
    <row r="937" spans="1:23" s="59" customFormat="1" x14ac:dyDescent="0.2">
      <c r="A937" t="s">
        <v>593</v>
      </c>
      <c r="B937" s="1" t="s">
        <v>681</v>
      </c>
      <c r="C937" s="1">
        <v>30</v>
      </c>
      <c r="D937" s="73"/>
      <c r="E937" s="1" t="str">
        <f t="shared" si="61"/>
        <v>635 West 42nd Street 30F</v>
      </c>
      <c r="F937" s="3">
        <v>1850000</v>
      </c>
      <c r="G937">
        <v>25</v>
      </c>
      <c r="H937" s="1" t="s">
        <v>33</v>
      </c>
      <c r="I937" s="1">
        <v>2</v>
      </c>
      <c r="J937" s="51">
        <v>2</v>
      </c>
      <c r="K937" s="52">
        <v>1050</v>
      </c>
      <c r="L937" s="3">
        <f t="shared" si="62"/>
        <v>1761.9047619047619</v>
      </c>
      <c r="M937">
        <v>873</v>
      </c>
      <c r="N937">
        <v>1141</v>
      </c>
      <c r="O937">
        <v>1.92</v>
      </c>
      <c r="P937" t="s">
        <v>197</v>
      </c>
      <c r="Q937" s="53" t="s">
        <v>52</v>
      </c>
      <c r="R937" s="3">
        <f t="shared" si="63"/>
        <v>1850000</v>
      </c>
      <c r="S937"/>
      <c r="T937"/>
      <c r="U937"/>
      <c r="V937" s="60" t="s">
        <v>36</v>
      </c>
      <c r="W937" s="1" t="s">
        <v>35</v>
      </c>
    </row>
    <row r="938" spans="1:23" s="59" customFormat="1" x14ac:dyDescent="0.2">
      <c r="A938" s="59" t="s">
        <v>593</v>
      </c>
      <c r="B938" s="60" t="s">
        <v>682</v>
      </c>
      <c r="C938" s="60">
        <v>29</v>
      </c>
      <c r="D938" s="73"/>
      <c r="E938" s="1" t="str">
        <f t="shared" si="61"/>
        <v>635 West 42nd Street 29H</v>
      </c>
      <c r="F938" s="61">
        <v>1250000</v>
      </c>
      <c r="G938" s="59">
        <v>167</v>
      </c>
      <c r="H938" s="60" t="s">
        <v>33</v>
      </c>
      <c r="I938" s="60">
        <v>2</v>
      </c>
      <c r="J938" s="62">
        <v>1</v>
      </c>
      <c r="K938" s="63" t="s">
        <v>57</v>
      </c>
      <c r="L938" s="61" t="str">
        <f t="shared" si="62"/>
        <v>NA</v>
      </c>
      <c r="P938" s="59" t="s">
        <v>197</v>
      </c>
      <c r="Q938" s="65" t="s">
        <v>34</v>
      </c>
      <c r="R938" s="61">
        <f t="shared" si="63"/>
        <v>1175000</v>
      </c>
      <c r="S938" s="66">
        <v>42432</v>
      </c>
      <c r="T938" s="64">
        <v>1175000</v>
      </c>
      <c r="U938" s="59">
        <v>167</v>
      </c>
      <c r="V938" s="60" t="s">
        <v>36</v>
      </c>
      <c r="W938" s="60" t="s">
        <v>36</v>
      </c>
    </row>
    <row r="939" spans="1:23" s="59" customFormat="1" x14ac:dyDescent="0.2">
      <c r="A939" s="59" t="s">
        <v>593</v>
      </c>
      <c r="B939" s="60" t="s">
        <v>683</v>
      </c>
      <c r="C939" s="60">
        <v>33</v>
      </c>
      <c r="D939" s="73"/>
      <c r="E939" s="1" t="str">
        <f t="shared" si="61"/>
        <v>635 West 42nd Street 33E</v>
      </c>
      <c r="F939" s="61">
        <v>1700000</v>
      </c>
      <c r="G939" s="59">
        <v>160</v>
      </c>
      <c r="H939" s="60" t="s">
        <v>33</v>
      </c>
      <c r="I939" s="60">
        <v>2</v>
      </c>
      <c r="J939" s="62">
        <v>2</v>
      </c>
      <c r="K939" s="63">
        <v>1015</v>
      </c>
      <c r="L939" s="61">
        <f t="shared" si="62"/>
        <v>1576.3546798029556</v>
      </c>
      <c r="M939" s="59">
        <v>1.48</v>
      </c>
      <c r="P939" s="59" t="s">
        <v>197</v>
      </c>
      <c r="Q939" s="65" t="s">
        <v>34</v>
      </c>
      <c r="R939" s="61">
        <f t="shared" si="63"/>
        <v>1600000</v>
      </c>
      <c r="S939" s="66">
        <v>42341</v>
      </c>
      <c r="T939" s="64">
        <v>1600000</v>
      </c>
      <c r="U939" s="59">
        <v>160</v>
      </c>
      <c r="V939" s="60" t="s">
        <v>36</v>
      </c>
      <c r="W939" s="60" t="s">
        <v>36</v>
      </c>
    </row>
    <row r="940" spans="1:23" s="59" customFormat="1" x14ac:dyDescent="0.2">
      <c r="A940" s="59" t="s">
        <v>593</v>
      </c>
      <c r="B940" s="60" t="s">
        <v>684</v>
      </c>
      <c r="C940" s="60">
        <v>32</v>
      </c>
      <c r="D940" s="73"/>
      <c r="E940" s="1" t="str">
        <f t="shared" si="61"/>
        <v>635 West 42nd Street 32D</v>
      </c>
      <c r="F940" s="61" t="s">
        <v>57</v>
      </c>
      <c r="G940" s="59">
        <v>168</v>
      </c>
      <c r="H940" s="60" t="s">
        <v>33</v>
      </c>
      <c r="I940" s="60">
        <v>2</v>
      </c>
      <c r="J940" s="62">
        <v>2</v>
      </c>
      <c r="K940" s="63">
        <v>1017</v>
      </c>
      <c r="L940" s="61">
        <f t="shared" si="62"/>
        <v>1622.4188790560472</v>
      </c>
      <c r="M940" s="59">
        <v>1.59</v>
      </c>
      <c r="P940" s="59" t="s">
        <v>197</v>
      </c>
      <c r="Q940" s="65" t="s">
        <v>34</v>
      </c>
      <c r="R940" s="61">
        <f t="shared" si="63"/>
        <v>1650000</v>
      </c>
      <c r="S940" s="66">
        <v>42333</v>
      </c>
      <c r="T940" s="61">
        <v>1650000</v>
      </c>
      <c r="U940" s="59">
        <v>168</v>
      </c>
      <c r="V940" s="60" t="s">
        <v>36</v>
      </c>
      <c r="W940" s="60" t="s">
        <v>36</v>
      </c>
    </row>
    <row r="941" spans="1:23" s="59" customFormat="1" x14ac:dyDescent="0.2">
      <c r="A941" s="59" t="s">
        <v>593</v>
      </c>
      <c r="B941" s="60" t="s">
        <v>685</v>
      </c>
      <c r="C941" s="60">
        <v>37</v>
      </c>
      <c r="D941" s="73"/>
      <c r="E941" s="1" t="str">
        <f t="shared" si="61"/>
        <v>635 West 42nd Street 37J</v>
      </c>
      <c r="F941" s="61">
        <v>1700000</v>
      </c>
      <c r="G941" s="59">
        <v>80</v>
      </c>
      <c r="H941" s="60" t="s">
        <v>33</v>
      </c>
      <c r="I941" s="60">
        <v>2</v>
      </c>
      <c r="J941" s="62">
        <v>2</v>
      </c>
      <c r="K941" s="63">
        <v>1000</v>
      </c>
      <c r="L941" s="61">
        <f t="shared" si="62"/>
        <v>1650</v>
      </c>
      <c r="M941" s="59">
        <v>1.6</v>
      </c>
      <c r="P941" s="59" t="s">
        <v>197</v>
      </c>
      <c r="Q941" s="65" t="s">
        <v>34</v>
      </c>
      <c r="R941" s="61">
        <f t="shared" si="63"/>
        <v>1650000</v>
      </c>
      <c r="S941" s="66">
        <v>42678</v>
      </c>
      <c r="T941" s="64">
        <v>1650000</v>
      </c>
      <c r="U941" s="59">
        <v>80</v>
      </c>
      <c r="V941" s="60" t="s">
        <v>36</v>
      </c>
      <c r="W941" s="60" t="s">
        <v>36</v>
      </c>
    </row>
    <row r="942" spans="1:23" s="59" customFormat="1" x14ac:dyDescent="0.2">
      <c r="A942" s="59" t="s">
        <v>593</v>
      </c>
      <c r="B942" s="60" t="s">
        <v>686</v>
      </c>
      <c r="C942" s="60">
        <v>36</v>
      </c>
      <c r="D942" s="73"/>
      <c r="E942" s="1" t="str">
        <f t="shared" si="61"/>
        <v>635 West 42nd Street 36E</v>
      </c>
      <c r="F942" s="61">
        <v>1700000</v>
      </c>
      <c r="G942" s="59">
        <v>22</v>
      </c>
      <c r="H942" s="60" t="s">
        <v>33</v>
      </c>
      <c r="I942" s="60">
        <v>2</v>
      </c>
      <c r="J942" s="62">
        <v>2</v>
      </c>
      <c r="K942" s="63">
        <v>1014</v>
      </c>
      <c r="L942" s="61">
        <f t="shared" si="62"/>
        <v>1664.6942800788954</v>
      </c>
      <c r="M942" s="59">
        <v>1.61</v>
      </c>
      <c r="P942" s="59" t="s">
        <v>197</v>
      </c>
      <c r="Q942" s="65" t="s">
        <v>34</v>
      </c>
      <c r="R942" s="61">
        <f t="shared" si="63"/>
        <v>1688000</v>
      </c>
      <c r="S942" s="66">
        <v>42359</v>
      </c>
      <c r="T942" s="64">
        <v>1688000</v>
      </c>
      <c r="U942" s="59">
        <v>22</v>
      </c>
      <c r="V942" s="60" t="s">
        <v>36</v>
      </c>
      <c r="W942" s="60" t="s">
        <v>36</v>
      </c>
    </row>
    <row r="943" spans="1:23" s="59" customFormat="1" x14ac:dyDescent="0.2">
      <c r="A943" s="7" t="s">
        <v>593</v>
      </c>
      <c r="B943" s="67" t="s">
        <v>687</v>
      </c>
      <c r="C943" s="67">
        <v>39</v>
      </c>
      <c r="D943" s="73"/>
      <c r="E943" s="1" t="str">
        <f t="shared" si="61"/>
        <v>635 West 42nd Street 39B</v>
      </c>
      <c r="F943" s="68">
        <v>1850000</v>
      </c>
      <c r="G943" s="7">
        <v>2504</v>
      </c>
      <c r="H943" s="67" t="s">
        <v>33</v>
      </c>
      <c r="I943" s="67">
        <v>2</v>
      </c>
      <c r="J943" s="69">
        <v>2</v>
      </c>
      <c r="K943" s="5">
        <v>1070</v>
      </c>
      <c r="L943" s="68">
        <f t="shared" si="62"/>
        <v>1728.9719626168223</v>
      </c>
      <c r="M943" s="7">
        <v>790</v>
      </c>
      <c r="N943" s="7">
        <v>500</v>
      </c>
      <c r="O943" s="7">
        <v>1.21</v>
      </c>
      <c r="P943" s="7" t="s">
        <v>197</v>
      </c>
      <c r="Q943" s="71" t="s">
        <v>44</v>
      </c>
      <c r="R943" s="68">
        <f t="shared" si="63"/>
        <v>1850000</v>
      </c>
      <c r="S943" s="7"/>
      <c r="T943" s="7"/>
      <c r="U943" s="7">
        <v>2504</v>
      </c>
      <c r="V943" s="60" t="s">
        <v>36</v>
      </c>
      <c r="W943" s="67" t="s">
        <v>36</v>
      </c>
    </row>
    <row r="944" spans="1:23" s="59" customFormat="1" x14ac:dyDescent="0.2">
      <c r="A944" s="7" t="s">
        <v>593</v>
      </c>
      <c r="B944" s="67" t="s">
        <v>688</v>
      </c>
      <c r="C944" s="67">
        <v>35</v>
      </c>
      <c r="D944" s="73"/>
      <c r="E944" s="1" t="str">
        <f t="shared" si="61"/>
        <v>635 West 42nd Street 35F</v>
      </c>
      <c r="F944" s="68">
        <v>2100000</v>
      </c>
      <c r="G944" s="7">
        <v>2</v>
      </c>
      <c r="H944" s="67" t="s">
        <v>33</v>
      </c>
      <c r="I944" s="67">
        <v>2</v>
      </c>
      <c r="J944" s="69">
        <v>2</v>
      </c>
      <c r="K944" s="5">
        <v>1050</v>
      </c>
      <c r="L944" s="68">
        <f t="shared" si="62"/>
        <v>2000</v>
      </c>
      <c r="M944" s="7">
        <v>800</v>
      </c>
      <c r="N944" s="7">
        <v>1000</v>
      </c>
      <c r="O944" s="7">
        <v>1.71</v>
      </c>
      <c r="P944" s="7" t="s">
        <v>197</v>
      </c>
      <c r="Q944" s="71" t="s">
        <v>44</v>
      </c>
      <c r="R944" s="68">
        <f t="shared" si="63"/>
        <v>2100000</v>
      </c>
      <c r="S944" s="7"/>
      <c r="T944" s="7"/>
      <c r="U944" s="7">
        <v>2</v>
      </c>
      <c r="V944" s="60" t="s">
        <v>36</v>
      </c>
      <c r="W944" s="67" t="s">
        <v>36</v>
      </c>
    </row>
    <row r="945" spans="1:23" s="59" customFormat="1" x14ac:dyDescent="0.2">
      <c r="A945" t="s">
        <v>593</v>
      </c>
      <c r="B945" s="1" t="s">
        <v>689</v>
      </c>
      <c r="C945" s="1">
        <v>32</v>
      </c>
      <c r="D945" s="73"/>
      <c r="E945" s="1" t="str">
        <f t="shared" si="61"/>
        <v>635 West 42nd Street 32B</v>
      </c>
      <c r="F945" s="3">
        <v>1790000</v>
      </c>
      <c r="G945">
        <v>311</v>
      </c>
      <c r="H945" s="1" t="s">
        <v>33</v>
      </c>
      <c r="I945" s="1">
        <v>2</v>
      </c>
      <c r="J945" s="51">
        <v>2</v>
      </c>
      <c r="K945" s="52">
        <v>1060</v>
      </c>
      <c r="L945" s="3">
        <f t="shared" si="62"/>
        <v>1688.6792452830189</v>
      </c>
      <c r="M945">
        <v>850</v>
      </c>
      <c r="N945">
        <v>863</v>
      </c>
      <c r="O945">
        <v>1.62</v>
      </c>
      <c r="P945" t="s">
        <v>197</v>
      </c>
      <c r="Q945" s="53" t="s">
        <v>52</v>
      </c>
      <c r="R945" s="3">
        <f t="shared" si="63"/>
        <v>1790000</v>
      </c>
      <c r="S945"/>
      <c r="T945"/>
      <c r="U945"/>
      <c r="V945" s="60" t="s">
        <v>36</v>
      </c>
      <c r="W945" s="1" t="s">
        <v>35</v>
      </c>
    </row>
    <row r="946" spans="1:23" s="59" customFormat="1" x14ac:dyDescent="0.2">
      <c r="A946" t="s">
        <v>593</v>
      </c>
      <c r="B946" s="1" t="s">
        <v>690</v>
      </c>
      <c r="C946" s="1">
        <v>33</v>
      </c>
      <c r="D946" s="73"/>
      <c r="E946" s="1" t="str">
        <f t="shared" si="61"/>
        <v>635 West 42nd Street 33K</v>
      </c>
      <c r="F946" s="3">
        <v>2250000</v>
      </c>
      <c r="G946">
        <v>57</v>
      </c>
      <c r="H946" s="1" t="s">
        <v>33</v>
      </c>
      <c r="I946" s="1">
        <v>2</v>
      </c>
      <c r="J946" s="51">
        <v>2</v>
      </c>
      <c r="K946" s="52">
        <v>1100</v>
      </c>
      <c r="L946" s="3">
        <f t="shared" si="62"/>
        <v>2045.4545454545455</v>
      </c>
      <c r="M946">
        <v>850</v>
      </c>
      <c r="N946">
        <v>850</v>
      </c>
      <c r="O946">
        <v>1.55</v>
      </c>
      <c r="P946" t="s">
        <v>197</v>
      </c>
      <c r="Q946" s="53" t="s">
        <v>52</v>
      </c>
      <c r="R946" s="3">
        <f t="shared" si="63"/>
        <v>2250000</v>
      </c>
      <c r="S946"/>
      <c r="T946"/>
      <c r="U946"/>
      <c r="V946" s="60" t="s">
        <v>36</v>
      </c>
      <c r="W946" s="1" t="s">
        <v>35</v>
      </c>
    </row>
    <row r="947" spans="1:23" s="59" customFormat="1" x14ac:dyDescent="0.2">
      <c r="A947" t="s">
        <v>593</v>
      </c>
      <c r="B947" s="1" t="s">
        <v>691</v>
      </c>
      <c r="C947" s="1">
        <v>38</v>
      </c>
      <c r="D947" s="73"/>
      <c r="E947" s="1" t="str">
        <f t="shared" si="61"/>
        <v>635 West 42nd Street 38AC</v>
      </c>
      <c r="F947" s="3">
        <v>2850000</v>
      </c>
      <c r="G947">
        <v>276</v>
      </c>
      <c r="H947" s="1" t="s">
        <v>33</v>
      </c>
      <c r="I947" s="1">
        <v>2</v>
      </c>
      <c r="J947" s="51">
        <v>2</v>
      </c>
      <c r="K947" s="52">
        <v>1042</v>
      </c>
      <c r="L947" s="3">
        <f t="shared" si="62"/>
        <v>2735.1247600767756</v>
      </c>
      <c r="M947">
        <v>800</v>
      </c>
      <c r="N947">
        <v>800</v>
      </c>
      <c r="O947">
        <v>1.54</v>
      </c>
      <c r="P947"/>
      <c r="Q947" s="53" t="s">
        <v>52</v>
      </c>
      <c r="R947" s="3">
        <f t="shared" si="63"/>
        <v>2850000</v>
      </c>
      <c r="S947"/>
      <c r="T947"/>
      <c r="U947"/>
      <c r="V947" s="60" t="s">
        <v>36</v>
      </c>
      <c r="W947" s="1" t="s">
        <v>35</v>
      </c>
    </row>
    <row r="948" spans="1:23" s="59" customFormat="1" x14ac:dyDescent="0.2">
      <c r="A948" s="7" t="s">
        <v>593</v>
      </c>
      <c r="B948" s="67" t="s">
        <v>692</v>
      </c>
      <c r="C948" s="67">
        <v>46</v>
      </c>
      <c r="D948" s="73"/>
      <c r="E948" s="1" t="str">
        <f t="shared" si="61"/>
        <v>635 West 42nd Street PHA3</v>
      </c>
      <c r="F948" s="68">
        <v>3000000</v>
      </c>
      <c r="G948" s="7">
        <v>205</v>
      </c>
      <c r="H948" s="67" t="s">
        <v>33</v>
      </c>
      <c r="I948" s="67">
        <v>2</v>
      </c>
      <c r="J948" s="69">
        <v>2</v>
      </c>
      <c r="K948" s="5">
        <v>1050</v>
      </c>
      <c r="L948" s="68">
        <f t="shared" si="62"/>
        <v>2857.1428571428573</v>
      </c>
      <c r="M948" s="7">
        <v>800</v>
      </c>
      <c r="N948" s="7">
        <v>800</v>
      </c>
      <c r="O948" s="7">
        <v>1.52</v>
      </c>
      <c r="P948" s="7"/>
      <c r="Q948" s="71" t="s">
        <v>44</v>
      </c>
      <c r="R948" s="68">
        <f t="shared" si="63"/>
        <v>3000000</v>
      </c>
      <c r="S948" s="7"/>
      <c r="T948" s="7"/>
      <c r="U948" s="7">
        <v>205</v>
      </c>
      <c r="V948" s="60" t="s">
        <v>36</v>
      </c>
      <c r="W948" s="67" t="s">
        <v>36</v>
      </c>
    </row>
    <row r="949" spans="1:23" s="59" customFormat="1" x14ac:dyDescent="0.2">
      <c r="A949" t="s">
        <v>593</v>
      </c>
      <c r="B949" s="1" t="s">
        <v>693</v>
      </c>
      <c r="C949" s="1">
        <v>43</v>
      </c>
      <c r="D949" s="73"/>
      <c r="E949" s="1" t="str">
        <f t="shared" si="61"/>
        <v>635 West 42nd Street 43J</v>
      </c>
      <c r="F949" s="3">
        <v>2000000</v>
      </c>
      <c r="G949">
        <v>247</v>
      </c>
      <c r="H949" s="1" t="s">
        <v>33</v>
      </c>
      <c r="I949" s="1">
        <v>2</v>
      </c>
      <c r="J949" s="51">
        <v>2</v>
      </c>
      <c r="K949" s="52">
        <v>1000</v>
      </c>
      <c r="L949" s="3">
        <f t="shared" si="62"/>
        <v>2000</v>
      </c>
      <c r="M949">
        <v>770</v>
      </c>
      <c r="N949">
        <v>700</v>
      </c>
      <c r="O949">
        <v>1.47</v>
      </c>
      <c r="P949" t="s">
        <v>197</v>
      </c>
      <c r="Q949" s="53" t="s">
        <v>52</v>
      </c>
      <c r="R949" s="3">
        <f t="shared" si="63"/>
        <v>2000000</v>
      </c>
      <c r="S949"/>
      <c r="T949"/>
      <c r="U949"/>
      <c r="V949" s="60" t="s">
        <v>36</v>
      </c>
      <c r="W949" s="1" t="s">
        <v>35</v>
      </c>
    </row>
    <row r="950" spans="1:23" s="59" customFormat="1" x14ac:dyDescent="0.2">
      <c r="A950" t="s">
        <v>593</v>
      </c>
      <c r="B950" s="1" t="s">
        <v>694</v>
      </c>
      <c r="C950" s="1">
        <v>44</v>
      </c>
      <c r="D950" s="73"/>
      <c r="E950" s="1" t="str">
        <f t="shared" si="61"/>
        <v>635 West 42nd Street 44D</v>
      </c>
      <c r="F950" s="3">
        <v>1800000</v>
      </c>
      <c r="G950">
        <v>206</v>
      </c>
      <c r="H950" s="1" t="s">
        <v>33</v>
      </c>
      <c r="I950" s="1">
        <v>2</v>
      </c>
      <c r="J950" s="51">
        <v>2</v>
      </c>
      <c r="K950" s="52">
        <v>1017</v>
      </c>
      <c r="L950" s="3">
        <f t="shared" si="62"/>
        <v>1769.9115044247787</v>
      </c>
      <c r="M950">
        <v>816</v>
      </c>
      <c r="N950">
        <v>1133</v>
      </c>
      <c r="O950">
        <v>1.92</v>
      </c>
      <c r="P950" t="s">
        <v>197</v>
      </c>
      <c r="Q950" s="53" t="s">
        <v>52</v>
      </c>
      <c r="R950" s="3">
        <f t="shared" si="63"/>
        <v>1800000</v>
      </c>
      <c r="S950"/>
      <c r="T950"/>
      <c r="U950"/>
      <c r="V950" s="60" t="s">
        <v>36</v>
      </c>
      <c r="W950" s="1" t="s">
        <v>35</v>
      </c>
    </row>
    <row r="951" spans="1:23" s="59" customFormat="1" x14ac:dyDescent="0.2">
      <c r="A951" t="s">
        <v>593</v>
      </c>
      <c r="B951" s="1" t="s">
        <v>695</v>
      </c>
      <c r="C951" s="1">
        <v>46</v>
      </c>
      <c r="D951" s="73"/>
      <c r="E951" s="1" t="str">
        <f t="shared" si="61"/>
        <v>635 West 42nd Street PHD2</v>
      </c>
      <c r="F951" s="3">
        <v>1825000</v>
      </c>
      <c r="G951">
        <v>77</v>
      </c>
      <c r="H951" s="1" t="s">
        <v>33</v>
      </c>
      <c r="I951" s="1">
        <v>2</v>
      </c>
      <c r="J951" s="51">
        <v>2</v>
      </c>
      <c r="K951" s="52">
        <v>1050</v>
      </c>
      <c r="L951" s="3">
        <f t="shared" si="62"/>
        <v>1738.0952380952381</v>
      </c>
      <c r="M951">
        <v>800</v>
      </c>
      <c r="N951">
        <v>1000</v>
      </c>
      <c r="O951">
        <v>1.71</v>
      </c>
      <c r="P951"/>
      <c r="Q951" s="53" t="s">
        <v>52</v>
      </c>
      <c r="R951" s="3">
        <f t="shared" si="63"/>
        <v>1825000</v>
      </c>
      <c r="S951"/>
      <c r="T951"/>
      <c r="U951"/>
      <c r="V951" s="60" t="s">
        <v>36</v>
      </c>
      <c r="W951" s="1" t="s">
        <v>35</v>
      </c>
    </row>
    <row r="952" spans="1:23" s="59" customFormat="1" x14ac:dyDescent="0.2">
      <c r="A952" s="59" t="s">
        <v>593</v>
      </c>
      <c r="B952" s="60" t="s">
        <v>696</v>
      </c>
      <c r="C952" s="60">
        <v>2</v>
      </c>
      <c r="D952" s="73"/>
      <c r="E952" s="1" t="str">
        <f t="shared" si="61"/>
        <v>635 West 42nd Street 2L</v>
      </c>
      <c r="F952" s="61">
        <v>1500000</v>
      </c>
      <c r="G952" s="59">
        <v>27</v>
      </c>
      <c r="H952" s="60" t="s">
        <v>33</v>
      </c>
      <c r="I952" s="60">
        <v>2</v>
      </c>
      <c r="J952" s="62">
        <v>2</v>
      </c>
      <c r="K952" s="63">
        <v>1000</v>
      </c>
      <c r="L952" s="61">
        <f t="shared" si="62"/>
        <v>1185</v>
      </c>
      <c r="M952" s="59">
        <v>0.9</v>
      </c>
      <c r="P952" s="59" t="s">
        <v>197</v>
      </c>
      <c r="Q952" s="65" t="s">
        <v>34</v>
      </c>
      <c r="R952" s="61">
        <f t="shared" si="63"/>
        <v>1185000</v>
      </c>
      <c r="S952" s="66">
        <v>42657</v>
      </c>
      <c r="T952" s="64">
        <v>1185000</v>
      </c>
      <c r="U952" s="59">
        <v>27</v>
      </c>
      <c r="V952" s="60" t="s">
        <v>36</v>
      </c>
      <c r="W952" s="60" t="s">
        <v>36</v>
      </c>
    </row>
    <row r="953" spans="1:23" s="59" customFormat="1" x14ac:dyDescent="0.2">
      <c r="A953" t="s">
        <v>593</v>
      </c>
      <c r="B953" s="1" t="s">
        <v>269</v>
      </c>
      <c r="C953" s="1">
        <v>2</v>
      </c>
      <c r="D953" s="73"/>
      <c r="E953" s="1" t="str">
        <f t="shared" si="61"/>
        <v>635 West 42nd Street 2LL</v>
      </c>
      <c r="F953" s="3">
        <v>1425000</v>
      </c>
      <c r="G953">
        <v>55</v>
      </c>
      <c r="H953" s="1" t="s">
        <v>33</v>
      </c>
      <c r="I953" s="1">
        <v>2</v>
      </c>
      <c r="J953" s="51">
        <v>2</v>
      </c>
      <c r="K953" s="52">
        <v>1000</v>
      </c>
      <c r="L953" s="3">
        <f t="shared" si="62"/>
        <v>1425</v>
      </c>
      <c r="M953">
        <v>1</v>
      </c>
      <c r="N953">
        <v>900</v>
      </c>
      <c r="O953">
        <v>0.9</v>
      </c>
      <c r="P953"/>
      <c r="Q953" s="53" t="s">
        <v>52</v>
      </c>
      <c r="R953" s="3">
        <f t="shared" si="63"/>
        <v>1425000</v>
      </c>
      <c r="S953"/>
      <c r="T953"/>
      <c r="U953"/>
      <c r="V953" s="60" t="s">
        <v>36</v>
      </c>
      <c r="W953" s="1" t="s">
        <v>35</v>
      </c>
    </row>
    <row r="954" spans="1:23" s="59" customFormat="1" x14ac:dyDescent="0.2">
      <c r="A954" t="s">
        <v>593</v>
      </c>
      <c r="B954" s="1" t="s">
        <v>103</v>
      </c>
      <c r="C954" s="1">
        <v>3</v>
      </c>
      <c r="D954" s="73"/>
      <c r="E954" s="1" t="str">
        <f t="shared" si="61"/>
        <v>635 West 42nd Street 3F</v>
      </c>
      <c r="F954" s="3">
        <v>1025000</v>
      </c>
      <c r="G954">
        <v>119</v>
      </c>
      <c r="H954" s="1" t="s">
        <v>33</v>
      </c>
      <c r="I954" s="1">
        <v>2</v>
      </c>
      <c r="J954" s="51">
        <v>1</v>
      </c>
      <c r="K954" s="52">
        <v>800</v>
      </c>
      <c r="L954" s="3">
        <f t="shared" si="62"/>
        <v>1281.25</v>
      </c>
      <c r="M954">
        <v>646</v>
      </c>
      <c r="N954">
        <v>800</v>
      </c>
      <c r="O954">
        <v>1.81</v>
      </c>
      <c r="P954" t="s">
        <v>197</v>
      </c>
      <c r="Q954" s="53" t="s">
        <v>52</v>
      </c>
      <c r="R954" s="3">
        <f t="shared" si="63"/>
        <v>1025000</v>
      </c>
      <c r="S954"/>
      <c r="T954"/>
      <c r="U954"/>
      <c r="V954" s="60" t="s">
        <v>36</v>
      </c>
      <c r="W954" s="1" t="s">
        <v>35</v>
      </c>
    </row>
    <row r="955" spans="1:23" s="59" customFormat="1" x14ac:dyDescent="0.2">
      <c r="A955" t="s">
        <v>593</v>
      </c>
      <c r="B955" s="1" t="s">
        <v>56</v>
      </c>
      <c r="C955" s="1">
        <v>9</v>
      </c>
      <c r="D955" s="73"/>
      <c r="E955" s="1" t="str">
        <f t="shared" si="61"/>
        <v>635 West 42nd Street 9G</v>
      </c>
      <c r="F955" s="3">
        <v>1200000</v>
      </c>
      <c r="G955">
        <v>68</v>
      </c>
      <c r="H955" s="1" t="s">
        <v>33</v>
      </c>
      <c r="I955" s="1">
        <v>2</v>
      </c>
      <c r="J955" s="51">
        <v>1</v>
      </c>
      <c r="K955" s="52">
        <v>800</v>
      </c>
      <c r="L955" s="3">
        <f t="shared" si="62"/>
        <v>1500</v>
      </c>
      <c r="M955">
        <v>650</v>
      </c>
      <c r="N955">
        <v>800</v>
      </c>
      <c r="O955">
        <v>1.81</v>
      </c>
      <c r="P955" t="s">
        <v>197</v>
      </c>
      <c r="Q955" s="53" t="s">
        <v>52</v>
      </c>
      <c r="R955" s="3">
        <f t="shared" si="63"/>
        <v>1200000</v>
      </c>
      <c r="S955"/>
      <c r="T955"/>
      <c r="U955"/>
      <c r="V955" s="60" t="s">
        <v>36</v>
      </c>
      <c r="W955" s="1" t="s">
        <v>35</v>
      </c>
    </row>
    <row r="956" spans="1:23" s="59" customFormat="1" x14ac:dyDescent="0.2">
      <c r="A956" t="s">
        <v>616</v>
      </c>
      <c r="B956" s="1" t="s">
        <v>250</v>
      </c>
      <c r="C956" s="1">
        <v>19</v>
      </c>
      <c r="D956" s="73" t="str">
        <f t="shared" ref="D956:D1019" si="64">IF(C956&lt;=$E$4,$F$4,IF(C956&lt;=$E$5,$F$5,IF(C956&lt;=$E$6,$F$6,IF(C956&lt;=$E$7,$F$7,IF(C956&lt;=$E$8,$F$8,IF(C956&lt;=$E$9,$F$9,IF(C956&gt;=$E$9,$F$10,"Look!")))))))</f>
        <v>11 to 20</v>
      </c>
      <c r="E956" s="1" t="str">
        <f t="shared" si="61"/>
        <v>100 Eleventh Avenue 19B</v>
      </c>
      <c r="F956" s="3">
        <v>9850000</v>
      </c>
      <c r="G956">
        <v>225</v>
      </c>
      <c r="H956" s="1" t="s">
        <v>33</v>
      </c>
      <c r="I956" s="1">
        <v>3</v>
      </c>
      <c r="J956" s="51">
        <v>3.5</v>
      </c>
      <c r="K956" s="52">
        <v>2674</v>
      </c>
      <c r="L956" s="3">
        <f t="shared" si="62"/>
        <v>3683.6200448765894</v>
      </c>
      <c r="M956" s="72">
        <v>4310</v>
      </c>
      <c r="N956" s="72">
        <v>1477</v>
      </c>
      <c r="O956">
        <v>2.16</v>
      </c>
      <c r="P956" t="s">
        <v>157</v>
      </c>
      <c r="Q956" s="53" t="s">
        <v>52</v>
      </c>
      <c r="R956" s="3">
        <f t="shared" si="63"/>
        <v>9850000</v>
      </c>
      <c r="S956"/>
      <c r="T956"/>
      <c r="U956"/>
      <c r="V956" s="1" t="s">
        <v>36</v>
      </c>
      <c r="W956" s="1" t="s">
        <v>35</v>
      </c>
    </row>
    <row r="957" spans="1:23" s="59" customFormat="1" x14ac:dyDescent="0.2">
      <c r="A957" t="s">
        <v>617</v>
      </c>
      <c r="B957" s="1" t="s">
        <v>612</v>
      </c>
      <c r="C957" s="1">
        <v>26</v>
      </c>
      <c r="D957" s="73" t="str">
        <f t="shared" si="64"/>
        <v>21 to 30</v>
      </c>
      <c r="E957" s="1" t="str">
        <f t="shared" si="61"/>
        <v>15 Hudson Yards 26H</v>
      </c>
      <c r="F957" s="3">
        <v>6390000</v>
      </c>
      <c r="G957">
        <v>33</v>
      </c>
      <c r="H957" s="1" t="s">
        <v>33</v>
      </c>
      <c r="I957" s="1">
        <v>3</v>
      </c>
      <c r="J957" s="51">
        <v>3</v>
      </c>
      <c r="K957" s="52">
        <v>2221</v>
      </c>
      <c r="L957" s="3">
        <f t="shared" si="62"/>
        <v>2877.0823953174245</v>
      </c>
      <c r="M957">
        <v>4917</v>
      </c>
      <c r="N957">
        <v>68</v>
      </c>
      <c r="O957">
        <v>2.2400000000000002</v>
      </c>
      <c r="P957"/>
      <c r="Q957" s="53" t="s">
        <v>52</v>
      </c>
      <c r="R957" s="3">
        <f t="shared" si="63"/>
        <v>6390000</v>
      </c>
      <c r="S957"/>
      <c r="T957"/>
      <c r="U957"/>
      <c r="V957" s="12" t="s">
        <v>36</v>
      </c>
      <c r="W957" s="1" t="s">
        <v>35</v>
      </c>
    </row>
    <row r="958" spans="1:23" s="59" customFormat="1" x14ac:dyDescent="0.2">
      <c r="A958" t="s">
        <v>617</v>
      </c>
      <c r="B958" s="1" t="s">
        <v>697</v>
      </c>
      <c r="C958" s="1">
        <v>72</v>
      </c>
      <c r="D958" s="73" t="str">
        <f t="shared" si="64"/>
        <v>50 +</v>
      </c>
      <c r="E958" s="1" t="str">
        <f t="shared" si="61"/>
        <v>15 Hudson Yards 72E</v>
      </c>
      <c r="F958" s="3">
        <v>7590000</v>
      </c>
      <c r="G958">
        <v>33</v>
      </c>
      <c r="H958" s="1" t="s">
        <v>33</v>
      </c>
      <c r="I958" s="1">
        <v>3</v>
      </c>
      <c r="J958" s="51">
        <v>3.5</v>
      </c>
      <c r="K958" s="52">
        <v>2285</v>
      </c>
      <c r="L958" s="3">
        <f t="shared" si="62"/>
        <v>3321.6630196936544</v>
      </c>
      <c r="M958">
        <v>5283</v>
      </c>
      <c r="N958">
        <v>73</v>
      </c>
      <c r="O958">
        <v>2.34</v>
      </c>
      <c r="P958"/>
      <c r="Q958" s="53" t="s">
        <v>52</v>
      </c>
      <c r="R958" s="3">
        <f t="shared" si="63"/>
        <v>7590000</v>
      </c>
      <c r="S958"/>
      <c r="T958"/>
      <c r="U958"/>
      <c r="V958" s="12" t="s">
        <v>36</v>
      </c>
      <c r="W958" s="1" t="s">
        <v>35</v>
      </c>
    </row>
    <row r="959" spans="1:23" s="59" customFormat="1" x14ac:dyDescent="0.2">
      <c r="A959" t="s">
        <v>617</v>
      </c>
      <c r="B959" s="1" t="s">
        <v>698</v>
      </c>
      <c r="C959" s="1">
        <v>81</v>
      </c>
      <c r="D959" s="73" t="str">
        <f t="shared" si="64"/>
        <v>50 +</v>
      </c>
      <c r="E959" s="1" t="str">
        <f t="shared" si="61"/>
        <v>15 Hudson Yards PH81D</v>
      </c>
      <c r="F959" s="3">
        <v>8375000</v>
      </c>
      <c r="G959">
        <v>33</v>
      </c>
      <c r="H959" s="1" t="s">
        <v>33</v>
      </c>
      <c r="I959" s="1">
        <v>3</v>
      </c>
      <c r="J959" s="51">
        <v>3.5</v>
      </c>
      <c r="K959" s="52">
        <v>2572</v>
      </c>
      <c r="L959" s="3">
        <f t="shared" si="62"/>
        <v>3256.2208398133748</v>
      </c>
      <c r="M959">
        <v>5869</v>
      </c>
      <c r="N959">
        <v>82</v>
      </c>
      <c r="O959">
        <v>2.31</v>
      </c>
      <c r="P959"/>
      <c r="Q959" s="53" t="s">
        <v>52</v>
      </c>
      <c r="R959" s="3">
        <f t="shared" si="63"/>
        <v>8375000</v>
      </c>
      <c r="S959"/>
      <c r="T959"/>
      <c r="U959"/>
      <c r="V959" s="12" t="s">
        <v>36</v>
      </c>
      <c r="W959" s="1" t="s">
        <v>35</v>
      </c>
    </row>
    <row r="960" spans="1:23" s="59" customFormat="1" x14ac:dyDescent="0.2">
      <c r="A960" t="s">
        <v>617</v>
      </c>
      <c r="B960" s="1" t="s">
        <v>699</v>
      </c>
      <c r="C960" s="1">
        <v>81</v>
      </c>
      <c r="D960" s="73" t="str">
        <f t="shared" si="64"/>
        <v>50 +</v>
      </c>
      <c r="E960" s="1" t="str">
        <f t="shared" si="61"/>
        <v>15 Hudson Yards PH82C</v>
      </c>
      <c r="F960" s="3">
        <v>9175000</v>
      </c>
      <c r="G960">
        <v>33</v>
      </c>
      <c r="H960" s="1" t="s">
        <v>33</v>
      </c>
      <c r="I960" s="1">
        <v>3</v>
      </c>
      <c r="J960" s="51">
        <v>3.5</v>
      </c>
      <c r="K960" s="52">
        <v>2617</v>
      </c>
      <c r="L960" s="3">
        <f t="shared" si="62"/>
        <v>3505.9228123805883</v>
      </c>
      <c r="M960">
        <v>6110</v>
      </c>
      <c r="N960">
        <v>85</v>
      </c>
      <c r="O960">
        <v>2.37</v>
      </c>
      <c r="P960"/>
      <c r="Q960" s="53" t="s">
        <v>52</v>
      </c>
      <c r="R960" s="3">
        <f t="shared" si="63"/>
        <v>9175000</v>
      </c>
      <c r="S960"/>
      <c r="T960"/>
      <c r="U960"/>
      <c r="V960" s="12" t="s">
        <v>36</v>
      </c>
      <c r="W960" s="1" t="s">
        <v>35</v>
      </c>
    </row>
    <row r="961" spans="1:23" s="59" customFormat="1" x14ac:dyDescent="0.2">
      <c r="A961" t="s">
        <v>617</v>
      </c>
      <c r="B961" s="1" t="s">
        <v>700</v>
      </c>
      <c r="C961" s="1">
        <v>69</v>
      </c>
      <c r="D961" s="73" t="str">
        <f t="shared" si="64"/>
        <v>50 +</v>
      </c>
      <c r="E961" s="1" t="str">
        <f t="shared" si="61"/>
        <v>15 Hudson Yards 69A</v>
      </c>
      <c r="F961" s="3">
        <v>9455000</v>
      </c>
      <c r="G961">
        <v>32</v>
      </c>
      <c r="H961" s="1" t="s">
        <v>33</v>
      </c>
      <c r="I961" s="1">
        <v>3</v>
      </c>
      <c r="J961" s="51">
        <v>3.5</v>
      </c>
      <c r="K961" s="52">
        <v>2420</v>
      </c>
      <c r="L961" s="3">
        <f t="shared" si="62"/>
        <v>3907.0247933884298</v>
      </c>
      <c r="M961">
        <v>5890</v>
      </c>
      <c r="N961">
        <v>82</v>
      </c>
      <c r="O961">
        <v>2.4700000000000002</v>
      </c>
      <c r="P961"/>
      <c r="Q961" s="53" t="s">
        <v>52</v>
      </c>
      <c r="R961" s="3">
        <f t="shared" si="63"/>
        <v>9455000</v>
      </c>
      <c r="S961"/>
      <c r="T961"/>
      <c r="U961"/>
      <c r="V961" s="12" t="s">
        <v>36</v>
      </c>
      <c r="W961" s="1" t="s">
        <v>35</v>
      </c>
    </row>
    <row r="962" spans="1:23" s="59" customFormat="1" x14ac:dyDescent="0.2">
      <c r="A962" s="59" t="s">
        <v>515</v>
      </c>
      <c r="B962" s="60">
        <v>301</v>
      </c>
      <c r="C962" s="60">
        <v>3</v>
      </c>
      <c r="D962" s="73" t="str">
        <f t="shared" si="64"/>
        <v>5 or below</v>
      </c>
      <c r="E962" s="1" t="str">
        <f t="shared" si="61"/>
        <v>155 West 18th Street 301</v>
      </c>
      <c r="F962" s="61">
        <v>3950000</v>
      </c>
      <c r="G962" s="59">
        <v>28</v>
      </c>
      <c r="H962" s="60" t="s">
        <v>33</v>
      </c>
      <c r="I962" s="60">
        <v>3</v>
      </c>
      <c r="J962" s="62">
        <v>3</v>
      </c>
      <c r="K962" s="63">
        <v>1951</v>
      </c>
      <c r="L962" s="61">
        <f t="shared" si="62"/>
        <v>1980.6555612506406</v>
      </c>
      <c r="M962" s="64">
        <v>2.69</v>
      </c>
      <c r="N962" s="64"/>
      <c r="Q962" s="65" t="s">
        <v>34</v>
      </c>
      <c r="R962" s="61">
        <f t="shared" si="63"/>
        <v>3864259</v>
      </c>
      <c r="S962" s="66">
        <v>42663</v>
      </c>
      <c r="T962" s="64">
        <v>3864259</v>
      </c>
      <c r="V962" s="60" t="s">
        <v>36</v>
      </c>
      <c r="W962" s="60" t="s">
        <v>36</v>
      </c>
    </row>
    <row r="963" spans="1:23" s="59" customFormat="1" x14ac:dyDescent="0.2">
      <c r="A963" s="59" t="s">
        <v>515</v>
      </c>
      <c r="B963" s="60">
        <v>401</v>
      </c>
      <c r="C963" s="60">
        <v>4</v>
      </c>
      <c r="D963" s="73" t="str">
        <f t="shared" si="64"/>
        <v>5 or below</v>
      </c>
      <c r="E963" s="1" t="str">
        <f t="shared" si="61"/>
        <v>155 West 18th Street 401</v>
      </c>
      <c r="F963" s="61">
        <v>4050000</v>
      </c>
      <c r="G963" s="59">
        <v>1</v>
      </c>
      <c r="H963" s="60" t="s">
        <v>33</v>
      </c>
      <c r="I963" s="60">
        <v>3</v>
      </c>
      <c r="J963" s="62">
        <v>3</v>
      </c>
      <c r="K963" s="63">
        <v>1951</v>
      </c>
      <c r="L963" s="61">
        <f t="shared" si="62"/>
        <v>2035.456176319836</v>
      </c>
      <c r="M963" s="64">
        <v>2.69</v>
      </c>
      <c r="N963" s="64"/>
      <c r="Q963" s="65" t="s">
        <v>34</v>
      </c>
      <c r="R963" s="61">
        <f t="shared" si="63"/>
        <v>3971175</v>
      </c>
      <c r="S963" s="66">
        <v>42661</v>
      </c>
      <c r="T963" s="64">
        <v>3971175</v>
      </c>
      <c r="V963" s="60" t="s">
        <v>36</v>
      </c>
      <c r="W963" s="60" t="s">
        <v>36</v>
      </c>
    </row>
    <row r="964" spans="1:23" s="59" customFormat="1" x14ac:dyDescent="0.2">
      <c r="A964" s="59" t="s">
        <v>515</v>
      </c>
      <c r="B964" s="60">
        <v>501</v>
      </c>
      <c r="C964" s="60">
        <v>5</v>
      </c>
      <c r="D964" s="73" t="str">
        <f t="shared" si="64"/>
        <v>5 or below</v>
      </c>
      <c r="E964" s="1" t="str">
        <f t="shared" si="61"/>
        <v>155 West 18th Street 501</v>
      </c>
      <c r="F964" s="61">
        <v>4150000</v>
      </c>
      <c r="G964" s="59">
        <v>1</v>
      </c>
      <c r="H964" s="60" t="s">
        <v>33</v>
      </c>
      <c r="I964" s="60">
        <v>3</v>
      </c>
      <c r="J964" s="62">
        <v>3</v>
      </c>
      <c r="K964" s="63">
        <v>1951</v>
      </c>
      <c r="L964" s="61">
        <f t="shared" si="62"/>
        <v>2139.8385443362376</v>
      </c>
      <c r="M964" s="64">
        <v>2.69</v>
      </c>
      <c r="N964" s="64"/>
      <c r="Q964" s="65" t="s">
        <v>34</v>
      </c>
      <c r="R964" s="61">
        <f t="shared" si="63"/>
        <v>4174825</v>
      </c>
      <c r="S964" s="66">
        <v>42656</v>
      </c>
      <c r="T964" s="64">
        <v>4174825</v>
      </c>
      <c r="V964" s="60" t="s">
        <v>36</v>
      </c>
      <c r="W964" s="60" t="s">
        <v>36</v>
      </c>
    </row>
    <row r="965" spans="1:23" s="59" customFormat="1" x14ac:dyDescent="0.2">
      <c r="A965" s="7" t="s">
        <v>515</v>
      </c>
      <c r="B965" s="67">
        <v>601</v>
      </c>
      <c r="C965" s="67">
        <v>6</v>
      </c>
      <c r="D965" s="73" t="str">
        <f t="shared" si="64"/>
        <v>6 to 10</v>
      </c>
      <c r="E965" s="1" t="str">
        <f t="shared" si="61"/>
        <v>155 West 18th Street 601</v>
      </c>
      <c r="F965" s="68">
        <v>4250000</v>
      </c>
      <c r="G965" s="7">
        <v>175</v>
      </c>
      <c r="H965" s="67" t="s">
        <v>33</v>
      </c>
      <c r="I965" s="67">
        <v>3</v>
      </c>
      <c r="J965" s="69">
        <v>3.5</v>
      </c>
      <c r="K965" s="5">
        <v>1951</v>
      </c>
      <c r="L965" s="68">
        <f t="shared" si="62"/>
        <v>2178.3700666324962</v>
      </c>
      <c r="M965" s="70">
        <v>2973</v>
      </c>
      <c r="N965" s="70">
        <v>2279</v>
      </c>
      <c r="O965" s="7">
        <v>2.69</v>
      </c>
      <c r="P965" s="7"/>
      <c r="Q965" s="71" t="s">
        <v>44</v>
      </c>
      <c r="R965" s="68">
        <f t="shared" si="63"/>
        <v>4250000</v>
      </c>
      <c r="S965" s="7"/>
      <c r="T965" s="7"/>
      <c r="U965" s="7"/>
      <c r="V965" s="67" t="s">
        <v>36</v>
      </c>
      <c r="W965" s="67" t="s">
        <v>36</v>
      </c>
    </row>
    <row r="966" spans="1:23" s="59" customFormat="1" x14ac:dyDescent="0.2">
      <c r="A966" s="59" t="s">
        <v>515</v>
      </c>
      <c r="B966" s="60">
        <v>404</v>
      </c>
      <c r="C966" s="60">
        <v>4</v>
      </c>
      <c r="D966" s="73" t="str">
        <f t="shared" si="64"/>
        <v>5 or below</v>
      </c>
      <c r="E966" s="1" t="str">
        <f t="shared" si="61"/>
        <v>155 West 18th Street 404</v>
      </c>
      <c r="F966" s="61">
        <v>4800000</v>
      </c>
      <c r="G966" s="59">
        <v>1</v>
      </c>
      <c r="H966" s="60" t="s">
        <v>33</v>
      </c>
      <c r="I966" s="60">
        <v>3</v>
      </c>
      <c r="J966" s="62">
        <v>3</v>
      </c>
      <c r="K966" s="63">
        <v>2028</v>
      </c>
      <c r="L966" s="61">
        <f t="shared" si="62"/>
        <v>2108.8017751479292</v>
      </c>
      <c r="M966" s="64">
        <v>2.69</v>
      </c>
      <c r="N966" s="64"/>
      <c r="Q966" s="65" t="s">
        <v>34</v>
      </c>
      <c r="R966" s="61">
        <f t="shared" si="63"/>
        <v>4276650</v>
      </c>
      <c r="S966" s="66">
        <v>42674</v>
      </c>
      <c r="T966" s="64">
        <v>4276650</v>
      </c>
      <c r="V966" s="60" t="s">
        <v>36</v>
      </c>
      <c r="W966" s="60" t="s">
        <v>36</v>
      </c>
    </row>
    <row r="967" spans="1:23" s="59" customFormat="1" x14ac:dyDescent="0.2">
      <c r="A967" s="59" t="s">
        <v>515</v>
      </c>
      <c r="B967" s="60">
        <v>701</v>
      </c>
      <c r="C967" s="60">
        <v>7</v>
      </c>
      <c r="D967" s="73" t="str">
        <f t="shared" si="64"/>
        <v>6 to 10</v>
      </c>
      <c r="E967" s="1" t="str">
        <f t="shared" si="61"/>
        <v>155 West 18th Street 701</v>
      </c>
      <c r="F967" s="61">
        <v>4500000</v>
      </c>
      <c r="G967" s="59">
        <v>64</v>
      </c>
      <c r="H967" s="60" t="s">
        <v>33</v>
      </c>
      <c r="I967" s="60">
        <v>3</v>
      </c>
      <c r="J967" s="62">
        <v>3</v>
      </c>
      <c r="K967" s="63">
        <v>1954</v>
      </c>
      <c r="L967" s="61">
        <f t="shared" si="62"/>
        <v>2266.8306038894575</v>
      </c>
      <c r="M967" s="64">
        <v>2.69</v>
      </c>
      <c r="N967" s="64"/>
      <c r="Q967" s="65" t="s">
        <v>34</v>
      </c>
      <c r="R967" s="61">
        <f t="shared" si="63"/>
        <v>4429387</v>
      </c>
      <c r="S967" s="66">
        <v>42650</v>
      </c>
      <c r="T967" s="64">
        <v>4429387</v>
      </c>
      <c r="V967" s="60" t="s">
        <v>36</v>
      </c>
      <c r="W967" s="60" t="s">
        <v>36</v>
      </c>
    </row>
    <row r="968" spans="1:23" s="59" customFormat="1" x14ac:dyDescent="0.2">
      <c r="A968" s="59" t="s">
        <v>515</v>
      </c>
      <c r="B968" s="60">
        <v>504</v>
      </c>
      <c r="C968" s="60">
        <v>5</v>
      </c>
      <c r="D968" s="73" t="str">
        <f t="shared" si="64"/>
        <v>5 or below</v>
      </c>
      <c r="E968" s="1" t="str">
        <f t="shared" si="61"/>
        <v>155 West 18th Street 504</v>
      </c>
      <c r="F968" s="61">
        <v>4850000</v>
      </c>
      <c r="G968" s="59">
        <v>12</v>
      </c>
      <c r="H968" s="60" t="s">
        <v>33</v>
      </c>
      <c r="I968" s="60">
        <v>3</v>
      </c>
      <c r="J968" s="62">
        <v>3</v>
      </c>
      <c r="K968" s="63">
        <v>2028</v>
      </c>
      <c r="L968" s="61">
        <f t="shared" si="62"/>
        <v>2209.2209072978303</v>
      </c>
      <c r="M968" s="64">
        <v>2.69</v>
      </c>
      <c r="N968" s="64"/>
      <c r="Q968" s="65" t="s">
        <v>34</v>
      </c>
      <c r="R968" s="61">
        <f t="shared" si="63"/>
        <v>4480300</v>
      </c>
      <c r="S968" s="66">
        <v>42656</v>
      </c>
      <c r="T968" s="64">
        <v>4480300</v>
      </c>
      <c r="V968" s="60" t="s">
        <v>36</v>
      </c>
      <c r="W968" s="60" t="s">
        <v>36</v>
      </c>
    </row>
    <row r="969" spans="1:23" s="59" customFormat="1" x14ac:dyDescent="0.2">
      <c r="A969" s="7" t="s">
        <v>515</v>
      </c>
      <c r="B969" s="67">
        <v>801</v>
      </c>
      <c r="C969" s="67">
        <v>8</v>
      </c>
      <c r="D969" s="73" t="str">
        <f t="shared" si="64"/>
        <v>6 to 10</v>
      </c>
      <c r="E969" s="1" t="str">
        <f t="shared" si="61"/>
        <v>155 West 18th Street 801</v>
      </c>
      <c r="F969" s="68">
        <v>4650000</v>
      </c>
      <c r="G969" s="7">
        <v>1</v>
      </c>
      <c r="H969" s="67" t="s">
        <v>33</v>
      </c>
      <c r="I969" s="67">
        <v>3</v>
      </c>
      <c r="J969" s="69">
        <v>3.5</v>
      </c>
      <c r="K969" s="5">
        <v>1954</v>
      </c>
      <c r="L969" s="68">
        <f t="shared" si="62"/>
        <v>2379.7338792221085</v>
      </c>
      <c r="M969" s="70">
        <v>2973</v>
      </c>
      <c r="N969" s="70">
        <v>2282</v>
      </c>
      <c r="O969" s="7">
        <v>2.69</v>
      </c>
      <c r="P969" s="7"/>
      <c r="Q969" s="71" t="s">
        <v>44</v>
      </c>
      <c r="R969" s="68">
        <f t="shared" si="63"/>
        <v>4650000</v>
      </c>
      <c r="S969" s="7"/>
      <c r="T969" s="7"/>
      <c r="U969" s="7"/>
      <c r="V969" s="67" t="s">
        <v>36</v>
      </c>
      <c r="W969" s="67" t="s">
        <v>36</v>
      </c>
    </row>
    <row r="970" spans="1:23" s="59" customFormat="1" x14ac:dyDescent="0.2">
      <c r="A970" s="7" t="s">
        <v>515</v>
      </c>
      <c r="B970" s="67">
        <v>201</v>
      </c>
      <c r="C970" s="67">
        <v>2</v>
      </c>
      <c r="D970" s="73" t="str">
        <f t="shared" si="64"/>
        <v>5 or below</v>
      </c>
      <c r="E970" s="1" t="str">
        <f t="shared" si="61"/>
        <v>155 West 18th Street 201</v>
      </c>
      <c r="F970" s="68">
        <v>5250000</v>
      </c>
      <c r="G970" s="7">
        <v>103</v>
      </c>
      <c r="H970" s="67" t="s">
        <v>33</v>
      </c>
      <c r="I970" s="67">
        <v>3</v>
      </c>
      <c r="J970" s="69">
        <v>3.5</v>
      </c>
      <c r="K970" s="5">
        <v>2300</v>
      </c>
      <c r="L970" s="68">
        <f t="shared" si="62"/>
        <v>2282.608695652174</v>
      </c>
      <c r="M970" s="70">
        <v>3504</v>
      </c>
      <c r="N970" s="70">
        <v>2686</v>
      </c>
      <c r="O970" s="7">
        <v>2.69</v>
      </c>
      <c r="P970" s="7"/>
      <c r="Q970" s="71" t="s">
        <v>44</v>
      </c>
      <c r="R970" s="68">
        <f t="shared" si="63"/>
        <v>5250000</v>
      </c>
      <c r="S970" s="7"/>
      <c r="T970" s="7"/>
      <c r="U970" s="7"/>
      <c r="V970" s="67" t="s">
        <v>36</v>
      </c>
      <c r="W970" s="67" t="s">
        <v>36</v>
      </c>
    </row>
    <row r="971" spans="1:23" s="59" customFormat="1" x14ac:dyDescent="0.2">
      <c r="A971" s="7" t="s">
        <v>701</v>
      </c>
      <c r="B971" s="67" t="s">
        <v>702</v>
      </c>
      <c r="C971" s="67">
        <v>9</v>
      </c>
      <c r="D971" s="73" t="str">
        <f t="shared" si="64"/>
        <v>6 to 10</v>
      </c>
      <c r="E971" s="1" t="str">
        <f t="shared" si="61"/>
        <v>200 Eleventh Avenue 9S</v>
      </c>
      <c r="F971" s="68">
        <v>6950000</v>
      </c>
      <c r="G971" s="7">
        <v>145</v>
      </c>
      <c r="H971" s="67" t="s">
        <v>33</v>
      </c>
      <c r="I971" s="67">
        <v>3</v>
      </c>
      <c r="J971" s="69">
        <v>3.5</v>
      </c>
      <c r="K971" s="5">
        <v>2328</v>
      </c>
      <c r="L971" s="68">
        <f t="shared" si="62"/>
        <v>2985.3951890034364</v>
      </c>
      <c r="M971" s="70">
        <v>4214</v>
      </c>
      <c r="N971" s="70">
        <v>2233</v>
      </c>
      <c r="O971" s="7">
        <v>2.77</v>
      </c>
      <c r="P971" s="7" t="s">
        <v>157</v>
      </c>
      <c r="Q971" s="71" t="s">
        <v>44</v>
      </c>
      <c r="R971" s="68">
        <f t="shared" si="63"/>
        <v>6950000</v>
      </c>
      <c r="S971" s="7"/>
      <c r="T971" s="7"/>
      <c r="U971" s="7"/>
      <c r="V971" s="67" t="s">
        <v>36</v>
      </c>
      <c r="W971" s="67" t="s">
        <v>36</v>
      </c>
    </row>
    <row r="972" spans="1:23" s="59" customFormat="1" x14ac:dyDescent="0.2">
      <c r="A972" t="s">
        <v>516</v>
      </c>
      <c r="B972" s="1" t="s">
        <v>206</v>
      </c>
      <c r="C972" s="1">
        <v>2</v>
      </c>
      <c r="D972" s="73" t="str">
        <f t="shared" si="64"/>
        <v>5 or below</v>
      </c>
      <c r="E972" s="1" t="str">
        <f t="shared" si="61"/>
        <v>211 West 14th Street 2A</v>
      </c>
      <c r="F972" s="3">
        <v>4350000</v>
      </c>
      <c r="G972">
        <v>18</v>
      </c>
      <c r="H972" s="1" t="s">
        <v>33</v>
      </c>
      <c r="I972" s="1">
        <v>3</v>
      </c>
      <c r="J972" s="51">
        <v>3.5</v>
      </c>
      <c r="K972" s="52">
        <v>1850</v>
      </c>
      <c r="L972" s="3">
        <f t="shared" si="62"/>
        <v>2351.3513513513512</v>
      </c>
      <c r="M972" s="72">
        <v>3650</v>
      </c>
      <c r="N972" s="72">
        <v>1419</v>
      </c>
      <c r="O972">
        <v>2.74</v>
      </c>
      <c r="P972"/>
      <c r="Q972" s="53" t="s">
        <v>52</v>
      </c>
      <c r="R972" s="3">
        <f t="shared" si="63"/>
        <v>4350000</v>
      </c>
      <c r="S972"/>
      <c r="T972"/>
      <c r="U972"/>
      <c r="V972" s="1" t="s">
        <v>36</v>
      </c>
      <c r="W972" s="1" t="s">
        <v>35</v>
      </c>
    </row>
    <row r="973" spans="1:23" s="59" customFormat="1" x14ac:dyDescent="0.2">
      <c r="A973" t="s">
        <v>516</v>
      </c>
      <c r="B973" s="1" t="s">
        <v>490</v>
      </c>
      <c r="C973" s="1">
        <v>11</v>
      </c>
      <c r="D973" s="73" t="str">
        <f t="shared" si="64"/>
        <v>11 to 20</v>
      </c>
      <c r="E973" s="1" t="str">
        <f t="shared" si="61"/>
        <v>211 West 14th Street PENTHOUSE</v>
      </c>
      <c r="F973" s="3">
        <v>8750000</v>
      </c>
      <c r="G973">
        <v>18</v>
      </c>
      <c r="H973" s="1" t="s">
        <v>33</v>
      </c>
      <c r="I973" s="1">
        <v>3</v>
      </c>
      <c r="J973" s="51">
        <v>3.5</v>
      </c>
      <c r="K973" s="52">
        <v>2653</v>
      </c>
      <c r="L973" s="3">
        <f t="shared" si="62"/>
        <v>3298.1530343007917</v>
      </c>
      <c r="M973" s="72">
        <v>5973</v>
      </c>
      <c r="N973" s="72">
        <v>2322</v>
      </c>
      <c r="O973">
        <v>3.13</v>
      </c>
      <c r="P973"/>
      <c r="Q973" s="53" t="s">
        <v>52</v>
      </c>
      <c r="R973" s="3">
        <f t="shared" si="63"/>
        <v>8750000</v>
      </c>
      <c r="S973"/>
      <c r="T973"/>
      <c r="U973"/>
      <c r="V973" s="1" t="s">
        <v>36</v>
      </c>
      <c r="W973" s="1" t="s">
        <v>35</v>
      </c>
    </row>
    <row r="974" spans="1:23" s="59" customFormat="1" x14ac:dyDescent="0.2">
      <c r="A974" t="s">
        <v>703</v>
      </c>
      <c r="B974" s="1" t="s">
        <v>395</v>
      </c>
      <c r="C974" s="1"/>
      <c r="D974" s="73" t="str">
        <f t="shared" si="64"/>
        <v>5 or below</v>
      </c>
      <c r="E974" s="1" t="str">
        <f t="shared" ref="E974:E1037" si="65">A974&amp;" "&amp;B974</f>
        <v>212 West 18th Street 10D</v>
      </c>
      <c r="F974" s="3">
        <v>16500000</v>
      </c>
      <c r="G974">
        <v>265</v>
      </c>
      <c r="H974" s="1" t="s">
        <v>33</v>
      </c>
      <c r="I974" s="1">
        <v>3</v>
      </c>
      <c r="J974" s="51">
        <v>3.5</v>
      </c>
      <c r="K974" s="52">
        <v>3199</v>
      </c>
      <c r="L974" s="3">
        <f t="shared" ref="L974:L1037" si="66">IF(K974="NA","NA",R974/K974)</f>
        <v>5157.8618318224444</v>
      </c>
      <c r="M974" s="72">
        <v>4046</v>
      </c>
      <c r="N974" s="72">
        <v>2505</v>
      </c>
      <c r="O974">
        <v>2.0499999999999998</v>
      </c>
      <c r="P974"/>
      <c r="Q974" s="53" t="s">
        <v>52</v>
      </c>
      <c r="R974" s="3">
        <f t="shared" ref="R974:R1041" si="67">IF(ISBLANK(T974),F974,T974)</f>
        <v>16500000</v>
      </c>
      <c r="S974"/>
      <c r="T974"/>
      <c r="U974"/>
      <c r="V974" s="1" t="s">
        <v>36</v>
      </c>
      <c r="W974" s="1" t="s">
        <v>35</v>
      </c>
    </row>
    <row r="975" spans="1:23" s="59" customFormat="1" x14ac:dyDescent="0.2">
      <c r="A975" t="s">
        <v>703</v>
      </c>
      <c r="B975" s="1" t="s">
        <v>704</v>
      </c>
      <c r="C975" s="1"/>
      <c r="D975" s="73" t="str">
        <f t="shared" si="64"/>
        <v>5 or below</v>
      </c>
      <c r="E975" s="1" t="str">
        <f t="shared" si="65"/>
        <v>212 West 18th Street 18D</v>
      </c>
      <c r="F975" s="3">
        <v>11995000</v>
      </c>
      <c r="G975">
        <v>35</v>
      </c>
      <c r="H975" s="1" t="s">
        <v>33</v>
      </c>
      <c r="I975" s="1">
        <v>3</v>
      </c>
      <c r="J975" s="51">
        <v>4</v>
      </c>
      <c r="K975" s="52">
        <v>2850</v>
      </c>
      <c r="L975" s="3">
        <f t="shared" si="66"/>
        <v>4208.7719298245611</v>
      </c>
      <c r="M975" s="72">
        <v>3509</v>
      </c>
      <c r="N975" s="72">
        <v>1832</v>
      </c>
      <c r="O975">
        <v>1.87</v>
      </c>
      <c r="P975"/>
      <c r="Q975" s="53" t="s">
        <v>52</v>
      </c>
      <c r="R975" s="3">
        <f t="shared" si="67"/>
        <v>11995000</v>
      </c>
      <c r="S975"/>
      <c r="T975"/>
      <c r="U975"/>
      <c r="V975" s="1" t="s">
        <v>36</v>
      </c>
      <c r="W975" s="1" t="s">
        <v>35</v>
      </c>
    </row>
    <row r="976" spans="1:23" s="59" customFormat="1" x14ac:dyDescent="0.2">
      <c r="A976" t="s">
        <v>703</v>
      </c>
      <c r="B976" s="1" t="s">
        <v>705</v>
      </c>
      <c r="C976" s="1"/>
      <c r="D976" s="73" t="str">
        <f t="shared" si="64"/>
        <v>5 or below</v>
      </c>
      <c r="E976" s="1" t="str">
        <f t="shared" si="65"/>
        <v>212 West 18th Street PENTHOUSE-5</v>
      </c>
      <c r="F976" s="3">
        <v>17995500</v>
      </c>
      <c r="G976">
        <v>224</v>
      </c>
      <c r="H976" s="1" t="s">
        <v>33</v>
      </c>
      <c r="I976" s="1">
        <v>3</v>
      </c>
      <c r="J976" s="51">
        <v>4.5</v>
      </c>
      <c r="K976" s="52">
        <v>3396</v>
      </c>
      <c r="L976" s="3">
        <f t="shared" si="66"/>
        <v>5299.0282685512366</v>
      </c>
      <c r="M976" s="72">
        <v>3120</v>
      </c>
      <c r="N976" s="72">
        <v>4080</v>
      </c>
      <c r="O976">
        <v>2.12</v>
      </c>
      <c r="P976"/>
      <c r="Q976" s="53" t="s">
        <v>52</v>
      </c>
      <c r="R976" s="3">
        <f t="shared" si="67"/>
        <v>17995500</v>
      </c>
      <c r="S976"/>
      <c r="T976"/>
      <c r="U976"/>
      <c r="V976" s="1" t="s">
        <v>36</v>
      </c>
      <c r="W976" s="1" t="s">
        <v>35</v>
      </c>
    </row>
    <row r="977" spans="1:23" s="59" customFormat="1" x14ac:dyDescent="0.2">
      <c r="A977" s="59" t="s">
        <v>517</v>
      </c>
      <c r="B977" s="60" t="s">
        <v>473</v>
      </c>
      <c r="C977" s="60">
        <v>12</v>
      </c>
      <c r="D977" s="73" t="str">
        <f t="shared" si="64"/>
        <v>11 to 20</v>
      </c>
      <c r="E977" s="1" t="str">
        <f t="shared" si="65"/>
        <v>245 West 14th Street PH</v>
      </c>
      <c r="F977" s="61">
        <v>9750000</v>
      </c>
      <c r="G977" s="59">
        <v>76</v>
      </c>
      <c r="H977" s="60" t="s">
        <v>33</v>
      </c>
      <c r="I977" s="60">
        <v>3</v>
      </c>
      <c r="J977" s="62">
        <v>3</v>
      </c>
      <c r="K977" s="63">
        <v>2833</v>
      </c>
      <c r="L977" s="61">
        <f t="shared" si="66"/>
        <v>3342.6491351923755</v>
      </c>
      <c r="M977" s="64">
        <v>3.17</v>
      </c>
      <c r="N977" s="64"/>
      <c r="Q977" s="65" t="s">
        <v>34</v>
      </c>
      <c r="R977" s="61">
        <f t="shared" si="67"/>
        <v>9469725</v>
      </c>
      <c r="S977" s="66">
        <v>42515</v>
      </c>
      <c r="T977" s="64">
        <v>9469725</v>
      </c>
      <c r="V977" s="60" t="s">
        <v>36</v>
      </c>
      <c r="W977" s="60" t="s">
        <v>36</v>
      </c>
    </row>
    <row r="978" spans="1:23" s="59" customFormat="1" x14ac:dyDescent="0.2">
      <c r="A978" s="59" t="s">
        <v>495</v>
      </c>
      <c r="B978" s="60" t="s">
        <v>448</v>
      </c>
      <c r="C978" s="60">
        <v>12</v>
      </c>
      <c r="D978" s="73" t="str">
        <f t="shared" si="64"/>
        <v>11 to 20</v>
      </c>
      <c r="E978" s="1" t="str">
        <f t="shared" si="65"/>
        <v>252 Seventh Avenue 12D</v>
      </c>
      <c r="F978" s="61">
        <v>4600000</v>
      </c>
      <c r="G978" s="59">
        <v>23</v>
      </c>
      <c r="H978" s="60" t="s">
        <v>33</v>
      </c>
      <c r="I978" s="60">
        <v>3</v>
      </c>
      <c r="J978" s="62">
        <v>2</v>
      </c>
      <c r="K978" s="63">
        <v>1897</v>
      </c>
      <c r="L978" s="61">
        <f t="shared" si="66"/>
        <v>2424.8813916710596</v>
      </c>
      <c r="M978" s="64">
        <v>1.77</v>
      </c>
      <c r="N978" s="64"/>
      <c r="Q978" s="65" t="s">
        <v>34</v>
      </c>
      <c r="R978" s="61">
        <f t="shared" si="67"/>
        <v>4600000</v>
      </c>
      <c r="S978" s="66">
        <v>42528</v>
      </c>
      <c r="T978" s="64">
        <v>4600000</v>
      </c>
      <c r="V978" s="60" t="s">
        <v>36</v>
      </c>
      <c r="W978" s="60" t="s">
        <v>36</v>
      </c>
    </row>
    <row r="979" spans="1:23" s="59" customFormat="1" x14ac:dyDescent="0.2">
      <c r="A979" t="s">
        <v>495</v>
      </c>
      <c r="B979" s="1" t="s">
        <v>185</v>
      </c>
      <c r="C979" s="1">
        <v>4</v>
      </c>
      <c r="D979" s="73" t="str">
        <f t="shared" si="64"/>
        <v>5 or below</v>
      </c>
      <c r="E979" s="1" t="str">
        <f t="shared" si="65"/>
        <v>252 Seventh Avenue 4D</v>
      </c>
      <c r="F979" s="3">
        <v>3285000</v>
      </c>
      <c r="G979">
        <v>74</v>
      </c>
      <c r="H979" s="1" t="s">
        <v>33</v>
      </c>
      <c r="I979" s="1">
        <v>3</v>
      </c>
      <c r="J979" s="51">
        <v>2.5</v>
      </c>
      <c r="K979" s="52">
        <v>1934</v>
      </c>
      <c r="L979" s="3">
        <f t="shared" si="66"/>
        <v>1698.5522233712513</v>
      </c>
      <c r="M979" s="72">
        <v>1186</v>
      </c>
      <c r="N979" s="72">
        <v>1782</v>
      </c>
      <c r="O979">
        <v>1.53</v>
      </c>
      <c r="P979"/>
      <c r="Q979" s="53" t="s">
        <v>52</v>
      </c>
      <c r="R979" s="3">
        <f t="shared" si="67"/>
        <v>3285000</v>
      </c>
      <c r="S979"/>
      <c r="T979"/>
      <c r="U979"/>
      <c r="V979" s="1" t="s">
        <v>36</v>
      </c>
      <c r="W979" s="1" t="s">
        <v>35</v>
      </c>
    </row>
    <row r="980" spans="1:23" s="59" customFormat="1" x14ac:dyDescent="0.2">
      <c r="A980" t="s">
        <v>495</v>
      </c>
      <c r="B980" s="1" t="s">
        <v>706</v>
      </c>
      <c r="C980" s="1">
        <v>14</v>
      </c>
      <c r="D980" s="73" t="str">
        <f t="shared" si="64"/>
        <v>11 to 20</v>
      </c>
      <c r="E980" s="1" t="str">
        <f t="shared" si="65"/>
        <v>252 Seventh Avenue PH14X</v>
      </c>
      <c r="F980" s="3">
        <v>5995000</v>
      </c>
      <c r="G980">
        <v>223</v>
      </c>
      <c r="H980" s="1" t="s">
        <v>33</v>
      </c>
      <c r="I980" s="1">
        <v>3</v>
      </c>
      <c r="J980" s="51">
        <v>3</v>
      </c>
      <c r="K980" s="52">
        <v>2490</v>
      </c>
      <c r="L980" s="3">
        <f t="shared" si="66"/>
        <v>2407.6305220883532</v>
      </c>
      <c r="M980" s="72">
        <v>1643</v>
      </c>
      <c r="N980" s="72">
        <v>2923</v>
      </c>
      <c r="O980">
        <v>1.83</v>
      </c>
      <c r="P980"/>
      <c r="Q980" s="53" t="s">
        <v>52</v>
      </c>
      <c r="R980" s="3">
        <f t="shared" si="67"/>
        <v>5995000</v>
      </c>
      <c r="S980"/>
      <c r="T980"/>
      <c r="U980"/>
      <c r="V980" s="1" t="s">
        <v>36</v>
      </c>
      <c r="W980" s="1" t="s">
        <v>35</v>
      </c>
    </row>
    <row r="981" spans="1:23" s="59" customFormat="1" x14ac:dyDescent="0.2">
      <c r="A981" t="s">
        <v>495</v>
      </c>
      <c r="B981" s="1" t="s">
        <v>393</v>
      </c>
      <c r="C981" s="1">
        <v>19</v>
      </c>
      <c r="D981" s="73" t="str">
        <f t="shared" si="64"/>
        <v>11 to 20</v>
      </c>
      <c r="E981" s="1" t="str">
        <f t="shared" si="65"/>
        <v>252 Seventh Avenue PHA</v>
      </c>
      <c r="F981" s="3">
        <v>4995000</v>
      </c>
      <c r="G981">
        <v>59</v>
      </c>
      <c r="H981" s="1" t="s">
        <v>33</v>
      </c>
      <c r="I981" s="1">
        <v>3</v>
      </c>
      <c r="J981" s="51">
        <v>3</v>
      </c>
      <c r="K981" s="52">
        <v>2185</v>
      </c>
      <c r="L981" s="3">
        <f t="shared" si="66"/>
        <v>2286.0411899313499</v>
      </c>
      <c r="M981" s="72">
        <v>1450</v>
      </c>
      <c r="N981" s="72">
        <v>3336</v>
      </c>
      <c r="O981">
        <v>2.19</v>
      </c>
      <c r="P981"/>
      <c r="Q981" s="53" t="s">
        <v>52</v>
      </c>
      <c r="R981" s="3">
        <f t="shared" si="67"/>
        <v>4995000</v>
      </c>
      <c r="S981"/>
      <c r="T981"/>
      <c r="U981"/>
      <c r="V981" s="1" t="s">
        <v>36</v>
      </c>
      <c r="W981" s="1" t="s">
        <v>35</v>
      </c>
    </row>
    <row r="982" spans="1:23" s="59" customFormat="1" x14ac:dyDescent="0.2">
      <c r="A982" s="59" t="s">
        <v>525</v>
      </c>
      <c r="B982" s="60" t="s">
        <v>206</v>
      </c>
      <c r="C982" s="60">
        <v>2</v>
      </c>
      <c r="D982" s="73" t="str">
        <f t="shared" si="64"/>
        <v>5 or below</v>
      </c>
      <c r="E982" s="1" t="str">
        <f t="shared" si="65"/>
        <v>301 West 53rd Street 2A</v>
      </c>
      <c r="F982" s="61">
        <v>1550000</v>
      </c>
      <c r="G982" s="59">
        <v>83</v>
      </c>
      <c r="H982" s="60" t="s">
        <v>33</v>
      </c>
      <c r="I982" s="60">
        <v>3</v>
      </c>
      <c r="J982" s="62">
        <v>2</v>
      </c>
      <c r="K982" s="63">
        <v>1039</v>
      </c>
      <c r="L982" s="61">
        <f t="shared" si="66"/>
        <v>1525.5514918190568</v>
      </c>
      <c r="M982" s="59">
        <v>1.93</v>
      </c>
      <c r="Q982" s="65" t="s">
        <v>34</v>
      </c>
      <c r="R982" s="61">
        <f t="shared" si="67"/>
        <v>1585048</v>
      </c>
      <c r="S982" s="66">
        <v>42375</v>
      </c>
      <c r="T982" s="64">
        <v>1585048</v>
      </c>
      <c r="U982" s="59">
        <v>83</v>
      </c>
      <c r="V982" s="60" t="s">
        <v>36</v>
      </c>
      <c r="W982" s="60" t="s">
        <v>36</v>
      </c>
    </row>
    <row r="983" spans="1:23" s="59" customFormat="1" x14ac:dyDescent="0.2">
      <c r="A983" s="59" t="s">
        <v>525</v>
      </c>
      <c r="B983" s="60" t="s">
        <v>281</v>
      </c>
      <c r="C983" s="60">
        <v>4</v>
      </c>
      <c r="D983" s="73" t="str">
        <f t="shared" si="64"/>
        <v>5 or below</v>
      </c>
      <c r="E983" s="1" t="str">
        <f t="shared" si="65"/>
        <v>301 West 53rd Street 4F</v>
      </c>
      <c r="F983" s="61">
        <v>1690000</v>
      </c>
      <c r="G983" s="59">
        <v>105</v>
      </c>
      <c r="H983" s="60" t="s">
        <v>33</v>
      </c>
      <c r="I983" s="60">
        <v>3</v>
      </c>
      <c r="J983" s="62">
        <v>2</v>
      </c>
      <c r="K983" s="63">
        <v>1040</v>
      </c>
      <c r="L983" s="61">
        <f t="shared" si="66"/>
        <v>1602.7249999999999</v>
      </c>
      <c r="M983" s="59">
        <v>1.89</v>
      </c>
      <c r="Q983" s="65" t="s">
        <v>34</v>
      </c>
      <c r="R983" s="61">
        <f t="shared" si="67"/>
        <v>1666834</v>
      </c>
      <c r="S983" s="66">
        <v>42447</v>
      </c>
      <c r="T983" s="64">
        <v>1666834</v>
      </c>
      <c r="U983" s="59">
        <v>105</v>
      </c>
      <c r="V983" s="60" t="s">
        <v>36</v>
      </c>
      <c r="W983" s="60" t="s">
        <v>36</v>
      </c>
    </row>
    <row r="984" spans="1:23" s="59" customFormat="1" x14ac:dyDescent="0.2">
      <c r="A984" s="7" t="s">
        <v>525</v>
      </c>
      <c r="B984" s="67" t="s">
        <v>186</v>
      </c>
      <c r="C984" s="67">
        <v>5</v>
      </c>
      <c r="D984" s="73" t="str">
        <f t="shared" si="64"/>
        <v>5 or below</v>
      </c>
      <c r="E984" s="1" t="str">
        <f t="shared" si="65"/>
        <v>301 West 53rd Street 5F</v>
      </c>
      <c r="F984" s="68">
        <v>1705000</v>
      </c>
      <c r="G984" s="7">
        <v>68</v>
      </c>
      <c r="H984" s="67" t="s">
        <v>33</v>
      </c>
      <c r="I984" s="67">
        <v>3</v>
      </c>
      <c r="J984" s="69">
        <v>2</v>
      </c>
      <c r="K984" s="5">
        <v>1040</v>
      </c>
      <c r="L984" s="68">
        <f t="shared" si="66"/>
        <v>1639.4230769230769</v>
      </c>
      <c r="M984" s="7">
        <v>840</v>
      </c>
      <c r="N984" s="7">
        <v>1208</v>
      </c>
      <c r="O984" s="7">
        <v>1.97</v>
      </c>
      <c r="P984" s="7"/>
      <c r="Q984" s="71" t="s">
        <v>44</v>
      </c>
      <c r="R984" s="68">
        <f t="shared" si="67"/>
        <v>1705000</v>
      </c>
      <c r="S984" s="7"/>
      <c r="T984" s="7"/>
      <c r="U984" s="7">
        <v>68</v>
      </c>
      <c r="V984" s="67" t="s">
        <v>36</v>
      </c>
      <c r="W984" s="67" t="s">
        <v>36</v>
      </c>
    </row>
    <row r="985" spans="1:23" s="59" customFormat="1" x14ac:dyDescent="0.2">
      <c r="A985" s="59" t="s">
        <v>525</v>
      </c>
      <c r="B985" s="60" t="s">
        <v>99</v>
      </c>
      <c r="C985" s="60">
        <v>5</v>
      </c>
      <c r="D985" s="73" t="str">
        <f t="shared" si="64"/>
        <v>5 or below</v>
      </c>
      <c r="E985" s="1" t="str">
        <f t="shared" si="65"/>
        <v>301 West 53rd Street 5K</v>
      </c>
      <c r="F985" s="61">
        <v>1795000</v>
      </c>
      <c r="G985" s="59">
        <v>12</v>
      </c>
      <c r="H985" s="60" t="s">
        <v>33</v>
      </c>
      <c r="I985" s="60">
        <v>3</v>
      </c>
      <c r="J985" s="62">
        <v>2</v>
      </c>
      <c r="K985" s="63">
        <v>1040</v>
      </c>
      <c r="L985" s="61">
        <f t="shared" si="66"/>
        <v>1703.7192307692308</v>
      </c>
      <c r="M985" s="59">
        <v>1.97</v>
      </c>
      <c r="Q985" s="65" t="s">
        <v>34</v>
      </c>
      <c r="R985" s="61">
        <f t="shared" si="67"/>
        <v>1771868</v>
      </c>
      <c r="S985" s="66">
        <v>42486</v>
      </c>
      <c r="T985" s="64">
        <v>1771868</v>
      </c>
      <c r="U985" s="59">
        <v>12</v>
      </c>
      <c r="V985" s="60" t="s">
        <v>36</v>
      </c>
      <c r="W985" s="60" t="s">
        <v>36</v>
      </c>
    </row>
    <row r="986" spans="1:23" s="59" customFormat="1" x14ac:dyDescent="0.2">
      <c r="A986" s="59" t="s">
        <v>525</v>
      </c>
      <c r="B986" s="60" t="s">
        <v>298</v>
      </c>
      <c r="C986" s="60">
        <v>8</v>
      </c>
      <c r="D986" s="73" t="str">
        <f t="shared" si="64"/>
        <v>6 to 10</v>
      </c>
      <c r="E986" s="1" t="str">
        <f t="shared" si="65"/>
        <v>301 West 53rd Street 8F</v>
      </c>
      <c r="F986" s="61">
        <v>1750000</v>
      </c>
      <c r="G986" s="59">
        <v>9</v>
      </c>
      <c r="H986" s="60" t="s">
        <v>33</v>
      </c>
      <c r="I986" s="60">
        <v>3</v>
      </c>
      <c r="J986" s="62">
        <v>2</v>
      </c>
      <c r="K986" s="63">
        <v>1040</v>
      </c>
      <c r="L986" s="61">
        <f t="shared" si="66"/>
        <v>1713.4009615384616</v>
      </c>
      <c r="M986" s="59">
        <v>1.93</v>
      </c>
      <c r="Q986" s="65" t="s">
        <v>34</v>
      </c>
      <c r="R986" s="61">
        <f t="shared" si="67"/>
        <v>1781937</v>
      </c>
      <c r="S986" s="66">
        <v>42454</v>
      </c>
      <c r="T986" s="64">
        <v>1781937</v>
      </c>
      <c r="U986" s="59">
        <v>9</v>
      </c>
      <c r="V986" s="60" t="s">
        <v>36</v>
      </c>
      <c r="W986" s="60" t="s">
        <v>36</v>
      </c>
    </row>
    <row r="987" spans="1:23" s="59" customFormat="1" x14ac:dyDescent="0.2">
      <c r="A987" s="59" t="s">
        <v>525</v>
      </c>
      <c r="B987" s="60" t="s">
        <v>237</v>
      </c>
      <c r="C987" s="60">
        <v>10</v>
      </c>
      <c r="D987" s="73" t="str">
        <f t="shared" si="64"/>
        <v>6 to 10</v>
      </c>
      <c r="E987" s="1" t="str">
        <f t="shared" si="65"/>
        <v>301 West 53rd Street 10F</v>
      </c>
      <c r="F987" s="61">
        <v>1780000</v>
      </c>
      <c r="G987" s="59">
        <v>63</v>
      </c>
      <c r="H987" s="60" t="s">
        <v>33</v>
      </c>
      <c r="I987" s="60">
        <v>3</v>
      </c>
      <c r="J987" s="62">
        <v>2</v>
      </c>
      <c r="K987" s="63">
        <v>1040</v>
      </c>
      <c r="L987" s="61">
        <f t="shared" si="66"/>
        <v>1733.9221153846154</v>
      </c>
      <c r="M987" s="59">
        <v>1.95</v>
      </c>
      <c r="Q987" s="65" t="s">
        <v>34</v>
      </c>
      <c r="R987" s="61">
        <f t="shared" si="67"/>
        <v>1803279</v>
      </c>
      <c r="S987" s="66">
        <v>42531</v>
      </c>
      <c r="T987" s="64">
        <v>1803279</v>
      </c>
      <c r="U987" s="59">
        <v>63</v>
      </c>
      <c r="V987" s="60" t="s">
        <v>36</v>
      </c>
      <c r="W987" s="60" t="s">
        <v>36</v>
      </c>
    </row>
    <row r="988" spans="1:23" s="59" customFormat="1" x14ac:dyDescent="0.2">
      <c r="A988" s="59" t="s">
        <v>525</v>
      </c>
      <c r="B988" s="60" t="s">
        <v>564</v>
      </c>
      <c r="C988" s="60">
        <v>12</v>
      </c>
      <c r="D988" s="73" t="str">
        <f t="shared" si="64"/>
        <v>11 to 20</v>
      </c>
      <c r="E988" s="1" t="str">
        <f t="shared" si="65"/>
        <v>301 West 53rd Street 12F</v>
      </c>
      <c r="F988" s="61">
        <v>1810000</v>
      </c>
      <c r="G988" s="59">
        <v>67</v>
      </c>
      <c r="H988" s="60" t="s">
        <v>33</v>
      </c>
      <c r="I988" s="60">
        <v>3</v>
      </c>
      <c r="J988" s="62">
        <v>2</v>
      </c>
      <c r="K988" s="63">
        <v>1040</v>
      </c>
      <c r="L988" s="61">
        <f t="shared" si="66"/>
        <v>1737.5990384615384</v>
      </c>
      <c r="M988" s="59">
        <v>1.97</v>
      </c>
      <c r="Q988" s="65" t="s">
        <v>34</v>
      </c>
      <c r="R988" s="61">
        <f t="shared" si="67"/>
        <v>1807103</v>
      </c>
      <c r="S988" s="66">
        <v>42354</v>
      </c>
      <c r="T988" s="64">
        <v>1807103</v>
      </c>
      <c r="U988" s="59">
        <v>67</v>
      </c>
      <c r="V988" s="60" t="s">
        <v>36</v>
      </c>
      <c r="W988" s="60" t="s">
        <v>36</v>
      </c>
    </row>
    <row r="989" spans="1:23" s="59" customFormat="1" x14ac:dyDescent="0.2">
      <c r="A989" s="59" t="s">
        <v>525</v>
      </c>
      <c r="B989" s="60" t="s">
        <v>235</v>
      </c>
      <c r="C989" s="60">
        <v>11</v>
      </c>
      <c r="D989" s="73" t="str">
        <f t="shared" si="64"/>
        <v>11 to 20</v>
      </c>
      <c r="E989" s="1" t="str">
        <f t="shared" si="65"/>
        <v>301 West 53rd Street 11F</v>
      </c>
      <c r="F989" s="61">
        <v>1795000</v>
      </c>
      <c r="G989" s="59">
        <v>210</v>
      </c>
      <c r="H989" s="60" t="s">
        <v>33</v>
      </c>
      <c r="I989" s="60">
        <v>3</v>
      </c>
      <c r="J989" s="62">
        <v>2</v>
      </c>
      <c r="K989" s="63">
        <v>1039</v>
      </c>
      <c r="L989" s="61">
        <f t="shared" si="66"/>
        <v>1750.1915303176131</v>
      </c>
      <c r="M989" s="59">
        <v>1.96</v>
      </c>
      <c r="Q989" s="65" t="s">
        <v>34</v>
      </c>
      <c r="R989" s="61">
        <f t="shared" si="67"/>
        <v>1818449</v>
      </c>
      <c r="S989" s="66">
        <v>42515</v>
      </c>
      <c r="T989" s="64">
        <v>1818449</v>
      </c>
      <c r="U989" s="59">
        <v>210</v>
      </c>
      <c r="V989" s="60" t="s">
        <v>36</v>
      </c>
      <c r="W989" s="60" t="s">
        <v>36</v>
      </c>
    </row>
    <row r="990" spans="1:23" s="59" customFormat="1" x14ac:dyDescent="0.2">
      <c r="A990" s="59" t="s">
        <v>525</v>
      </c>
      <c r="B990" s="60" t="s">
        <v>707</v>
      </c>
      <c r="C990" s="60">
        <v>9</v>
      </c>
      <c r="D990" s="73" t="str">
        <f t="shared" si="64"/>
        <v>6 to 10</v>
      </c>
      <c r="E990" s="1" t="str">
        <f t="shared" si="65"/>
        <v>301 West 53rd Street 9E</v>
      </c>
      <c r="F990" s="61">
        <v>1790000</v>
      </c>
      <c r="G990" s="59">
        <v>76</v>
      </c>
      <c r="H990" s="60" t="s">
        <v>33</v>
      </c>
      <c r="I990" s="60">
        <v>3</v>
      </c>
      <c r="J990" s="62">
        <v>2</v>
      </c>
      <c r="K990" s="63">
        <v>1039</v>
      </c>
      <c r="L990" s="61">
        <f t="shared" si="66"/>
        <v>1753.1241578440809</v>
      </c>
      <c r="M990" s="59">
        <v>2.0099999999999998</v>
      </c>
      <c r="Q990" s="65" t="s">
        <v>34</v>
      </c>
      <c r="R990" s="61">
        <f t="shared" si="67"/>
        <v>1821496</v>
      </c>
      <c r="S990" s="66">
        <v>42587</v>
      </c>
      <c r="T990" s="64">
        <v>1821496</v>
      </c>
      <c r="U990" s="59">
        <v>76</v>
      </c>
      <c r="V990" s="60" t="s">
        <v>36</v>
      </c>
      <c r="W990" s="60" t="s">
        <v>36</v>
      </c>
    </row>
    <row r="991" spans="1:23" s="59" customFormat="1" x14ac:dyDescent="0.2">
      <c r="A991" s="59" t="s">
        <v>525</v>
      </c>
      <c r="B991" s="60" t="s">
        <v>394</v>
      </c>
      <c r="C991" s="60">
        <v>6</v>
      </c>
      <c r="D991" s="73" t="str">
        <f t="shared" si="64"/>
        <v>6 to 10</v>
      </c>
      <c r="E991" s="1" t="str">
        <f t="shared" si="65"/>
        <v>301 West 53rd Street 6K</v>
      </c>
      <c r="F991" s="61">
        <v>1810000</v>
      </c>
      <c r="G991" s="59">
        <v>2</v>
      </c>
      <c r="H991" s="60" t="s">
        <v>33</v>
      </c>
      <c r="I991" s="60">
        <v>3</v>
      </c>
      <c r="J991" s="62">
        <v>2</v>
      </c>
      <c r="K991" s="63">
        <v>1040</v>
      </c>
      <c r="L991" s="61">
        <f t="shared" si="66"/>
        <v>1762.9019230769231</v>
      </c>
      <c r="M991" s="59">
        <v>1.91</v>
      </c>
      <c r="Q991" s="65" t="s">
        <v>34</v>
      </c>
      <c r="R991" s="61">
        <f t="shared" si="67"/>
        <v>1833418</v>
      </c>
      <c r="S991" s="66">
        <v>42468</v>
      </c>
      <c r="T991" s="64">
        <v>1833418</v>
      </c>
      <c r="U991" s="59">
        <v>2</v>
      </c>
      <c r="V991" s="60" t="s">
        <v>36</v>
      </c>
      <c r="W991" s="60" t="s">
        <v>36</v>
      </c>
    </row>
    <row r="992" spans="1:23" s="59" customFormat="1" x14ac:dyDescent="0.2">
      <c r="A992" s="59" t="s">
        <v>525</v>
      </c>
      <c r="B992" s="60" t="s">
        <v>708</v>
      </c>
      <c r="C992" s="60">
        <v>11</v>
      </c>
      <c r="D992" s="73" t="str">
        <f t="shared" si="64"/>
        <v>11 to 20</v>
      </c>
      <c r="E992" s="1" t="str">
        <f t="shared" si="65"/>
        <v>301 West 53rd Street 11K</v>
      </c>
      <c r="F992" s="61">
        <v>1885000</v>
      </c>
      <c r="G992" s="59">
        <v>91</v>
      </c>
      <c r="H992" s="60" t="s">
        <v>33</v>
      </c>
      <c r="I992" s="60">
        <v>3</v>
      </c>
      <c r="J992" s="62">
        <v>2</v>
      </c>
      <c r="K992" s="63">
        <v>1040</v>
      </c>
      <c r="L992" s="61">
        <f t="shared" si="66"/>
        <v>1809.6826923076924</v>
      </c>
      <c r="M992" s="59">
        <v>1.96</v>
      </c>
      <c r="Q992" s="65" t="s">
        <v>34</v>
      </c>
      <c r="R992" s="61">
        <f t="shared" si="67"/>
        <v>1882070</v>
      </c>
      <c r="S992" s="66">
        <v>42529</v>
      </c>
      <c r="T992" s="64">
        <v>1882070</v>
      </c>
      <c r="U992" s="59">
        <v>91</v>
      </c>
      <c r="V992" s="60" t="s">
        <v>36</v>
      </c>
      <c r="W992" s="60" t="s">
        <v>36</v>
      </c>
    </row>
    <row r="993" spans="1:23" s="59" customFormat="1" x14ac:dyDescent="0.2">
      <c r="A993" s="59" t="s">
        <v>525</v>
      </c>
      <c r="B993" s="60" t="s">
        <v>709</v>
      </c>
      <c r="C993" s="60">
        <v>16</v>
      </c>
      <c r="D993" s="73" t="str">
        <f t="shared" si="64"/>
        <v>11 to 20</v>
      </c>
      <c r="E993" s="1" t="str">
        <f t="shared" si="65"/>
        <v>301 West 53rd Street 16F</v>
      </c>
      <c r="F993" s="61">
        <v>1870000</v>
      </c>
      <c r="G993" s="59">
        <v>16</v>
      </c>
      <c r="H993" s="60" t="s">
        <v>33</v>
      </c>
      <c r="I993" s="60">
        <v>3</v>
      </c>
      <c r="J993" s="62">
        <v>2</v>
      </c>
      <c r="K993" s="63">
        <v>1040</v>
      </c>
      <c r="L993" s="61">
        <f t="shared" si="66"/>
        <v>1813.2423076923078</v>
      </c>
      <c r="M993" s="59">
        <v>2.0099999999999998</v>
      </c>
      <c r="Q993" s="65" t="s">
        <v>34</v>
      </c>
      <c r="R993" s="61">
        <f t="shared" si="67"/>
        <v>1885772</v>
      </c>
      <c r="S993" s="66">
        <v>42562</v>
      </c>
      <c r="T993" s="64">
        <v>1885772</v>
      </c>
      <c r="U993" s="59">
        <v>16</v>
      </c>
      <c r="V993" s="60" t="s">
        <v>36</v>
      </c>
      <c r="W993" s="60" t="s">
        <v>36</v>
      </c>
    </row>
    <row r="994" spans="1:23" s="59" customFormat="1" x14ac:dyDescent="0.2">
      <c r="A994" s="59" t="s">
        <v>525</v>
      </c>
      <c r="B994" s="60" t="s">
        <v>193</v>
      </c>
      <c r="C994" s="60">
        <v>7</v>
      </c>
      <c r="D994" s="73" t="str">
        <f t="shared" si="64"/>
        <v>6 to 10</v>
      </c>
      <c r="E994" s="1" t="str">
        <f t="shared" si="65"/>
        <v>301 West 53rd Street 7A</v>
      </c>
      <c r="F994" s="61">
        <v>1850000</v>
      </c>
      <c r="G994" s="59">
        <v>237</v>
      </c>
      <c r="H994" s="60" t="s">
        <v>33</v>
      </c>
      <c r="I994" s="60">
        <v>3</v>
      </c>
      <c r="J994" s="62">
        <v>2</v>
      </c>
      <c r="K994" s="63">
        <v>1039</v>
      </c>
      <c r="L994" s="61">
        <f t="shared" si="66"/>
        <v>1819.7218479307026</v>
      </c>
      <c r="M994" s="59">
        <v>1.97</v>
      </c>
      <c r="Q994" s="65" t="s">
        <v>34</v>
      </c>
      <c r="R994" s="61">
        <f t="shared" si="67"/>
        <v>1890691</v>
      </c>
      <c r="S994" s="66">
        <v>42384</v>
      </c>
      <c r="T994" s="64">
        <v>1890691</v>
      </c>
      <c r="U994" s="59">
        <v>237</v>
      </c>
      <c r="V994" s="60" t="s">
        <v>36</v>
      </c>
      <c r="W994" s="60" t="s">
        <v>36</v>
      </c>
    </row>
    <row r="995" spans="1:23" s="59" customFormat="1" x14ac:dyDescent="0.2">
      <c r="A995" s="59" t="s">
        <v>525</v>
      </c>
      <c r="B995" s="60" t="s">
        <v>710</v>
      </c>
      <c r="C995" s="60">
        <v>24</v>
      </c>
      <c r="D995" s="73" t="str">
        <f t="shared" si="64"/>
        <v>21 to 30</v>
      </c>
      <c r="E995" s="1" t="str">
        <f t="shared" si="65"/>
        <v>301 West 53rd Street 24K</v>
      </c>
      <c r="F995" s="61">
        <v>2095000</v>
      </c>
      <c r="G995" s="59">
        <v>60</v>
      </c>
      <c r="H995" s="60" t="s">
        <v>33</v>
      </c>
      <c r="I995" s="60">
        <v>3</v>
      </c>
      <c r="J995" s="62">
        <v>2</v>
      </c>
      <c r="K995" s="63">
        <v>1040</v>
      </c>
      <c r="L995" s="61">
        <f t="shared" si="66"/>
        <v>2021.6442307692307</v>
      </c>
      <c r="M995" s="59">
        <v>2.08</v>
      </c>
      <c r="Q995" s="65" t="s">
        <v>34</v>
      </c>
      <c r="R995" s="61">
        <f t="shared" si="67"/>
        <v>2102510</v>
      </c>
      <c r="S995" s="66">
        <v>42551</v>
      </c>
      <c r="T995" s="64">
        <v>2102510</v>
      </c>
      <c r="U995" s="59">
        <v>60</v>
      </c>
      <c r="V995" s="60" t="s">
        <v>36</v>
      </c>
      <c r="W995" s="60" t="s">
        <v>36</v>
      </c>
    </row>
    <row r="996" spans="1:23" s="59" customFormat="1" x14ac:dyDescent="0.2">
      <c r="A996" t="s">
        <v>525</v>
      </c>
      <c r="B996" s="1" t="s">
        <v>711</v>
      </c>
      <c r="C996" s="1">
        <v>20</v>
      </c>
      <c r="D996" s="73" t="str">
        <f t="shared" si="64"/>
        <v>11 to 20</v>
      </c>
      <c r="E996" s="1" t="str">
        <f t="shared" si="65"/>
        <v>301 West 53rd Street 20CD</v>
      </c>
      <c r="F996" s="3">
        <v>3500000</v>
      </c>
      <c r="G996">
        <v>455</v>
      </c>
      <c r="H996" s="1" t="s">
        <v>33</v>
      </c>
      <c r="I996" s="1">
        <v>3</v>
      </c>
      <c r="J996" s="51">
        <v>2</v>
      </c>
      <c r="K996" s="52">
        <v>1650</v>
      </c>
      <c r="L996" s="3">
        <f t="shared" si="66"/>
        <v>2121.212121212121</v>
      </c>
      <c r="M996">
        <v>1436</v>
      </c>
      <c r="N996">
        <v>2598</v>
      </c>
      <c r="O996">
        <v>2.44</v>
      </c>
      <c r="P996"/>
      <c r="Q996" s="53" t="s">
        <v>52</v>
      </c>
      <c r="R996" s="3">
        <f t="shared" si="67"/>
        <v>3500000</v>
      </c>
      <c r="S996"/>
      <c r="T996"/>
      <c r="U996"/>
      <c r="V996" s="12" t="s">
        <v>36</v>
      </c>
      <c r="W996" s="1" t="s">
        <v>35</v>
      </c>
    </row>
    <row r="997" spans="1:23" s="59" customFormat="1" x14ac:dyDescent="0.2">
      <c r="A997" t="s">
        <v>525</v>
      </c>
      <c r="B997" s="1" t="s">
        <v>128</v>
      </c>
      <c r="C997" s="1">
        <v>2</v>
      </c>
      <c r="D997" s="73" t="str">
        <f t="shared" si="64"/>
        <v>5 or below</v>
      </c>
      <c r="E997" s="1" t="str">
        <f t="shared" si="65"/>
        <v>301 West 53rd Street 2F</v>
      </c>
      <c r="F997" s="3">
        <v>1870000</v>
      </c>
      <c r="G997">
        <v>70</v>
      </c>
      <c r="H997" s="1" t="s">
        <v>33</v>
      </c>
      <c r="I997" s="1">
        <v>3</v>
      </c>
      <c r="J997" s="51">
        <v>2</v>
      </c>
      <c r="K997" s="52">
        <v>1040</v>
      </c>
      <c r="L997" s="3">
        <f t="shared" si="66"/>
        <v>1798.0769230769231</v>
      </c>
      <c r="M997">
        <v>936</v>
      </c>
      <c r="N997">
        <v>1693</v>
      </c>
      <c r="O997">
        <v>2.5299999999999998</v>
      </c>
      <c r="P997"/>
      <c r="Q997" s="53" t="s">
        <v>52</v>
      </c>
      <c r="R997" s="3">
        <f t="shared" si="67"/>
        <v>1870000</v>
      </c>
      <c r="S997"/>
      <c r="T997"/>
      <c r="U997"/>
      <c r="V997" s="12" t="s">
        <v>36</v>
      </c>
      <c r="W997" s="1" t="s">
        <v>35</v>
      </c>
    </row>
    <row r="998" spans="1:23" s="59" customFormat="1" x14ac:dyDescent="0.2">
      <c r="A998" s="7" t="s">
        <v>496</v>
      </c>
      <c r="B998" s="67" t="s">
        <v>98</v>
      </c>
      <c r="C998" s="67">
        <v>4</v>
      </c>
      <c r="D998" s="73" t="str">
        <f t="shared" si="64"/>
        <v>5 or below</v>
      </c>
      <c r="E998" s="1" t="str">
        <f t="shared" si="65"/>
        <v>318 West 52nd Street 4H</v>
      </c>
      <c r="F998" s="68">
        <v>2625000</v>
      </c>
      <c r="G998" s="7">
        <v>125</v>
      </c>
      <c r="H998" s="67" t="s">
        <v>33</v>
      </c>
      <c r="I998" s="67">
        <v>3</v>
      </c>
      <c r="J998" s="69">
        <v>2.5</v>
      </c>
      <c r="K998" s="5">
        <v>1409</v>
      </c>
      <c r="L998" s="68">
        <f t="shared" si="66"/>
        <v>1863.0234208658624</v>
      </c>
      <c r="M998" s="7">
        <v>1887</v>
      </c>
      <c r="N998" s="7">
        <v>1773</v>
      </c>
      <c r="O998" s="7">
        <v>2.6</v>
      </c>
      <c r="P998" s="7"/>
      <c r="Q998" s="71" t="s">
        <v>44</v>
      </c>
      <c r="R998" s="68">
        <f t="shared" si="67"/>
        <v>2625000</v>
      </c>
      <c r="S998" s="7"/>
      <c r="T998" s="7"/>
      <c r="U998" s="7">
        <v>125</v>
      </c>
      <c r="V998" s="67" t="s">
        <v>36</v>
      </c>
      <c r="W998" s="67" t="s">
        <v>36</v>
      </c>
    </row>
    <row r="999" spans="1:23" s="59" customFormat="1" x14ac:dyDescent="0.2">
      <c r="A999" s="7" t="s">
        <v>496</v>
      </c>
      <c r="B999" s="67" t="s">
        <v>712</v>
      </c>
      <c r="C999" s="67">
        <v>4</v>
      </c>
      <c r="D999" s="73" t="str">
        <f t="shared" si="64"/>
        <v>5 or below</v>
      </c>
      <c r="E999" s="1" t="str">
        <f t="shared" si="65"/>
        <v>318 West 52nd Street 4L</v>
      </c>
      <c r="F999" s="68">
        <v>2695000</v>
      </c>
      <c r="G999" s="7">
        <v>93</v>
      </c>
      <c r="H999" s="67" t="s">
        <v>33</v>
      </c>
      <c r="I999" s="67">
        <v>3</v>
      </c>
      <c r="J999" s="69">
        <v>2</v>
      </c>
      <c r="K999" s="5">
        <v>1364</v>
      </c>
      <c r="L999" s="68">
        <f t="shared" si="66"/>
        <v>1975.8064516129032</v>
      </c>
      <c r="M999" s="7">
        <v>1777</v>
      </c>
      <c r="N999" s="7">
        <v>1671</v>
      </c>
      <c r="O999" s="7">
        <v>2.5299999999999998</v>
      </c>
      <c r="P999" s="7"/>
      <c r="Q999" s="71" t="s">
        <v>44</v>
      </c>
      <c r="R999" s="68">
        <f t="shared" si="67"/>
        <v>2695000</v>
      </c>
      <c r="S999" s="7"/>
      <c r="T999" s="7"/>
      <c r="U999" s="7">
        <v>93</v>
      </c>
      <c r="V999" s="67" t="s">
        <v>36</v>
      </c>
      <c r="W999" s="67" t="s">
        <v>36</v>
      </c>
    </row>
    <row r="1000" spans="1:23" s="59" customFormat="1" x14ac:dyDescent="0.2">
      <c r="A1000" s="7" t="s">
        <v>496</v>
      </c>
      <c r="B1000" s="67" t="s">
        <v>393</v>
      </c>
      <c r="C1000" s="67">
        <v>5</v>
      </c>
      <c r="D1000" s="73" t="str">
        <f t="shared" si="64"/>
        <v>5 or below</v>
      </c>
      <c r="E1000" s="1" t="str">
        <f t="shared" si="65"/>
        <v>318 West 52nd Street PHA</v>
      </c>
      <c r="F1000" s="68">
        <v>2875000</v>
      </c>
      <c r="G1000" s="7">
        <v>306</v>
      </c>
      <c r="H1000" s="67" t="s">
        <v>33</v>
      </c>
      <c r="I1000" s="67">
        <v>3</v>
      </c>
      <c r="J1000" s="69">
        <v>2</v>
      </c>
      <c r="K1000" s="5">
        <v>1364</v>
      </c>
      <c r="L1000" s="68">
        <f t="shared" si="66"/>
        <v>2107.7712609970677</v>
      </c>
      <c r="M1000" s="7">
        <v>1822</v>
      </c>
      <c r="N1000" s="7">
        <v>1713</v>
      </c>
      <c r="O1000" s="7">
        <v>2.59</v>
      </c>
      <c r="P1000" s="7"/>
      <c r="Q1000" s="71" t="s">
        <v>44</v>
      </c>
      <c r="R1000" s="68">
        <f t="shared" si="67"/>
        <v>2875000</v>
      </c>
      <c r="S1000" s="7"/>
      <c r="T1000" s="7"/>
      <c r="U1000" s="7">
        <v>306</v>
      </c>
      <c r="V1000" s="67" t="s">
        <v>36</v>
      </c>
      <c r="W1000" s="67" t="s">
        <v>36</v>
      </c>
    </row>
    <row r="1001" spans="1:23" s="59" customFormat="1" x14ac:dyDescent="0.2">
      <c r="A1001" s="7" t="s">
        <v>496</v>
      </c>
      <c r="B1001" s="67" t="s">
        <v>249</v>
      </c>
      <c r="C1001" s="67">
        <v>5</v>
      </c>
      <c r="D1001" s="73" t="str">
        <f t="shared" si="64"/>
        <v>5 or below</v>
      </c>
      <c r="E1001" s="1" t="str">
        <f t="shared" si="65"/>
        <v>318 West 52nd Street PHD</v>
      </c>
      <c r="F1001" s="68">
        <v>2895000</v>
      </c>
      <c r="G1001" s="7">
        <v>59</v>
      </c>
      <c r="H1001" s="67" t="s">
        <v>33</v>
      </c>
      <c r="I1001" s="67">
        <v>3</v>
      </c>
      <c r="J1001" s="69">
        <v>2</v>
      </c>
      <c r="K1001" s="5">
        <v>1409</v>
      </c>
      <c r="L1001" s="68">
        <f t="shared" si="66"/>
        <v>2054.6486870120652</v>
      </c>
      <c r="M1001" s="7">
        <v>1908</v>
      </c>
      <c r="N1001" s="7">
        <v>1793</v>
      </c>
      <c r="O1001" s="7">
        <v>2.63</v>
      </c>
      <c r="P1001" s="7"/>
      <c r="Q1001" s="71" t="s">
        <v>44</v>
      </c>
      <c r="R1001" s="68">
        <f t="shared" si="67"/>
        <v>2895000</v>
      </c>
      <c r="S1001" s="7"/>
      <c r="T1001" s="7"/>
      <c r="U1001" s="7">
        <v>59</v>
      </c>
      <c r="V1001" s="67" t="s">
        <v>36</v>
      </c>
      <c r="W1001" s="67" t="s">
        <v>36</v>
      </c>
    </row>
    <row r="1002" spans="1:23" s="59" customFormat="1" x14ac:dyDescent="0.2">
      <c r="A1002" t="s">
        <v>713</v>
      </c>
      <c r="B1002" s="1" t="s">
        <v>304</v>
      </c>
      <c r="C1002" s="1">
        <v>1</v>
      </c>
      <c r="D1002" s="73" t="str">
        <f t="shared" si="64"/>
        <v>5 or below</v>
      </c>
      <c r="E1002" s="1" t="str">
        <f t="shared" si="65"/>
        <v>414 West 54th Street 1E</v>
      </c>
      <c r="F1002" s="3">
        <v>1750000</v>
      </c>
      <c r="G1002">
        <v>15</v>
      </c>
      <c r="H1002" s="1" t="s">
        <v>33</v>
      </c>
      <c r="I1002" s="1">
        <v>3</v>
      </c>
      <c r="J1002" s="51">
        <v>2</v>
      </c>
      <c r="K1002" s="52" t="s">
        <v>57</v>
      </c>
      <c r="L1002" s="3" t="str">
        <f t="shared" si="66"/>
        <v>NA</v>
      </c>
      <c r="M1002">
        <v>982</v>
      </c>
      <c r="N1002">
        <v>1070</v>
      </c>
      <c r="O1002"/>
      <c r="P1002"/>
      <c r="Q1002" s="53" t="s">
        <v>52</v>
      </c>
      <c r="R1002" s="3">
        <f t="shared" si="67"/>
        <v>1750000</v>
      </c>
      <c r="S1002"/>
      <c r="T1002"/>
      <c r="U1002"/>
      <c r="V1002" s="12" t="s">
        <v>36</v>
      </c>
      <c r="W1002" s="1" t="s">
        <v>35</v>
      </c>
    </row>
    <row r="1003" spans="1:23" s="59" customFormat="1" x14ac:dyDescent="0.2">
      <c r="A1003" t="s">
        <v>502</v>
      </c>
      <c r="B1003" s="1">
        <v>312</v>
      </c>
      <c r="C1003" s="1">
        <v>3</v>
      </c>
      <c r="D1003" s="73" t="str">
        <f t="shared" si="64"/>
        <v>5 or below</v>
      </c>
      <c r="E1003" s="1" t="str">
        <f t="shared" si="65"/>
        <v>416 West 52nd Street 312</v>
      </c>
      <c r="F1003" s="3">
        <v>2985000</v>
      </c>
      <c r="G1003">
        <v>244</v>
      </c>
      <c r="H1003" s="1" t="s">
        <v>33</v>
      </c>
      <c r="I1003" s="1">
        <v>3</v>
      </c>
      <c r="J1003" s="51">
        <v>2.5</v>
      </c>
      <c r="K1003" s="52">
        <v>1929</v>
      </c>
      <c r="L1003" s="3">
        <f t="shared" si="66"/>
        <v>1547.4339035769829</v>
      </c>
      <c r="M1003">
        <v>1315</v>
      </c>
      <c r="N1003">
        <v>2542</v>
      </c>
      <c r="O1003">
        <v>2</v>
      </c>
      <c r="P1003"/>
      <c r="Q1003" s="53" t="s">
        <v>52</v>
      </c>
      <c r="R1003" s="3">
        <f t="shared" si="67"/>
        <v>2985000</v>
      </c>
      <c r="S1003"/>
      <c r="T1003"/>
      <c r="U1003"/>
      <c r="V1003" s="12" t="s">
        <v>36</v>
      </c>
      <c r="W1003" s="1" t="s">
        <v>35</v>
      </c>
    </row>
    <row r="1004" spans="1:23" s="59" customFormat="1" x14ac:dyDescent="0.2">
      <c r="A1004" s="59" t="s">
        <v>563</v>
      </c>
      <c r="B1004" s="60" t="s">
        <v>345</v>
      </c>
      <c r="C1004" s="60">
        <v>16</v>
      </c>
      <c r="D1004" s="73" t="str">
        <f t="shared" si="64"/>
        <v>11 to 20</v>
      </c>
      <c r="E1004" s="1" t="str">
        <f t="shared" si="65"/>
        <v>425 West 50th Street 16D</v>
      </c>
      <c r="F1004" s="61">
        <v>5800000</v>
      </c>
      <c r="G1004" s="59">
        <v>62</v>
      </c>
      <c r="H1004" s="60" t="s">
        <v>33</v>
      </c>
      <c r="I1004" s="60">
        <v>3</v>
      </c>
      <c r="J1004" s="62">
        <v>3</v>
      </c>
      <c r="K1004" s="63">
        <v>2164</v>
      </c>
      <c r="L1004" s="61">
        <f t="shared" si="66"/>
        <v>2587.9736598890941</v>
      </c>
      <c r="M1004" s="59">
        <v>1.83</v>
      </c>
      <c r="Q1004" s="65" t="s">
        <v>34</v>
      </c>
      <c r="R1004" s="61">
        <f t="shared" si="67"/>
        <v>5600375</v>
      </c>
      <c r="S1004" s="66">
        <v>42355</v>
      </c>
      <c r="T1004" s="64">
        <v>5600375</v>
      </c>
      <c r="U1004" s="59">
        <v>62</v>
      </c>
      <c r="V1004" s="60" t="s">
        <v>36</v>
      </c>
      <c r="W1004" s="60" t="s">
        <v>36</v>
      </c>
    </row>
    <row r="1005" spans="1:23" s="59" customFormat="1" x14ac:dyDescent="0.2">
      <c r="A1005" t="s">
        <v>563</v>
      </c>
      <c r="B1005" s="1" t="s">
        <v>393</v>
      </c>
      <c r="C1005" s="1">
        <v>18</v>
      </c>
      <c r="D1005" s="73" t="str">
        <f t="shared" si="64"/>
        <v>11 to 20</v>
      </c>
      <c r="E1005" s="1" t="str">
        <f t="shared" si="65"/>
        <v>425 West 50th Street PHA</v>
      </c>
      <c r="F1005" s="3">
        <v>11495000</v>
      </c>
      <c r="G1005">
        <v>252</v>
      </c>
      <c r="H1005" s="1" t="s">
        <v>33</v>
      </c>
      <c r="I1005" s="1">
        <v>3</v>
      </c>
      <c r="J1005" s="51">
        <v>4</v>
      </c>
      <c r="K1005" s="52">
        <v>3596</v>
      </c>
      <c r="L1005" s="3">
        <f t="shared" si="66"/>
        <v>3196.607341490545</v>
      </c>
      <c r="M1005">
        <v>4358</v>
      </c>
      <c r="N1005">
        <v>4432</v>
      </c>
      <c r="O1005">
        <v>2.44</v>
      </c>
      <c r="P1005"/>
      <c r="Q1005" s="53" t="s">
        <v>52</v>
      </c>
      <c r="R1005" s="3">
        <f t="shared" si="67"/>
        <v>11495000</v>
      </c>
      <c r="S1005"/>
      <c r="T1005"/>
      <c r="U1005"/>
      <c r="V1005" s="12" t="s">
        <v>36</v>
      </c>
      <c r="W1005" s="1" t="s">
        <v>35</v>
      </c>
    </row>
    <row r="1006" spans="1:23" s="59" customFormat="1" x14ac:dyDescent="0.2">
      <c r="A1006" t="s">
        <v>563</v>
      </c>
      <c r="B1006" s="1" t="s">
        <v>356</v>
      </c>
      <c r="C1006" s="1">
        <v>18</v>
      </c>
      <c r="D1006" s="73" t="str">
        <f t="shared" si="64"/>
        <v>11 to 20</v>
      </c>
      <c r="E1006" s="1" t="str">
        <f t="shared" si="65"/>
        <v>425 West 50th Street PHB</v>
      </c>
      <c r="F1006" s="3">
        <v>8250000</v>
      </c>
      <c r="G1006">
        <v>243</v>
      </c>
      <c r="H1006" s="1" t="s">
        <v>33</v>
      </c>
      <c r="I1006" s="1">
        <v>3</v>
      </c>
      <c r="J1006" s="51">
        <v>4.5</v>
      </c>
      <c r="K1006" s="52">
        <v>2688</v>
      </c>
      <c r="L1006" s="3">
        <f t="shared" si="66"/>
        <v>3069.1964285714284</v>
      </c>
      <c r="M1006">
        <v>3248</v>
      </c>
      <c r="N1006">
        <v>3303</v>
      </c>
      <c r="O1006">
        <v>2.44</v>
      </c>
      <c r="P1006"/>
      <c r="Q1006" s="53" t="s">
        <v>52</v>
      </c>
      <c r="R1006" s="3">
        <f t="shared" si="67"/>
        <v>8250000</v>
      </c>
      <c r="S1006"/>
      <c r="T1006"/>
      <c r="U1006"/>
      <c r="V1006" s="12" t="s">
        <v>36</v>
      </c>
      <c r="W1006" s="1" t="s">
        <v>35</v>
      </c>
    </row>
    <row r="1007" spans="1:23" s="59" customFormat="1" x14ac:dyDescent="0.2">
      <c r="A1007" s="59" t="s">
        <v>503</v>
      </c>
      <c r="B1007" s="60">
        <v>1909</v>
      </c>
      <c r="C1007" s="60">
        <v>19</v>
      </c>
      <c r="D1007" s="73" t="str">
        <f t="shared" si="64"/>
        <v>11 to 20</v>
      </c>
      <c r="E1007" s="1" t="str">
        <f t="shared" si="65"/>
        <v>450 West 17th Street 1909</v>
      </c>
      <c r="F1007" s="61">
        <v>4250000</v>
      </c>
      <c r="G1007" s="59">
        <v>209</v>
      </c>
      <c r="H1007" s="60" t="s">
        <v>33</v>
      </c>
      <c r="I1007" s="60">
        <v>3</v>
      </c>
      <c r="J1007" s="62">
        <v>2</v>
      </c>
      <c r="K1007" s="63">
        <v>1639</v>
      </c>
      <c r="L1007" s="61">
        <f t="shared" si="66"/>
        <v>2440.5125076266017</v>
      </c>
      <c r="M1007" s="64">
        <v>1.53</v>
      </c>
      <c r="N1007" s="64" t="s">
        <v>157</v>
      </c>
      <c r="Q1007" s="65" t="s">
        <v>34</v>
      </c>
      <c r="R1007" s="61">
        <f t="shared" si="67"/>
        <v>4000000</v>
      </c>
      <c r="S1007" s="66">
        <v>42614</v>
      </c>
      <c r="T1007" s="64">
        <v>4000000</v>
      </c>
      <c r="V1007" s="60" t="s">
        <v>36</v>
      </c>
      <c r="W1007" s="60" t="s">
        <v>36</v>
      </c>
    </row>
    <row r="1008" spans="1:23" s="59" customFormat="1" x14ac:dyDescent="0.2">
      <c r="A1008" t="s">
        <v>503</v>
      </c>
      <c r="B1008" s="1">
        <v>1509</v>
      </c>
      <c r="C1008" s="1">
        <v>15</v>
      </c>
      <c r="D1008" s="73" t="str">
        <f t="shared" si="64"/>
        <v>11 to 20</v>
      </c>
      <c r="E1008" s="1" t="str">
        <f t="shared" si="65"/>
        <v>450 West 17th Street 1509</v>
      </c>
      <c r="F1008" s="3">
        <v>5950000</v>
      </c>
      <c r="G1008">
        <v>369</v>
      </c>
      <c r="H1008" s="1" t="s">
        <v>33</v>
      </c>
      <c r="I1008" s="1">
        <v>3</v>
      </c>
      <c r="J1008" s="51">
        <v>2.5</v>
      </c>
      <c r="K1008" s="52" t="s">
        <v>57</v>
      </c>
      <c r="L1008" s="3" t="str">
        <f t="shared" si="66"/>
        <v>NA</v>
      </c>
      <c r="M1008" s="72">
        <v>2228</v>
      </c>
      <c r="N1008" s="72">
        <v>1166</v>
      </c>
      <c r="O1008"/>
      <c r="P1008" t="s">
        <v>157</v>
      </c>
      <c r="Q1008" s="53" t="s">
        <v>52</v>
      </c>
      <c r="R1008" s="3">
        <f t="shared" si="67"/>
        <v>5950000</v>
      </c>
      <c r="S1008"/>
      <c r="T1008"/>
      <c r="U1008"/>
      <c r="V1008" s="1" t="s">
        <v>36</v>
      </c>
      <c r="W1008" s="1" t="s">
        <v>35</v>
      </c>
    </row>
    <row r="1009" spans="1:23" s="59" customFormat="1" x14ac:dyDescent="0.2">
      <c r="A1009" t="s">
        <v>503</v>
      </c>
      <c r="B1009" s="1">
        <v>2107</v>
      </c>
      <c r="C1009" s="1">
        <v>21</v>
      </c>
      <c r="D1009" s="73" t="str">
        <f t="shared" si="64"/>
        <v>21 to 30</v>
      </c>
      <c r="E1009" s="1" t="str">
        <f t="shared" si="65"/>
        <v>450 West 17th Street 2107</v>
      </c>
      <c r="F1009" s="3">
        <v>4950000</v>
      </c>
      <c r="G1009">
        <v>245</v>
      </c>
      <c r="H1009" s="1" t="s">
        <v>33</v>
      </c>
      <c r="I1009" s="1">
        <v>3</v>
      </c>
      <c r="J1009" s="51">
        <v>3</v>
      </c>
      <c r="K1009" s="52">
        <v>1888</v>
      </c>
      <c r="L1009" s="3">
        <f t="shared" si="66"/>
        <v>2621.8220338983051</v>
      </c>
      <c r="M1009" s="72">
        <v>2107</v>
      </c>
      <c r="N1009" s="72">
        <v>880</v>
      </c>
      <c r="O1009">
        <v>1.58</v>
      </c>
      <c r="P1009" t="s">
        <v>157</v>
      </c>
      <c r="Q1009" s="53" t="s">
        <v>52</v>
      </c>
      <c r="R1009" s="3">
        <f t="shared" si="67"/>
        <v>4950000</v>
      </c>
      <c r="S1009"/>
      <c r="T1009"/>
      <c r="U1009"/>
      <c r="V1009" s="1" t="s">
        <v>36</v>
      </c>
      <c r="W1009" s="1" t="s">
        <v>35</v>
      </c>
    </row>
    <row r="1010" spans="1:23" s="59" customFormat="1" x14ac:dyDescent="0.2">
      <c r="A1010" t="s">
        <v>504</v>
      </c>
      <c r="B1010" s="1" t="s">
        <v>714</v>
      </c>
      <c r="C1010" s="1">
        <v>63</v>
      </c>
      <c r="D1010" s="73" t="str">
        <f t="shared" si="64"/>
        <v>50 +</v>
      </c>
      <c r="E1010" s="1" t="str">
        <f t="shared" si="65"/>
        <v>460 West 42nd Street PH2K</v>
      </c>
      <c r="F1010" s="3">
        <v>4860000</v>
      </c>
      <c r="G1010">
        <v>186</v>
      </c>
      <c r="H1010" s="1" t="s">
        <v>33</v>
      </c>
      <c r="I1010" s="1">
        <v>3</v>
      </c>
      <c r="J1010" s="51">
        <v>3</v>
      </c>
      <c r="K1010" s="52">
        <v>1617</v>
      </c>
      <c r="L1010" s="3">
        <f t="shared" si="66"/>
        <v>3005.56586270872</v>
      </c>
      <c r="M1010">
        <v>2346</v>
      </c>
      <c r="N1010">
        <v>93</v>
      </c>
      <c r="O1010">
        <v>1.51</v>
      </c>
      <c r="P1010"/>
      <c r="Q1010" s="53" t="s">
        <v>52</v>
      </c>
      <c r="R1010" s="3">
        <f t="shared" si="67"/>
        <v>4860000</v>
      </c>
      <c r="S1010"/>
      <c r="T1010"/>
      <c r="U1010"/>
      <c r="V1010" s="12" t="s">
        <v>36</v>
      </c>
      <c r="W1010" s="1" t="s">
        <v>35</v>
      </c>
    </row>
    <row r="1011" spans="1:23" s="59" customFormat="1" x14ac:dyDescent="0.2">
      <c r="A1011" s="59" t="s">
        <v>584</v>
      </c>
      <c r="B1011" s="60" t="s">
        <v>299</v>
      </c>
      <c r="C1011" s="60">
        <v>2</v>
      </c>
      <c r="D1011" s="73" t="str">
        <f t="shared" si="64"/>
        <v>5 or below</v>
      </c>
      <c r="E1011" s="1" t="str">
        <f t="shared" si="65"/>
        <v>505 West 19th Street 2B</v>
      </c>
      <c r="F1011" s="61">
        <v>6600000</v>
      </c>
      <c r="G1011" s="59">
        <v>138</v>
      </c>
      <c r="H1011" s="60" t="s">
        <v>33</v>
      </c>
      <c r="I1011" s="60">
        <v>3</v>
      </c>
      <c r="J1011" s="62">
        <v>3</v>
      </c>
      <c r="K1011" s="63">
        <v>3281</v>
      </c>
      <c r="L1011" s="61">
        <f t="shared" si="66"/>
        <v>1907.9548918012802</v>
      </c>
      <c r="M1011" s="64">
        <v>2.63</v>
      </c>
      <c r="N1011" s="64"/>
      <c r="Q1011" s="65" t="s">
        <v>34</v>
      </c>
      <c r="R1011" s="61">
        <f t="shared" si="67"/>
        <v>6260000</v>
      </c>
      <c r="S1011" s="66">
        <v>42521</v>
      </c>
      <c r="T1011" s="64">
        <v>6260000</v>
      </c>
      <c r="V1011" s="60" t="s">
        <v>36</v>
      </c>
      <c r="W1011" s="60" t="s">
        <v>36</v>
      </c>
    </row>
    <row r="1012" spans="1:23" s="59" customFormat="1" x14ac:dyDescent="0.2">
      <c r="A1012" s="59" t="s">
        <v>584</v>
      </c>
      <c r="B1012" s="60" t="s">
        <v>715</v>
      </c>
      <c r="C1012" s="60">
        <v>6</v>
      </c>
      <c r="D1012" s="73" t="str">
        <f t="shared" si="64"/>
        <v>6 to 10</v>
      </c>
      <c r="E1012" s="1" t="str">
        <f t="shared" si="65"/>
        <v>505 West 19th Street 6W</v>
      </c>
      <c r="F1012" s="61">
        <v>7800000</v>
      </c>
      <c r="G1012" s="59">
        <v>142</v>
      </c>
      <c r="H1012" s="60" t="s">
        <v>33</v>
      </c>
      <c r="I1012" s="60">
        <v>3</v>
      </c>
      <c r="J1012" s="62">
        <v>3</v>
      </c>
      <c r="K1012" s="63">
        <v>2993</v>
      </c>
      <c r="L1012" s="61">
        <f t="shared" si="66"/>
        <v>2505.8469762779819</v>
      </c>
      <c r="M1012" s="64">
        <v>2.72</v>
      </c>
      <c r="N1012" s="64"/>
      <c r="Q1012" s="65" t="s">
        <v>34</v>
      </c>
      <c r="R1012" s="61">
        <f t="shared" si="67"/>
        <v>7500000</v>
      </c>
      <c r="S1012" s="66">
        <v>42431</v>
      </c>
      <c r="T1012" s="64">
        <v>7500000</v>
      </c>
      <c r="V1012" s="60" t="s">
        <v>36</v>
      </c>
      <c r="W1012" s="60" t="s">
        <v>36</v>
      </c>
    </row>
    <row r="1013" spans="1:23" s="59" customFormat="1" x14ac:dyDescent="0.2">
      <c r="A1013" s="59" t="s">
        <v>584</v>
      </c>
      <c r="B1013" s="60" t="s">
        <v>716</v>
      </c>
      <c r="C1013" s="60">
        <v>7</v>
      </c>
      <c r="D1013" s="73" t="str">
        <f t="shared" si="64"/>
        <v>6 to 10</v>
      </c>
      <c r="E1013" s="1" t="str">
        <f t="shared" si="65"/>
        <v>505 West 19th Street 7W</v>
      </c>
      <c r="F1013" s="61">
        <v>8500000</v>
      </c>
      <c r="G1013" s="59">
        <v>94</v>
      </c>
      <c r="H1013" s="60" t="s">
        <v>33</v>
      </c>
      <c r="I1013" s="60">
        <v>3</v>
      </c>
      <c r="J1013" s="62">
        <v>3</v>
      </c>
      <c r="K1013" s="63">
        <v>2993</v>
      </c>
      <c r="L1013" s="61">
        <f t="shared" si="66"/>
        <v>2773.1373204143001</v>
      </c>
      <c r="M1013" s="64">
        <v>2.73</v>
      </c>
      <c r="N1013" s="64"/>
      <c r="Q1013" s="65" t="s">
        <v>34</v>
      </c>
      <c r="R1013" s="61">
        <f t="shared" si="67"/>
        <v>8300000</v>
      </c>
      <c r="S1013" s="66">
        <v>42377</v>
      </c>
      <c r="T1013" s="64">
        <v>8300000</v>
      </c>
      <c r="V1013" s="60" t="s">
        <v>36</v>
      </c>
      <c r="W1013" s="60" t="s">
        <v>36</v>
      </c>
    </row>
    <row r="1014" spans="1:23" s="59" customFormat="1" x14ac:dyDescent="0.2">
      <c r="A1014" s="59" t="s">
        <v>584</v>
      </c>
      <c r="B1014" s="60" t="s">
        <v>717</v>
      </c>
      <c r="C1014" s="60">
        <v>8</v>
      </c>
      <c r="D1014" s="73" t="str">
        <f t="shared" si="64"/>
        <v>6 to 10</v>
      </c>
      <c r="E1014" s="1" t="str">
        <f t="shared" si="65"/>
        <v>505 West 19th Street 8W</v>
      </c>
      <c r="F1014" s="61">
        <v>8610000</v>
      </c>
      <c r="G1014" s="59">
        <v>522</v>
      </c>
      <c r="H1014" s="60" t="s">
        <v>33</v>
      </c>
      <c r="I1014" s="60">
        <v>3</v>
      </c>
      <c r="J1014" s="62">
        <v>3</v>
      </c>
      <c r="K1014" s="63">
        <v>2993</v>
      </c>
      <c r="L1014" s="61">
        <f t="shared" si="66"/>
        <v>2929.2121617106582</v>
      </c>
      <c r="M1014" s="64">
        <v>2.66</v>
      </c>
      <c r="N1014" s="64"/>
      <c r="Q1014" s="65" t="s">
        <v>34</v>
      </c>
      <c r="R1014" s="61">
        <f t="shared" si="67"/>
        <v>8767132</v>
      </c>
      <c r="S1014" s="66">
        <v>42388</v>
      </c>
      <c r="T1014" s="64">
        <v>8767132</v>
      </c>
      <c r="V1014" s="60" t="s">
        <v>36</v>
      </c>
      <c r="W1014" s="60" t="s">
        <v>36</v>
      </c>
    </row>
    <row r="1015" spans="1:23" s="59" customFormat="1" x14ac:dyDescent="0.2">
      <c r="A1015" t="s">
        <v>584</v>
      </c>
      <c r="B1015" s="1" t="s">
        <v>718</v>
      </c>
      <c r="C1015" s="1">
        <v>2</v>
      </c>
      <c r="D1015" s="73" t="str">
        <f t="shared" si="64"/>
        <v>5 or below</v>
      </c>
      <c r="E1015" s="1" t="str">
        <f t="shared" si="65"/>
        <v>505 West 19th Street 2D-GARDEN</v>
      </c>
      <c r="F1015" s="3">
        <v>5950000</v>
      </c>
      <c r="G1015">
        <v>4</v>
      </c>
      <c r="H1015" s="1" t="s">
        <v>33</v>
      </c>
      <c r="I1015" s="1">
        <v>3</v>
      </c>
      <c r="J1015" s="51">
        <v>3.5</v>
      </c>
      <c r="K1015" s="52">
        <v>3125</v>
      </c>
      <c r="L1015" s="3">
        <f t="shared" si="66"/>
        <v>1904</v>
      </c>
      <c r="M1015" s="72">
        <v>5841</v>
      </c>
      <c r="N1015" s="72">
        <v>6023</v>
      </c>
      <c r="O1015">
        <v>3.8</v>
      </c>
      <c r="P1015"/>
      <c r="Q1015" s="53" t="s">
        <v>52</v>
      </c>
      <c r="R1015" s="3">
        <f t="shared" si="67"/>
        <v>5950000</v>
      </c>
      <c r="S1015"/>
      <c r="T1015"/>
      <c r="U1015"/>
      <c r="V1015" s="1" t="s">
        <v>36</v>
      </c>
      <c r="W1015" s="1" t="s">
        <v>35</v>
      </c>
    </row>
    <row r="1016" spans="1:23" s="59" customFormat="1" x14ac:dyDescent="0.2">
      <c r="A1016" t="s">
        <v>584</v>
      </c>
      <c r="B1016" s="1" t="s">
        <v>719</v>
      </c>
      <c r="C1016" s="1">
        <v>3</v>
      </c>
      <c r="D1016" s="73" t="str">
        <f t="shared" si="64"/>
        <v>5 or below</v>
      </c>
      <c r="E1016" s="1" t="str">
        <f t="shared" si="65"/>
        <v>505 West 19th Street 3WEST</v>
      </c>
      <c r="F1016" s="3">
        <v>4975000</v>
      </c>
      <c r="G1016">
        <v>4</v>
      </c>
      <c r="H1016" s="1" t="s">
        <v>33</v>
      </c>
      <c r="I1016" s="1">
        <v>3</v>
      </c>
      <c r="J1016" s="51">
        <v>3.5</v>
      </c>
      <c r="K1016" s="52">
        <v>2993</v>
      </c>
      <c r="L1016" s="3">
        <f t="shared" si="66"/>
        <v>1662.211827597728</v>
      </c>
      <c r="M1016" s="72">
        <v>5288</v>
      </c>
      <c r="N1016" s="72">
        <v>5453</v>
      </c>
      <c r="O1016">
        <v>3.59</v>
      </c>
      <c r="P1016"/>
      <c r="Q1016" s="53" t="s">
        <v>52</v>
      </c>
      <c r="R1016" s="3">
        <f t="shared" si="67"/>
        <v>4975000</v>
      </c>
      <c r="S1016"/>
      <c r="T1016"/>
      <c r="U1016"/>
      <c r="V1016" s="1" t="s">
        <v>36</v>
      </c>
      <c r="W1016" s="1" t="s">
        <v>35</v>
      </c>
    </row>
    <row r="1017" spans="1:23" s="59" customFormat="1" x14ac:dyDescent="0.2">
      <c r="A1017" s="7" t="s">
        <v>666</v>
      </c>
      <c r="B1017" s="67" t="s">
        <v>720</v>
      </c>
      <c r="C1017" s="67">
        <v>4</v>
      </c>
      <c r="D1017" s="73" t="str">
        <f t="shared" si="64"/>
        <v>5 or below</v>
      </c>
      <c r="E1017" s="1" t="str">
        <f t="shared" si="65"/>
        <v>514 West 24th Street 4W</v>
      </c>
      <c r="F1017" s="68">
        <v>6000000</v>
      </c>
      <c r="G1017" s="7">
        <v>374</v>
      </c>
      <c r="H1017" s="67" t="s">
        <v>33</v>
      </c>
      <c r="I1017" s="67">
        <v>3</v>
      </c>
      <c r="J1017" s="69">
        <v>3</v>
      </c>
      <c r="K1017" s="5">
        <v>2343</v>
      </c>
      <c r="L1017" s="68">
        <f t="shared" si="66"/>
        <v>2560.8194622279129</v>
      </c>
      <c r="M1017" s="70">
        <v>3065</v>
      </c>
      <c r="N1017" s="70">
        <v>2542</v>
      </c>
      <c r="O1017" s="7">
        <v>2.39</v>
      </c>
      <c r="P1017" s="7"/>
      <c r="Q1017" s="71" t="s">
        <v>44</v>
      </c>
      <c r="R1017" s="68">
        <f t="shared" si="67"/>
        <v>6000000</v>
      </c>
      <c r="S1017" s="7"/>
      <c r="T1017" s="7"/>
      <c r="U1017" s="7"/>
      <c r="V1017" s="67" t="s">
        <v>36</v>
      </c>
      <c r="W1017" s="67" t="s">
        <v>36</v>
      </c>
    </row>
    <row r="1018" spans="1:23" s="59" customFormat="1" x14ac:dyDescent="0.2">
      <c r="A1018" s="7" t="s">
        <v>666</v>
      </c>
      <c r="B1018" s="67" t="s">
        <v>721</v>
      </c>
      <c r="C1018" s="67">
        <v>5</v>
      </c>
      <c r="D1018" s="73" t="str">
        <f t="shared" si="64"/>
        <v>5 or below</v>
      </c>
      <c r="E1018" s="1" t="str">
        <f t="shared" si="65"/>
        <v>514 West 24th Street 5W</v>
      </c>
      <c r="F1018" s="68">
        <v>6200000</v>
      </c>
      <c r="G1018" s="7">
        <v>109</v>
      </c>
      <c r="H1018" s="67" t="s">
        <v>33</v>
      </c>
      <c r="I1018" s="67">
        <v>3</v>
      </c>
      <c r="J1018" s="69">
        <v>3</v>
      </c>
      <c r="K1018" s="5">
        <v>2338</v>
      </c>
      <c r="L1018" s="68">
        <f t="shared" si="66"/>
        <v>2651.8391787852865</v>
      </c>
      <c r="M1018" s="70">
        <v>3080</v>
      </c>
      <c r="N1018" s="70">
        <v>2555</v>
      </c>
      <c r="O1018" s="7">
        <v>2.41</v>
      </c>
      <c r="P1018" s="7"/>
      <c r="Q1018" s="71" t="s">
        <v>44</v>
      </c>
      <c r="R1018" s="68">
        <f t="shared" si="67"/>
        <v>6200000</v>
      </c>
      <c r="S1018" s="7"/>
      <c r="T1018" s="7"/>
      <c r="U1018" s="7"/>
      <c r="V1018" s="67" t="s">
        <v>36</v>
      </c>
      <c r="W1018" s="67" t="s">
        <v>36</v>
      </c>
    </row>
    <row r="1019" spans="1:23" s="59" customFormat="1" x14ac:dyDescent="0.2">
      <c r="A1019" s="7" t="s">
        <v>666</v>
      </c>
      <c r="B1019" s="67" t="s">
        <v>715</v>
      </c>
      <c r="C1019" s="67">
        <v>6</v>
      </c>
      <c r="D1019" s="73" t="str">
        <f t="shared" si="64"/>
        <v>6 to 10</v>
      </c>
      <c r="E1019" s="1" t="str">
        <f t="shared" si="65"/>
        <v>514 West 24th Street 6W</v>
      </c>
      <c r="F1019" s="68">
        <v>6400000</v>
      </c>
      <c r="G1019" s="7">
        <v>4</v>
      </c>
      <c r="H1019" s="67" t="s">
        <v>33</v>
      </c>
      <c r="I1019" s="67">
        <v>3</v>
      </c>
      <c r="J1019" s="69">
        <v>3</v>
      </c>
      <c r="K1019" s="5">
        <v>2338</v>
      </c>
      <c r="L1019" s="68">
        <f t="shared" si="66"/>
        <v>2737.382378100941</v>
      </c>
      <c r="M1019" s="70">
        <v>3095</v>
      </c>
      <c r="N1019" s="70">
        <v>2567</v>
      </c>
      <c r="O1019" s="7">
        <v>2.42</v>
      </c>
      <c r="P1019" s="7"/>
      <c r="Q1019" s="71" t="s">
        <v>44</v>
      </c>
      <c r="R1019" s="68">
        <f t="shared" si="67"/>
        <v>6400000</v>
      </c>
      <c r="S1019" s="7"/>
      <c r="T1019" s="7"/>
      <c r="U1019" s="7"/>
      <c r="V1019" s="67" t="s">
        <v>36</v>
      </c>
      <c r="W1019" s="67" t="s">
        <v>36</v>
      </c>
    </row>
    <row r="1020" spans="1:23" s="59" customFormat="1" x14ac:dyDescent="0.2">
      <c r="A1020" t="s">
        <v>667</v>
      </c>
      <c r="B1020" s="1" t="s">
        <v>356</v>
      </c>
      <c r="C1020" s="1">
        <v>12</v>
      </c>
      <c r="D1020" s="73" t="str">
        <f t="shared" ref="D1020:D1082" si="68">IF(C1020&lt;=$E$4,$F$4,IF(C1020&lt;=$E$5,$F$5,IF(C1020&lt;=$E$6,$F$6,IF(C1020&lt;=$E$7,$F$7,IF(C1020&lt;=$E$8,$F$8,IF(C1020&lt;=$E$9,$F$9,IF(C1020&gt;=$E$9,$F$10,"Look!")))))))</f>
        <v>11 to 20</v>
      </c>
      <c r="E1020" s="1" t="str">
        <f t="shared" si="65"/>
        <v>519 West 23rd Street PHB</v>
      </c>
      <c r="F1020" s="3">
        <v>6750000</v>
      </c>
      <c r="G1020">
        <v>12</v>
      </c>
      <c r="H1020" s="1" t="s">
        <v>33</v>
      </c>
      <c r="I1020" s="1">
        <v>3</v>
      </c>
      <c r="J1020" s="51">
        <v>2</v>
      </c>
      <c r="K1020" s="52">
        <v>2665</v>
      </c>
      <c r="L1020" s="3">
        <f t="shared" si="66"/>
        <v>2532.8330206378987</v>
      </c>
      <c r="M1020" s="72">
        <v>3154</v>
      </c>
      <c r="N1020" s="72">
        <v>2987</v>
      </c>
      <c r="O1020">
        <v>2.2999999999999998</v>
      </c>
      <c r="P1020"/>
      <c r="Q1020" s="53" t="s">
        <v>52</v>
      </c>
      <c r="R1020" s="3">
        <f t="shared" si="67"/>
        <v>6750000</v>
      </c>
      <c r="S1020"/>
      <c r="T1020"/>
      <c r="U1020"/>
      <c r="V1020" s="1" t="s">
        <v>36</v>
      </c>
      <c r="W1020" s="1" t="s">
        <v>35</v>
      </c>
    </row>
    <row r="1021" spans="1:23" s="59" customFormat="1" x14ac:dyDescent="0.2">
      <c r="A1021" t="s">
        <v>668</v>
      </c>
      <c r="B1021" s="1">
        <v>16</v>
      </c>
      <c r="C1021" s="1">
        <v>16</v>
      </c>
      <c r="D1021" s="73" t="str">
        <f t="shared" si="68"/>
        <v>11 to 20</v>
      </c>
      <c r="E1021" s="1" t="str">
        <f t="shared" si="65"/>
        <v>520 West 28th Street 16</v>
      </c>
      <c r="F1021" s="3">
        <v>8975000</v>
      </c>
      <c r="G1021">
        <v>279</v>
      </c>
      <c r="H1021" s="1" t="s">
        <v>33</v>
      </c>
      <c r="I1021" s="1">
        <v>3</v>
      </c>
      <c r="J1021" s="51">
        <v>3.5</v>
      </c>
      <c r="K1021" s="52">
        <v>2924</v>
      </c>
      <c r="L1021" s="3">
        <f t="shared" si="66"/>
        <v>3069.4254445964434</v>
      </c>
      <c r="M1021" s="72">
        <v>5482</v>
      </c>
      <c r="N1021" s="72">
        <v>5255</v>
      </c>
      <c r="O1021">
        <v>3.67</v>
      </c>
      <c r="P1021"/>
      <c r="Q1021" s="53" t="s">
        <v>52</v>
      </c>
      <c r="R1021" s="3">
        <f t="shared" si="67"/>
        <v>8975000</v>
      </c>
      <c r="S1021"/>
      <c r="T1021"/>
      <c r="U1021"/>
      <c r="V1021" s="1" t="s">
        <v>36</v>
      </c>
      <c r="W1021" s="1" t="s">
        <v>35</v>
      </c>
    </row>
    <row r="1022" spans="1:23" s="59" customFormat="1" x14ac:dyDescent="0.2">
      <c r="A1022" t="s">
        <v>668</v>
      </c>
      <c r="B1022" s="1">
        <v>4</v>
      </c>
      <c r="C1022" s="1">
        <v>4</v>
      </c>
      <c r="D1022" s="73" t="str">
        <f t="shared" si="68"/>
        <v>5 or below</v>
      </c>
      <c r="E1022" s="1" t="str">
        <f t="shared" si="65"/>
        <v>520 West 28th Street 4</v>
      </c>
      <c r="F1022" s="3">
        <v>7250000</v>
      </c>
      <c r="G1022">
        <v>389</v>
      </c>
      <c r="H1022" s="1" t="s">
        <v>33</v>
      </c>
      <c r="I1022" s="1">
        <v>3</v>
      </c>
      <c r="J1022" s="51">
        <v>3.5</v>
      </c>
      <c r="K1022" s="52">
        <v>2632</v>
      </c>
      <c r="L1022" s="3">
        <f t="shared" si="66"/>
        <v>2754.5592705167173</v>
      </c>
      <c r="M1022" s="72">
        <v>4951</v>
      </c>
      <c r="N1022" s="72">
        <v>4745</v>
      </c>
      <c r="O1022">
        <v>3.68</v>
      </c>
      <c r="P1022"/>
      <c r="Q1022" s="53" t="s">
        <v>52</v>
      </c>
      <c r="R1022" s="3">
        <f t="shared" si="67"/>
        <v>7250000</v>
      </c>
      <c r="S1022"/>
      <c r="T1022"/>
      <c r="U1022"/>
      <c r="V1022" s="1" t="s">
        <v>36</v>
      </c>
      <c r="W1022" s="1" t="s">
        <v>35</v>
      </c>
    </row>
    <row r="1023" spans="1:23" s="59" customFormat="1" x14ac:dyDescent="0.2">
      <c r="A1023" s="7" t="s">
        <v>668</v>
      </c>
      <c r="B1023" s="67">
        <v>21</v>
      </c>
      <c r="C1023" s="67">
        <v>21</v>
      </c>
      <c r="D1023" s="73" t="str">
        <f t="shared" si="68"/>
        <v>21 to 30</v>
      </c>
      <c r="E1023" s="1" t="str">
        <f t="shared" si="65"/>
        <v>520 West 28th Street 21</v>
      </c>
      <c r="F1023" s="68">
        <v>9195000</v>
      </c>
      <c r="G1023" s="7">
        <v>377</v>
      </c>
      <c r="H1023" s="67" t="s">
        <v>33</v>
      </c>
      <c r="I1023" s="67">
        <v>3</v>
      </c>
      <c r="J1023" s="69">
        <v>3.5</v>
      </c>
      <c r="K1023" s="5">
        <v>2924</v>
      </c>
      <c r="L1023" s="68">
        <f t="shared" si="66"/>
        <v>3144.6648426812585</v>
      </c>
      <c r="M1023" s="70">
        <v>5490</v>
      </c>
      <c r="N1023" s="70">
        <v>5262</v>
      </c>
      <c r="O1023" s="7">
        <v>3.68</v>
      </c>
      <c r="P1023" s="7"/>
      <c r="Q1023" s="71" t="s">
        <v>44</v>
      </c>
      <c r="R1023" s="68">
        <f t="shared" si="67"/>
        <v>9195000</v>
      </c>
      <c r="S1023" s="7"/>
      <c r="T1023" s="7"/>
      <c r="U1023" s="7"/>
      <c r="V1023" s="67" t="s">
        <v>36</v>
      </c>
      <c r="W1023" s="67" t="s">
        <v>36</v>
      </c>
    </row>
    <row r="1024" spans="1:23" s="59" customFormat="1" x14ac:dyDescent="0.2">
      <c r="A1024" s="7" t="s">
        <v>668</v>
      </c>
      <c r="B1024" s="67">
        <v>33</v>
      </c>
      <c r="C1024" s="67">
        <v>33</v>
      </c>
      <c r="D1024" s="73" t="str">
        <f t="shared" si="68"/>
        <v>31 to 40</v>
      </c>
      <c r="E1024" s="1" t="str">
        <f t="shared" si="65"/>
        <v>520 West 28th Street 33</v>
      </c>
      <c r="F1024" s="68">
        <v>9795000</v>
      </c>
      <c r="G1024" s="7">
        <v>336</v>
      </c>
      <c r="H1024" s="67" t="s">
        <v>33</v>
      </c>
      <c r="I1024" s="67">
        <v>3</v>
      </c>
      <c r="J1024" s="69">
        <v>3.5</v>
      </c>
      <c r="K1024" s="5">
        <v>2927</v>
      </c>
      <c r="L1024" s="68">
        <f t="shared" si="66"/>
        <v>3346.4297915954903</v>
      </c>
      <c r="M1024" s="70">
        <v>5517</v>
      </c>
      <c r="N1024" s="70">
        <v>5288</v>
      </c>
      <c r="O1024" s="7">
        <v>3.69</v>
      </c>
      <c r="P1024" s="7"/>
      <c r="Q1024" s="71" t="s">
        <v>44</v>
      </c>
      <c r="R1024" s="68">
        <f t="shared" si="67"/>
        <v>9795000</v>
      </c>
      <c r="S1024" s="7"/>
      <c r="T1024" s="7"/>
      <c r="U1024" s="7"/>
      <c r="V1024" s="67" t="s">
        <v>36</v>
      </c>
      <c r="W1024" s="67" t="s">
        <v>36</v>
      </c>
    </row>
    <row r="1025" spans="1:23" s="59" customFormat="1" x14ac:dyDescent="0.2">
      <c r="A1025" s="7" t="s">
        <v>668</v>
      </c>
      <c r="B1025" s="67">
        <v>35</v>
      </c>
      <c r="C1025" s="67">
        <v>35</v>
      </c>
      <c r="D1025" s="73" t="str">
        <f t="shared" si="68"/>
        <v>31 to 40</v>
      </c>
      <c r="E1025" s="1" t="str">
        <f t="shared" si="65"/>
        <v>520 West 28th Street 35</v>
      </c>
      <c r="F1025" s="68">
        <v>9975000</v>
      </c>
      <c r="G1025" s="7">
        <v>207</v>
      </c>
      <c r="H1025" s="67" t="s">
        <v>33</v>
      </c>
      <c r="I1025" s="67">
        <v>3</v>
      </c>
      <c r="J1025" s="69">
        <v>3.5</v>
      </c>
      <c r="K1025" s="5">
        <v>2927</v>
      </c>
      <c r="L1025" s="68">
        <f t="shared" si="66"/>
        <v>3407.9262043047488</v>
      </c>
      <c r="M1025" s="70">
        <v>5525</v>
      </c>
      <c r="N1025" s="70">
        <v>5295</v>
      </c>
      <c r="O1025" s="7">
        <v>3.7</v>
      </c>
      <c r="P1025" s="7"/>
      <c r="Q1025" s="71" t="s">
        <v>44</v>
      </c>
      <c r="R1025" s="68">
        <f t="shared" si="67"/>
        <v>9975000</v>
      </c>
      <c r="S1025" s="7"/>
      <c r="T1025" s="7"/>
      <c r="U1025" s="7"/>
      <c r="V1025" s="67" t="s">
        <v>36</v>
      </c>
      <c r="W1025" s="67" t="s">
        <v>36</v>
      </c>
    </row>
    <row r="1026" spans="1:23" s="59" customFormat="1" x14ac:dyDescent="0.2">
      <c r="A1026" t="s">
        <v>585</v>
      </c>
      <c r="B1026" s="1" t="s">
        <v>276</v>
      </c>
      <c r="C1026" s="1">
        <v>3</v>
      </c>
      <c r="D1026" s="73" t="str">
        <f t="shared" si="68"/>
        <v>5 or below</v>
      </c>
      <c r="E1026" s="1" t="str">
        <f t="shared" si="65"/>
        <v>522 West 29th Street 3D</v>
      </c>
      <c r="F1026" s="3">
        <v>6995000</v>
      </c>
      <c r="G1026">
        <v>250</v>
      </c>
      <c r="H1026" s="1" t="s">
        <v>33</v>
      </c>
      <c r="I1026" s="1">
        <v>3</v>
      </c>
      <c r="J1026" s="51">
        <v>3.5</v>
      </c>
      <c r="K1026" s="52">
        <v>2352</v>
      </c>
      <c r="L1026" s="3">
        <f t="shared" si="66"/>
        <v>2974.0646258503402</v>
      </c>
      <c r="M1026" s="72">
        <v>2921</v>
      </c>
      <c r="N1026" s="72">
        <v>3237</v>
      </c>
      <c r="O1026">
        <v>2.62</v>
      </c>
      <c r="P1026"/>
      <c r="Q1026" s="53" t="s">
        <v>52</v>
      </c>
      <c r="R1026" s="3">
        <f t="shared" si="67"/>
        <v>6995000</v>
      </c>
      <c r="S1026"/>
      <c r="T1026"/>
      <c r="U1026"/>
      <c r="V1026" s="1" t="s">
        <v>36</v>
      </c>
      <c r="W1026" s="1" t="s">
        <v>35</v>
      </c>
    </row>
    <row r="1027" spans="1:23" s="59" customFormat="1" x14ac:dyDescent="0.2">
      <c r="A1027" t="s">
        <v>585</v>
      </c>
      <c r="B1027" s="1" t="s">
        <v>722</v>
      </c>
      <c r="C1027" s="1">
        <v>10</v>
      </c>
      <c r="D1027" s="73" t="str">
        <f t="shared" si="68"/>
        <v>6 to 10</v>
      </c>
      <c r="E1027" s="1" t="str">
        <f t="shared" si="65"/>
        <v>522 West 29th Street PH10B</v>
      </c>
      <c r="F1027" s="3">
        <v>15100000</v>
      </c>
      <c r="G1027">
        <v>250</v>
      </c>
      <c r="H1027" s="1" t="s">
        <v>33</v>
      </c>
      <c r="I1027" s="1">
        <v>3</v>
      </c>
      <c r="J1027" s="51">
        <v>3.5</v>
      </c>
      <c r="K1027" s="52">
        <v>2708</v>
      </c>
      <c r="L1027" s="3">
        <f t="shared" si="66"/>
        <v>5576.0709010339733</v>
      </c>
      <c r="M1027" s="72">
        <v>3756</v>
      </c>
      <c r="N1027" s="72">
        <v>4163</v>
      </c>
      <c r="O1027">
        <v>2.92</v>
      </c>
      <c r="P1027"/>
      <c r="Q1027" s="53" t="s">
        <v>52</v>
      </c>
      <c r="R1027" s="3">
        <f t="shared" si="67"/>
        <v>15100000</v>
      </c>
      <c r="S1027"/>
      <c r="T1027"/>
      <c r="U1027"/>
      <c r="V1027" s="1" t="s">
        <v>36</v>
      </c>
      <c r="W1027" s="1" t="s">
        <v>35</v>
      </c>
    </row>
    <row r="1028" spans="1:23" s="59" customFormat="1" x14ac:dyDescent="0.2">
      <c r="A1028" s="7" t="s">
        <v>585</v>
      </c>
      <c r="B1028" s="67" t="s">
        <v>240</v>
      </c>
      <c r="C1028" s="67">
        <v>2</v>
      </c>
      <c r="D1028" s="73" t="str">
        <f t="shared" si="68"/>
        <v>5 or below</v>
      </c>
      <c r="E1028" s="1" t="str">
        <f t="shared" si="65"/>
        <v>522 West 29th Street 2D</v>
      </c>
      <c r="F1028" s="68">
        <v>6250000</v>
      </c>
      <c r="G1028" s="7">
        <v>0</v>
      </c>
      <c r="H1028" s="67" t="s">
        <v>33</v>
      </c>
      <c r="I1028" s="67">
        <v>3</v>
      </c>
      <c r="J1028" s="69">
        <v>3.5</v>
      </c>
      <c r="K1028" s="5">
        <v>2188</v>
      </c>
      <c r="L1028" s="68">
        <f t="shared" si="66"/>
        <v>2856.4899451553929</v>
      </c>
      <c r="M1028" s="70">
        <v>3042</v>
      </c>
      <c r="N1028" s="70">
        <v>3371</v>
      </c>
      <c r="O1028" s="7">
        <v>2.93</v>
      </c>
      <c r="P1028" s="7"/>
      <c r="Q1028" s="71" t="s">
        <v>44</v>
      </c>
      <c r="R1028" s="68">
        <f t="shared" si="67"/>
        <v>6250000</v>
      </c>
      <c r="S1028" s="7"/>
      <c r="T1028" s="7"/>
      <c r="U1028" s="7"/>
      <c r="V1028" s="67" t="s">
        <v>36</v>
      </c>
      <c r="W1028" s="67" t="s">
        <v>36</v>
      </c>
    </row>
    <row r="1029" spans="1:23" s="59" customFormat="1" x14ac:dyDescent="0.2">
      <c r="A1029" s="7" t="s">
        <v>585</v>
      </c>
      <c r="B1029" s="67" t="s">
        <v>32</v>
      </c>
      <c r="C1029" s="67">
        <v>3</v>
      </c>
      <c r="D1029" s="73" t="str">
        <f t="shared" si="68"/>
        <v>5 or below</v>
      </c>
      <c r="E1029" s="1" t="str">
        <f t="shared" si="65"/>
        <v>522 West 29th Street 3A</v>
      </c>
      <c r="F1029" s="68">
        <v>6995000</v>
      </c>
      <c r="G1029" s="7">
        <v>0</v>
      </c>
      <c r="H1029" s="67" t="s">
        <v>33</v>
      </c>
      <c r="I1029" s="67">
        <v>3</v>
      </c>
      <c r="J1029" s="69">
        <v>3.5</v>
      </c>
      <c r="K1029" s="5">
        <v>2352</v>
      </c>
      <c r="L1029" s="68">
        <f t="shared" si="66"/>
        <v>2974.0646258503402</v>
      </c>
      <c r="M1029" s="70">
        <v>2920</v>
      </c>
      <c r="N1029" s="70">
        <v>3237</v>
      </c>
      <c r="O1029" s="7">
        <v>2.62</v>
      </c>
      <c r="P1029" s="7"/>
      <c r="Q1029" s="71" t="s">
        <v>44</v>
      </c>
      <c r="R1029" s="68">
        <f t="shared" si="67"/>
        <v>6995000</v>
      </c>
      <c r="S1029" s="7"/>
      <c r="T1029" s="7"/>
      <c r="U1029" s="7"/>
      <c r="V1029" s="67" t="s">
        <v>36</v>
      </c>
      <c r="W1029" s="67" t="s">
        <v>36</v>
      </c>
    </row>
    <row r="1030" spans="1:23" s="59" customFormat="1" x14ac:dyDescent="0.2">
      <c r="A1030" s="7" t="s">
        <v>585</v>
      </c>
      <c r="B1030" s="67" t="s">
        <v>129</v>
      </c>
      <c r="C1030" s="67">
        <v>3</v>
      </c>
      <c r="D1030" s="73" t="str">
        <f t="shared" si="68"/>
        <v>5 or below</v>
      </c>
      <c r="E1030" s="1" t="str">
        <f t="shared" si="65"/>
        <v>522 West 29th Street 3B</v>
      </c>
      <c r="F1030" s="68">
        <v>6995000</v>
      </c>
      <c r="G1030" s="7">
        <v>0</v>
      </c>
      <c r="H1030" s="67" t="s">
        <v>33</v>
      </c>
      <c r="I1030" s="67">
        <v>3</v>
      </c>
      <c r="J1030" s="69">
        <v>3.5</v>
      </c>
      <c r="K1030" s="5">
        <v>2278</v>
      </c>
      <c r="L1030" s="68">
        <f t="shared" si="66"/>
        <v>3070.6760316066725</v>
      </c>
      <c r="M1030" s="70">
        <v>2830</v>
      </c>
      <c r="N1030" s="70">
        <v>3136</v>
      </c>
      <c r="O1030" s="7">
        <v>2.62</v>
      </c>
      <c r="P1030" s="7"/>
      <c r="Q1030" s="71" t="s">
        <v>44</v>
      </c>
      <c r="R1030" s="68">
        <f t="shared" si="67"/>
        <v>6995000</v>
      </c>
      <c r="S1030" s="7"/>
      <c r="T1030" s="7"/>
      <c r="U1030" s="7"/>
      <c r="V1030" s="67" t="s">
        <v>36</v>
      </c>
      <c r="W1030" s="67" t="s">
        <v>36</v>
      </c>
    </row>
    <row r="1031" spans="1:23" s="59" customFormat="1" x14ac:dyDescent="0.2">
      <c r="A1031" t="s">
        <v>586</v>
      </c>
      <c r="B1031" s="1" t="s">
        <v>32</v>
      </c>
      <c r="C1031" s="1">
        <v>3</v>
      </c>
      <c r="D1031" s="73" t="str">
        <f t="shared" si="68"/>
        <v>5 or below</v>
      </c>
      <c r="E1031" s="1" t="str">
        <f t="shared" si="65"/>
        <v>527 West 27th Street 3A</v>
      </c>
      <c r="F1031" s="3">
        <v>5150000</v>
      </c>
      <c r="G1031">
        <v>154</v>
      </c>
      <c r="H1031" s="1" t="s">
        <v>33</v>
      </c>
      <c r="I1031" s="1">
        <v>3</v>
      </c>
      <c r="J1031" s="51">
        <v>3.5</v>
      </c>
      <c r="K1031" s="52">
        <v>2218</v>
      </c>
      <c r="L1031" s="3">
        <f t="shared" si="66"/>
        <v>2321.9116321009919</v>
      </c>
      <c r="M1031" s="72">
        <v>3363</v>
      </c>
      <c r="N1031" s="72">
        <v>4019</v>
      </c>
      <c r="O1031">
        <v>3.33</v>
      </c>
      <c r="P1031"/>
      <c r="Q1031" s="53" t="s">
        <v>52</v>
      </c>
      <c r="R1031" s="3">
        <f t="shared" si="67"/>
        <v>5150000</v>
      </c>
      <c r="S1031"/>
      <c r="T1031"/>
      <c r="U1031"/>
      <c r="V1031" s="1" t="s">
        <v>36</v>
      </c>
      <c r="W1031" s="1" t="s">
        <v>35</v>
      </c>
    </row>
    <row r="1032" spans="1:23" s="59" customFormat="1" x14ac:dyDescent="0.2">
      <c r="A1032" t="s">
        <v>586</v>
      </c>
      <c r="B1032" s="1" t="s">
        <v>185</v>
      </c>
      <c r="C1032" s="1">
        <v>4</v>
      </c>
      <c r="D1032" s="73" t="str">
        <f t="shared" si="68"/>
        <v>5 or below</v>
      </c>
      <c r="E1032" s="1" t="str">
        <f t="shared" si="65"/>
        <v>527 West 27th Street 4D</v>
      </c>
      <c r="F1032" s="3">
        <v>4725000</v>
      </c>
      <c r="G1032">
        <v>154</v>
      </c>
      <c r="H1032" s="1" t="s">
        <v>33</v>
      </c>
      <c r="I1032" s="1">
        <v>3</v>
      </c>
      <c r="J1032" s="51">
        <v>3.5</v>
      </c>
      <c r="K1032" s="52">
        <v>1942</v>
      </c>
      <c r="L1032" s="3">
        <f t="shared" si="66"/>
        <v>2433.0587023686921</v>
      </c>
      <c r="M1032" s="72">
        <v>2972</v>
      </c>
      <c r="N1032" s="72">
        <v>3551</v>
      </c>
      <c r="O1032">
        <v>3.36</v>
      </c>
      <c r="P1032"/>
      <c r="Q1032" s="53" t="s">
        <v>52</v>
      </c>
      <c r="R1032" s="3">
        <f t="shared" si="67"/>
        <v>4725000</v>
      </c>
      <c r="S1032"/>
      <c r="T1032"/>
      <c r="U1032"/>
      <c r="V1032" s="1" t="s">
        <v>36</v>
      </c>
      <c r="W1032" s="1" t="s">
        <v>35</v>
      </c>
    </row>
    <row r="1033" spans="1:23" s="59" customFormat="1" x14ac:dyDescent="0.2">
      <c r="A1033" t="s">
        <v>592</v>
      </c>
      <c r="B1033" s="1" t="s">
        <v>200</v>
      </c>
      <c r="C1033" s="1">
        <v>6</v>
      </c>
      <c r="D1033" s="73" t="str">
        <f t="shared" si="68"/>
        <v>6 to 10</v>
      </c>
      <c r="E1033" s="1" t="str">
        <f t="shared" si="65"/>
        <v>551 West 21st Street 6C</v>
      </c>
      <c r="F1033" s="3">
        <v>7850000</v>
      </c>
      <c r="G1033">
        <v>991</v>
      </c>
      <c r="H1033" s="1" t="s">
        <v>33</v>
      </c>
      <c r="I1033" s="1">
        <v>3</v>
      </c>
      <c r="J1033" s="51">
        <v>3</v>
      </c>
      <c r="K1033" s="52">
        <v>2984</v>
      </c>
      <c r="L1033" s="3">
        <f t="shared" si="66"/>
        <v>2630.6970509383377</v>
      </c>
      <c r="M1033" s="72">
        <v>4716</v>
      </c>
      <c r="N1033" s="72">
        <v>3695</v>
      </c>
      <c r="O1033">
        <v>2.82</v>
      </c>
      <c r="P1033"/>
      <c r="Q1033" s="53" t="s">
        <v>52</v>
      </c>
      <c r="R1033" s="3">
        <f t="shared" si="67"/>
        <v>7850000</v>
      </c>
      <c r="S1033"/>
      <c r="T1033"/>
      <c r="U1033"/>
      <c r="V1033" s="1" t="s">
        <v>36</v>
      </c>
      <c r="W1033" s="1" t="s">
        <v>35</v>
      </c>
    </row>
    <row r="1034" spans="1:23" s="59" customFormat="1" x14ac:dyDescent="0.2">
      <c r="A1034" s="59" t="s">
        <v>592</v>
      </c>
      <c r="B1034" s="60" t="s">
        <v>196</v>
      </c>
      <c r="C1034" s="60">
        <v>5</v>
      </c>
      <c r="D1034" s="73" t="str">
        <f t="shared" si="68"/>
        <v>5 or below</v>
      </c>
      <c r="E1034" s="1" t="str">
        <f t="shared" si="65"/>
        <v>551 West 21st Street 5C</v>
      </c>
      <c r="F1034" s="61">
        <v>7950000</v>
      </c>
      <c r="G1034" s="59">
        <v>417</v>
      </c>
      <c r="H1034" s="60" t="s">
        <v>33</v>
      </c>
      <c r="I1034" s="60">
        <v>3</v>
      </c>
      <c r="J1034" s="62">
        <v>3</v>
      </c>
      <c r="K1034" s="63">
        <v>2773</v>
      </c>
      <c r="L1034" s="61">
        <f t="shared" si="66"/>
        <v>2866.93112152903</v>
      </c>
      <c r="M1034" s="64">
        <v>3.21</v>
      </c>
      <c r="N1034" s="64"/>
      <c r="Q1034" s="65" t="s">
        <v>34</v>
      </c>
      <c r="R1034" s="61">
        <f t="shared" si="67"/>
        <v>7950000</v>
      </c>
      <c r="S1034" s="66">
        <v>42674</v>
      </c>
      <c r="T1034" s="64">
        <v>7950000</v>
      </c>
      <c r="V1034" s="60" t="s">
        <v>36</v>
      </c>
      <c r="W1034" s="60" t="s">
        <v>36</v>
      </c>
    </row>
    <row r="1035" spans="1:23" s="59" customFormat="1" x14ac:dyDescent="0.2">
      <c r="A1035" s="59" t="s">
        <v>592</v>
      </c>
      <c r="B1035" s="60" t="s">
        <v>263</v>
      </c>
      <c r="C1035" s="60">
        <v>10</v>
      </c>
      <c r="D1035" s="73" t="str">
        <f t="shared" si="68"/>
        <v>6 to 10</v>
      </c>
      <c r="E1035" s="1" t="str">
        <f t="shared" si="65"/>
        <v>551 West 21st Street 10B</v>
      </c>
      <c r="F1035" s="61">
        <v>11200000</v>
      </c>
      <c r="G1035" s="59">
        <v>129</v>
      </c>
      <c r="H1035" s="60" t="s">
        <v>33</v>
      </c>
      <c r="I1035" s="60">
        <v>3</v>
      </c>
      <c r="J1035" s="62">
        <v>3</v>
      </c>
      <c r="K1035" s="63">
        <v>3860</v>
      </c>
      <c r="L1035" s="61">
        <f t="shared" si="66"/>
        <v>2623.497409326425</v>
      </c>
      <c r="M1035" s="64">
        <v>2.84</v>
      </c>
      <c r="N1035" s="64"/>
      <c r="Q1035" s="65" t="s">
        <v>34</v>
      </c>
      <c r="R1035" s="61">
        <f t="shared" si="67"/>
        <v>10126700</v>
      </c>
      <c r="S1035" s="66">
        <v>42640</v>
      </c>
      <c r="T1035" s="64">
        <v>10126700</v>
      </c>
      <c r="V1035" s="60" t="s">
        <v>36</v>
      </c>
      <c r="W1035" s="60" t="s">
        <v>36</v>
      </c>
    </row>
    <row r="1036" spans="1:23" s="59" customFormat="1" x14ac:dyDescent="0.2">
      <c r="A1036" s="59" t="s">
        <v>592</v>
      </c>
      <c r="B1036" s="60" t="s">
        <v>350</v>
      </c>
      <c r="C1036" s="60">
        <v>9</v>
      </c>
      <c r="D1036" s="73" t="str">
        <f t="shared" si="68"/>
        <v>6 to 10</v>
      </c>
      <c r="E1036" s="1" t="str">
        <f t="shared" si="65"/>
        <v>551 West 21st Street 9B</v>
      </c>
      <c r="F1036" s="61">
        <v>10600000</v>
      </c>
      <c r="G1036" s="59">
        <v>188</v>
      </c>
      <c r="H1036" s="60" t="s">
        <v>33</v>
      </c>
      <c r="I1036" s="60">
        <v>3</v>
      </c>
      <c r="J1036" s="62">
        <v>3</v>
      </c>
      <c r="K1036" s="63">
        <v>3860</v>
      </c>
      <c r="L1036" s="61">
        <f t="shared" si="66"/>
        <v>2717.8044041450776</v>
      </c>
      <c r="M1036" s="64">
        <v>2.83</v>
      </c>
      <c r="N1036" s="64"/>
      <c r="Q1036" s="65" t="s">
        <v>34</v>
      </c>
      <c r="R1036" s="61">
        <f t="shared" si="67"/>
        <v>10490725</v>
      </c>
      <c r="S1036" s="66">
        <v>42627</v>
      </c>
      <c r="T1036" s="64">
        <v>10490725</v>
      </c>
      <c r="V1036" s="60" t="s">
        <v>36</v>
      </c>
      <c r="W1036" s="60" t="s">
        <v>36</v>
      </c>
    </row>
    <row r="1037" spans="1:23" s="59" customFormat="1" x14ac:dyDescent="0.2">
      <c r="A1037" s="59" t="s">
        <v>592</v>
      </c>
      <c r="B1037" s="60" t="s">
        <v>367</v>
      </c>
      <c r="C1037" s="60">
        <v>11</v>
      </c>
      <c r="D1037" s="73" t="str">
        <f t="shared" si="68"/>
        <v>11 to 20</v>
      </c>
      <c r="E1037" s="1" t="str">
        <f t="shared" si="65"/>
        <v>551 West 21st Street 11B</v>
      </c>
      <c r="F1037" s="61">
        <v>10750000</v>
      </c>
      <c r="G1037" s="59">
        <v>411</v>
      </c>
      <c r="H1037" s="60" t="s">
        <v>33</v>
      </c>
      <c r="I1037" s="60">
        <v>3</v>
      </c>
      <c r="J1037" s="62">
        <v>3</v>
      </c>
      <c r="K1037" s="63">
        <v>3877</v>
      </c>
      <c r="L1037" s="61">
        <f t="shared" si="66"/>
        <v>2824.0745421717825</v>
      </c>
      <c r="M1037" s="64">
        <v>2.86</v>
      </c>
      <c r="N1037" s="64"/>
      <c r="Q1037" s="65" t="s">
        <v>34</v>
      </c>
      <c r="R1037" s="61">
        <f t="shared" si="67"/>
        <v>10948937</v>
      </c>
      <c r="S1037" s="66">
        <v>42622</v>
      </c>
      <c r="T1037" s="64">
        <v>10948937</v>
      </c>
      <c r="V1037" s="60" t="s">
        <v>36</v>
      </c>
      <c r="W1037" s="60" t="s">
        <v>36</v>
      </c>
    </row>
    <row r="1038" spans="1:23" s="59" customFormat="1" x14ac:dyDescent="0.2">
      <c r="A1038" s="7" t="s">
        <v>592</v>
      </c>
      <c r="B1038" s="67" t="s">
        <v>264</v>
      </c>
      <c r="C1038" s="67">
        <v>14</v>
      </c>
      <c r="D1038" s="73" t="str">
        <f t="shared" si="68"/>
        <v>11 to 20</v>
      </c>
      <c r="E1038" s="1" t="str">
        <f t="shared" ref="E1038:E1088" si="69">A1038&amp;" "&amp;B1038</f>
        <v>551 West 21st Street 14B</v>
      </c>
      <c r="F1038" s="68">
        <v>11600000</v>
      </c>
      <c r="G1038" s="7">
        <v>411</v>
      </c>
      <c r="H1038" s="67" t="s">
        <v>33</v>
      </c>
      <c r="I1038" s="67">
        <v>3</v>
      </c>
      <c r="J1038" s="69">
        <v>3.5</v>
      </c>
      <c r="K1038" s="5">
        <v>3860</v>
      </c>
      <c r="L1038" s="68">
        <f t="shared" ref="L1038:L1088" si="70">IF(K1038="NA","NA",R1038/K1038)</f>
        <v>3005.1813471502592</v>
      </c>
      <c r="M1038" s="70">
        <v>6273</v>
      </c>
      <c r="N1038" s="70">
        <v>4915</v>
      </c>
      <c r="O1038" s="7">
        <v>2.9</v>
      </c>
      <c r="P1038" s="7"/>
      <c r="Q1038" s="71" t="s">
        <v>44</v>
      </c>
      <c r="R1038" s="68">
        <f t="shared" si="67"/>
        <v>11600000</v>
      </c>
      <c r="S1038" s="7"/>
      <c r="T1038" s="7"/>
      <c r="U1038" s="7"/>
      <c r="V1038" s="67" t="s">
        <v>36</v>
      </c>
      <c r="W1038" s="67" t="s">
        <v>36</v>
      </c>
    </row>
    <row r="1039" spans="1:23" s="59" customFormat="1" x14ac:dyDescent="0.2">
      <c r="A1039" s="59" t="s">
        <v>592</v>
      </c>
      <c r="B1039" s="60" t="s">
        <v>675</v>
      </c>
      <c r="C1039" s="60">
        <v>12</v>
      </c>
      <c r="D1039" s="73" t="str">
        <f t="shared" si="68"/>
        <v>11 to 20</v>
      </c>
      <c r="E1039" s="1" t="str">
        <f t="shared" si="69"/>
        <v>551 West 21st Street 12B</v>
      </c>
      <c r="F1039" s="61">
        <v>11800000</v>
      </c>
      <c r="G1039" s="59">
        <v>123</v>
      </c>
      <c r="H1039" s="60" t="s">
        <v>33</v>
      </c>
      <c r="I1039" s="60">
        <v>3</v>
      </c>
      <c r="J1039" s="62">
        <v>3</v>
      </c>
      <c r="K1039" s="63">
        <v>3860</v>
      </c>
      <c r="L1039" s="61">
        <f t="shared" si="70"/>
        <v>3113.497409326425</v>
      </c>
      <c r="M1039" s="64">
        <v>2.88</v>
      </c>
      <c r="N1039" s="64"/>
      <c r="Q1039" s="65" t="s">
        <v>34</v>
      </c>
      <c r="R1039" s="61">
        <f t="shared" si="67"/>
        <v>12018100</v>
      </c>
      <c r="S1039" s="66">
        <v>42625</v>
      </c>
      <c r="T1039" s="64">
        <v>12018100</v>
      </c>
      <c r="V1039" s="60" t="s">
        <v>36</v>
      </c>
      <c r="W1039" s="60" t="s">
        <v>36</v>
      </c>
    </row>
    <row r="1040" spans="1:23" s="59" customFormat="1" x14ac:dyDescent="0.2">
      <c r="A1040" s="59" t="s">
        <v>592</v>
      </c>
      <c r="B1040" s="60" t="s">
        <v>344</v>
      </c>
      <c r="C1040" s="60">
        <v>15</v>
      </c>
      <c r="D1040" s="73" t="str">
        <f t="shared" si="68"/>
        <v>11 to 20</v>
      </c>
      <c r="E1040" s="1" t="str">
        <f t="shared" si="69"/>
        <v>551 West 21st Street 15B</v>
      </c>
      <c r="F1040" s="61">
        <v>12800000</v>
      </c>
      <c r="G1040" s="59">
        <v>127</v>
      </c>
      <c r="H1040" s="60" t="s">
        <v>33</v>
      </c>
      <c r="I1040" s="60">
        <v>3</v>
      </c>
      <c r="J1040" s="62">
        <v>3</v>
      </c>
      <c r="K1040" s="63">
        <v>3680</v>
      </c>
      <c r="L1040" s="61">
        <f t="shared" si="70"/>
        <v>3486.2396739130436</v>
      </c>
      <c r="M1040" s="64">
        <v>3.05</v>
      </c>
      <c r="N1040" s="64"/>
      <c r="Q1040" s="65" t="s">
        <v>34</v>
      </c>
      <c r="R1040" s="61">
        <f t="shared" si="67"/>
        <v>12829362</v>
      </c>
      <c r="S1040" s="66">
        <v>42650</v>
      </c>
      <c r="T1040" s="64">
        <v>12829362</v>
      </c>
      <c r="V1040" s="60" t="s">
        <v>36</v>
      </c>
      <c r="W1040" s="60" t="s">
        <v>36</v>
      </c>
    </row>
    <row r="1041" spans="1:23" s="59" customFormat="1" x14ac:dyDescent="0.2">
      <c r="A1041" s="59" t="s">
        <v>592</v>
      </c>
      <c r="B1041" s="60" t="s">
        <v>422</v>
      </c>
      <c r="C1041" s="60">
        <v>16</v>
      </c>
      <c r="D1041" s="73" t="str">
        <f t="shared" si="68"/>
        <v>11 to 20</v>
      </c>
      <c r="E1041" s="1" t="str">
        <f t="shared" si="69"/>
        <v>551 West 21st Street 16B</v>
      </c>
      <c r="F1041" s="61">
        <v>13200000</v>
      </c>
      <c r="G1041" s="59">
        <v>549</v>
      </c>
      <c r="H1041" s="60" t="s">
        <v>33</v>
      </c>
      <c r="I1041" s="60">
        <v>3</v>
      </c>
      <c r="J1041" s="62">
        <v>3</v>
      </c>
      <c r="K1041" s="63">
        <v>3860</v>
      </c>
      <c r="L1041" s="61">
        <f t="shared" si="70"/>
        <v>3482.8108808290153</v>
      </c>
      <c r="M1041" s="64">
        <v>2.94</v>
      </c>
      <c r="N1041" s="64"/>
      <c r="Q1041" s="65" t="s">
        <v>34</v>
      </c>
      <c r="R1041" s="61">
        <f t="shared" si="67"/>
        <v>13443650</v>
      </c>
      <c r="S1041" s="66">
        <v>42650</v>
      </c>
      <c r="T1041" s="64">
        <v>13443650</v>
      </c>
      <c r="V1041" s="60" t="s">
        <v>36</v>
      </c>
      <c r="W1041" s="60" t="s">
        <v>36</v>
      </c>
    </row>
    <row r="1042" spans="1:23" s="59" customFormat="1" x14ac:dyDescent="0.2">
      <c r="A1042" s="7" t="s">
        <v>592</v>
      </c>
      <c r="B1042" s="67" t="s">
        <v>393</v>
      </c>
      <c r="C1042" s="67">
        <v>19</v>
      </c>
      <c r="D1042" s="73" t="str">
        <f t="shared" si="68"/>
        <v>11 to 20</v>
      </c>
      <c r="E1042" s="1" t="str">
        <f t="shared" si="69"/>
        <v>551 West 21st Street PHA</v>
      </c>
      <c r="F1042" s="68">
        <v>50000000</v>
      </c>
      <c r="G1042" s="7">
        <v>305</v>
      </c>
      <c r="H1042" s="67" t="s">
        <v>33</v>
      </c>
      <c r="I1042" s="67">
        <v>3</v>
      </c>
      <c r="J1042" s="69">
        <v>3.5</v>
      </c>
      <c r="K1042" s="5" t="s">
        <v>57</v>
      </c>
      <c r="L1042" s="68" t="str">
        <f t="shared" si="70"/>
        <v>NA</v>
      </c>
      <c r="M1042" s="70">
        <v>15304</v>
      </c>
      <c r="N1042" s="70">
        <v>11991</v>
      </c>
      <c r="O1042" s="7">
        <v>4.2699999999999996</v>
      </c>
      <c r="P1042" s="7"/>
      <c r="Q1042" s="71" t="s">
        <v>44</v>
      </c>
      <c r="R1042" s="68" t="s">
        <v>57</v>
      </c>
      <c r="S1042" s="7"/>
      <c r="T1042" s="7"/>
      <c r="U1042" s="7"/>
      <c r="V1042" s="67" t="s">
        <v>36</v>
      </c>
      <c r="W1042" s="67" t="s">
        <v>36</v>
      </c>
    </row>
    <row r="1043" spans="1:23" s="59" customFormat="1" x14ac:dyDescent="0.2">
      <c r="A1043" s="7" t="s">
        <v>592</v>
      </c>
      <c r="B1043" s="67" t="s">
        <v>356</v>
      </c>
      <c r="C1043" s="67">
        <v>19</v>
      </c>
      <c r="D1043" s="73" t="str">
        <f t="shared" si="68"/>
        <v>11 to 20</v>
      </c>
      <c r="E1043" s="1" t="str">
        <f t="shared" si="69"/>
        <v>551 West 21st Street PHB</v>
      </c>
      <c r="F1043" s="68">
        <v>35000000</v>
      </c>
      <c r="G1043" s="7">
        <v>190</v>
      </c>
      <c r="H1043" s="67" t="s">
        <v>33</v>
      </c>
      <c r="I1043" s="67">
        <v>3</v>
      </c>
      <c r="J1043" s="69">
        <v>3.5</v>
      </c>
      <c r="K1043" s="5" t="s">
        <v>57</v>
      </c>
      <c r="L1043" s="68" t="str">
        <f t="shared" si="70"/>
        <v>NA</v>
      </c>
      <c r="M1043" s="70">
        <v>10754</v>
      </c>
      <c r="N1043" s="70">
        <v>8425</v>
      </c>
      <c r="O1043" s="7">
        <v>3.13</v>
      </c>
      <c r="P1043" s="7"/>
      <c r="Q1043" s="71" t="s">
        <v>44</v>
      </c>
      <c r="R1043" s="68" t="s">
        <v>57</v>
      </c>
      <c r="S1043" s="7"/>
      <c r="T1043" s="7"/>
      <c r="U1043" s="7"/>
      <c r="V1043" s="67" t="s">
        <v>36</v>
      </c>
      <c r="W1043" s="67" t="s">
        <v>36</v>
      </c>
    </row>
    <row r="1044" spans="1:23" s="59" customFormat="1" x14ac:dyDescent="0.2">
      <c r="A1044" s="7" t="s">
        <v>592</v>
      </c>
      <c r="B1044" s="67" t="s">
        <v>251</v>
      </c>
      <c r="C1044" s="67">
        <v>19</v>
      </c>
      <c r="D1044" s="73" t="str">
        <f t="shared" si="68"/>
        <v>11 to 20</v>
      </c>
      <c r="E1044" s="1" t="str">
        <f t="shared" si="69"/>
        <v>551 West 21st Street PHC</v>
      </c>
      <c r="F1044" s="68">
        <v>40000000</v>
      </c>
      <c r="G1044" s="7">
        <v>76</v>
      </c>
      <c r="H1044" s="67" t="s">
        <v>33</v>
      </c>
      <c r="I1044" s="67">
        <v>3</v>
      </c>
      <c r="J1044" s="69">
        <v>3.5</v>
      </c>
      <c r="K1044" s="5" t="s">
        <v>57</v>
      </c>
      <c r="L1044" s="68" t="str">
        <f t="shared" si="70"/>
        <v>NA</v>
      </c>
      <c r="M1044" s="70">
        <v>12100</v>
      </c>
      <c r="N1044" s="70">
        <v>9480</v>
      </c>
      <c r="O1044" s="7">
        <v>3.52</v>
      </c>
      <c r="P1044" s="7"/>
      <c r="Q1044" s="71" t="s">
        <v>44</v>
      </c>
      <c r="R1044" s="68" t="s">
        <v>57</v>
      </c>
      <c r="S1044" s="7"/>
      <c r="T1044" s="7"/>
      <c r="U1044" s="7"/>
      <c r="V1044" s="67" t="s">
        <v>36</v>
      </c>
      <c r="W1044" s="67" t="s">
        <v>36</v>
      </c>
    </row>
    <row r="1045" spans="1:23" s="59" customFormat="1" x14ac:dyDescent="0.2">
      <c r="A1045" t="s">
        <v>723</v>
      </c>
      <c r="B1045" s="1">
        <v>7</v>
      </c>
      <c r="C1045" s="1">
        <v>7</v>
      </c>
      <c r="D1045" s="73" t="str">
        <f t="shared" si="68"/>
        <v>6 to 10</v>
      </c>
      <c r="E1045" s="1" t="str">
        <f t="shared" si="69"/>
        <v>559 W 23rd Street 7</v>
      </c>
      <c r="F1045" s="3">
        <v>4950000</v>
      </c>
      <c r="G1045">
        <v>33</v>
      </c>
      <c r="H1045" s="1" t="s">
        <v>33</v>
      </c>
      <c r="I1045" s="1">
        <v>3</v>
      </c>
      <c r="J1045" s="51">
        <v>4</v>
      </c>
      <c r="K1045" s="52">
        <v>2410</v>
      </c>
      <c r="L1045" s="3">
        <f t="shared" si="70"/>
        <v>2053.941908713693</v>
      </c>
      <c r="M1045" s="72">
        <v>1851</v>
      </c>
      <c r="N1045" s="72">
        <v>3419</v>
      </c>
      <c r="O1045">
        <v>2.19</v>
      </c>
      <c r="P1045"/>
      <c r="Q1045" s="53" t="s">
        <v>52</v>
      </c>
      <c r="R1045" s="3">
        <f t="shared" ref="R1045:R1088" si="71">IF(ISBLANK(T1045),F1045,T1045)</f>
        <v>4950000</v>
      </c>
      <c r="S1045"/>
      <c r="T1045"/>
      <c r="U1045"/>
      <c r="V1045" s="1" t="s">
        <v>36</v>
      </c>
      <c r="W1045" s="1" t="s">
        <v>35</v>
      </c>
    </row>
    <row r="1046" spans="1:23" s="59" customFormat="1" x14ac:dyDescent="0.2">
      <c r="A1046" t="s">
        <v>724</v>
      </c>
      <c r="B1046" s="1">
        <v>5</v>
      </c>
      <c r="C1046" s="1">
        <v>5</v>
      </c>
      <c r="D1046" s="73" t="str">
        <f t="shared" si="68"/>
        <v>5 or below</v>
      </c>
      <c r="E1046" s="1" t="str">
        <f t="shared" si="69"/>
        <v>559 West 23rd Street 5</v>
      </c>
      <c r="F1046" s="3">
        <v>4500000</v>
      </c>
      <c r="G1046">
        <v>33</v>
      </c>
      <c r="H1046" s="1" t="s">
        <v>33</v>
      </c>
      <c r="I1046" s="1">
        <v>3</v>
      </c>
      <c r="J1046" s="51">
        <v>4</v>
      </c>
      <c r="K1046" s="52">
        <v>2410</v>
      </c>
      <c r="L1046" s="3">
        <f t="shared" si="70"/>
        <v>1867.2199170124481</v>
      </c>
      <c r="M1046" s="72">
        <v>1735</v>
      </c>
      <c r="N1046" s="72">
        <v>3215</v>
      </c>
      <c r="O1046">
        <v>2.0499999999999998</v>
      </c>
      <c r="P1046"/>
      <c r="Q1046" s="53" t="s">
        <v>52</v>
      </c>
      <c r="R1046" s="3">
        <f t="shared" si="71"/>
        <v>4500000</v>
      </c>
      <c r="S1046"/>
      <c r="T1046"/>
      <c r="U1046"/>
      <c r="V1046" s="1" t="s">
        <v>36</v>
      </c>
      <c r="W1046" s="1" t="s">
        <v>35</v>
      </c>
    </row>
    <row r="1047" spans="1:23" s="59" customFormat="1" x14ac:dyDescent="0.2">
      <c r="A1047" t="s">
        <v>724</v>
      </c>
      <c r="B1047" s="1">
        <v>9</v>
      </c>
      <c r="C1047" s="1">
        <v>9</v>
      </c>
      <c r="D1047" s="73" t="str">
        <f t="shared" si="68"/>
        <v>6 to 10</v>
      </c>
      <c r="E1047" s="1" t="str">
        <f t="shared" si="69"/>
        <v>559 West 23rd Street 9</v>
      </c>
      <c r="F1047" s="3">
        <v>5150000</v>
      </c>
      <c r="G1047">
        <v>33</v>
      </c>
      <c r="H1047" s="1" t="s">
        <v>33</v>
      </c>
      <c r="I1047" s="1">
        <v>3</v>
      </c>
      <c r="J1047" s="51">
        <v>4</v>
      </c>
      <c r="K1047" s="52">
        <v>2410</v>
      </c>
      <c r="L1047" s="3">
        <f t="shared" si="70"/>
        <v>2136.9294605809127</v>
      </c>
      <c r="M1047" s="72">
        <v>1908</v>
      </c>
      <c r="N1047" s="72">
        <v>3521</v>
      </c>
      <c r="O1047">
        <v>2.25</v>
      </c>
      <c r="P1047"/>
      <c r="Q1047" s="53" t="s">
        <v>52</v>
      </c>
      <c r="R1047" s="3">
        <f t="shared" si="71"/>
        <v>5150000</v>
      </c>
      <c r="S1047"/>
      <c r="T1047"/>
      <c r="U1047"/>
      <c r="V1047" s="1" t="s">
        <v>36</v>
      </c>
      <c r="W1047" s="1" t="s">
        <v>35</v>
      </c>
    </row>
    <row r="1048" spans="1:23" s="59" customFormat="1" x14ac:dyDescent="0.2">
      <c r="A1048" t="s">
        <v>593</v>
      </c>
      <c r="B1048" s="1" t="s">
        <v>117</v>
      </c>
      <c r="C1048" s="1">
        <v>21</v>
      </c>
      <c r="D1048" s="73"/>
      <c r="E1048" s="1" t="str">
        <f t="shared" si="69"/>
        <v>635 West 42nd Street 21A</v>
      </c>
      <c r="F1048" s="3">
        <v>3300000</v>
      </c>
      <c r="G1048">
        <v>276</v>
      </c>
      <c r="H1048" s="1" t="s">
        <v>33</v>
      </c>
      <c r="I1048" s="1">
        <v>3</v>
      </c>
      <c r="J1048" s="51">
        <v>3</v>
      </c>
      <c r="K1048" s="52">
        <v>1650</v>
      </c>
      <c r="L1048" s="3">
        <f t="shared" si="70"/>
        <v>2000</v>
      </c>
      <c r="M1048">
        <v>1600</v>
      </c>
      <c r="N1048">
        <v>1800</v>
      </c>
      <c r="O1048">
        <v>2.06</v>
      </c>
      <c r="P1048" t="s">
        <v>197</v>
      </c>
      <c r="Q1048" s="53" t="s">
        <v>52</v>
      </c>
      <c r="R1048" s="3">
        <f t="shared" si="71"/>
        <v>3300000</v>
      </c>
      <c r="S1048"/>
      <c r="T1048"/>
      <c r="U1048"/>
      <c r="V1048" s="60" t="s">
        <v>36</v>
      </c>
      <c r="W1048" s="1" t="s">
        <v>35</v>
      </c>
    </row>
    <row r="1049" spans="1:23" s="59" customFormat="1" x14ac:dyDescent="0.2">
      <c r="A1049" t="s">
        <v>593</v>
      </c>
      <c r="B1049" s="1" t="s">
        <v>710</v>
      </c>
      <c r="C1049" s="1">
        <v>24</v>
      </c>
      <c r="D1049" s="73"/>
      <c r="E1049" s="1" t="str">
        <f t="shared" si="69"/>
        <v>635 West 42nd Street 24K</v>
      </c>
      <c r="F1049" s="3">
        <v>6500000</v>
      </c>
      <c r="G1049">
        <v>276</v>
      </c>
      <c r="H1049" s="1" t="s">
        <v>33</v>
      </c>
      <c r="I1049" s="1">
        <v>3</v>
      </c>
      <c r="J1049" s="51">
        <v>3</v>
      </c>
      <c r="K1049" s="52">
        <v>2000</v>
      </c>
      <c r="L1049" s="3">
        <f t="shared" si="70"/>
        <v>3250</v>
      </c>
      <c r="M1049">
        <v>1500</v>
      </c>
      <c r="N1049">
        <v>1500</v>
      </c>
      <c r="O1049">
        <v>1.5</v>
      </c>
      <c r="P1049" t="s">
        <v>197</v>
      </c>
      <c r="Q1049" s="53" t="s">
        <v>52</v>
      </c>
      <c r="R1049" s="3">
        <f t="shared" si="71"/>
        <v>6500000</v>
      </c>
      <c r="S1049"/>
      <c r="T1049"/>
      <c r="U1049"/>
      <c r="V1049" s="60" t="s">
        <v>36</v>
      </c>
      <c r="W1049" s="1" t="s">
        <v>35</v>
      </c>
    </row>
    <row r="1050" spans="1:23" s="59" customFormat="1" x14ac:dyDescent="0.2">
      <c r="A1050" t="s">
        <v>593</v>
      </c>
      <c r="B1050" s="1" t="s">
        <v>725</v>
      </c>
      <c r="C1050" s="1">
        <v>25</v>
      </c>
      <c r="D1050" s="73"/>
      <c r="E1050" s="1" t="str">
        <f t="shared" si="69"/>
        <v>635 West 42nd Street 25K</v>
      </c>
      <c r="F1050" s="3">
        <v>6500000</v>
      </c>
      <c r="G1050">
        <v>276</v>
      </c>
      <c r="H1050" s="1" t="s">
        <v>33</v>
      </c>
      <c r="I1050" s="1">
        <v>3</v>
      </c>
      <c r="J1050" s="51">
        <v>3</v>
      </c>
      <c r="K1050" s="52">
        <v>2000</v>
      </c>
      <c r="L1050" s="3">
        <f t="shared" si="70"/>
        <v>3250</v>
      </c>
      <c r="M1050">
        <v>1500</v>
      </c>
      <c r="N1050">
        <v>1500</v>
      </c>
      <c r="O1050">
        <v>1.5</v>
      </c>
      <c r="P1050" t="s">
        <v>197</v>
      </c>
      <c r="Q1050" s="53" t="s">
        <v>52</v>
      </c>
      <c r="R1050" s="3">
        <f t="shared" si="71"/>
        <v>6500000</v>
      </c>
      <c r="S1050"/>
      <c r="T1050"/>
      <c r="U1050"/>
      <c r="V1050" s="60" t="s">
        <v>36</v>
      </c>
      <c r="W1050" s="1" t="s">
        <v>35</v>
      </c>
    </row>
    <row r="1051" spans="1:23" s="59" customFormat="1" x14ac:dyDescent="0.2">
      <c r="A1051" t="s">
        <v>593</v>
      </c>
      <c r="B1051" s="1" t="s">
        <v>726</v>
      </c>
      <c r="C1051" s="1">
        <v>26</v>
      </c>
      <c r="D1051" s="73"/>
      <c r="E1051" s="1" t="str">
        <f t="shared" si="69"/>
        <v>635 West 42nd Street 26AB</v>
      </c>
      <c r="F1051" s="3">
        <v>3400000</v>
      </c>
      <c r="G1051">
        <v>57</v>
      </c>
      <c r="H1051" s="1" t="s">
        <v>33</v>
      </c>
      <c r="I1051" s="1">
        <v>3</v>
      </c>
      <c r="J1051" s="51">
        <v>3</v>
      </c>
      <c r="K1051" s="52">
        <v>1600</v>
      </c>
      <c r="L1051" s="3">
        <f t="shared" si="70"/>
        <v>2125</v>
      </c>
      <c r="M1051">
        <v>1100</v>
      </c>
      <c r="N1051">
        <v>1000</v>
      </c>
      <c r="O1051">
        <v>1.31</v>
      </c>
      <c r="P1051"/>
      <c r="Q1051" s="53" t="s">
        <v>52</v>
      </c>
      <c r="R1051" s="3">
        <f t="shared" si="71"/>
        <v>3400000</v>
      </c>
      <c r="S1051"/>
      <c r="T1051"/>
      <c r="U1051"/>
      <c r="V1051" s="60" t="s">
        <v>36</v>
      </c>
      <c r="W1051" s="1" t="s">
        <v>35</v>
      </c>
    </row>
    <row r="1052" spans="1:23" s="59" customFormat="1" x14ac:dyDescent="0.2">
      <c r="A1052" t="s">
        <v>593</v>
      </c>
      <c r="B1052" s="1" t="s">
        <v>727</v>
      </c>
      <c r="C1052" s="1">
        <v>45</v>
      </c>
      <c r="D1052" s="73"/>
      <c r="E1052" s="1" t="str">
        <f t="shared" si="69"/>
        <v>635 West 42nd Street 45JH</v>
      </c>
      <c r="F1052" s="3">
        <v>5000000</v>
      </c>
      <c r="G1052">
        <v>276</v>
      </c>
      <c r="H1052" s="1" t="s">
        <v>33</v>
      </c>
      <c r="I1052" s="1">
        <v>3</v>
      </c>
      <c r="J1052" s="51">
        <v>3</v>
      </c>
      <c r="K1052" s="52">
        <v>1800</v>
      </c>
      <c r="L1052" s="3">
        <f t="shared" si="70"/>
        <v>2777.7777777777778</v>
      </c>
      <c r="M1052">
        <v>1600</v>
      </c>
      <c r="N1052">
        <v>1600</v>
      </c>
      <c r="O1052">
        <v>1.78</v>
      </c>
      <c r="P1052"/>
      <c r="Q1052" s="53" t="s">
        <v>52</v>
      </c>
      <c r="R1052" s="3">
        <f t="shared" si="71"/>
        <v>5000000</v>
      </c>
      <c r="S1052"/>
      <c r="T1052"/>
      <c r="U1052"/>
      <c r="V1052" s="60" t="s">
        <v>36</v>
      </c>
      <c r="W1052" s="1" t="s">
        <v>35</v>
      </c>
    </row>
    <row r="1053" spans="1:23" s="59" customFormat="1" x14ac:dyDescent="0.2">
      <c r="A1053" t="s">
        <v>593</v>
      </c>
      <c r="B1053" s="1" t="s">
        <v>350</v>
      </c>
      <c r="C1053" s="1">
        <v>9</v>
      </c>
      <c r="D1053" s="73"/>
      <c r="E1053" s="1" t="str">
        <f t="shared" si="69"/>
        <v>635 West 42nd Street 9B</v>
      </c>
      <c r="F1053" s="3">
        <v>2900000</v>
      </c>
      <c r="G1053">
        <v>356</v>
      </c>
      <c r="H1053" s="1" t="s">
        <v>33</v>
      </c>
      <c r="I1053" s="1">
        <v>3</v>
      </c>
      <c r="J1053" s="51">
        <v>3</v>
      </c>
      <c r="K1053" s="52">
        <v>1600</v>
      </c>
      <c r="L1053" s="3">
        <f t="shared" si="70"/>
        <v>1812.5</v>
      </c>
      <c r="M1053">
        <v>1200</v>
      </c>
      <c r="N1053">
        <v>1200</v>
      </c>
      <c r="O1053">
        <v>1.5</v>
      </c>
      <c r="P1053" t="s">
        <v>197</v>
      </c>
      <c r="Q1053" s="53" t="s">
        <v>52</v>
      </c>
      <c r="R1053" s="3">
        <f t="shared" si="71"/>
        <v>2900000</v>
      </c>
      <c r="S1053"/>
      <c r="T1053"/>
      <c r="U1053"/>
      <c r="V1053" s="60" t="s">
        <v>36</v>
      </c>
      <c r="W1053" s="1" t="s">
        <v>35</v>
      </c>
    </row>
    <row r="1054" spans="1:23" s="59" customFormat="1" x14ac:dyDescent="0.2">
      <c r="A1054" t="s">
        <v>616</v>
      </c>
      <c r="B1054" s="1" t="s">
        <v>676</v>
      </c>
      <c r="C1054" s="1">
        <v>19</v>
      </c>
      <c r="D1054" s="73" t="str">
        <f t="shared" si="68"/>
        <v>11 to 20</v>
      </c>
      <c r="E1054" s="1" t="str">
        <f t="shared" si="69"/>
        <v>100 Eleventh Avenue 19A</v>
      </c>
      <c r="F1054" s="3">
        <v>9500000</v>
      </c>
      <c r="G1054">
        <v>119</v>
      </c>
      <c r="H1054" s="1" t="s">
        <v>33</v>
      </c>
      <c r="I1054" s="1">
        <v>4</v>
      </c>
      <c r="J1054" s="51">
        <v>3.5</v>
      </c>
      <c r="K1054" s="52">
        <v>3076</v>
      </c>
      <c r="L1054" s="3">
        <f t="shared" si="70"/>
        <v>3088.4265279583874</v>
      </c>
      <c r="M1054" s="72">
        <v>6258</v>
      </c>
      <c r="N1054" s="72">
        <v>2659</v>
      </c>
      <c r="O1054">
        <v>2.9</v>
      </c>
      <c r="P1054" t="s">
        <v>157</v>
      </c>
      <c r="Q1054" s="53" t="s">
        <v>52</v>
      </c>
      <c r="R1054" s="3">
        <f t="shared" si="71"/>
        <v>9500000</v>
      </c>
      <c r="S1054"/>
      <c r="T1054"/>
      <c r="U1054"/>
      <c r="V1054" s="1" t="s">
        <v>36</v>
      </c>
      <c r="W1054" s="1" t="s">
        <v>35</v>
      </c>
    </row>
    <row r="1055" spans="1:23" s="59" customFormat="1" x14ac:dyDescent="0.2">
      <c r="A1055" s="7" t="s">
        <v>728</v>
      </c>
      <c r="B1055" s="67" t="s">
        <v>729</v>
      </c>
      <c r="C1055" s="67">
        <v>4</v>
      </c>
      <c r="D1055" s="73" t="str">
        <f t="shared" si="68"/>
        <v>5 or below</v>
      </c>
      <c r="E1055" s="1" t="str">
        <f t="shared" si="69"/>
        <v>117 West 21st Street 4THFLR</v>
      </c>
      <c r="F1055" s="68">
        <v>6395000</v>
      </c>
      <c r="G1055" s="7">
        <v>37</v>
      </c>
      <c r="H1055" s="67" t="s">
        <v>33</v>
      </c>
      <c r="I1055" s="67">
        <v>4</v>
      </c>
      <c r="J1055" s="69">
        <v>3.5</v>
      </c>
      <c r="K1055" s="5">
        <v>2878</v>
      </c>
      <c r="L1055" s="68">
        <f t="shared" si="70"/>
        <v>2222.0291869353719</v>
      </c>
      <c r="M1055" s="70">
        <v>1987</v>
      </c>
      <c r="N1055" s="70">
        <v>5023</v>
      </c>
      <c r="O1055" s="7">
        <v>2.44</v>
      </c>
      <c r="P1055" s="7"/>
      <c r="Q1055" s="71" t="s">
        <v>44</v>
      </c>
      <c r="R1055" s="68">
        <f t="shared" si="71"/>
        <v>6395000</v>
      </c>
      <c r="S1055" s="7"/>
      <c r="T1055" s="7"/>
      <c r="U1055" s="7"/>
      <c r="V1055" s="67" t="s">
        <v>36</v>
      </c>
      <c r="W1055" s="67" t="s">
        <v>36</v>
      </c>
    </row>
    <row r="1056" spans="1:23" s="59" customFormat="1" x14ac:dyDescent="0.2">
      <c r="A1056" t="s">
        <v>728</v>
      </c>
      <c r="B1056" s="1" t="s">
        <v>730</v>
      </c>
      <c r="C1056" s="1">
        <v>3</v>
      </c>
      <c r="D1056" s="73" t="str">
        <f t="shared" si="68"/>
        <v>5 or below</v>
      </c>
      <c r="E1056" s="1" t="str">
        <f t="shared" si="69"/>
        <v>117 West 21st Street 3RDFLR</v>
      </c>
      <c r="F1056" s="3">
        <v>6000000</v>
      </c>
      <c r="G1056">
        <v>85</v>
      </c>
      <c r="H1056" s="1" t="s">
        <v>33</v>
      </c>
      <c r="I1056" s="1">
        <v>4</v>
      </c>
      <c r="J1056" s="51">
        <v>3.5</v>
      </c>
      <c r="K1056" s="52">
        <v>2878</v>
      </c>
      <c r="L1056" s="3">
        <f t="shared" si="70"/>
        <v>2084.7810979847118</v>
      </c>
      <c r="M1056" s="72">
        <v>1514</v>
      </c>
      <c r="N1056" s="72">
        <v>3827</v>
      </c>
      <c r="O1056">
        <v>1.86</v>
      </c>
      <c r="P1056"/>
      <c r="Q1056" s="53" t="s">
        <v>52</v>
      </c>
      <c r="R1056" s="3">
        <f t="shared" si="71"/>
        <v>6000000</v>
      </c>
      <c r="S1056"/>
      <c r="T1056"/>
      <c r="U1056"/>
      <c r="V1056" s="1" t="s">
        <v>36</v>
      </c>
      <c r="W1056" s="1" t="s">
        <v>35</v>
      </c>
    </row>
    <row r="1057" spans="1:23" s="59" customFormat="1" x14ac:dyDescent="0.2">
      <c r="A1057" t="s">
        <v>617</v>
      </c>
      <c r="B1057" s="1" t="s">
        <v>731</v>
      </c>
      <c r="C1057" s="1">
        <v>70</v>
      </c>
      <c r="D1057" s="73" t="str">
        <f t="shared" si="68"/>
        <v>50 +</v>
      </c>
      <c r="E1057" s="1" t="str">
        <f t="shared" si="69"/>
        <v>15 Hudson Yards 70B</v>
      </c>
      <c r="F1057" s="3">
        <v>11850000</v>
      </c>
      <c r="G1057">
        <v>33</v>
      </c>
      <c r="H1057" s="1" t="s">
        <v>33</v>
      </c>
      <c r="I1057" s="1">
        <v>4</v>
      </c>
      <c r="J1057" s="51">
        <v>4.5</v>
      </c>
      <c r="K1057" s="52">
        <v>3049</v>
      </c>
      <c r="L1057" s="3">
        <f t="shared" si="70"/>
        <v>3886.5201705477207</v>
      </c>
      <c r="M1057">
        <v>7303</v>
      </c>
      <c r="N1057">
        <v>101</v>
      </c>
      <c r="O1057">
        <v>2.4300000000000002</v>
      </c>
      <c r="P1057"/>
      <c r="Q1057" s="53" t="s">
        <v>52</v>
      </c>
      <c r="R1057" s="3">
        <f t="shared" si="71"/>
        <v>11850000</v>
      </c>
      <c r="S1057"/>
      <c r="T1057"/>
      <c r="U1057"/>
      <c r="V1057" s="12" t="s">
        <v>36</v>
      </c>
      <c r="W1057" s="1" t="s">
        <v>35</v>
      </c>
    </row>
    <row r="1058" spans="1:23" s="59" customFormat="1" x14ac:dyDescent="0.2">
      <c r="A1058" t="s">
        <v>617</v>
      </c>
      <c r="B1058" s="1" t="s">
        <v>732</v>
      </c>
      <c r="C1058" s="1">
        <v>84</v>
      </c>
      <c r="D1058" s="73" t="str">
        <f t="shared" si="68"/>
        <v>50 +</v>
      </c>
      <c r="E1058" s="1" t="str">
        <f t="shared" si="69"/>
        <v>15 Hudson Yards PH84B</v>
      </c>
      <c r="F1058" s="3">
        <v>12845000</v>
      </c>
      <c r="G1058">
        <v>33</v>
      </c>
      <c r="H1058" s="1" t="s">
        <v>33</v>
      </c>
      <c r="I1058" s="1">
        <v>4</v>
      </c>
      <c r="J1058" s="51">
        <v>4.5</v>
      </c>
      <c r="K1058" s="52">
        <v>3185</v>
      </c>
      <c r="L1058" s="3">
        <f t="shared" si="70"/>
        <v>4032.967032967033</v>
      </c>
      <c r="M1058">
        <v>7707</v>
      </c>
      <c r="N1058">
        <v>107</v>
      </c>
      <c r="O1058">
        <v>2.4500000000000002</v>
      </c>
      <c r="P1058"/>
      <c r="Q1058" s="53" t="s">
        <v>52</v>
      </c>
      <c r="R1058" s="3">
        <f t="shared" si="71"/>
        <v>12845000</v>
      </c>
      <c r="S1058"/>
      <c r="T1058"/>
      <c r="U1058"/>
      <c r="V1058" s="12" t="s">
        <v>36</v>
      </c>
      <c r="W1058" s="1" t="s">
        <v>35</v>
      </c>
    </row>
    <row r="1059" spans="1:23" s="59" customFormat="1" x14ac:dyDescent="0.2">
      <c r="A1059" t="s">
        <v>617</v>
      </c>
      <c r="B1059" s="1" t="s">
        <v>733</v>
      </c>
      <c r="C1059" s="1">
        <v>84</v>
      </c>
      <c r="D1059" s="73" t="str">
        <f t="shared" si="68"/>
        <v>50 +</v>
      </c>
      <c r="E1059" s="1" t="str">
        <f t="shared" si="69"/>
        <v>15 Hudson Yards PH84A</v>
      </c>
      <c r="F1059" s="3">
        <v>13845000</v>
      </c>
      <c r="G1059">
        <v>33</v>
      </c>
      <c r="H1059" s="1" t="s">
        <v>33</v>
      </c>
      <c r="I1059" s="1">
        <v>4</v>
      </c>
      <c r="J1059" s="51">
        <v>4.5</v>
      </c>
      <c r="K1059" s="52">
        <v>3385</v>
      </c>
      <c r="L1059" s="3">
        <f t="shared" si="70"/>
        <v>4090.1033973412113</v>
      </c>
      <c r="M1059">
        <v>8200</v>
      </c>
      <c r="N1059">
        <v>114</v>
      </c>
      <c r="O1059">
        <v>2.46</v>
      </c>
      <c r="P1059"/>
      <c r="Q1059" s="53" t="s">
        <v>52</v>
      </c>
      <c r="R1059" s="3">
        <f t="shared" si="71"/>
        <v>13845000</v>
      </c>
      <c r="S1059"/>
      <c r="T1059"/>
      <c r="U1059"/>
      <c r="V1059" s="12" t="s">
        <v>36</v>
      </c>
      <c r="W1059" s="1" t="s">
        <v>35</v>
      </c>
    </row>
    <row r="1060" spans="1:23" s="59" customFormat="1" x14ac:dyDescent="0.2">
      <c r="A1060" s="59" t="s">
        <v>703</v>
      </c>
      <c r="B1060" s="60" t="s">
        <v>734</v>
      </c>
      <c r="C1060" s="60"/>
      <c r="D1060" s="73" t="str">
        <f t="shared" si="68"/>
        <v>5 or below</v>
      </c>
      <c r="E1060" s="1" t="str">
        <f t="shared" si="69"/>
        <v>212 West 18th Street 18A</v>
      </c>
      <c r="F1060" s="61">
        <v>25500000</v>
      </c>
      <c r="G1060" s="59">
        <v>283</v>
      </c>
      <c r="H1060" s="60" t="s">
        <v>33</v>
      </c>
      <c r="I1060" s="60">
        <v>4</v>
      </c>
      <c r="J1060" s="62">
        <v>4</v>
      </c>
      <c r="K1060" s="63">
        <v>4871</v>
      </c>
      <c r="L1060" s="61">
        <f t="shared" si="70"/>
        <v>4927.1196879490863</v>
      </c>
      <c r="M1060" s="64">
        <v>3.14</v>
      </c>
      <c r="N1060" s="64"/>
      <c r="Q1060" s="65" t="s">
        <v>34</v>
      </c>
      <c r="R1060" s="61">
        <f t="shared" si="71"/>
        <v>24000000</v>
      </c>
      <c r="S1060" s="66">
        <v>42587</v>
      </c>
      <c r="T1060" s="64">
        <v>24000000</v>
      </c>
      <c r="V1060" s="60" t="s">
        <v>36</v>
      </c>
      <c r="W1060" s="60" t="s">
        <v>36</v>
      </c>
    </row>
    <row r="1061" spans="1:23" s="59" customFormat="1" x14ac:dyDescent="0.2">
      <c r="A1061" s="59" t="s">
        <v>517</v>
      </c>
      <c r="B1061" s="60" t="s">
        <v>735</v>
      </c>
      <c r="C1061" s="60">
        <v>1</v>
      </c>
      <c r="D1061" s="73" t="str">
        <f t="shared" si="68"/>
        <v>5 or below</v>
      </c>
      <c r="E1061" s="1" t="str">
        <f t="shared" si="69"/>
        <v>245 West 14th Street T1</v>
      </c>
      <c r="F1061" s="61">
        <v>9500000</v>
      </c>
      <c r="G1061" s="59">
        <v>140</v>
      </c>
      <c r="H1061" s="60" t="s">
        <v>33</v>
      </c>
      <c r="I1061" s="60">
        <v>4</v>
      </c>
      <c r="J1061" s="62">
        <v>3</v>
      </c>
      <c r="K1061" s="63">
        <v>3038</v>
      </c>
      <c r="L1061" s="61">
        <f t="shared" si="70"/>
        <v>2491.256418696511</v>
      </c>
      <c r="M1061" s="64">
        <v>2.9</v>
      </c>
      <c r="N1061" s="64"/>
      <c r="Q1061" s="65" t="s">
        <v>34</v>
      </c>
      <c r="R1061" s="61">
        <f t="shared" si="71"/>
        <v>7568437</v>
      </c>
      <c r="S1061" s="66">
        <v>42495</v>
      </c>
      <c r="T1061" s="64">
        <v>7568437</v>
      </c>
      <c r="V1061" s="60" t="s">
        <v>36</v>
      </c>
      <c r="W1061" s="60" t="s">
        <v>36</v>
      </c>
    </row>
    <row r="1062" spans="1:23" s="59" customFormat="1" x14ac:dyDescent="0.2">
      <c r="A1062" s="59" t="s">
        <v>495</v>
      </c>
      <c r="B1062" s="60" t="s">
        <v>736</v>
      </c>
      <c r="C1062" s="60">
        <v>10</v>
      </c>
      <c r="D1062" s="73" t="str">
        <f t="shared" si="68"/>
        <v>6 to 10</v>
      </c>
      <c r="E1062" s="1" t="str">
        <f t="shared" si="69"/>
        <v>252 Seventh Avenue 10X</v>
      </c>
      <c r="F1062" s="61">
        <v>4595000</v>
      </c>
      <c r="G1062" s="59">
        <v>71</v>
      </c>
      <c r="H1062" s="60" t="s">
        <v>33</v>
      </c>
      <c r="I1062" s="60">
        <v>4</v>
      </c>
      <c r="J1062" s="62">
        <v>3</v>
      </c>
      <c r="K1062" s="63">
        <v>2338</v>
      </c>
      <c r="L1062" s="61">
        <f t="shared" si="70"/>
        <v>1860.5645851154834</v>
      </c>
      <c r="M1062" s="64">
        <v>1.72</v>
      </c>
      <c r="N1062" s="64"/>
      <c r="Q1062" s="65" t="s">
        <v>34</v>
      </c>
      <c r="R1062" s="61">
        <f t="shared" si="71"/>
        <v>4350000</v>
      </c>
      <c r="S1062" s="66">
        <v>42570</v>
      </c>
      <c r="T1062" s="64">
        <v>4350000</v>
      </c>
      <c r="V1062" s="60" t="s">
        <v>36</v>
      </c>
      <c r="W1062" s="60" t="s">
        <v>36</v>
      </c>
    </row>
    <row r="1063" spans="1:23" s="59" customFormat="1" x14ac:dyDescent="0.2">
      <c r="A1063" t="s">
        <v>540</v>
      </c>
      <c r="B1063" s="1" t="s">
        <v>737</v>
      </c>
      <c r="C1063" s="1">
        <v>4</v>
      </c>
      <c r="D1063" s="73" t="str">
        <f t="shared" si="68"/>
        <v>5 or below</v>
      </c>
      <c r="E1063" s="1" t="str">
        <f t="shared" si="69"/>
        <v>345 West 14th Street 4BC</v>
      </c>
      <c r="F1063" s="3">
        <v>6400000</v>
      </c>
      <c r="G1063">
        <v>34</v>
      </c>
      <c r="H1063" s="1" t="s">
        <v>33</v>
      </c>
      <c r="I1063" s="1">
        <v>4</v>
      </c>
      <c r="J1063" s="51">
        <v>4</v>
      </c>
      <c r="K1063" s="52">
        <v>2402</v>
      </c>
      <c r="L1063" s="3">
        <f t="shared" si="70"/>
        <v>2664.4462947543711</v>
      </c>
      <c r="M1063" s="72">
        <v>3351</v>
      </c>
      <c r="N1063" s="72">
        <v>1517</v>
      </c>
      <c r="O1063">
        <v>2.0299999999999998</v>
      </c>
      <c r="P1063"/>
      <c r="Q1063" s="53" t="s">
        <v>52</v>
      </c>
      <c r="R1063" s="3">
        <f t="shared" si="71"/>
        <v>6400000</v>
      </c>
      <c r="S1063"/>
      <c r="T1063"/>
      <c r="U1063"/>
      <c r="V1063" s="1" t="s">
        <v>36</v>
      </c>
      <c r="W1063" s="1" t="s">
        <v>35</v>
      </c>
    </row>
    <row r="1064" spans="1:23" s="59" customFormat="1" x14ac:dyDescent="0.2">
      <c r="A1064" s="59" t="s">
        <v>571</v>
      </c>
      <c r="B1064" s="60" t="s">
        <v>738</v>
      </c>
      <c r="C1064" s="60">
        <v>1</v>
      </c>
      <c r="D1064" s="73" t="str">
        <f t="shared" si="68"/>
        <v>5 or below</v>
      </c>
      <c r="E1064" s="1" t="str">
        <f t="shared" si="69"/>
        <v>447 West 18th Street GD1</v>
      </c>
      <c r="F1064" s="61">
        <v>3000000</v>
      </c>
      <c r="G1064" s="59">
        <v>254</v>
      </c>
      <c r="H1064" s="60" t="s">
        <v>33</v>
      </c>
      <c r="I1064" s="60">
        <v>4</v>
      </c>
      <c r="J1064" s="62">
        <v>2</v>
      </c>
      <c r="K1064" s="63">
        <v>3079</v>
      </c>
      <c r="L1064" s="61">
        <f t="shared" si="70"/>
        <v>974.34231893471906</v>
      </c>
      <c r="M1064" s="64">
        <v>1.58</v>
      </c>
      <c r="N1064" s="64" t="s">
        <v>179</v>
      </c>
      <c r="Q1064" s="65" t="s">
        <v>34</v>
      </c>
      <c r="R1064" s="61">
        <f t="shared" si="71"/>
        <v>3000000</v>
      </c>
      <c r="S1064" s="66">
        <v>42676</v>
      </c>
      <c r="T1064" s="64">
        <v>3000000</v>
      </c>
      <c r="V1064" s="60" t="s">
        <v>36</v>
      </c>
      <c r="W1064" s="60" t="s">
        <v>36</v>
      </c>
    </row>
    <row r="1065" spans="1:23" s="59" customFormat="1" x14ac:dyDescent="0.2">
      <c r="A1065" s="59" t="s">
        <v>584</v>
      </c>
      <c r="B1065" s="60" t="s">
        <v>721</v>
      </c>
      <c r="C1065" s="60">
        <v>5</v>
      </c>
      <c r="D1065" s="73" t="str">
        <f t="shared" si="68"/>
        <v>5 or below</v>
      </c>
      <c r="E1065" s="1" t="str">
        <f t="shared" si="69"/>
        <v>505 West 19th Street 5W</v>
      </c>
      <c r="F1065" s="61">
        <v>7400000</v>
      </c>
      <c r="G1065" s="59">
        <v>156</v>
      </c>
      <c r="H1065" s="60" t="s">
        <v>33</v>
      </c>
      <c r="I1065" s="60">
        <v>4</v>
      </c>
      <c r="J1065" s="62">
        <v>3</v>
      </c>
      <c r="K1065" s="63">
        <v>2993</v>
      </c>
      <c r="L1065" s="61">
        <f t="shared" si="70"/>
        <v>2500.5469428666888</v>
      </c>
      <c r="M1065" s="64">
        <v>2.7</v>
      </c>
      <c r="N1065" s="64"/>
      <c r="Q1065" s="65" t="s">
        <v>34</v>
      </c>
      <c r="R1065" s="61">
        <f t="shared" si="71"/>
        <v>7484137</v>
      </c>
      <c r="S1065" s="66">
        <v>42356</v>
      </c>
      <c r="T1065" s="64">
        <v>7484137</v>
      </c>
      <c r="V1065" s="60" t="s">
        <v>36</v>
      </c>
      <c r="W1065" s="60" t="s">
        <v>36</v>
      </c>
    </row>
    <row r="1066" spans="1:23" s="59" customFormat="1" x14ac:dyDescent="0.2">
      <c r="A1066" t="s">
        <v>584</v>
      </c>
      <c r="B1066" s="1" t="s">
        <v>739</v>
      </c>
      <c r="C1066" s="1">
        <v>10</v>
      </c>
      <c r="D1066" s="73" t="str">
        <f t="shared" si="68"/>
        <v>6 to 10</v>
      </c>
      <c r="E1066" s="1" t="str">
        <f t="shared" si="69"/>
        <v>505 West 19th Street PENTHOUSE-1</v>
      </c>
      <c r="F1066" s="3">
        <v>17500000</v>
      </c>
      <c r="G1066">
        <v>4</v>
      </c>
      <c r="H1066" s="1" t="s">
        <v>33</v>
      </c>
      <c r="I1066" s="1">
        <v>4</v>
      </c>
      <c r="J1066" s="51">
        <v>4.5</v>
      </c>
      <c r="K1066" s="52">
        <v>5728</v>
      </c>
      <c r="L1066" s="3">
        <f t="shared" si="70"/>
        <v>3055.1675977653631</v>
      </c>
      <c r="M1066" s="72">
        <v>9214</v>
      </c>
      <c r="N1066" s="72">
        <v>11169</v>
      </c>
      <c r="O1066">
        <v>3.56</v>
      </c>
      <c r="P1066"/>
      <c r="Q1066" s="53" t="s">
        <v>52</v>
      </c>
      <c r="R1066" s="3">
        <f t="shared" si="71"/>
        <v>17500000</v>
      </c>
      <c r="S1066"/>
      <c r="T1066"/>
      <c r="U1066"/>
      <c r="V1066" s="1" t="s">
        <v>36</v>
      </c>
      <c r="W1066" s="1" t="s">
        <v>35</v>
      </c>
    </row>
    <row r="1067" spans="1:23" s="59" customFormat="1" x14ac:dyDescent="0.2">
      <c r="A1067" t="s">
        <v>584</v>
      </c>
      <c r="B1067" s="1" t="s">
        <v>740</v>
      </c>
      <c r="C1067" s="1">
        <v>10</v>
      </c>
      <c r="D1067" s="73" t="str">
        <f t="shared" si="68"/>
        <v>6 to 10</v>
      </c>
      <c r="E1067" s="1" t="str">
        <f t="shared" si="69"/>
        <v>505 West 19th Street PENTHOUSE-WE</v>
      </c>
      <c r="F1067" s="3">
        <v>15350000</v>
      </c>
      <c r="G1067">
        <v>4</v>
      </c>
      <c r="H1067" s="1" t="s">
        <v>33</v>
      </c>
      <c r="I1067" s="1">
        <v>4</v>
      </c>
      <c r="J1067" s="51">
        <v>4.5</v>
      </c>
      <c r="K1067" s="52">
        <v>4664</v>
      </c>
      <c r="L1067" s="3">
        <f t="shared" si="70"/>
        <v>3291.1663807890222</v>
      </c>
      <c r="M1067" s="72">
        <v>9010</v>
      </c>
      <c r="N1067" s="72">
        <v>9246</v>
      </c>
      <c r="O1067">
        <v>3.91</v>
      </c>
      <c r="P1067"/>
      <c r="Q1067" s="53" t="s">
        <v>52</v>
      </c>
      <c r="R1067" s="3">
        <f t="shared" si="71"/>
        <v>15350000</v>
      </c>
      <c r="S1067"/>
      <c r="T1067"/>
      <c r="U1067"/>
      <c r="V1067" s="1" t="s">
        <v>36</v>
      </c>
      <c r="W1067" s="1" t="s">
        <v>35</v>
      </c>
    </row>
    <row r="1068" spans="1:23" s="59" customFormat="1" x14ac:dyDescent="0.2">
      <c r="A1068" t="s">
        <v>666</v>
      </c>
      <c r="B1068" s="1">
        <v>8</v>
      </c>
      <c r="C1068" s="1">
        <v>8</v>
      </c>
      <c r="D1068" s="73" t="str">
        <f t="shared" si="68"/>
        <v>6 to 10</v>
      </c>
      <c r="E1068" s="1" t="str">
        <f t="shared" si="69"/>
        <v>514 West 24th Street 8</v>
      </c>
      <c r="F1068" s="3">
        <v>16500000</v>
      </c>
      <c r="G1068">
        <v>63</v>
      </c>
      <c r="H1068" s="1" t="s">
        <v>33</v>
      </c>
      <c r="I1068" s="1">
        <v>4</v>
      </c>
      <c r="J1068" s="51">
        <v>7.5</v>
      </c>
      <c r="K1068" s="52">
        <v>4512</v>
      </c>
      <c r="L1068" s="3">
        <f t="shared" si="70"/>
        <v>3656.9148936170213</v>
      </c>
      <c r="M1068" s="72">
        <v>6207</v>
      </c>
      <c r="N1068" s="72">
        <v>5149</v>
      </c>
      <c r="O1068">
        <v>2.52</v>
      </c>
      <c r="P1068"/>
      <c r="Q1068" s="53" t="s">
        <v>52</v>
      </c>
      <c r="R1068" s="3">
        <f t="shared" si="71"/>
        <v>16500000</v>
      </c>
      <c r="S1068"/>
      <c r="T1068"/>
      <c r="U1068"/>
      <c r="V1068" s="1" t="s">
        <v>36</v>
      </c>
      <c r="W1068" s="1" t="s">
        <v>35</v>
      </c>
    </row>
    <row r="1069" spans="1:23" s="59" customFormat="1" x14ac:dyDescent="0.2">
      <c r="A1069" t="s">
        <v>668</v>
      </c>
      <c r="B1069" s="1">
        <v>20</v>
      </c>
      <c r="C1069" s="1">
        <v>20</v>
      </c>
      <c r="D1069" s="73" t="str">
        <f t="shared" si="68"/>
        <v>11 to 20</v>
      </c>
      <c r="E1069" s="1" t="str">
        <f t="shared" si="69"/>
        <v>520 West 28th Street 20</v>
      </c>
      <c r="F1069" s="3">
        <v>15000000</v>
      </c>
      <c r="G1069">
        <v>389</v>
      </c>
      <c r="H1069" s="1" t="s">
        <v>33</v>
      </c>
      <c r="I1069" s="1">
        <v>4</v>
      </c>
      <c r="J1069" s="51">
        <v>4.5</v>
      </c>
      <c r="K1069" s="52">
        <v>4217</v>
      </c>
      <c r="L1069" s="3">
        <f t="shared" si="70"/>
        <v>3557.0310647379652</v>
      </c>
      <c r="M1069" s="72">
        <v>7856</v>
      </c>
      <c r="N1069" s="72">
        <v>7530</v>
      </c>
      <c r="O1069">
        <v>3.65</v>
      </c>
      <c r="P1069"/>
      <c r="Q1069" s="53" t="s">
        <v>52</v>
      </c>
      <c r="R1069" s="3">
        <f t="shared" si="71"/>
        <v>15000000</v>
      </c>
      <c r="S1069"/>
      <c r="T1069"/>
      <c r="U1069"/>
      <c r="V1069" s="1" t="s">
        <v>36</v>
      </c>
      <c r="W1069" s="1" t="s">
        <v>35</v>
      </c>
    </row>
    <row r="1070" spans="1:23" s="59" customFormat="1" x14ac:dyDescent="0.2">
      <c r="A1070" t="s">
        <v>668</v>
      </c>
      <c r="B1070" s="1">
        <v>23</v>
      </c>
      <c r="C1070" s="1">
        <v>23</v>
      </c>
      <c r="D1070" s="73" t="str">
        <f t="shared" si="68"/>
        <v>21 to 30</v>
      </c>
      <c r="E1070" s="1" t="str">
        <f t="shared" si="69"/>
        <v>520 West 28th Street 23</v>
      </c>
      <c r="F1070" s="3">
        <v>12000000</v>
      </c>
      <c r="G1070">
        <v>389</v>
      </c>
      <c r="H1070" s="1" t="s">
        <v>33</v>
      </c>
      <c r="I1070" s="1">
        <v>4</v>
      </c>
      <c r="J1070" s="51">
        <v>4.5</v>
      </c>
      <c r="K1070" s="52">
        <v>3840</v>
      </c>
      <c r="L1070" s="3">
        <f t="shared" si="70"/>
        <v>3125</v>
      </c>
      <c r="M1070" s="72">
        <v>7152</v>
      </c>
      <c r="N1070" s="72">
        <v>6855</v>
      </c>
      <c r="O1070">
        <v>3.65</v>
      </c>
      <c r="P1070"/>
      <c r="Q1070" s="53" t="s">
        <v>52</v>
      </c>
      <c r="R1070" s="3">
        <f t="shared" si="71"/>
        <v>12000000</v>
      </c>
      <c r="S1070"/>
      <c r="T1070"/>
      <c r="U1070"/>
      <c r="V1070" s="1" t="s">
        <v>36</v>
      </c>
      <c r="W1070" s="1" t="s">
        <v>35</v>
      </c>
    </row>
    <row r="1071" spans="1:23" s="59" customFormat="1" x14ac:dyDescent="0.2">
      <c r="A1071" t="s">
        <v>668</v>
      </c>
      <c r="B1071" s="1">
        <v>32</v>
      </c>
      <c r="C1071" s="1">
        <v>32</v>
      </c>
      <c r="D1071" s="73" t="str">
        <f t="shared" si="68"/>
        <v>31 to 40</v>
      </c>
      <c r="E1071" s="1" t="str">
        <f t="shared" si="69"/>
        <v>520 West 28th Street 32</v>
      </c>
      <c r="F1071" s="3">
        <v>25000000</v>
      </c>
      <c r="G1071">
        <v>389</v>
      </c>
      <c r="H1071" s="1" t="s">
        <v>33</v>
      </c>
      <c r="I1071" s="1">
        <v>4</v>
      </c>
      <c r="J1071" s="51">
        <v>4.5</v>
      </c>
      <c r="K1071" s="52">
        <v>4460</v>
      </c>
      <c r="L1071" s="3">
        <f t="shared" si="70"/>
        <v>5605.3811659192825</v>
      </c>
      <c r="M1071" s="72">
        <v>9167</v>
      </c>
      <c r="N1071" s="72">
        <v>8787</v>
      </c>
      <c r="O1071">
        <v>4.03</v>
      </c>
      <c r="P1071"/>
      <c r="Q1071" s="53" t="s">
        <v>52</v>
      </c>
      <c r="R1071" s="3">
        <f t="shared" si="71"/>
        <v>25000000</v>
      </c>
      <c r="S1071"/>
      <c r="T1071"/>
      <c r="U1071"/>
      <c r="V1071" s="1" t="s">
        <v>36</v>
      </c>
      <c r="W1071" s="1" t="s">
        <v>35</v>
      </c>
    </row>
    <row r="1072" spans="1:23" s="59" customFormat="1" x14ac:dyDescent="0.2">
      <c r="A1072" t="s">
        <v>668</v>
      </c>
      <c r="B1072" s="1">
        <v>34</v>
      </c>
      <c r="C1072" s="1">
        <v>34</v>
      </c>
      <c r="D1072" s="73" t="str">
        <f t="shared" si="68"/>
        <v>31 to 40</v>
      </c>
      <c r="E1072" s="1" t="str">
        <f t="shared" si="69"/>
        <v>520 West 28th Street 34</v>
      </c>
      <c r="F1072" s="3">
        <v>16000000</v>
      </c>
      <c r="G1072">
        <v>390</v>
      </c>
      <c r="H1072" s="1" t="s">
        <v>33</v>
      </c>
      <c r="I1072" s="1">
        <v>4</v>
      </c>
      <c r="J1072" s="51">
        <v>4.5</v>
      </c>
      <c r="K1072" s="52">
        <v>4023</v>
      </c>
      <c r="L1072" s="3">
        <f t="shared" si="70"/>
        <v>3977.1314939100175</v>
      </c>
      <c r="M1072" s="72">
        <v>8059</v>
      </c>
      <c r="N1072" s="72">
        <v>7724</v>
      </c>
      <c r="O1072">
        <v>3.92</v>
      </c>
      <c r="P1072"/>
      <c r="Q1072" s="53" t="s">
        <v>52</v>
      </c>
      <c r="R1072" s="3">
        <f t="shared" si="71"/>
        <v>16000000</v>
      </c>
      <c r="S1072"/>
      <c r="T1072"/>
      <c r="U1072"/>
      <c r="V1072" s="1" t="s">
        <v>36</v>
      </c>
      <c r="W1072" s="1" t="s">
        <v>35</v>
      </c>
    </row>
    <row r="1073" spans="1:23" s="59" customFormat="1" x14ac:dyDescent="0.2">
      <c r="A1073" t="s">
        <v>586</v>
      </c>
      <c r="B1073" s="1" t="s">
        <v>193</v>
      </c>
      <c r="C1073" s="1">
        <v>7</v>
      </c>
      <c r="D1073" s="73" t="str">
        <f t="shared" si="68"/>
        <v>6 to 10</v>
      </c>
      <c r="E1073" s="1" t="str">
        <f t="shared" si="69"/>
        <v>527 West 27th Street 7A</v>
      </c>
      <c r="F1073" s="3">
        <v>7550000</v>
      </c>
      <c r="G1073">
        <v>154</v>
      </c>
      <c r="H1073" s="1" t="s">
        <v>33</v>
      </c>
      <c r="I1073" s="1">
        <v>4</v>
      </c>
      <c r="J1073" s="51">
        <v>4.5</v>
      </c>
      <c r="K1073" s="52">
        <v>2828</v>
      </c>
      <c r="L1073" s="3">
        <f t="shared" si="70"/>
        <v>2669.7312588401696</v>
      </c>
      <c r="M1073" s="72">
        <v>4299</v>
      </c>
      <c r="N1073" s="72">
        <v>5137</v>
      </c>
      <c r="O1073">
        <v>3.34</v>
      </c>
      <c r="P1073"/>
      <c r="Q1073" s="53" t="s">
        <v>52</v>
      </c>
      <c r="R1073" s="3">
        <f t="shared" si="71"/>
        <v>7550000</v>
      </c>
      <c r="S1073"/>
      <c r="T1073"/>
      <c r="U1073"/>
      <c r="V1073" s="1" t="s">
        <v>36</v>
      </c>
      <c r="W1073" s="1" t="s">
        <v>35</v>
      </c>
    </row>
    <row r="1074" spans="1:23" s="59" customFormat="1" x14ac:dyDescent="0.2">
      <c r="A1074" s="59" t="s">
        <v>592</v>
      </c>
      <c r="B1074" s="60" t="s">
        <v>194</v>
      </c>
      <c r="C1074" s="60">
        <v>9</v>
      </c>
      <c r="D1074" s="73" t="str">
        <f t="shared" si="68"/>
        <v>6 to 10</v>
      </c>
      <c r="E1074" s="1" t="str">
        <f t="shared" si="69"/>
        <v>551 West 21st Street 9A</v>
      </c>
      <c r="F1074" s="61">
        <v>13250000</v>
      </c>
      <c r="G1074" s="59">
        <v>879</v>
      </c>
      <c r="H1074" s="60" t="s">
        <v>33</v>
      </c>
      <c r="I1074" s="60">
        <v>4</v>
      </c>
      <c r="J1074" s="62">
        <v>4</v>
      </c>
      <c r="K1074" s="63">
        <v>4271</v>
      </c>
      <c r="L1074" s="61">
        <f t="shared" si="70"/>
        <v>3099.9765862795598</v>
      </c>
      <c r="M1074" s="64">
        <v>2.82</v>
      </c>
      <c r="N1074" s="64"/>
      <c r="Q1074" s="65" t="s">
        <v>34</v>
      </c>
      <c r="R1074" s="61">
        <f t="shared" si="71"/>
        <v>13240000</v>
      </c>
      <c r="S1074" s="66">
        <v>42601</v>
      </c>
      <c r="T1074" s="64">
        <v>13240000</v>
      </c>
      <c r="V1074" s="60" t="s">
        <v>36</v>
      </c>
      <c r="W1074" s="60" t="s">
        <v>36</v>
      </c>
    </row>
    <row r="1075" spans="1:23" s="59" customFormat="1" x14ac:dyDescent="0.2">
      <c r="A1075" s="59" t="s">
        <v>592</v>
      </c>
      <c r="B1075" s="60" t="s">
        <v>225</v>
      </c>
      <c r="C1075" s="60">
        <v>10</v>
      </c>
      <c r="D1075" s="73" t="str">
        <f t="shared" si="68"/>
        <v>6 to 10</v>
      </c>
      <c r="E1075" s="1" t="str">
        <f t="shared" si="69"/>
        <v>551 West 21st Street 10A</v>
      </c>
      <c r="F1075" s="61">
        <v>16750000</v>
      </c>
      <c r="G1075" s="59">
        <v>30</v>
      </c>
      <c r="H1075" s="60" t="s">
        <v>33</v>
      </c>
      <c r="I1075" s="60">
        <v>4</v>
      </c>
      <c r="J1075" s="62">
        <v>4</v>
      </c>
      <c r="K1075" s="63">
        <v>4271</v>
      </c>
      <c r="L1075" s="61">
        <f t="shared" si="70"/>
        <v>3145.7513462889251</v>
      </c>
      <c r="M1075" s="64">
        <v>2.83</v>
      </c>
      <c r="N1075" s="64"/>
      <c r="Q1075" s="65" t="s">
        <v>34</v>
      </c>
      <c r="R1075" s="61">
        <f t="shared" si="71"/>
        <v>13435504</v>
      </c>
      <c r="S1075" s="66">
        <v>42620</v>
      </c>
      <c r="T1075" s="64">
        <v>13435504</v>
      </c>
      <c r="V1075" s="60" t="s">
        <v>36</v>
      </c>
      <c r="W1075" s="60" t="s">
        <v>36</v>
      </c>
    </row>
    <row r="1076" spans="1:23" s="59" customFormat="1" x14ac:dyDescent="0.2">
      <c r="A1076" s="59" t="s">
        <v>592</v>
      </c>
      <c r="B1076" s="60" t="s">
        <v>478</v>
      </c>
      <c r="C1076" s="60">
        <v>11</v>
      </c>
      <c r="D1076" s="73" t="str">
        <f t="shared" si="68"/>
        <v>11 to 20</v>
      </c>
      <c r="E1076" s="1" t="str">
        <f t="shared" si="69"/>
        <v>551 West 21st Street 11A</v>
      </c>
      <c r="F1076" s="61">
        <v>14300000</v>
      </c>
      <c r="G1076" s="59">
        <v>888</v>
      </c>
      <c r="H1076" s="60" t="s">
        <v>33</v>
      </c>
      <c r="I1076" s="60">
        <v>4</v>
      </c>
      <c r="J1076" s="62">
        <v>4</v>
      </c>
      <c r="K1076" s="63">
        <v>4271</v>
      </c>
      <c r="L1076" s="61">
        <f t="shared" si="70"/>
        <v>3409.9098571763052</v>
      </c>
      <c r="M1076" s="64">
        <v>2.86</v>
      </c>
      <c r="N1076" s="64"/>
      <c r="Q1076" s="65" t="s">
        <v>34</v>
      </c>
      <c r="R1076" s="61">
        <f t="shared" si="71"/>
        <v>14563725</v>
      </c>
      <c r="S1076" s="66">
        <v>42627</v>
      </c>
      <c r="T1076" s="64">
        <v>14563725</v>
      </c>
      <c r="V1076" s="60" t="s">
        <v>36</v>
      </c>
      <c r="W1076" s="60" t="s">
        <v>36</v>
      </c>
    </row>
    <row r="1077" spans="1:23" s="59" customFormat="1" x14ac:dyDescent="0.2">
      <c r="A1077" s="59" t="s">
        <v>592</v>
      </c>
      <c r="B1077" s="60" t="s">
        <v>152</v>
      </c>
      <c r="C1077" s="60">
        <v>12</v>
      </c>
      <c r="D1077" s="73" t="str">
        <f t="shared" si="68"/>
        <v>11 to 20</v>
      </c>
      <c r="E1077" s="1" t="str">
        <f t="shared" si="69"/>
        <v>551 West 21st Street 12A</v>
      </c>
      <c r="F1077" s="61">
        <v>15000000</v>
      </c>
      <c r="G1077" s="59">
        <v>375</v>
      </c>
      <c r="H1077" s="60" t="s">
        <v>33</v>
      </c>
      <c r="I1077" s="60">
        <v>4</v>
      </c>
      <c r="J1077" s="62">
        <v>4</v>
      </c>
      <c r="K1077" s="63">
        <v>4298</v>
      </c>
      <c r="L1077" s="61">
        <f t="shared" si="70"/>
        <v>3522.4813866914842</v>
      </c>
      <c r="M1077" s="64">
        <v>2.86</v>
      </c>
      <c r="N1077" s="64"/>
      <c r="Q1077" s="65" t="s">
        <v>34</v>
      </c>
      <c r="R1077" s="61">
        <f t="shared" si="71"/>
        <v>15139625</v>
      </c>
      <c r="S1077" s="66">
        <v>42648</v>
      </c>
      <c r="T1077" s="64">
        <v>15139625</v>
      </c>
      <c r="V1077" s="60" t="s">
        <v>36</v>
      </c>
      <c r="W1077" s="60" t="s">
        <v>36</v>
      </c>
    </row>
    <row r="1078" spans="1:23" s="59" customFormat="1" x14ac:dyDescent="0.2">
      <c r="A1078" s="59" t="s">
        <v>592</v>
      </c>
      <c r="B1078" s="60" t="s">
        <v>555</v>
      </c>
      <c r="C1078" s="60">
        <v>14</v>
      </c>
      <c r="D1078" s="73" t="str">
        <f t="shared" si="68"/>
        <v>11 to 20</v>
      </c>
      <c r="E1078" s="1" t="str">
        <f t="shared" si="69"/>
        <v>551 West 21st Street 14A</v>
      </c>
      <c r="F1078" s="61">
        <v>15600000</v>
      </c>
      <c r="G1078" s="59">
        <v>868</v>
      </c>
      <c r="H1078" s="60" t="s">
        <v>33</v>
      </c>
      <c r="I1078" s="60">
        <v>4</v>
      </c>
      <c r="J1078" s="62">
        <v>4</v>
      </c>
      <c r="K1078" s="63">
        <v>4271</v>
      </c>
      <c r="L1078" s="61">
        <f t="shared" si="70"/>
        <v>3719.8431280730506</v>
      </c>
      <c r="M1078" s="64">
        <v>2.89</v>
      </c>
      <c r="N1078" s="64"/>
      <c r="Q1078" s="65" t="s">
        <v>34</v>
      </c>
      <c r="R1078" s="61">
        <f t="shared" si="71"/>
        <v>15887450</v>
      </c>
      <c r="S1078" s="66">
        <v>42627</v>
      </c>
      <c r="T1078" s="64">
        <v>15887450</v>
      </c>
      <c r="V1078" s="60" t="s">
        <v>36</v>
      </c>
      <c r="W1078" s="60" t="s">
        <v>36</v>
      </c>
    </row>
    <row r="1079" spans="1:23" s="59" customFormat="1" x14ac:dyDescent="0.2">
      <c r="A1079" s="59" t="s">
        <v>592</v>
      </c>
      <c r="B1079" s="60" t="s">
        <v>162</v>
      </c>
      <c r="C1079" s="60">
        <v>15</v>
      </c>
      <c r="D1079" s="73" t="str">
        <f t="shared" si="68"/>
        <v>11 to 20</v>
      </c>
      <c r="E1079" s="1" t="str">
        <f t="shared" si="69"/>
        <v>551 West 21st Street 15A</v>
      </c>
      <c r="F1079" s="61">
        <v>16200000</v>
      </c>
      <c r="G1079" s="59">
        <v>903</v>
      </c>
      <c r="H1079" s="60" t="s">
        <v>33</v>
      </c>
      <c r="I1079" s="60">
        <v>4</v>
      </c>
      <c r="J1079" s="62">
        <v>4</v>
      </c>
      <c r="K1079" s="63">
        <v>4271</v>
      </c>
      <c r="L1079" s="61">
        <f t="shared" si="70"/>
        <v>3855.3371575743386</v>
      </c>
      <c r="M1079" s="64">
        <v>2.9</v>
      </c>
      <c r="N1079" s="64"/>
      <c r="Q1079" s="65" t="s">
        <v>34</v>
      </c>
      <c r="R1079" s="61">
        <f t="shared" si="71"/>
        <v>16466145</v>
      </c>
      <c r="S1079" s="66">
        <v>42650</v>
      </c>
      <c r="T1079" s="64">
        <v>16466145</v>
      </c>
      <c r="V1079" s="60" t="s">
        <v>36</v>
      </c>
      <c r="W1079" s="60" t="s">
        <v>36</v>
      </c>
    </row>
    <row r="1080" spans="1:23" s="59" customFormat="1" x14ac:dyDescent="0.2">
      <c r="A1080" t="s">
        <v>592</v>
      </c>
      <c r="B1080" s="1" t="s">
        <v>741</v>
      </c>
      <c r="C1080" s="1">
        <v>16</v>
      </c>
      <c r="D1080" s="73" t="str">
        <f t="shared" si="68"/>
        <v>11 to 20</v>
      </c>
      <c r="E1080" s="1" t="str">
        <f t="shared" si="69"/>
        <v>551 West 21st Street 16A</v>
      </c>
      <c r="F1080" s="3">
        <v>19500000</v>
      </c>
      <c r="G1080">
        <v>54</v>
      </c>
      <c r="H1080" s="1" t="s">
        <v>33</v>
      </c>
      <c r="I1080" s="1">
        <v>4</v>
      </c>
      <c r="J1080" s="51">
        <v>4.5</v>
      </c>
      <c r="K1080" s="52">
        <v>4271</v>
      </c>
      <c r="L1080" s="3">
        <f t="shared" si="70"/>
        <v>4565.6754858346994</v>
      </c>
      <c r="M1080" s="72">
        <v>7167</v>
      </c>
      <c r="N1080" s="72">
        <v>5496</v>
      </c>
      <c r="O1080">
        <v>2.96</v>
      </c>
      <c r="P1080"/>
      <c r="Q1080" s="53" t="s">
        <v>52</v>
      </c>
      <c r="R1080" s="3">
        <f t="shared" si="71"/>
        <v>19500000</v>
      </c>
      <c r="S1080"/>
      <c r="T1080"/>
      <c r="U1080"/>
      <c r="V1080" s="1" t="s">
        <v>36</v>
      </c>
      <c r="W1080" s="1" t="s">
        <v>35</v>
      </c>
    </row>
    <row r="1081" spans="1:23" s="59" customFormat="1" x14ac:dyDescent="0.2">
      <c r="A1081" t="s">
        <v>724</v>
      </c>
      <c r="B1081" s="1">
        <v>3</v>
      </c>
      <c r="C1081" s="1">
        <v>3</v>
      </c>
      <c r="D1081" s="73" t="str">
        <f t="shared" si="68"/>
        <v>5 or below</v>
      </c>
      <c r="E1081" s="1" t="str">
        <f t="shared" si="69"/>
        <v>559 West 23rd Street 3</v>
      </c>
      <c r="F1081" s="3">
        <v>5000000</v>
      </c>
      <c r="G1081">
        <v>33</v>
      </c>
      <c r="H1081" s="1" t="s">
        <v>33</v>
      </c>
      <c r="I1081" s="1">
        <v>4</v>
      </c>
      <c r="J1081" s="51">
        <v>4</v>
      </c>
      <c r="K1081" s="52">
        <v>2800</v>
      </c>
      <c r="L1081" s="3">
        <f t="shared" si="70"/>
        <v>1785.7142857142858</v>
      </c>
      <c r="M1081" s="72">
        <v>2158</v>
      </c>
      <c r="N1081" s="72">
        <v>4006</v>
      </c>
      <c r="O1081">
        <v>2.2000000000000002</v>
      </c>
      <c r="P1081"/>
      <c r="Q1081" s="53" t="s">
        <v>52</v>
      </c>
      <c r="R1081" s="3">
        <f t="shared" si="71"/>
        <v>5000000</v>
      </c>
      <c r="S1081"/>
      <c r="T1081"/>
      <c r="U1081"/>
      <c r="V1081" s="1" t="s">
        <v>36</v>
      </c>
      <c r="W1081" s="1" t="s">
        <v>35</v>
      </c>
    </row>
    <row r="1082" spans="1:23" s="59" customFormat="1" x14ac:dyDescent="0.2">
      <c r="A1082" t="s">
        <v>742</v>
      </c>
      <c r="B1082" s="1" t="s">
        <v>461</v>
      </c>
      <c r="C1082" s="1">
        <v>11</v>
      </c>
      <c r="D1082" s="73" t="str">
        <f t="shared" si="68"/>
        <v>11 to 20</v>
      </c>
      <c r="E1082" s="1" t="str">
        <f t="shared" si="69"/>
        <v>560 West 24th Street PH1</v>
      </c>
      <c r="F1082" s="3">
        <v>16000000</v>
      </c>
      <c r="G1082">
        <v>67</v>
      </c>
      <c r="H1082" s="1" t="s">
        <v>33</v>
      </c>
      <c r="I1082" s="1">
        <v>4</v>
      </c>
      <c r="J1082" s="51">
        <v>4.5</v>
      </c>
      <c r="K1082" s="52">
        <v>4596</v>
      </c>
      <c r="L1082" s="3">
        <f t="shared" si="70"/>
        <v>3481.2880765883378</v>
      </c>
      <c r="M1082" s="72">
        <v>7524</v>
      </c>
      <c r="N1082" s="72">
        <v>8598</v>
      </c>
      <c r="O1082">
        <v>3.51</v>
      </c>
      <c r="P1082"/>
      <c r="Q1082" s="53" t="s">
        <v>52</v>
      </c>
      <c r="R1082" s="3">
        <f t="shared" si="71"/>
        <v>16000000</v>
      </c>
      <c r="S1082"/>
      <c r="T1082"/>
      <c r="U1082"/>
      <c r="V1082" s="1" t="s">
        <v>36</v>
      </c>
      <c r="W1082" s="1" t="s">
        <v>35</v>
      </c>
    </row>
    <row r="1083" spans="1:23" s="59" customFormat="1" x14ac:dyDescent="0.2">
      <c r="A1083" t="s">
        <v>593</v>
      </c>
      <c r="B1083" s="1" t="s">
        <v>743</v>
      </c>
      <c r="C1083" s="1">
        <v>21</v>
      </c>
      <c r="D1083" s="73"/>
      <c r="E1083" s="1" t="str">
        <f t="shared" si="69"/>
        <v>635 West 42nd Street 21N</v>
      </c>
      <c r="F1083" s="3">
        <v>5550000</v>
      </c>
      <c r="G1083">
        <v>276</v>
      </c>
      <c r="H1083" s="1" t="s">
        <v>33</v>
      </c>
      <c r="I1083" s="1">
        <v>4</v>
      </c>
      <c r="J1083" s="51">
        <v>4</v>
      </c>
      <c r="K1083" s="52">
        <v>2300</v>
      </c>
      <c r="L1083" s="3">
        <f t="shared" si="70"/>
        <v>2413.0434782608695</v>
      </c>
      <c r="M1083">
        <v>1800</v>
      </c>
      <c r="N1083">
        <v>1800</v>
      </c>
      <c r="O1083">
        <v>1.57</v>
      </c>
      <c r="P1083" t="s">
        <v>197</v>
      </c>
      <c r="Q1083" s="53" t="s">
        <v>52</v>
      </c>
      <c r="R1083" s="3">
        <f t="shared" si="71"/>
        <v>5550000</v>
      </c>
      <c r="S1083"/>
      <c r="T1083"/>
      <c r="U1083"/>
      <c r="V1083" s="60" t="s">
        <v>36</v>
      </c>
      <c r="W1083" s="1" t="s">
        <v>35</v>
      </c>
    </row>
    <row r="1084" spans="1:23" s="59" customFormat="1" x14ac:dyDescent="0.2">
      <c r="A1084" t="s">
        <v>593</v>
      </c>
      <c r="B1084" s="1" t="s">
        <v>618</v>
      </c>
      <c r="C1084" s="1">
        <v>27</v>
      </c>
      <c r="D1084" s="73"/>
      <c r="E1084" s="1" t="str">
        <f t="shared" si="69"/>
        <v>635 West 42nd Street 27A</v>
      </c>
      <c r="F1084" s="3">
        <v>5500000</v>
      </c>
      <c r="G1084">
        <v>356</v>
      </c>
      <c r="H1084" s="1" t="s">
        <v>33</v>
      </c>
      <c r="I1084" s="1">
        <v>4</v>
      </c>
      <c r="J1084" s="51">
        <v>3</v>
      </c>
      <c r="K1084" s="52">
        <v>2200</v>
      </c>
      <c r="L1084" s="3">
        <f t="shared" si="70"/>
        <v>2500</v>
      </c>
      <c r="M1084">
        <v>1400</v>
      </c>
      <c r="N1084">
        <v>1400</v>
      </c>
      <c r="O1084">
        <v>1.27</v>
      </c>
      <c r="P1084" t="s">
        <v>197</v>
      </c>
      <c r="Q1084" s="53" t="s">
        <v>52</v>
      </c>
      <c r="R1084" s="3">
        <f t="shared" si="71"/>
        <v>5500000</v>
      </c>
      <c r="S1084"/>
      <c r="T1084"/>
      <c r="U1084"/>
      <c r="V1084" s="60" t="s">
        <v>36</v>
      </c>
      <c r="W1084" s="1" t="s">
        <v>35</v>
      </c>
    </row>
    <row r="1085" spans="1:23" s="59" customFormat="1" x14ac:dyDescent="0.2">
      <c r="A1085" t="s">
        <v>593</v>
      </c>
      <c r="B1085" s="1" t="s">
        <v>299</v>
      </c>
      <c r="C1085" s="1">
        <v>2</v>
      </c>
      <c r="D1085" s="73"/>
      <c r="E1085" s="1" t="str">
        <f t="shared" si="69"/>
        <v>635 West 42nd Street 2B</v>
      </c>
      <c r="F1085" s="3">
        <v>6000000</v>
      </c>
      <c r="G1085">
        <v>276</v>
      </c>
      <c r="H1085" s="1" t="s">
        <v>33</v>
      </c>
      <c r="I1085" s="1">
        <v>4</v>
      </c>
      <c r="J1085" s="51">
        <v>4</v>
      </c>
      <c r="K1085" s="52">
        <v>2400</v>
      </c>
      <c r="L1085" s="3">
        <f t="shared" si="70"/>
        <v>2500</v>
      </c>
      <c r="M1085">
        <v>2000</v>
      </c>
      <c r="N1085">
        <v>2000</v>
      </c>
      <c r="O1085">
        <v>1.67</v>
      </c>
      <c r="P1085"/>
      <c r="Q1085" s="53" t="s">
        <v>52</v>
      </c>
      <c r="R1085" s="3">
        <f t="shared" si="71"/>
        <v>6000000</v>
      </c>
      <c r="S1085"/>
      <c r="T1085"/>
      <c r="U1085"/>
      <c r="V1085" s="60" t="s">
        <v>36</v>
      </c>
      <c r="W1085" s="1" t="s">
        <v>35</v>
      </c>
    </row>
    <row r="1086" spans="1:23" s="59" customFormat="1" x14ac:dyDescent="0.2">
      <c r="A1086" t="s">
        <v>593</v>
      </c>
      <c r="B1086" s="1" t="s">
        <v>744</v>
      </c>
      <c r="C1086" s="1">
        <v>32</v>
      </c>
      <c r="D1086" s="73"/>
      <c r="E1086" s="1" t="str">
        <f t="shared" si="69"/>
        <v>635 West 42nd Street 3233K</v>
      </c>
      <c r="F1086" s="3">
        <v>5500000</v>
      </c>
      <c r="G1086">
        <v>276</v>
      </c>
      <c r="H1086" s="1" t="s">
        <v>33</v>
      </c>
      <c r="I1086" s="1">
        <v>4</v>
      </c>
      <c r="J1086" s="51">
        <v>4</v>
      </c>
      <c r="K1086" s="52">
        <v>2200</v>
      </c>
      <c r="L1086" s="3">
        <f t="shared" si="70"/>
        <v>2500</v>
      </c>
      <c r="M1086">
        <v>1600</v>
      </c>
      <c r="N1086">
        <v>1600</v>
      </c>
      <c r="O1086">
        <v>1.45</v>
      </c>
      <c r="P1086"/>
      <c r="Q1086" s="53" t="s">
        <v>52</v>
      </c>
      <c r="R1086" s="3">
        <f t="shared" si="71"/>
        <v>5500000</v>
      </c>
      <c r="S1086"/>
      <c r="T1086"/>
      <c r="U1086"/>
      <c r="V1086" s="60" t="s">
        <v>36</v>
      </c>
      <c r="W1086" s="1" t="s">
        <v>35</v>
      </c>
    </row>
    <row r="1087" spans="1:23" s="59" customFormat="1" x14ac:dyDescent="0.2">
      <c r="A1087" t="s">
        <v>593</v>
      </c>
      <c r="B1087" s="1" t="s">
        <v>745</v>
      </c>
      <c r="C1087" s="1">
        <v>33</v>
      </c>
      <c r="D1087" s="73"/>
      <c r="E1087" s="1" t="str">
        <f t="shared" si="69"/>
        <v>635 West 42nd Street 33KJ</v>
      </c>
      <c r="F1087" s="3">
        <v>5250000</v>
      </c>
      <c r="G1087">
        <v>276</v>
      </c>
      <c r="H1087" s="1" t="s">
        <v>33</v>
      </c>
      <c r="I1087" s="1">
        <v>4</v>
      </c>
      <c r="J1087" s="51">
        <v>4</v>
      </c>
      <c r="K1087" s="52">
        <v>2100</v>
      </c>
      <c r="L1087" s="3">
        <f t="shared" si="70"/>
        <v>2500</v>
      </c>
      <c r="M1087">
        <v>1600</v>
      </c>
      <c r="N1087">
        <v>1600</v>
      </c>
      <c r="O1087">
        <v>1.52</v>
      </c>
      <c r="P1087"/>
      <c r="Q1087" s="53" t="s">
        <v>52</v>
      </c>
      <c r="R1087" s="3">
        <f t="shared" si="71"/>
        <v>5250000</v>
      </c>
      <c r="S1087"/>
      <c r="T1087"/>
      <c r="U1087"/>
      <c r="V1087" s="60" t="s">
        <v>36</v>
      </c>
      <c r="W1087" s="1" t="s">
        <v>35</v>
      </c>
    </row>
    <row r="1088" spans="1:23" s="59" customFormat="1" x14ac:dyDescent="0.2">
      <c r="A1088" t="s">
        <v>593</v>
      </c>
      <c r="B1088" s="1" t="s">
        <v>746</v>
      </c>
      <c r="C1088" s="1">
        <v>46</v>
      </c>
      <c r="D1088" s="73"/>
      <c r="E1088" s="1" t="str">
        <f t="shared" si="69"/>
        <v>635 West 42nd Street PHDE2</v>
      </c>
      <c r="F1088" s="3">
        <v>3950000</v>
      </c>
      <c r="G1088">
        <v>35</v>
      </c>
      <c r="H1088" s="1" t="s">
        <v>33</v>
      </c>
      <c r="I1088" s="1">
        <v>4</v>
      </c>
      <c r="J1088" s="51">
        <v>4</v>
      </c>
      <c r="K1088" s="52">
        <v>2100</v>
      </c>
      <c r="L1088" s="3">
        <f t="shared" si="70"/>
        <v>1880.952380952381</v>
      </c>
      <c r="M1088">
        <v>1700</v>
      </c>
      <c r="N1088">
        <v>2000</v>
      </c>
      <c r="O1088">
        <v>1.76</v>
      </c>
      <c r="P1088"/>
      <c r="Q1088" s="53" t="s">
        <v>52</v>
      </c>
      <c r="R1088" s="3">
        <f t="shared" si="71"/>
        <v>3950000</v>
      </c>
      <c r="S1088"/>
      <c r="T1088"/>
      <c r="U1088"/>
      <c r="V1088" s="60" t="s">
        <v>36</v>
      </c>
      <c r="W1088" s="1" t="s">
        <v>35</v>
      </c>
    </row>
  </sheetData>
  <autoFilter ref="A13:W13"/>
  <conditionalFormatting sqref="E12:E1088 E1106:E1048576">
    <cfRule type="duplicateValues" dxfId="0" priority="1"/>
  </conditionalFormatting>
  <pageMargins left="0.25" right="0.25" top="0.5" bottom="0.5" header="0.3" footer="0.3"/>
  <pageSetup scale="6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Midtown West and Chelsea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2018-09-23T19:47:11Z</dcterms:created>
  <dcterms:modified xsi:type="dcterms:W3CDTF">2018-09-30T00:35:47Z</dcterms:modified>
</cp:coreProperties>
</file>