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jochero/Desktop/"/>
    </mc:Choice>
  </mc:AlternateContent>
  <bookViews>
    <workbookView xWindow="0" yWindow="460" windowWidth="25600" windowHeight="14940" tabRatio="909"/>
  </bookViews>
  <sheets>
    <sheet name="Tagihan pulsa (Januari)" sheetId="44" r:id="rId1"/>
    <sheet name="Tagihan pulsa (Februari)" sheetId="45" r:id="rId2"/>
    <sheet name="Tagihan pulsa (Maret)" sheetId="46" r:id="rId3"/>
    <sheet name="Tagihan pulsa (April)" sheetId="47" r:id="rId4"/>
    <sheet name="Tagihan pulsa (Mei)" sheetId="48" r:id="rId5"/>
    <sheet name="Tagihan pulsa (Juni)" sheetId="49" r:id="rId6"/>
    <sheet name="Tagihan pulsa (Juli)" sheetId="51" r:id="rId7"/>
    <sheet name="Tagihan pulsa (Agustus)" sheetId="53" r:id="rId8"/>
    <sheet name="Tagihan pulsa (September)" sheetId="55" r:id="rId9"/>
    <sheet name="Tagihan pulsa (Oktober)" sheetId="58" r:id="rId10"/>
    <sheet name="Tagihan pulsa (Nopember)" sheetId="61" r:id="rId11"/>
    <sheet name="Daftar Mandiri" sheetId="52" r:id="rId12"/>
    <sheet name="Daftar KICK OUT" sheetId="54" r:id="rId13"/>
  </sheets>
  <definedNames>
    <definedName name="_xlnm.Print_Area" localSheetId="12">'Daftar KICK OUT'!$A$2:$D$12</definedName>
    <definedName name="_xlnm.Print_Area" localSheetId="11">'Daftar Mandiri'!$A$2:$E$56</definedName>
    <definedName name="_xlnm.Print_Area" localSheetId="7">'Tagihan pulsa (Agustus)'!$A$1:$I$65</definedName>
    <definedName name="_xlnm.Print_Area" localSheetId="3">'Tagihan pulsa (April)'!$A$1:$I$63</definedName>
    <definedName name="_xlnm.Print_Area" localSheetId="1">'Tagihan pulsa (Februari)'!$A$1:$I$63</definedName>
    <definedName name="_xlnm.Print_Area" localSheetId="0">'Tagihan pulsa (Januari)'!$A$1:$I$63</definedName>
    <definedName name="_xlnm.Print_Area" localSheetId="6">'Tagihan pulsa (Juli)'!$A$1:$I$63</definedName>
    <definedName name="_xlnm.Print_Area" localSheetId="5">'Tagihan pulsa (Juni)'!$A$1:$I$63</definedName>
    <definedName name="_xlnm.Print_Area" localSheetId="2">'Tagihan pulsa (Maret)'!$A$1:$I$63</definedName>
    <definedName name="_xlnm.Print_Area" localSheetId="4">'Tagihan pulsa (Mei)'!$A$1:$I$63</definedName>
    <definedName name="_xlnm.Print_Area" localSheetId="10">'Tagihan pulsa (Nopember)'!$A$1:$I$61</definedName>
    <definedName name="_xlnm.Print_Area" localSheetId="9">'Tagihan pulsa (Oktober)'!$A$1:$H$61</definedName>
    <definedName name="_xlnm.Print_Area" localSheetId="8">'Tagihan pulsa (September)'!$A$1:$H$65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61" l="1"/>
  <c r="G23" i="61"/>
  <c r="G25" i="61"/>
  <c r="G55" i="61"/>
  <c r="G56" i="61"/>
  <c r="G57" i="61"/>
  <c r="G58" i="61"/>
  <c r="G59" i="61"/>
  <c r="G60" i="61"/>
  <c r="K11" i="61"/>
  <c r="K14" i="61"/>
  <c r="F10" i="61"/>
  <c r="F60" i="61"/>
  <c r="H60" i="61"/>
  <c r="I60" i="61"/>
  <c r="F61" i="61"/>
  <c r="F63" i="61"/>
  <c r="F64" i="61"/>
  <c r="F65" i="61"/>
  <c r="A10" i="61"/>
  <c r="G63" i="61"/>
  <c r="G58" i="58"/>
  <c r="G23" i="58"/>
  <c r="G57" i="58"/>
  <c r="G55" i="58"/>
  <c r="G12" i="58"/>
  <c r="G59" i="58"/>
  <c r="G56" i="58"/>
  <c r="G25" i="58"/>
  <c r="J61" i="58"/>
  <c r="J63" i="58"/>
  <c r="H60" i="58"/>
  <c r="G60" i="58"/>
  <c r="J65" i="58"/>
  <c r="F64" i="58"/>
  <c r="F60" i="58"/>
  <c r="A10" i="58"/>
  <c r="G63" i="58"/>
  <c r="J64" i="58"/>
  <c r="J60" i="58"/>
  <c r="F61" i="58"/>
  <c r="F63" i="58"/>
  <c r="F65" i="58"/>
  <c r="F63" i="55"/>
  <c r="F60" i="55"/>
  <c r="F59" i="55"/>
  <c r="F24" i="55"/>
  <c r="F12" i="55"/>
  <c r="F62" i="55"/>
  <c r="F10" i="55"/>
  <c r="F61" i="55"/>
  <c r="F27" i="55"/>
  <c r="F68" i="55"/>
  <c r="H64" i="55"/>
  <c r="G64" i="55"/>
  <c r="A10" i="55"/>
  <c r="F64" i="55"/>
  <c r="F67" i="55"/>
  <c r="F69" i="55"/>
  <c r="G67" i="55"/>
  <c r="G12" i="53"/>
  <c r="G61" i="53"/>
  <c r="G27" i="53"/>
  <c r="F65" i="55"/>
  <c r="G63" i="53"/>
  <c r="G60" i="53"/>
  <c r="G59" i="53"/>
  <c r="G62" i="53"/>
  <c r="G24" i="53"/>
  <c r="F10" i="53"/>
  <c r="F68" i="53"/>
  <c r="I64" i="53"/>
  <c r="I67" i="53"/>
  <c r="H64" i="53"/>
  <c r="F64" i="53"/>
  <c r="A10" i="53"/>
  <c r="G64" i="53"/>
  <c r="G67" i="53"/>
  <c r="K65" i="53"/>
  <c r="K70" i="53"/>
  <c r="F67" i="53"/>
  <c r="F69" i="53"/>
  <c r="A10" i="52"/>
  <c r="F65" i="53"/>
  <c r="G24" i="51"/>
  <c r="G12" i="51"/>
  <c r="G60" i="51"/>
  <c r="G59" i="51"/>
  <c r="G61" i="51"/>
  <c r="G27" i="51"/>
  <c r="F10" i="51"/>
  <c r="F62" i="51"/>
  <c r="I62" i="51"/>
  <c r="I65" i="51"/>
  <c r="H62" i="51"/>
  <c r="F66" i="51"/>
  <c r="A10" i="51"/>
  <c r="G62" i="51"/>
  <c r="G65" i="51"/>
  <c r="F65" i="51"/>
  <c r="F67" i="51"/>
  <c r="J62" i="49"/>
  <c r="J65" i="49"/>
  <c r="F63" i="51"/>
  <c r="H60" i="49"/>
  <c r="F61" i="49"/>
  <c r="F59" i="49"/>
  <c r="F24" i="49"/>
  <c r="F12" i="49"/>
  <c r="F10" i="49"/>
  <c r="F27" i="49"/>
  <c r="F66" i="49"/>
  <c r="I62" i="49"/>
  <c r="I65" i="49"/>
  <c r="H62" i="49"/>
  <c r="F62" i="49"/>
  <c r="F65" i="49"/>
  <c r="G62" i="49"/>
  <c r="A10" i="49"/>
  <c r="F67" i="49"/>
  <c r="F63" i="49"/>
  <c r="G65" i="49"/>
  <c r="G59" i="48"/>
  <c r="G24" i="48"/>
  <c r="G12" i="48"/>
  <c r="G61" i="48"/>
  <c r="G60" i="48"/>
  <c r="G27" i="48"/>
  <c r="F10" i="48"/>
  <c r="F66" i="48"/>
  <c r="I62" i="48"/>
  <c r="I65" i="48"/>
  <c r="H62" i="48"/>
  <c r="F62" i="48"/>
  <c r="F65" i="48"/>
  <c r="A10" i="48"/>
  <c r="G62" i="48"/>
  <c r="F63" i="48"/>
  <c r="F67" i="48"/>
  <c r="G27" i="47"/>
  <c r="G65" i="48"/>
  <c r="G12" i="47"/>
  <c r="G61" i="47"/>
  <c r="G60" i="47"/>
  <c r="G59" i="47"/>
  <c r="G24" i="47"/>
  <c r="I62" i="47"/>
  <c r="I65" i="47"/>
  <c r="H62" i="47"/>
  <c r="G62" i="47"/>
  <c r="G65" i="47"/>
  <c r="F66" i="47"/>
  <c r="A10" i="47"/>
  <c r="F62" i="47"/>
  <c r="G62" i="46"/>
  <c r="F63" i="47"/>
  <c r="F65" i="47"/>
  <c r="F67" i="47"/>
  <c r="F10" i="46"/>
  <c r="F61" i="46"/>
  <c r="F60" i="46"/>
  <c r="F59" i="46"/>
  <c r="F12" i="46"/>
  <c r="F27" i="46"/>
  <c r="F62" i="46"/>
  <c r="F66" i="46"/>
  <c r="I62" i="46"/>
  <c r="I65" i="46"/>
  <c r="H62" i="46"/>
  <c r="G65" i="46"/>
  <c r="A10" i="46"/>
  <c r="F63" i="46"/>
  <c r="F65" i="46"/>
  <c r="F67" i="46"/>
  <c r="G46" i="45"/>
  <c r="G59" i="45"/>
  <c r="E71" i="45"/>
  <c r="G10" i="45"/>
  <c r="G60" i="45"/>
  <c r="G61" i="45"/>
  <c r="G24" i="45"/>
  <c r="G12" i="45"/>
  <c r="G27" i="45"/>
  <c r="F66" i="45"/>
  <c r="I62" i="45"/>
  <c r="I65" i="45"/>
  <c r="H62" i="45"/>
  <c r="F62" i="45"/>
  <c r="F65" i="45"/>
  <c r="A10" i="45"/>
  <c r="G62" i="45"/>
  <c r="F63" i="45"/>
  <c r="F67" i="45"/>
  <c r="G27" i="44"/>
  <c r="G61" i="44"/>
  <c r="G60" i="44"/>
  <c r="G59" i="44"/>
  <c r="G24" i="44"/>
  <c r="G12" i="44"/>
  <c r="G65" i="45"/>
  <c r="E66" i="45"/>
  <c r="F10" i="44"/>
  <c r="F66" i="44"/>
  <c r="I62" i="44"/>
  <c r="I65" i="44"/>
  <c r="H62" i="44"/>
  <c r="G62" i="44"/>
  <c r="G65" i="44"/>
  <c r="A10" i="44"/>
  <c r="F62" i="44"/>
  <c r="F63" i="44"/>
  <c r="F65" i="44"/>
  <c r="F67" i="44"/>
</calcChain>
</file>

<file path=xl/sharedStrings.xml><?xml version="1.0" encoding="utf-8"?>
<sst xmlns="http://schemas.openxmlformats.org/spreadsheetml/2006/main" count="2055" uniqueCount="178">
  <si>
    <t>YANG DITANGGUNG OLEH PERUSAHAAN</t>
  </si>
  <si>
    <t>JABATAN</t>
  </si>
  <si>
    <t>SM Mechanical Engineering</t>
  </si>
  <si>
    <t>SM Offsite Mining</t>
  </si>
  <si>
    <t>SM Procurement</t>
  </si>
  <si>
    <t>SM Logistic &amp; Warehousing</t>
  </si>
  <si>
    <t>SM HR &amp; General Affair</t>
  </si>
  <si>
    <t>SM Safety, Health, Environment &amp; Security</t>
  </si>
  <si>
    <t>SM Project Control &amp; Risk Mngt</t>
  </si>
  <si>
    <t>SM Accounting, Finance &amp; Information System</t>
  </si>
  <si>
    <t>Manager Serv Proc &amp; EMKL</t>
  </si>
  <si>
    <t>Manager Equip &amp; Mat Procurement</t>
  </si>
  <si>
    <t>Manager General Affair</t>
  </si>
  <si>
    <t>Manager Warehousing</t>
  </si>
  <si>
    <t>Manager Safety, Health, &amp; Environment</t>
  </si>
  <si>
    <t>Manager Security</t>
  </si>
  <si>
    <t>NAMA</t>
  </si>
  <si>
    <t>Manager Information System</t>
  </si>
  <si>
    <t>Manager Finance &amp; Accounting</t>
  </si>
  <si>
    <t>Ermius Donsan</t>
  </si>
  <si>
    <t>Muhamad Ikrar</t>
  </si>
  <si>
    <t>Muhammad Ikhlas</t>
  </si>
  <si>
    <t>Ruse Hadi</t>
  </si>
  <si>
    <t>Apriyendi</t>
  </si>
  <si>
    <t>Manager Civil Engineering</t>
  </si>
  <si>
    <t>Mardian</t>
  </si>
  <si>
    <t>Manager Engineering Area 1</t>
  </si>
  <si>
    <t>Andra Novendri</t>
  </si>
  <si>
    <t>Ahmad Subekti</t>
  </si>
  <si>
    <t>Manager Engineering Area 2</t>
  </si>
  <si>
    <t>Raditya Algadri</t>
  </si>
  <si>
    <t>Manager Engineering Area 3</t>
  </si>
  <si>
    <t>Novriadi</t>
  </si>
  <si>
    <t>Manager Engineering Area 4</t>
  </si>
  <si>
    <t>Desramon</t>
  </si>
  <si>
    <t>Syafriado</t>
  </si>
  <si>
    <t>Hendri Lumumba</t>
  </si>
  <si>
    <t>Jasnipol</t>
  </si>
  <si>
    <t>Very Harjanto</t>
  </si>
  <si>
    <t>Amrizal</t>
  </si>
  <si>
    <t>Dian Eka P</t>
  </si>
  <si>
    <t>Harry Fajri Z</t>
  </si>
  <si>
    <t>Fero Gusfa</t>
  </si>
  <si>
    <t>Harmen Efendi</t>
  </si>
  <si>
    <t>Aris Supriyatna</t>
  </si>
  <si>
    <t>Fidel Bestri</t>
  </si>
  <si>
    <t>SM Engineering Mechanical Staff</t>
  </si>
  <si>
    <t>Manager Engineering Process</t>
  </si>
  <si>
    <t>Ujang Friatna</t>
  </si>
  <si>
    <t>SM Engineering Sipil</t>
  </si>
  <si>
    <t xml:space="preserve">Mechanical Manager </t>
  </si>
  <si>
    <t xml:space="preserve">Minning Development Manager </t>
  </si>
  <si>
    <t>Pri Gustari Akbar</t>
  </si>
  <si>
    <t>Piery Togap</t>
  </si>
  <si>
    <t>Donny Aswin Idham</t>
  </si>
  <si>
    <t>Nursyam</t>
  </si>
  <si>
    <t>Agus Djunaidi</t>
  </si>
  <si>
    <t>Rinold Thamrin</t>
  </si>
  <si>
    <t>Hermawan A</t>
  </si>
  <si>
    <t>SM Engineering Elinst</t>
  </si>
  <si>
    <t>Asisten Ahli Madya</t>
  </si>
  <si>
    <t>Abdul Hakim Lubis</t>
  </si>
  <si>
    <t>Manager Area III</t>
  </si>
  <si>
    <t>Manager Area IV</t>
  </si>
  <si>
    <t>Manager Area V</t>
  </si>
  <si>
    <t>M. Choiril Anam</t>
  </si>
  <si>
    <t>081363368368</t>
  </si>
  <si>
    <t>08116619921</t>
  </si>
  <si>
    <t>0811664560</t>
  </si>
  <si>
    <t>08126746750</t>
  </si>
  <si>
    <t>08126601676</t>
  </si>
  <si>
    <t>08126628916</t>
  </si>
  <si>
    <t>08126629047</t>
  </si>
  <si>
    <t>08126617838</t>
  </si>
  <si>
    <t>081382228216</t>
  </si>
  <si>
    <t>081382312033</t>
  </si>
  <si>
    <t>0811661809</t>
  </si>
  <si>
    <t>0811661452</t>
  </si>
  <si>
    <t>08126719982</t>
  </si>
  <si>
    <t>08126736850</t>
  </si>
  <si>
    <t>08116616969</t>
  </si>
  <si>
    <t>08126637652</t>
  </si>
  <si>
    <t>SM Engineering  Mecanical  Staff</t>
  </si>
  <si>
    <t>SM Engineering Prosess</t>
  </si>
  <si>
    <t>M Engineering Mechanical Staff</t>
  </si>
  <si>
    <t>SM  Engineering Process</t>
  </si>
  <si>
    <t>Manager Area II</t>
  </si>
  <si>
    <t>Manager Area I</t>
  </si>
  <si>
    <t>NO. HANDPHONE</t>
  </si>
  <si>
    <t>Lilik Agus Sugiono</t>
  </si>
  <si>
    <t>Raflus Yahya</t>
  </si>
  <si>
    <t>Darnawati  AN</t>
  </si>
  <si>
    <t>Mulya Andhika  Putra</t>
  </si>
  <si>
    <t>Irwan Adi Nugroho</t>
  </si>
  <si>
    <t xml:space="preserve">Nurita Handayani </t>
  </si>
  <si>
    <t>Irwan Kartadi Putra</t>
  </si>
  <si>
    <t>Arief Rahman Hakim</t>
  </si>
  <si>
    <t>08126601235</t>
  </si>
  <si>
    <t>081535301983</t>
  </si>
  <si>
    <t>08116601809</t>
  </si>
  <si>
    <t>0811668511</t>
  </si>
  <si>
    <t>08116637077</t>
  </si>
  <si>
    <t>08116637050</t>
  </si>
  <si>
    <t>08126719239</t>
  </si>
  <si>
    <t>08116633555</t>
  </si>
  <si>
    <t>08116610546</t>
  </si>
  <si>
    <t>08116699944</t>
  </si>
  <si>
    <t>08116690096</t>
  </si>
  <si>
    <t>08116692233</t>
  </si>
  <si>
    <t>08116633222</t>
  </si>
  <si>
    <t>08116637033</t>
  </si>
  <si>
    <t>08116637070</t>
  </si>
  <si>
    <t>08116655566</t>
  </si>
  <si>
    <t>08116632050</t>
  </si>
  <si>
    <t>08126650079</t>
  </si>
  <si>
    <t>08116632031</t>
  </si>
  <si>
    <t>TELKOMSEL</t>
  </si>
  <si>
    <t>INDOSAT</t>
  </si>
  <si>
    <t>DAFTAR NOMOR HANDPHONE STAF PROYEK INDARUNG VI</t>
  </si>
  <si>
    <t>NO.</t>
  </si>
  <si>
    <t>08116613232</t>
  </si>
  <si>
    <t>08116616444</t>
  </si>
  <si>
    <t>Manager Technical Adm</t>
  </si>
  <si>
    <t>08116619898</t>
  </si>
  <si>
    <t>08116632055</t>
  </si>
  <si>
    <t>08116637444</t>
  </si>
  <si>
    <t>08116639558</t>
  </si>
  <si>
    <t>08116607878</t>
  </si>
  <si>
    <t>0811669187</t>
  </si>
  <si>
    <t>08116612102</t>
  </si>
  <si>
    <t>REALISASI AUTODEBET</t>
  </si>
  <si>
    <t>08116637055</t>
  </si>
  <si>
    <t>Dilaporkan oleh,</t>
  </si>
  <si>
    <t>Hermawan Ardiyanto</t>
  </si>
  <si>
    <t>Manager of Finance</t>
  </si>
  <si>
    <t>Total Tagihan</t>
  </si>
  <si>
    <t>SubTotal</t>
  </si>
  <si>
    <t>(Tagihan Januari)</t>
  </si>
  <si>
    <t>Staff Construction</t>
  </si>
  <si>
    <t>Edison Bahtiar</t>
  </si>
  <si>
    <t>08126612186</t>
  </si>
  <si>
    <t>08116688111</t>
  </si>
  <si>
    <t>08116601983</t>
  </si>
  <si>
    <t>Deddy M Sidiq</t>
  </si>
  <si>
    <t>081535301981</t>
  </si>
  <si>
    <t>08116667511</t>
  </si>
  <si>
    <t>Staff Logistic and Warehousing</t>
  </si>
  <si>
    <t>Syaipul Wisno</t>
  </si>
  <si>
    <t>08116622333</t>
  </si>
  <si>
    <t>Staff SHE &amp; Security</t>
  </si>
  <si>
    <t>Irwan Ramli</t>
  </si>
  <si>
    <t>08116688222</t>
  </si>
  <si>
    <t xml:space="preserve">Thommy Hampriyandy </t>
  </si>
  <si>
    <t xml:space="preserve"> </t>
  </si>
  <si>
    <t>Win Bernadino</t>
  </si>
  <si>
    <t>0811666165</t>
  </si>
  <si>
    <t>08116633307</t>
  </si>
  <si>
    <t>Padang, Januari 2015</t>
  </si>
  <si>
    <t>(Tagihan Februari)</t>
  </si>
  <si>
    <t>(Tagihan Maret)</t>
  </si>
  <si>
    <t>Padang, April 2015</t>
  </si>
  <si>
    <t>(Tagihan April)</t>
  </si>
  <si>
    <t>(Tagihan Mei)</t>
  </si>
  <si>
    <t>(Tagihan Juni)</t>
  </si>
  <si>
    <t>(Tagihan Juli)</t>
  </si>
  <si>
    <t>Ramli Can</t>
  </si>
  <si>
    <t>08116944009</t>
  </si>
  <si>
    <t>Staff Logistic &amp; Warehousing</t>
  </si>
  <si>
    <t>R. Nicko Yuda K.</t>
  </si>
  <si>
    <t>08122050405</t>
  </si>
  <si>
    <t>Padang, 7 September 2015</t>
  </si>
  <si>
    <t>Proyek Indarung VI</t>
  </si>
  <si>
    <t>Accounting, Finance &amp; Information System</t>
  </si>
  <si>
    <t>Senior Manager</t>
  </si>
  <si>
    <t>(Tagihan Agustus)</t>
  </si>
  <si>
    <t>(Tagihan September)</t>
  </si>
  <si>
    <t>(Tagihan Oktober)</t>
  </si>
  <si>
    <t>(Tagihan Nopember)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</si>
</sst>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&quot;Rp&quot;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Arial"/>
      <family val="2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164" fontId="3" fillId="0" borderId="0" applyFont="0" applyFill="0" applyBorder="0" applyAlignment="0" applyProtection="0"/>
  </cellStyleXfs>
  <cellXfs count="188">
    <xf numFmtId="0" fontId="0" fillId="0" borderId="0" xfId="0"/>
    <xf numFmtId="0" fontId="6" fillId="0" borderId="0" xfId="0" applyFont="1"/>
    <xf numFmtId="0" fontId="7" fillId="0" borderId="0" xfId="0" applyFont="1"/>
    <xf numFmtId="164" fontId="8" fillId="3" borderId="2" xfId="2" applyFont="1" applyFill="1" applyBorder="1" applyAlignment="1">
      <alignment horizontal="center" vertical="center"/>
    </xf>
    <xf numFmtId="0" fontId="9" fillId="0" borderId="7" xfId="0" quotePrefix="1" applyFont="1" applyBorder="1"/>
    <xf numFmtId="0" fontId="9" fillId="0" borderId="11" xfId="0" quotePrefix="1" applyFont="1" applyBorder="1"/>
    <xf numFmtId="0" fontId="9" fillId="0" borderId="10" xfId="0" applyFont="1" applyBorder="1" applyAlignment="1"/>
    <xf numFmtId="0" fontId="9" fillId="0" borderId="10" xfId="0" applyFont="1" applyBorder="1"/>
    <xf numFmtId="0" fontId="9" fillId="0" borderId="11" xfId="0" quotePrefix="1" applyFont="1" applyBorder="1" applyAlignment="1">
      <alignment horizontal="left"/>
    </xf>
    <xf numFmtId="0" fontId="9" fillId="0" borderId="11" xfId="0" quotePrefix="1" applyFont="1" applyFill="1" applyBorder="1" applyAlignment="1">
      <alignment horizontal="left"/>
    </xf>
    <xf numFmtId="0" fontId="9" fillId="0" borderId="6" xfId="0" applyFont="1" applyBorder="1" applyAlignment="1"/>
    <xf numFmtId="0" fontId="9" fillId="0" borderId="6" xfId="0" applyFont="1" applyBorder="1"/>
    <xf numFmtId="164" fontId="8" fillId="3" borderId="1" xfId="2" applyFont="1" applyFill="1" applyBorder="1" applyAlignment="1">
      <alignment horizontal="center" vertical="center"/>
    </xf>
    <xf numFmtId="49" fontId="9" fillId="0" borderId="11" xfId="0" quotePrefix="1" applyNumberFormat="1" applyFont="1" applyBorder="1"/>
    <xf numFmtId="0" fontId="9" fillId="2" borderId="10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1" xfId="0" quotePrefix="1" applyFont="1" applyFill="1" applyBorder="1"/>
    <xf numFmtId="0" fontId="9" fillId="2" borderId="10" xfId="0" applyFont="1" applyFill="1" applyBorder="1"/>
    <xf numFmtId="49" fontId="9" fillId="2" borderId="11" xfId="0" quotePrefix="1" applyNumberFormat="1" applyFont="1" applyFill="1" applyBorder="1"/>
    <xf numFmtId="0" fontId="9" fillId="0" borderId="10" xfId="0" applyFont="1" applyFill="1" applyBorder="1" applyAlignment="1"/>
    <xf numFmtId="0" fontId="9" fillId="2" borderId="10" xfId="0" applyFont="1" applyFill="1" applyBorder="1" applyAlignment="1"/>
    <xf numFmtId="164" fontId="9" fillId="0" borderId="14" xfId="2" applyNumberFormat="1" applyFont="1" applyBorder="1" applyAlignment="1">
      <alignment vertical="center"/>
    </xf>
    <xf numFmtId="164" fontId="9" fillId="0" borderId="10" xfId="2" applyNumberFormat="1" applyFont="1" applyBorder="1" applyAlignment="1">
      <alignment vertical="center"/>
    </xf>
    <xf numFmtId="164" fontId="9" fillId="0" borderId="10" xfId="2" applyFont="1" applyBorder="1" applyAlignment="1">
      <alignment vertical="center"/>
    </xf>
    <xf numFmtId="164" fontId="9" fillId="0" borderId="10" xfId="2" applyNumberFormat="1" applyFont="1" applyBorder="1" applyAlignment="1">
      <alignment horizontal="right" vertical="center"/>
    </xf>
    <xf numFmtId="165" fontId="6" fillId="0" borderId="0" xfId="0" applyNumberFormat="1" applyFont="1"/>
    <xf numFmtId="164" fontId="9" fillId="0" borderId="10" xfId="2" applyNumberFormat="1" applyFont="1" applyFill="1" applyBorder="1" applyAlignment="1">
      <alignment vertical="center"/>
    </xf>
    <xf numFmtId="164" fontId="9" fillId="0" borderId="13" xfId="2" applyNumberFormat="1" applyFont="1" applyBorder="1" applyAlignment="1">
      <alignment vertical="center"/>
    </xf>
    <xf numFmtId="164" fontId="9" fillId="0" borderId="16" xfId="2" applyNumberFormat="1" applyFont="1" applyBorder="1" applyAlignment="1">
      <alignment vertical="center"/>
    </xf>
    <xf numFmtId="0" fontId="6" fillId="0" borderId="0" xfId="0" applyFont="1" applyBorder="1"/>
    <xf numFmtId="0" fontId="9" fillId="0" borderId="17" xfId="0" applyFont="1" applyBorder="1" applyAlignment="1"/>
    <xf numFmtId="0" fontId="9" fillId="0" borderId="13" xfId="0" applyFont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5" fontId="8" fillId="3" borderId="1" xfId="0" applyNumberFormat="1" applyFont="1" applyFill="1" applyBorder="1" applyAlignment="1">
      <alignment horizontal="center" vertical="center"/>
    </xf>
    <xf numFmtId="0" fontId="6" fillId="0" borderId="18" xfId="0" applyFont="1" applyBorder="1"/>
    <xf numFmtId="165" fontId="5" fillId="0" borderId="6" xfId="0" applyNumberFormat="1" applyFont="1" applyBorder="1" applyAlignment="1">
      <alignment horizontal="center" vertical="center"/>
    </xf>
    <xf numFmtId="0" fontId="9" fillId="0" borderId="19" xfId="0" applyFont="1" applyBorder="1" applyAlignment="1"/>
    <xf numFmtId="164" fontId="9" fillId="0" borderId="19" xfId="2" applyNumberFormat="1" applyFont="1" applyBorder="1" applyAlignment="1">
      <alignment vertical="center"/>
    </xf>
    <xf numFmtId="164" fontId="9" fillId="0" borderId="6" xfId="2" applyNumberFormat="1" applyFont="1" applyBorder="1" applyAlignment="1">
      <alignment vertical="center"/>
    </xf>
    <xf numFmtId="164" fontId="9" fillId="0" borderId="17" xfId="2" applyNumberFormat="1" applyFont="1" applyBorder="1" applyAlignment="1">
      <alignment vertical="center"/>
    </xf>
    <xf numFmtId="164" fontId="4" fillId="0" borderId="10" xfId="2" applyNumberFormat="1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4" fillId="2" borderId="10" xfId="0" quotePrefix="1" applyFont="1" applyFill="1" applyBorder="1"/>
    <xf numFmtId="49" fontId="4" fillId="2" borderId="10" xfId="0" quotePrefix="1" applyNumberFormat="1" applyFont="1" applyFill="1" applyBorder="1"/>
    <xf numFmtId="164" fontId="9" fillId="4" borderId="10" xfId="2" applyNumberFormat="1" applyFont="1" applyFill="1" applyBorder="1" applyAlignment="1">
      <alignment vertical="center"/>
    </xf>
    <xf numFmtId="0" fontId="9" fillId="2" borderId="13" xfId="0" applyFont="1" applyFill="1" applyBorder="1" applyAlignment="1"/>
    <xf numFmtId="0" fontId="9" fillId="2" borderId="8" xfId="0" quotePrefix="1" applyFont="1" applyFill="1" applyBorder="1"/>
    <xf numFmtId="0" fontId="4" fillId="2" borderId="11" xfId="0" quotePrefix="1" applyFont="1" applyFill="1" applyBorder="1"/>
    <xf numFmtId="164" fontId="9" fillId="2" borderId="10" xfId="2" applyNumberFormat="1" applyFont="1" applyFill="1" applyBorder="1" applyAlignment="1">
      <alignment vertical="center"/>
    </xf>
    <xf numFmtId="0" fontId="4" fillId="0" borderId="11" xfId="0" quotePrefix="1" applyFont="1" applyFill="1" applyBorder="1"/>
    <xf numFmtId="0" fontId="11" fillId="0" borderId="0" xfId="0" applyFont="1" applyFill="1"/>
    <xf numFmtId="0" fontId="4" fillId="0" borderId="10" xfId="0" applyFont="1" applyFill="1" applyBorder="1"/>
    <xf numFmtId="164" fontId="4" fillId="0" borderId="10" xfId="2" applyNumberFormat="1" applyFont="1" applyFill="1" applyBorder="1" applyAlignment="1">
      <alignment horizontal="right" vertical="center"/>
    </xf>
    <xf numFmtId="164" fontId="4" fillId="4" borderId="10" xfId="2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64" fontId="6" fillId="0" borderId="0" xfId="2" applyFont="1"/>
    <xf numFmtId="165" fontId="6" fillId="0" borderId="0" xfId="2" applyNumberFormat="1" applyFont="1"/>
    <xf numFmtId="0" fontId="9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65" fontId="7" fillId="0" borderId="0" xfId="0" applyNumberFormat="1" applyFont="1"/>
    <xf numFmtId="164" fontId="9" fillId="5" borderId="10" xfId="2" applyNumberFormat="1" applyFont="1" applyFill="1" applyBorder="1" applyAlignment="1">
      <alignment vertical="center"/>
    </xf>
    <xf numFmtId="164" fontId="9" fillId="5" borderId="13" xfId="2" applyNumberFormat="1" applyFont="1" applyFill="1" applyBorder="1" applyAlignment="1">
      <alignment vertical="center"/>
    </xf>
    <xf numFmtId="164" fontId="9" fillId="5" borderId="10" xfId="2" applyNumberFormat="1" applyFont="1" applyFill="1" applyBorder="1" applyAlignment="1">
      <alignment horizontal="right" vertical="center"/>
    </xf>
    <xf numFmtId="164" fontId="9" fillId="5" borderId="6" xfId="2" applyNumberFormat="1" applyFont="1" applyFill="1" applyBorder="1" applyAlignment="1">
      <alignment vertical="center"/>
    </xf>
    <xf numFmtId="164" fontId="9" fillId="5" borderId="14" xfId="2" applyNumberFormat="1" applyFont="1" applyFill="1" applyBorder="1" applyAlignment="1">
      <alignment vertical="center"/>
    </xf>
    <xf numFmtId="164" fontId="9" fillId="5" borderId="10" xfId="2" applyFont="1" applyFill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164" fontId="9" fillId="2" borderId="14" xfId="2" applyNumberFormat="1" applyFont="1" applyFill="1" applyBorder="1" applyAlignment="1">
      <alignment vertical="center"/>
    </xf>
    <xf numFmtId="164" fontId="9" fillId="2" borderId="10" xfId="2" applyNumberFormat="1" applyFont="1" applyFill="1" applyBorder="1" applyAlignment="1">
      <alignment horizontal="right" vertical="center"/>
    </xf>
    <xf numFmtId="164" fontId="4" fillId="2" borderId="10" xfId="2" applyNumberFormat="1" applyFont="1" applyFill="1" applyBorder="1" applyAlignment="1">
      <alignment vertical="center"/>
    </xf>
    <xf numFmtId="164" fontId="9" fillId="2" borderId="10" xfId="2" applyFont="1" applyFill="1" applyBorder="1" applyAlignment="1">
      <alignment vertical="center"/>
    </xf>
    <xf numFmtId="164" fontId="9" fillId="2" borderId="13" xfId="2" applyNumberFormat="1" applyFont="1" applyFill="1" applyBorder="1" applyAlignment="1">
      <alignment vertical="center"/>
    </xf>
    <xf numFmtId="164" fontId="9" fillId="2" borderId="6" xfId="2" applyNumberFormat="1" applyFont="1" applyFill="1" applyBorder="1" applyAlignment="1">
      <alignment vertical="center"/>
    </xf>
    <xf numFmtId="164" fontId="6" fillId="0" borderId="0" xfId="0" applyNumberFormat="1" applyFont="1"/>
    <xf numFmtId="0" fontId="4" fillId="4" borderId="11" xfId="0" quotePrefix="1" applyFont="1" applyFill="1" applyBorder="1"/>
    <xf numFmtId="0" fontId="4" fillId="4" borderId="10" xfId="0" applyFont="1" applyFill="1" applyBorder="1"/>
    <xf numFmtId="0" fontId="9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64" fontId="4" fillId="2" borderId="10" xfId="2" applyNumberFormat="1" applyFont="1" applyFill="1" applyBorder="1" applyAlignment="1">
      <alignment horizontal="right" vertical="center"/>
    </xf>
    <xf numFmtId="164" fontId="9" fillId="2" borderId="16" xfId="2" applyNumberFormat="1" applyFont="1" applyFill="1" applyBorder="1" applyAlignment="1">
      <alignment vertical="center"/>
    </xf>
    <xf numFmtId="164" fontId="9" fillId="2" borderId="17" xfId="2" applyNumberFormat="1" applyFont="1" applyFill="1" applyBorder="1" applyAlignment="1">
      <alignment vertical="center"/>
    </xf>
    <xf numFmtId="164" fontId="9" fillId="2" borderId="19" xfId="2" applyNumberFormat="1" applyFont="1" applyFill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4" borderId="11" xfId="0" quotePrefix="1" applyFont="1" applyFill="1" applyBorder="1"/>
    <xf numFmtId="0" fontId="9" fillId="2" borderId="13" xfId="0" applyFont="1" applyFill="1" applyBorder="1" applyAlignment="1">
      <alignment horizontal="center" vertical="center"/>
    </xf>
    <xf numFmtId="0" fontId="9" fillId="0" borderId="10" xfId="0" quotePrefix="1" applyFont="1" applyBorder="1"/>
    <xf numFmtId="0" fontId="9" fillId="0" borderId="10" xfId="0" applyFont="1" applyBorder="1" applyAlignment="1">
      <alignment vertical="center"/>
    </xf>
    <xf numFmtId="0" fontId="11" fillId="0" borderId="10" xfId="0" applyFont="1" applyFill="1" applyBorder="1"/>
    <xf numFmtId="0" fontId="9" fillId="2" borderId="10" xfId="0" applyFont="1" applyFill="1" applyBorder="1" applyAlignment="1">
      <alignment vertical="center"/>
    </xf>
    <xf numFmtId="0" fontId="9" fillId="0" borderId="10" xfId="0" quotePrefix="1" applyFont="1" applyFill="1" applyBorder="1" applyAlignment="1">
      <alignment horizontal="left"/>
    </xf>
    <xf numFmtId="0" fontId="9" fillId="0" borderId="10" xfId="0" applyFont="1" applyFill="1" applyBorder="1" applyAlignment="1">
      <alignment vertical="center"/>
    </xf>
    <xf numFmtId="0" fontId="9" fillId="0" borderId="21" xfId="0" applyFont="1" applyBorder="1" applyAlignment="1"/>
    <xf numFmtId="164" fontId="8" fillId="3" borderId="12" xfId="2" applyFont="1" applyFill="1" applyBorder="1" applyAlignment="1">
      <alignment horizontal="center" vertical="center"/>
    </xf>
    <xf numFmtId="0" fontId="6" fillId="0" borderId="10" xfId="0" applyFont="1" applyFill="1" applyBorder="1"/>
    <xf numFmtId="0" fontId="4" fillId="0" borderId="10" xfId="0" quotePrefix="1" applyFont="1" applyFill="1" applyBorder="1"/>
    <xf numFmtId="49" fontId="9" fillId="0" borderId="10" xfId="0" quotePrefix="1" applyNumberFormat="1" applyFont="1" applyFill="1" applyBorder="1"/>
    <xf numFmtId="0" fontId="9" fillId="0" borderId="10" xfId="0" quotePrefix="1" applyFont="1" applyFill="1" applyBorder="1"/>
    <xf numFmtId="49" fontId="4" fillId="0" borderId="10" xfId="0" quotePrefix="1" applyNumberFormat="1" applyFont="1" applyFill="1" applyBorder="1"/>
    <xf numFmtId="0" fontId="9" fillId="0" borderId="10" xfId="0" applyFont="1" applyFill="1" applyBorder="1"/>
    <xf numFmtId="0" fontId="9" fillId="0" borderId="21" xfId="0" quotePrefix="1" applyFont="1" applyFill="1" applyBorder="1"/>
    <xf numFmtId="0" fontId="9" fillId="0" borderId="21" xfId="0" applyFont="1" applyFill="1" applyBorder="1"/>
    <xf numFmtId="0" fontId="9" fillId="0" borderId="13" xfId="0" applyFont="1" applyBorder="1" applyAlignment="1"/>
    <xf numFmtId="0" fontId="9" fillId="0" borderId="13" xfId="0" applyFont="1" applyFill="1" applyBorder="1"/>
    <xf numFmtId="0" fontId="9" fillId="2" borderId="2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9" fillId="0" borderId="10" xfId="2" applyNumberFormat="1" applyFont="1" applyFill="1" applyBorder="1" applyAlignment="1">
      <alignment horizontal="right" vertical="center"/>
    </xf>
    <xf numFmtId="0" fontId="9" fillId="2" borderId="10" xfId="0" quotePrefix="1" applyFont="1" applyFill="1" applyBorder="1"/>
    <xf numFmtId="0" fontId="9" fillId="2" borderId="21" xfId="0" quotePrefix="1" applyFont="1" applyFill="1" applyBorder="1"/>
    <xf numFmtId="0" fontId="9" fillId="0" borderId="21" xfId="0" applyFont="1" applyBorder="1"/>
    <xf numFmtId="164" fontId="9" fillId="0" borderId="21" xfId="2" applyNumberFormat="1" applyFont="1" applyBorder="1" applyAlignment="1">
      <alignment vertical="center"/>
    </xf>
    <xf numFmtId="164" fontId="9" fillId="2" borderId="21" xfId="2" applyNumberFormat="1" applyFont="1" applyFill="1" applyBorder="1" applyAlignment="1">
      <alignment vertical="center"/>
    </xf>
    <xf numFmtId="49" fontId="9" fillId="0" borderId="13" xfId="0" quotePrefix="1" applyNumberFormat="1" applyFont="1" applyFill="1" applyBorder="1"/>
    <xf numFmtId="0" fontId="9" fillId="5" borderId="11" xfId="0" quotePrefix="1" applyFont="1" applyFill="1" applyBorder="1"/>
    <xf numFmtId="164" fontId="4" fillId="5" borderId="10" xfId="2" applyNumberFormat="1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/>
    </xf>
    <xf numFmtId="164" fontId="9" fillId="0" borderId="14" xfId="2" applyNumberFormat="1" applyFont="1" applyFill="1" applyBorder="1" applyAlignment="1">
      <alignment vertical="center"/>
    </xf>
    <xf numFmtId="0" fontId="6" fillId="0" borderId="0" xfId="0" applyFont="1" applyFill="1"/>
    <xf numFmtId="164" fontId="9" fillId="0" borderId="10" xfId="2" applyFont="1" applyFill="1" applyBorder="1" applyAlignment="1">
      <alignment vertical="center"/>
    </xf>
    <xf numFmtId="164" fontId="9" fillId="0" borderId="16" xfId="2" applyNumberFormat="1" applyFont="1" applyFill="1" applyBorder="1" applyAlignment="1">
      <alignment vertical="center"/>
    </xf>
    <xf numFmtId="164" fontId="9" fillId="0" borderId="13" xfId="2" applyNumberFormat="1" applyFont="1" applyFill="1" applyBorder="1" applyAlignment="1">
      <alignment vertical="center"/>
    </xf>
    <xf numFmtId="164" fontId="9" fillId="0" borderId="17" xfId="2" applyNumberFormat="1" applyFont="1" applyFill="1" applyBorder="1" applyAlignment="1">
      <alignment vertical="center"/>
    </xf>
    <xf numFmtId="164" fontId="9" fillId="0" borderId="21" xfId="2" applyNumberFormat="1" applyFont="1" applyFill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4" fillId="0" borderId="12" xfId="0" applyFont="1" applyFill="1" applyBorder="1" applyAlignment="1">
      <alignment horizontal="center"/>
    </xf>
    <xf numFmtId="164" fontId="9" fillId="5" borderId="17" xfId="2" applyNumberFormat="1" applyFont="1" applyFill="1" applyBorder="1" applyAlignment="1">
      <alignment vertical="center"/>
    </xf>
    <xf numFmtId="164" fontId="9" fillId="5" borderId="21" xfId="2" applyNumberFormat="1" applyFont="1" applyFill="1" applyBorder="1" applyAlignment="1">
      <alignment vertical="center"/>
    </xf>
    <xf numFmtId="164" fontId="9" fillId="5" borderId="16" xfId="2" applyNumberFormat="1" applyFont="1" applyFill="1" applyBorder="1" applyAlignment="1">
      <alignment vertical="center"/>
    </xf>
    <xf numFmtId="164" fontId="4" fillId="5" borderId="10" xfId="2" applyNumberFormat="1" applyFont="1" applyFill="1" applyBorder="1" applyAlignment="1">
      <alignment horizontal="righ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4" fillId="0" borderId="12" xfId="0" applyFont="1" applyFill="1" applyBorder="1" applyAlignment="1">
      <alignment horizontal="center"/>
    </xf>
    <xf numFmtId="0" fontId="6" fillId="2" borderId="0" xfId="0" applyFont="1" applyFill="1"/>
    <xf numFmtId="0" fontId="6" fillId="2" borderId="10" xfId="0" applyFont="1" applyFill="1" applyBorder="1"/>
    <xf numFmtId="164" fontId="9" fillId="0" borderId="0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52"/>
  <sheetViews>
    <sheetView showGridLines="0" tabSelected="1" zoomScale="89" zoomScaleNormal="89" zoomScaleSheetLayoutView="100" zoomScalePageLayoutView="89" workbookViewId="0">
      <pane ySplit="7" topLeftCell="A8" activePane="bottomLeft" state="frozen"/>
      <selection pane="bottomLeft" activeCell="F10" sqref="F10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9" width="14.83203125" style="1" customWidth="1"/>
    <col min="10" max="16384" width="8.83203125" style="1"/>
  </cols>
  <sheetData>
    <row r="1" spans="1:12" ht="6.75" customHeight="1" x14ac:dyDescent="0.2"/>
    <row r="2" spans="1:12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  <c r="I2" s="172"/>
    </row>
    <row r="3" spans="1:12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  <c r="I3" s="173"/>
    </row>
    <row r="4" spans="1:12" ht="15" customHeight="1" x14ac:dyDescent="0.2">
      <c r="A4" s="173" t="s">
        <v>137</v>
      </c>
      <c r="B4" s="173"/>
      <c r="C4" s="173"/>
      <c r="D4" s="173"/>
      <c r="E4" s="173"/>
      <c r="F4" s="173"/>
      <c r="G4" s="173"/>
      <c r="H4" s="173"/>
      <c r="I4" s="173"/>
    </row>
    <row r="5" spans="1:12" ht="6" customHeight="1" x14ac:dyDescent="0.2">
      <c r="A5" s="174"/>
      <c r="B5" s="174"/>
      <c r="C5" s="174"/>
      <c r="D5" s="174"/>
      <c r="E5" s="174"/>
      <c r="F5" s="173"/>
    </row>
    <row r="6" spans="1:12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  <c r="I6" s="178"/>
    </row>
    <row r="7" spans="1:12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42044</v>
      </c>
      <c r="G7" s="38">
        <v>42045</v>
      </c>
      <c r="H7" s="38">
        <v>42051</v>
      </c>
      <c r="I7" s="38"/>
      <c r="K7" s="1" t="s">
        <v>153</v>
      </c>
    </row>
    <row r="8" spans="1:12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21"/>
      <c r="G8" s="21">
        <v>922100</v>
      </c>
      <c r="H8" s="21"/>
      <c r="I8" s="21"/>
    </row>
    <row r="9" spans="1:12" ht="13.5" customHeight="1" x14ac:dyDescent="0.2">
      <c r="A9" s="165"/>
      <c r="B9" s="167"/>
      <c r="C9" s="167"/>
      <c r="D9" s="5" t="s">
        <v>99</v>
      </c>
      <c r="E9" s="169"/>
      <c r="F9" s="22"/>
      <c r="G9" s="22">
        <v>118871</v>
      </c>
      <c r="H9" s="22"/>
      <c r="I9" s="22"/>
    </row>
    <row r="10" spans="1:12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2">
        <f>390039+2000</f>
        <v>392039</v>
      </c>
      <c r="G10" s="22"/>
      <c r="H10" s="22"/>
      <c r="I10" s="22"/>
      <c r="J10" s="1" t="s">
        <v>153</v>
      </c>
    </row>
    <row r="11" spans="1:12" ht="13.5" customHeight="1" x14ac:dyDescent="0.2">
      <c r="A11" s="152">
        <v>3</v>
      </c>
      <c r="B11" s="156" t="s">
        <v>5</v>
      </c>
      <c r="C11" s="170" t="s">
        <v>20</v>
      </c>
      <c r="E11" s="54" t="s">
        <v>98</v>
      </c>
      <c r="F11" s="49"/>
      <c r="G11" s="49">
        <v>719243</v>
      </c>
      <c r="H11" s="26"/>
      <c r="I11" s="26"/>
      <c r="L11" s="59"/>
    </row>
    <row r="12" spans="1:12" ht="13.5" customHeight="1" x14ac:dyDescent="0.2">
      <c r="A12" s="153"/>
      <c r="B12" s="157"/>
      <c r="C12" s="171"/>
      <c r="D12" s="47" t="s">
        <v>142</v>
      </c>
      <c r="E12" s="55"/>
      <c r="F12" s="45"/>
      <c r="G12" s="26">
        <f>2500+300153</f>
        <v>302653</v>
      </c>
      <c r="H12" s="26"/>
      <c r="I12" s="26"/>
    </row>
    <row r="13" spans="1:12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22"/>
      <c r="H13" s="22">
        <v>413129</v>
      </c>
      <c r="I13" s="22"/>
    </row>
    <row r="14" spans="1:12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/>
      <c r="G14" s="22">
        <v>656386</v>
      </c>
      <c r="H14" s="22"/>
      <c r="I14" s="22"/>
    </row>
    <row r="15" spans="1:12" ht="13.5" customHeight="1" x14ac:dyDescent="0.2">
      <c r="A15" s="158"/>
      <c r="B15" s="159"/>
      <c r="C15" s="159"/>
      <c r="D15" s="5" t="s">
        <v>156</v>
      </c>
      <c r="E15" s="161"/>
      <c r="F15" s="45"/>
      <c r="G15" s="22">
        <v>244502</v>
      </c>
      <c r="H15" s="22"/>
      <c r="I15" s="22"/>
      <c r="J15" s="1" t="s">
        <v>153</v>
      </c>
    </row>
    <row r="16" spans="1:12" ht="13.5" customHeight="1" x14ac:dyDescent="0.2">
      <c r="A16" s="14">
        <v>6</v>
      </c>
      <c r="B16" s="6" t="s">
        <v>85</v>
      </c>
      <c r="C16" s="6" t="s">
        <v>23</v>
      </c>
      <c r="D16" s="5" t="s">
        <v>67</v>
      </c>
      <c r="E16" s="56"/>
      <c r="F16" s="45"/>
      <c r="G16" s="22">
        <v>684135</v>
      </c>
      <c r="H16" s="22"/>
      <c r="I16" s="22"/>
    </row>
    <row r="17" spans="1:12" ht="13.5" customHeight="1" x14ac:dyDescent="0.2">
      <c r="A17" s="14">
        <v>7</v>
      </c>
      <c r="B17" s="6" t="s">
        <v>2</v>
      </c>
      <c r="C17" s="6" t="s">
        <v>25</v>
      </c>
      <c r="D17" s="5" t="s">
        <v>69</v>
      </c>
      <c r="E17" s="56"/>
      <c r="F17" s="45"/>
      <c r="G17" s="22">
        <v>488242</v>
      </c>
      <c r="H17" s="22"/>
      <c r="I17" s="22"/>
    </row>
    <row r="18" spans="1:12" ht="13.5" customHeight="1" x14ac:dyDescent="0.2">
      <c r="A18" s="14">
        <v>8</v>
      </c>
      <c r="B18" s="6" t="s">
        <v>59</v>
      </c>
      <c r="C18" s="6" t="s">
        <v>35</v>
      </c>
      <c r="D18" s="5" t="s">
        <v>102</v>
      </c>
      <c r="E18" s="56"/>
      <c r="F18" s="45"/>
      <c r="G18" s="22">
        <v>459620</v>
      </c>
      <c r="H18" s="22"/>
      <c r="I18" s="22"/>
    </row>
    <row r="19" spans="1:12" ht="13.5" customHeight="1" x14ac:dyDescent="0.2">
      <c r="A19" s="14">
        <v>9</v>
      </c>
      <c r="B19" s="6" t="s">
        <v>49</v>
      </c>
      <c r="C19" s="6" t="s">
        <v>36</v>
      </c>
      <c r="D19" s="5" t="s">
        <v>68</v>
      </c>
      <c r="E19" s="56"/>
      <c r="F19" s="57"/>
      <c r="G19" s="24"/>
      <c r="H19" s="24">
        <v>661892</v>
      </c>
      <c r="I19" s="24"/>
    </row>
    <row r="20" spans="1:12" ht="13.5" customHeight="1" x14ac:dyDescent="0.2">
      <c r="A20" s="14">
        <v>10</v>
      </c>
      <c r="B20" s="20" t="s">
        <v>83</v>
      </c>
      <c r="C20" s="20" t="s">
        <v>21</v>
      </c>
      <c r="D20" s="5" t="s">
        <v>121</v>
      </c>
      <c r="E20" s="56"/>
      <c r="F20" s="45"/>
      <c r="G20" s="22"/>
      <c r="H20" s="22">
        <v>646978</v>
      </c>
      <c r="I20" s="22"/>
    </row>
    <row r="21" spans="1:12" ht="13.5" customHeight="1" x14ac:dyDescent="0.2">
      <c r="A21" s="14">
        <v>11</v>
      </c>
      <c r="B21" s="6" t="s">
        <v>82</v>
      </c>
      <c r="C21" s="6" t="s">
        <v>38</v>
      </c>
      <c r="D21" s="5" t="s">
        <v>70</v>
      </c>
      <c r="E21" s="56"/>
      <c r="F21" s="45"/>
      <c r="G21" s="22">
        <v>540625</v>
      </c>
      <c r="H21" s="22"/>
      <c r="I21" s="22"/>
    </row>
    <row r="22" spans="1:12" ht="13.5" customHeight="1" x14ac:dyDescent="0.2">
      <c r="A22" s="14">
        <v>12</v>
      </c>
      <c r="B22" s="6" t="s">
        <v>46</v>
      </c>
      <c r="C22" s="6" t="s">
        <v>45</v>
      </c>
      <c r="D22" s="5" t="s">
        <v>71</v>
      </c>
      <c r="E22" s="56"/>
      <c r="F22" s="45"/>
      <c r="G22" s="22">
        <v>638010</v>
      </c>
      <c r="H22" s="22"/>
      <c r="I22" s="22"/>
      <c r="L22" s="1" t="s">
        <v>153</v>
      </c>
    </row>
    <row r="23" spans="1:12" ht="13.5" customHeight="1" x14ac:dyDescent="0.2">
      <c r="A23" s="14">
        <v>13</v>
      </c>
      <c r="B23" s="6" t="s">
        <v>60</v>
      </c>
      <c r="C23" s="19" t="s">
        <v>61</v>
      </c>
      <c r="D23" s="5" t="s">
        <v>73</v>
      </c>
      <c r="E23" s="56"/>
      <c r="F23" s="45"/>
      <c r="G23" s="22">
        <v>265667</v>
      </c>
      <c r="H23" s="22"/>
      <c r="I23" s="22"/>
    </row>
    <row r="24" spans="1:12" ht="13.5" customHeight="1" x14ac:dyDescent="0.2">
      <c r="A24" s="62">
        <v>14</v>
      </c>
      <c r="B24" s="31" t="s">
        <v>60</v>
      </c>
      <c r="C24" s="46" t="s">
        <v>34</v>
      </c>
      <c r="D24" s="52" t="s">
        <v>141</v>
      </c>
      <c r="E24" s="56"/>
      <c r="F24" s="57"/>
      <c r="G24" s="24">
        <f>2500+137500</f>
        <v>140000</v>
      </c>
      <c r="H24" s="24"/>
      <c r="I24" s="24"/>
    </row>
    <row r="25" spans="1:12" ht="13.5" customHeight="1" x14ac:dyDescent="0.2">
      <c r="A25" s="14">
        <v>15</v>
      </c>
      <c r="B25" s="6" t="s">
        <v>46</v>
      </c>
      <c r="C25" s="6" t="s">
        <v>90</v>
      </c>
      <c r="D25" s="5" t="s">
        <v>103</v>
      </c>
      <c r="E25" s="56"/>
      <c r="F25" s="45"/>
      <c r="G25" s="22">
        <v>810766</v>
      </c>
      <c r="H25" s="22"/>
      <c r="I25" s="22"/>
      <c r="J25" s="1" t="s">
        <v>153</v>
      </c>
    </row>
    <row r="26" spans="1:12" ht="13.5" customHeight="1" x14ac:dyDescent="0.2">
      <c r="A26" s="14">
        <v>16</v>
      </c>
      <c r="B26" s="6" t="s">
        <v>7</v>
      </c>
      <c r="C26" s="20" t="s">
        <v>55</v>
      </c>
      <c r="D26" s="5" t="s">
        <v>78</v>
      </c>
      <c r="E26" s="56"/>
      <c r="F26" s="45"/>
      <c r="G26" s="22">
        <v>298308</v>
      </c>
      <c r="H26" s="53"/>
      <c r="I26" s="53"/>
    </row>
    <row r="27" spans="1:12" ht="13.5" customHeight="1" x14ac:dyDescent="0.2">
      <c r="A27" s="14">
        <v>17</v>
      </c>
      <c r="B27" s="6" t="s">
        <v>3</v>
      </c>
      <c r="C27" s="20" t="s">
        <v>143</v>
      </c>
      <c r="D27" s="5"/>
      <c r="E27" s="56" t="s">
        <v>144</v>
      </c>
      <c r="F27" s="58"/>
      <c r="G27" s="58">
        <f>600128+2500</f>
        <v>602628</v>
      </c>
      <c r="H27" s="22"/>
      <c r="I27" s="22"/>
    </row>
    <row r="28" spans="1:12" ht="13.5" customHeight="1" x14ac:dyDescent="0.2">
      <c r="A28" s="14">
        <v>18</v>
      </c>
      <c r="B28" s="6" t="s">
        <v>11</v>
      </c>
      <c r="C28" s="6" t="s">
        <v>53</v>
      </c>
      <c r="D28" s="8" t="s">
        <v>115</v>
      </c>
      <c r="E28" s="56"/>
      <c r="F28" s="45"/>
      <c r="G28" s="22">
        <v>57183</v>
      </c>
      <c r="H28" s="22"/>
      <c r="I28" s="22"/>
    </row>
    <row r="29" spans="1:12" ht="13.5" customHeight="1" x14ac:dyDescent="0.2">
      <c r="A29" s="162">
        <v>19</v>
      </c>
      <c r="B29" s="156" t="s">
        <v>10</v>
      </c>
      <c r="C29" s="156" t="s">
        <v>54</v>
      </c>
      <c r="D29" s="5" t="s">
        <v>100</v>
      </c>
      <c r="E29" s="56"/>
      <c r="F29" s="45"/>
      <c r="G29" s="22">
        <v>789439</v>
      </c>
      <c r="H29" s="22"/>
      <c r="I29" s="22"/>
    </row>
    <row r="30" spans="1:12" ht="13.5" customHeight="1" x14ac:dyDescent="0.2">
      <c r="A30" s="163"/>
      <c r="B30" s="157"/>
      <c r="C30" s="157"/>
      <c r="D30" s="48" t="s">
        <v>145</v>
      </c>
      <c r="E30" s="56"/>
      <c r="F30" s="45"/>
      <c r="G30" s="22"/>
      <c r="H30" s="53"/>
      <c r="I30" s="53"/>
    </row>
    <row r="31" spans="1:12" ht="13.5" customHeight="1" x14ac:dyDescent="0.2">
      <c r="A31" s="50">
        <v>20</v>
      </c>
      <c r="B31" s="6" t="s">
        <v>13</v>
      </c>
      <c r="C31" s="6" t="s">
        <v>19</v>
      </c>
      <c r="D31" s="5" t="s">
        <v>101</v>
      </c>
      <c r="E31" s="56"/>
      <c r="F31" s="45"/>
      <c r="G31" s="22">
        <v>121900</v>
      </c>
      <c r="H31" s="22"/>
      <c r="I31" s="22"/>
    </row>
    <row r="32" spans="1:12" ht="13.5" customHeight="1" x14ac:dyDescent="0.2">
      <c r="A32" s="14">
        <v>21</v>
      </c>
      <c r="B32" s="6" t="s">
        <v>12</v>
      </c>
      <c r="C32" s="6" t="s">
        <v>91</v>
      </c>
      <c r="D32" s="5" t="s">
        <v>77</v>
      </c>
      <c r="E32" s="56"/>
      <c r="F32" s="45"/>
      <c r="G32" s="22">
        <v>528029</v>
      </c>
      <c r="H32" s="22"/>
      <c r="I32" s="22"/>
    </row>
    <row r="33" spans="1:13" ht="13.5" customHeight="1" x14ac:dyDescent="0.2">
      <c r="A33" s="158">
        <v>22</v>
      </c>
      <c r="B33" s="159" t="s">
        <v>17</v>
      </c>
      <c r="C33" s="159" t="s">
        <v>152</v>
      </c>
      <c r="D33" s="9" t="s">
        <v>79</v>
      </c>
      <c r="E33" s="160"/>
      <c r="F33" s="45"/>
      <c r="G33" s="22">
        <v>293144</v>
      </c>
      <c r="H33" s="22"/>
      <c r="I33" s="22"/>
    </row>
    <row r="34" spans="1:13" ht="13.5" customHeight="1" x14ac:dyDescent="0.2">
      <c r="A34" s="158"/>
      <c r="B34" s="159"/>
      <c r="C34" s="159"/>
      <c r="D34" s="5" t="s">
        <v>113</v>
      </c>
      <c r="E34" s="161"/>
      <c r="F34" s="45"/>
      <c r="G34" s="22">
        <v>124899</v>
      </c>
      <c r="H34" s="22"/>
      <c r="I34" s="22"/>
    </row>
    <row r="35" spans="1:13" ht="13.5" customHeight="1" x14ac:dyDescent="0.2">
      <c r="A35" s="158">
        <v>23</v>
      </c>
      <c r="B35" s="159" t="s">
        <v>18</v>
      </c>
      <c r="C35" s="159" t="s">
        <v>58</v>
      </c>
      <c r="D35" s="5" t="s">
        <v>80</v>
      </c>
      <c r="E35" s="160"/>
      <c r="F35" s="45"/>
      <c r="G35" s="22">
        <v>423498</v>
      </c>
      <c r="H35" s="22"/>
      <c r="I35" s="22"/>
    </row>
    <row r="36" spans="1:13" ht="13.5" customHeight="1" x14ac:dyDescent="0.2">
      <c r="A36" s="158"/>
      <c r="B36" s="159"/>
      <c r="C36" s="159"/>
      <c r="D36" s="5" t="s">
        <v>114</v>
      </c>
      <c r="E36" s="161"/>
      <c r="F36" s="45"/>
      <c r="G36" s="22">
        <v>276802</v>
      </c>
      <c r="H36" s="22"/>
      <c r="I36" s="22"/>
    </row>
    <row r="37" spans="1:13" ht="13.5" customHeight="1" x14ac:dyDescent="0.2">
      <c r="A37" s="14">
        <v>24</v>
      </c>
      <c r="B37" s="6" t="s">
        <v>84</v>
      </c>
      <c r="C37" s="6" t="s">
        <v>39</v>
      </c>
      <c r="D37" s="5" t="s">
        <v>72</v>
      </c>
      <c r="E37" s="56"/>
      <c r="F37" s="45"/>
      <c r="G37" s="22">
        <v>111105</v>
      </c>
      <c r="H37" s="22"/>
      <c r="I37" s="22"/>
    </row>
    <row r="38" spans="1:13" ht="13.5" customHeight="1" x14ac:dyDescent="0.2">
      <c r="A38" s="14">
        <v>25</v>
      </c>
      <c r="B38" s="6" t="s">
        <v>122</v>
      </c>
      <c r="C38" s="6" t="s">
        <v>22</v>
      </c>
      <c r="D38" s="5" t="s">
        <v>66</v>
      </c>
      <c r="E38" s="56"/>
      <c r="F38" s="57"/>
      <c r="G38" s="24">
        <v>131486</v>
      </c>
      <c r="H38" s="24"/>
      <c r="I38" s="24"/>
    </row>
    <row r="39" spans="1:13" ht="13.5" customHeight="1" x14ac:dyDescent="0.2">
      <c r="A39" s="14">
        <v>26</v>
      </c>
      <c r="B39" s="6" t="s">
        <v>26</v>
      </c>
      <c r="C39" s="6" t="s">
        <v>27</v>
      </c>
      <c r="D39" s="5" t="s">
        <v>104</v>
      </c>
      <c r="E39" s="56"/>
      <c r="F39" s="45"/>
      <c r="G39" s="22">
        <v>306076</v>
      </c>
      <c r="H39" s="22"/>
      <c r="I39" s="22"/>
    </row>
    <row r="40" spans="1:13" ht="13.5" customHeight="1" x14ac:dyDescent="0.2">
      <c r="A40" s="14">
        <v>27</v>
      </c>
      <c r="B40" s="6" t="s">
        <v>51</v>
      </c>
      <c r="C40" s="6" t="s">
        <v>43</v>
      </c>
      <c r="D40" s="5" t="s">
        <v>81</v>
      </c>
      <c r="E40" s="56"/>
      <c r="F40" s="45"/>
      <c r="G40" s="22">
        <v>230688</v>
      </c>
      <c r="H40" s="22"/>
      <c r="I40" s="22"/>
    </row>
    <row r="41" spans="1:13" ht="13.5" customHeight="1" x14ac:dyDescent="0.2">
      <c r="A41" s="14">
        <v>28</v>
      </c>
      <c r="B41" s="6" t="s">
        <v>14</v>
      </c>
      <c r="C41" s="6" t="s">
        <v>92</v>
      </c>
      <c r="D41" s="5" t="s">
        <v>105</v>
      </c>
      <c r="E41" s="56"/>
      <c r="F41" s="45"/>
      <c r="G41" s="22">
        <v>405541</v>
      </c>
      <c r="H41" s="22"/>
      <c r="I41" s="22"/>
    </row>
    <row r="42" spans="1:13" ht="13.5" customHeight="1" x14ac:dyDescent="0.2">
      <c r="A42" s="14">
        <v>29</v>
      </c>
      <c r="B42" s="6" t="s">
        <v>15</v>
      </c>
      <c r="C42" s="19" t="s">
        <v>56</v>
      </c>
      <c r="D42" s="18" t="s">
        <v>126</v>
      </c>
      <c r="E42" s="56"/>
      <c r="F42" s="57"/>
      <c r="G42" s="24"/>
      <c r="H42" s="24">
        <v>38500</v>
      </c>
      <c r="I42" s="24"/>
    </row>
    <row r="43" spans="1:13" ht="13.5" customHeight="1" x14ac:dyDescent="0.2">
      <c r="A43" s="14">
        <v>30</v>
      </c>
      <c r="B43" s="6" t="s">
        <v>47</v>
      </c>
      <c r="C43" s="6" t="s">
        <v>48</v>
      </c>
      <c r="D43" s="5" t="s">
        <v>106</v>
      </c>
      <c r="E43" s="56"/>
      <c r="F43" s="45"/>
      <c r="G43" s="22">
        <v>288256</v>
      </c>
      <c r="H43" s="22"/>
      <c r="I43" s="22"/>
    </row>
    <row r="44" spans="1:13" ht="13.5" customHeight="1" x14ac:dyDescent="0.2">
      <c r="A44" s="14">
        <v>31</v>
      </c>
      <c r="B44" s="6" t="s">
        <v>26</v>
      </c>
      <c r="C44" s="6" t="s">
        <v>93</v>
      </c>
      <c r="D44" s="5" t="s">
        <v>107</v>
      </c>
      <c r="E44" s="56"/>
      <c r="F44" s="45"/>
      <c r="G44" s="22">
        <v>488485</v>
      </c>
      <c r="H44" s="53"/>
      <c r="I44" s="53"/>
    </row>
    <row r="45" spans="1:13" ht="13.5" customHeight="1" x14ac:dyDescent="0.2">
      <c r="A45" s="14">
        <v>32</v>
      </c>
      <c r="B45" s="6" t="s">
        <v>29</v>
      </c>
      <c r="C45" s="20" t="s">
        <v>94</v>
      </c>
      <c r="D45" s="16" t="s">
        <v>131</v>
      </c>
      <c r="E45" s="56"/>
      <c r="F45" s="57"/>
      <c r="G45" s="24"/>
      <c r="H45" s="24"/>
      <c r="I45" s="24"/>
    </row>
    <row r="46" spans="1:13" ht="13.5" customHeight="1" x14ac:dyDescent="0.2">
      <c r="A46" s="14">
        <v>33</v>
      </c>
      <c r="B46" s="6" t="s">
        <v>29</v>
      </c>
      <c r="C46" s="6" t="s">
        <v>37</v>
      </c>
      <c r="D46" s="5" t="s">
        <v>108</v>
      </c>
      <c r="E46" s="7"/>
      <c r="F46" s="22"/>
      <c r="G46" s="22">
        <v>588160</v>
      </c>
      <c r="H46" s="22"/>
      <c r="I46" s="22"/>
    </row>
    <row r="47" spans="1:13" ht="13.5" customHeight="1" x14ac:dyDescent="0.2">
      <c r="A47" s="14">
        <v>34</v>
      </c>
      <c r="B47" s="6" t="s">
        <v>24</v>
      </c>
      <c r="C47" s="6" t="s">
        <v>28</v>
      </c>
      <c r="D47" s="5" t="s">
        <v>109</v>
      </c>
      <c r="E47" s="7"/>
      <c r="F47" s="22"/>
      <c r="G47" s="22">
        <v>418112</v>
      </c>
      <c r="H47" s="22"/>
      <c r="I47" s="22"/>
      <c r="M47" s="29" t="s">
        <v>153</v>
      </c>
    </row>
    <row r="48" spans="1:13" ht="13.5" customHeight="1" x14ac:dyDescent="0.2">
      <c r="A48" s="14">
        <v>35</v>
      </c>
      <c r="B48" s="20" t="s">
        <v>29</v>
      </c>
      <c r="C48" s="20" t="s">
        <v>30</v>
      </c>
      <c r="D48" s="5" t="s">
        <v>123</v>
      </c>
      <c r="E48" s="7"/>
      <c r="F48" s="26"/>
      <c r="G48" s="22"/>
      <c r="H48" s="22">
        <v>222101</v>
      </c>
      <c r="I48" s="22"/>
      <c r="M48" s="29" t="s">
        <v>153</v>
      </c>
    </row>
    <row r="49" spans="1:12" ht="13.5" customHeight="1" x14ac:dyDescent="0.2">
      <c r="A49" s="14">
        <v>36</v>
      </c>
      <c r="B49" s="6" t="s">
        <v>31</v>
      </c>
      <c r="C49" s="6" t="s">
        <v>32</v>
      </c>
      <c r="D49" s="5" t="s">
        <v>110</v>
      </c>
      <c r="E49" s="7"/>
      <c r="F49" s="26"/>
      <c r="G49" s="22">
        <v>350555</v>
      </c>
      <c r="H49" s="22"/>
      <c r="I49" s="22"/>
    </row>
    <row r="50" spans="1:12" ht="13.5" customHeight="1" x14ac:dyDescent="0.2">
      <c r="A50" s="14">
        <v>37</v>
      </c>
      <c r="B50" s="31" t="s">
        <v>33</v>
      </c>
      <c r="C50" s="32" t="s">
        <v>95</v>
      </c>
      <c r="D50" s="16" t="s">
        <v>127</v>
      </c>
      <c r="E50" s="17"/>
      <c r="F50" s="26"/>
      <c r="G50" s="22"/>
      <c r="H50" s="22">
        <v>681907</v>
      </c>
      <c r="I50" s="22"/>
      <c r="L50" s="29"/>
    </row>
    <row r="51" spans="1:12" ht="13.5" customHeight="1" x14ac:dyDescent="0.2">
      <c r="A51" s="14">
        <v>38</v>
      </c>
      <c r="B51" s="20" t="s">
        <v>87</v>
      </c>
      <c r="C51" s="20" t="s">
        <v>40</v>
      </c>
      <c r="D51" s="5" t="s">
        <v>124</v>
      </c>
      <c r="E51" s="7"/>
      <c r="F51" s="26"/>
      <c r="G51" s="22"/>
      <c r="H51" s="22">
        <v>291850</v>
      </c>
      <c r="I51" s="22"/>
    </row>
    <row r="52" spans="1:12" ht="13.5" customHeight="1" x14ac:dyDescent="0.2">
      <c r="A52" s="152">
        <v>39</v>
      </c>
      <c r="B52" s="154" t="s">
        <v>86</v>
      </c>
      <c r="C52" s="154" t="s">
        <v>96</v>
      </c>
      <c r="D52" s="5" t="s">
        <v>125</v>
      </c>
      <c r="E52" s="7"/>
      <c r="F52" s="26"/>
      <c r="G52" s="22"/>
      <c r="H52" s="22">
        <v>344479</v>
      </c>
      <c r="I52" s="22"/>
    </row>
    <row r="53" spans="1:12" ht="13.5" customHeight="1" x14ac:dyDescent="0.2">
      <c r="A53" s="153"/>
      <c r="B53" s="155"/>
      <c r="C53" s="155"/>
      <c r="D53" s="13" t="s">
        <v>128</v>
      </c>
      <c r="E53" s="7"/>
      <c r="F53" s="22"/>
      <c r="G53" s="22">
        <v>230700</v>
      </c>
      <c r="H53" s="22"/>
      <c r="I53" s="22"/>
    </row>
    <row r="54" spans="1:12" ht="13.5" customHeight="1" x14ac:dyDescent="0.2">
      <c r="A54" s="152">
        <v>40</v>
      </c>
      <c r="B54" s="156" t="s">
        <v>62</v>
      </c>
      <c r="C54" s="156" t="s">
        <v>41</v>
      </c>
      <c r="D54" s="13" t="s">
        <v>74</v>
      </c>
      <c r="E54" s="7"/>
      <c r="F54" s="22"/>
      <c r="G54" s="22">
        <v>281788</v>
      </c>
      <c r="H54" s="22"/>
      <c r="I54" s="22"/>
    </row>
    <row r="55" spans="1:12" ht="13.5" customHeight="1" x14ac:dyDescent="0.2">
      <c r="A55" s="153"/>
      <c r="B55" s="157"/>
      <c r="C55" s="157"/>
      <c r="D55" s="13" t="s">
        <v>129</v>
      </c>
      <c r="E55" s="7"/>
      <c r="F55" s="23"/>
      <c r="G55" s="23">
        <v>110000</v>
      </c>
      <c r="H55" s="23"/>
      <c r="I55" s="23"/>
    </row>
    <row r="56" spans="1:12" ht="13.5" customHeight="1" x14ac:dyDescent="0.2">
      <c r="A56" s="62">
        <v>41</v>
      </c>
      <c r="B56" s="31" t="s">
        <v>63</v>
      </c>
      <c r="C56" s="31" t="s">
        <v>42</v>
      </c>
      <c r="D56" s="5" t="s">
        <v>111</v>
      </c>
      <c r="E56" s="7"/>
      <c r="F56" s="22"/>
      <c r="G56" s="22">
        <v>701683</v>
      </c>
      <c r="H56" s="22"/>
      <c r="I56" s="22"/>
      <c r="L56" s="29" t="s">
        <v>153</v>
      </c>
    </row>
    <row r="57" spans="1:12" ht="13.5" customHeight="1" x14ac:dyDescent="0.2">
      <c r="A57" s="62">
        <v>42</v>
      </c>
      <c r="B57" s="30" t="s">
        <v>64</v>
      </c>
      <c r="C57" s="6" t="s">
        <v>65</v>
      </c>
      <c r="D57" s="5" t="s">
        <v>75</v>
      </c>
      <c r="E57" s="7"/>
      <c r="F57" s="22"/>
      <c r="G57" s="22">
        <v>395812</v>
      </c>
      <c r="H57" s="22"/>
      <c r="I57" s="22"/>
      <c r="L57" s="29"/>
    </row>
    <row r="58" spans="1:12" ht="13.5" customHeight="1" x14ac:dyDescent="0.2">
      <c r="A58" s="62">
        <v>43</v>
      </c>
      <c r="B58" s="30" t="s">
        <v>50</v>
      </c>
      <c r="C58" s="6" t="s">
        <v>44</v>
      </c>
      <c r="D58" s="5" t="s">
        <v>112</v>
      </c>
      <c r="E58" s="7"/>
      <c r="F58" s="28"/>
      <c r="G58" s="27">
        <v>343188</v>
      </c>
      <c r="H58" s="27"/>
      <c r="I58" s="27"/>
      <c r="L58" s="29"/>
    </row>
    <row r="59" spans="1:12" ht="13.5" customHeight="1" x14ac:dyDescent="0.2">
      <c r="A59" s="62">
        <v>44</v>
      </c>
      <c r="B59" s="30" t="s">
        <v>146</v>
      </c>
      <c r="C59" s="6" t="s">
        <v>147</v>
      </c>
      <c r="D59" s="16" t="s">
        <v>148</v>
      </c>
      <c r="E59" s="7"/>
      <c r="F59" s="44"/>
      <c r="G59" s="22">
        <f>2500+309742</f>
        <v>312242</v>
      </c>
      <c r="H59" s="22"/>
      <c r="I59" s="22"/>
    </row>
    <row r="60" spans="1:12" ht="13.5" customHeight="1" x14ac:dyDescent="0.2">
      <c r="A60" s="62">
        <v>45</v>
      </c>
      <c r="B60" s="30" t="s">
        <v>149</v>
      </c>
      <c r="C60" s="6" t="s">
        <v>150</v>
      </c>
      <c r="D60" s="16" t="s">
        <v>151</v>
      </c>
      <c r="E60" s="7"/>
      <c r="F60" s="44"/>
      <c r="G60" s="22">
        <f>2500+137500</f>
        <v>140000</v>
      </c>
      <c r="H60" s="22"/>
      <c r="I60" s="22"/>
    </row>
    <row r="61" spans="1:12" ht="13.5" customHeight="1" x14ac:dyDescent="0.2">
      <c r="A61" s="15">
        <v>46</v>
      </c>
      <c r="B61" s="41" t="s">
        <v>138</v>
      </c>
      <c r="C61" s="10" t="s">
        <v>139</v>
      </c>
      <c r="D61" s="51" t="s">
        <v>140</v>
      </c>
      <c r="E61" s="11"/>
      <c r="F61" s="42"/>
      <c r="G61" s="43">
        <f>2500+222711</f>
        <v>225211</v>
      </c>
      <c r="H61" s="43"/>
      <c r="I61" s="43"/>
    </row>
    <row r="62" spans="1:12" ht="22.5" customHeight="1" x14ac:dyDescent="0.2">
      <c r="A62" s="34"/>
      <c r="B62" s="148" t="s">
        <v>136</v>
      </c>
      <c r="C62" s="148"/>
      <c r="D62" s="148"/>
      <c r="E62" s="148"/>
      <c r="F62" s="40">
        <f>SUM(F8:F61)</f>
        <v>392039</v>
      </c>
      <c r="G62" s="40">
        <f>SUM(G8:G61)</f>
        <v>16565738</v>
      </c>
      <c r="H62" s="40">
        <f>SUM(H8:H61)</f>
        <v>3300836</v>
      </c>
      <c r="I62" s="40">
        <f>SUM(I8:I58)</f>
        <v>0</v>
      </c>
      <c r="K62" s="29"/>
    </row>
    <row r="63" spans="1:12" ht="22.5" customHeight="1" x14ac:dyDescent="0.2">
      <c r="A63" s="35"/>
      <c r="B63" s="149" t="s">
        <v>135</v>
      </c>
      <c r="C63" s="149"/>
      <c r="D63" s="149"/>
      <c r="E63" s="149"/>
      <c r="F63" s="150">
        <f>SUM(F62:I62)</f>
        <v>20258613</v>
      </c>
      <c r="G63" s="151"/>
      <c r="H63" s="151"/>
      <c r="I63" s="151"/>
      <c r="J63" s="39"/>
      <c r="K63" s="29"/>
    </row>
    <row r="64" spans="1:12" ht="8.25" customHeight="1" x14ac:dyDescent="0.2">
      <c r="A64" s="36"/>
      <c r="B64" s="2"/>
      <c r="C64" s="2"/>
      <c r="D64" s="2"/>
      <c r="E64" s="2"/>
      <c r="K64" s="29"/>
    </row>
    <row r="65" spans="1:11" x14ac:dyDescent="0.2">
      <c r="B65" s="36" t="s">
        <v>157</v>
      </c>
      <c r="C65" s="2"/>
      <c r="D65" s="2" t="s">
        <v>153</v>
      </c>
      <c r="E65" s="2"/>
      <c r="F65" s="25">
        <f>F62-(F11+F27)</f>
        <v>392039</v>
      </c>
      <c r="G65" s="25">
        <f>G62-G27</f>
        <v>15963110</v>
      </c>
      <c r="H65" s="25"/>
      <c r="I65" s="25">
        <f>I62-0</f>
        <v>0</v>
      </c>
      <c r="K65" s="1" t="s">
        <v>153</v>
      </c>
    </row>
    <row r="66" spans="1:11" x14ac:dyDescent="0.2">
      <c r="B66" s="36" t="s">
        <v>132</v>
      </c>
      <c r="C66" s="2"/>
      <c r="D66" s="2"/>
      <c r="E66" s="2"/>
      <c r="F66" s="25">
        <f>F11+F27</f>
        <v>0</v>
      </c>
      <c r="G66" s="60"/>
    </row>
    <row r="67" spans="1:11" x14ac:dyDescent="0.2">
      <c r="B67" s="36"/>
      <c r="C67" s="2"/>
      <c r="D67" s="2"/>
      <c r="E67" s="2"/>
      <c r="F67" s="25">
        <f>SUM(F65:F66)</f>
        <v>392039</v>
      </c>
      <c r="G67" s="61"/>
    </row>
    <row r="68" spans="1:11" x14ac:dyDescent="0.2">
      <c r="B68" s="36"/>
      <c r="C68" s="2"/>
      <c r="D68" s="2"/>
      <c r="E68" s="2"/>
      <c r="G68" s="60"/>
    </row>
    <row r="69" spans="1:11" x14ac:dyDescent="0.2">
      <c r="B69" s="37" t="s">
        <v>133</v>
      </c>
      <c r="C69" s="2"/>
      <c r="D69" s="2"/>
      <c r="E69" s="2"/>
      <c r="G69" s="61"/>
    </row>
    <row r="70" spans="1:11" x14ac:dyDescent="0.2">
      <c r="B70" s="36" t="s">
        <v>134</v>
      </c>
      <c r="C70" s="2"/>
      <c r="D70" s="2"/>
      <c r="E70" s="2"/>
    </row>
    <row r="71" spans="1:11" x14ac:dyDescent="0.2">
      <c r="A71" s="36"/>
      <c r="B71" s="2"/>
      <c r="C71" s="2"/>
      <c r="D71" s="2"/>
      <c r="E71" s="2"/>
      <c r="G71" s="25"/>
      <c r="H71" s="25"/>
    </row>
    <row r="72" spans="1:11" x14ac:dyDescent="0.2">
      <c r="A72" s="36"/>
      <c r="B72" s="2"/>
      <c r="C72" s="2"/>
      <c r="D72" s="2"/>
      <c r="E72" s="2"/>
    </row>
    <row r="73" spans="1:11" x14ac:dyDescent="0.2">
      <c r="A73" s="36"/>
      <c r="B73" s="2"/>
      <c r="C73" s="2"/>
      <c r="D73" s="2"/>
      <c r="E73" s="2"/>
    </row>
    <row r="74" spans="1:11" x14ac:dyDescent="0.2">
      <c r="A74" s="36"/>
      <c r="B74" s="2"/>
      <c r="C74" s="2"/>
      <c r="D74" s="2"/>
      <c r="E74" s="2"/>
    </row>
    <row r="75" spans="1:11" x14ac:dyDescent="0.2">
      <c r="A75" s="36"/>
      <c r="B75" s="2"/>
      <c r="C75" s="2"/>
      <c r="D75" s="2"/>
      <c r="E75" s="2"/>
    </row>
    <row r="76" spans="1:11" x14ac:dyDescent="0.2">
      <c r="A76" s="36"/>
      <c r="B76" s="2"/>
      <c r="C76" s="2"/>
      <c r="D76" s="2"/>
      <c r="E76" s="2"/>
    </row>
    <row r="77" spans="1:11" x14ac:dyDescent="0.2">
      <c r="A77" s="36"/>
      <c r="B77" s="2"/>
      <c r="C77" s="2"/>
      <c r="D77" s="2"/>
      <c r="E77" s="2"/>
    </row>
    <row r="78" spans="1:11" x14ac:dyDescent="0.2">
      <c r="A78" s="36"/>
      <c r="B78" s="2"/>
      <c r="C78" s="2"/>
      <c r="D78" s="2"/>
      <c r="E78" s="2"/>
    </row>
    <row r="79" spans="1:11" x14ac:dyDescent="0.2">
      <c r="A79" s="36"/>
      <c r="B79" s="2"/>
      <c r="C79" s="2"/>
      <c r="D79" s="2"/>
      <c r="E79" s="2"/>
    </row>
    <row r="80" spans="1:11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  <row r="151" spans="1:5" x14ac:dyDescent="0.2">
      <c r="A151" s="36"/>
      <c r="B151" s="2"/>
      <c r="C151" s="2"/>
      <c r="D151" s="2"/>
      <c r="E151" s="2"/>
    </row>
    <row r="152" spans="1:5" x14ac:dyDescent="0.2">
      <c r="A152" s="36"/>
      <c r="B152" s="2"/>
      <c r="C152" s="2"/>
      <c r="D152" s="2"/>
      <c r="E152" s="2"/>
    </row>
  </sheetData>
  <mergeCells count="40">
    <mergeCell ref="A2:I2"/>
    <mergeCell ref="A3:I3"/>
    <mergeCell ref="A4:I4"/>
    <mergeCell ref="A5:F5"/>
    <mergeCell ref="A6:A7"/>
    <mergeCell ref="B6:B7"/>
    <mergeCell ref="C6:C7"/>
    <mergeCell ref="D6:E6"/>
    <mergeCell ref="F6:I6"/>
    <mergeCell ref="A8:A9"/>
    <mergeCell ref="B8:B9"/>
    <mergeCell ref="C8:C9"/>
    <mergeCell ref="E8:E9"/>
    <mergeCell ref="A11:A12"/>
    <mergeCell ref="B11:B12"/>
    <mergeCell ref="C11:C12"/>
    <mergeCell ref="A14:A15"/>
    <mergeCell ref="B14:B15"/>
    <mergeCell ref="C14:C15"/>
    <mergeCell ref="E14:E15"/>
    <mergeCell ref="A29:A30"/>
    <mergeCell ref="B29:B30"/>
    <mergeCell ref="C29:C30"/>
    <mergeCell ref="A33:A34"/>
    <mergeCell ref="B33:B34"/>
    <mergeCell ref="C33:C34"/>
    <mergeCell ref="E33:E34"/>
    <mergeCell ref="A35:A36"/>
    <mergeCell ref="B35:B36"/>
    <mergeCell ref="C35:C36"/>
    <mergeCell ref="E35:E36"/>
    <mergeCell ref="B62:E62"/>
    <mergeCell ref="B63:E63"/>
    <mergeCell ref="F63:I63"/>
    <mergeCell ref="A52:A53"/>
    <mergeCell ref="B52:B53"/>
    <mergeCell ref="C52:C53"/>
    <mergeCell ref="A54:A55"/>
    <mergeCell ref="B54:B55"/>
    <mergeCell ref="C54:C55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showGridLines="0" zoomScaleSheetLayoutView="100" workbookViewId="0">
      <pane ySplit="7" topLeftCell="A50" activePane="bottomLeft" state="frozen"/>
      <selection pane="bottomLeft" activeCell="K57" sqref="K57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8" width="14.83203125" style="1" customWidth="1"/>
    <col min="9" max="9" width="8.83203125" style="1"/>
    <col min="10" max="10" width="14" style="1" bestFit="1" customWidth="1"/>
    <col min="11" max="16384" width="8.83203125" style="1"/>
  </cols>
  <sheetData>
    <row r="1" spans="1:10" ht="6.75" customHeight="1" x14ac:dyDescent="0.2"/>
    <row r="2" spans="1:10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</row>
    <row r="3" spans="1:10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</row>
    <row r="4" spans="1:10" ht="15" customHeight="1" x14ac:dyDescent="0.2">
      <c r="A4" s="173" t="s">
        <v>176</v>
      </c>
      <c r="B4" s="173"/>
      <c r="C4" s="173"/>
      <c r="D4" s="173"/>
      <c r="E4" s="173"/>
      <c r="F4" s="173"/>
      <c r="G4" s="173"/>
      <c r="H4" s="173"/>
    </row>
    <row r="5" spans="1:10" ht="6" customHeight="1" x14ac:dyDescent="0.2">
      <c r="A5" s="174"/>
      <c r="B5" s="174"/>
      <c r="C5" s="174"/>
      <c r="D5" s="174"/>
      <c r="E5" s="174"/>
      <c r="F5" s="173"/>
    </row>
    <row r="6" spans="1:10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</row>
    <row r="7" spans="1:10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42317</v>
      </c>
      <c r="G7" s="38">
        <v>42318</v>
      </c>
      <c r="H7" s="38">
        <v>42324</v>
      </c>
      <c r="I7" s="1" t="s">
        <v>153</v>
      </c>
    </row>
    <row r="8" spans="1:10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126"/>
      <c r="G8" s="69">
        <v>1083847</v>
      </c>
      <c r="H8" s="126"/>
    </row>
    <row r="9" spans="1:10" ht="13.5" customHeight="1" x14ac:dyDescent="0.2">
      <c r="A9" s="165"/>
      <c r="B9" s="167"/>
      <c r="C9" s="167"/>
      <c r="D9" s="5" t="s">
        <v>99</v>
      </c>
      <c r="E9" s="169"/>
      <c r="F9" s="26"/>
      <c r="G9" s="65">
        <v>137500</v>
      </c>
      <c r="H9" s="26"/>
    </row>
    <row r="10" spans="1:10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6">
        <v>523228</v>
      </c>
      <c r="G10" s="127"/>
      <c r="H10" s="26"/>
    </row>
    <row r="11" spans="1:10" ht="13.5" customHeight="1" x14ac:dyDescent="0.2">
      <c r="A11" s="152">
        <v>3</v>
      </c>
      <c r="B11" s="156" t="s">
        <v>5</v>
      </c>
      <c r="C11" s="170" t="s">
        <v>20</v>
      </c>
      <c r="E11" s="79" t="s">
        <v>98</v>
      </c>
      <c r="F11" s="26"/>
      <c r="G11" s="49">
        <v>600884</v>
      </c>
      <c r="H11" s="26"/>
      <c r="J11" s="59"/>
    </row>
    <row r="12" spans="1:10" ht="13.5" customHeight="1" x14ac:dyDescent="0.2">
      <c r="A12" s="153"/>
      <c r="B12" s="157"/>
      <c r="C12" s="171"/>
      <c r="D12" s="47" t="s">
        <v>142</v>
      </c>
      <c r="E12" s="55"/>
      <c r="F12" s="45"/>
      <c r="G12" s="121">
        <f>2500+838462</f>
        <v>840962</v>
      </c>
      <c r="H12" s="26"/>
    </row>
    <row r="13" spans="1:10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26"/>
      <c r="H13" s="26">
        <v>582827</v>
      </c>
    </row>
    <row r="14" spans="1:10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/>
      <c r="G14" s="121">
        <v>1174918</v>
      </c>
      <c r="H14" s="26"/>
    </row>
    <row r="15" spans="1:10" ht="13.5" customHeight="1" x14ac:dyDescent="0.2">
      <c r="A15" s="158"/>
      <c r="B15" s="159"/>
      <c r="C15" s="159"/>
      <c r="D15" s="5" t="s">
        <v>156</v>
      </c>
      <c r="E15" s="161"/>
      <c r="F15" s="45"/>
      <c r="G15" s="121">
        <v>349258</v>
      </c>
      <c r="H15" s="26"/>
    </row>
    <row r="16" spans="1:10" ht="13.5" customHeight="1" x14ac:dyDescent="0.2">
      <c r="A16" s="134">
        <v>6</v>
      </c>
      <c r="B16" s="135" t="s">
        <v>85</v>
      </c>
      <c r="C16" s="135" t="s">
        <v>23</v>
      </c>
      <c r="D16" s="5" t="s">
        <v>67</v>
      </c>
      <c r="E16" s="136"/>
      <c r="F16" s="45"/>
      <c r="G16" s="121">
        <v>233405</v>
      </c>
      <c r="H16" s="26"/>
    </row>
    <row r="17" spans="1:10" ht="13.5" customHeight="1" x14ac:dyDescent="0.2">
      <c r="A17" s="14">
        <v>6</v>
      </c>
      <c r="B17" s="6" t="s">
        <v>2</v>
      </c>
      <c r="C17" s="6" t="s">
        <v>25</v>
      </c>
      <c r="D17" s="5" t="s">
        <v>69</v>
      </c>
      <c r="E17" s="56"/>
      <c r="F17" s="45"/>
      <c r="G17" s="121">
        <v>455100</v>
      </c>
      <c r="H17" s="26"/>
    </row>
    <row r="18" spans="1:10" ht="13.5" customHeight="1" x14ac:dyDescent="0.2">
      <c r="A18" s="14">
        <v>7</v>
      </c>
      <c r="B18" s="6" t="s">
        <v>49</v>
      </c>
      <c r="C18" s="6" t="s">
        <v>36</v>
      </c>
      <c r="D18" s="5" t="s">
        <v>68</v>
      </c>
      <c r="E18" s="56"/>
      <c r="F18" s="57"/>
      <c r="G18" s="113"/>
      <c r="H18" s="113">
        <v>707832</v>
      </c>
      <c r="J18" s="60"/>
    </row>
    <row r="19" spans="1:10" ht="13.5" customHeight="1" x14ac:dyDescent="0.2">
      <c r="A19" s="14">
        <v>8</v>
      </c>
      <c r="B19" s="20" t="s">
        <v>83</v>
      </c>
      <c r="C19" s="20" t="s">
        <v>21</v>
      </c>
      <c r="D19" s="5" t="s">
        <v>121</v>
      </c>
      <c r="E19" s="56"/>
      <c r="F19" s="45"/>
      <c r="G19" s="26"/>
      <c r="H19" s="26">
        <v>740911</v>
      </c>
    </row>
    <row r="20" spans="1:10" ht="13.5" customHeight="1" x14ac:dyDescent="0.2">
      <c r="A20" s="14">
        <v>9</v>
      </c>
      <c r="B20" s="6" t="s">
        <v>82</v>
      </c>
      <c r="C20" s="6" t="s">
        <v>38</v>
      </c>
      <c r="D20" s="5" t="s">
        <v>70</v>
      </c>
      <c r="E20" s="56"/>
      <c r="F20" s="45"/>
      <c r="G20" s="121">
        <v>712297</v>
      </c>
      <c r="H20" s="26"/>
    </row>
    <row r="21" spans="1:10" ht="13.5" customHeight="1" x14ac:dyDescent="0.2">
      <c r="A21" s="14">
        <v>10</v>
      </c>
      <c r="B21" s="6" t="s">
        <v>46</v>
      </c>
      <c r="C21" s="6" t="s">
        <v>45</v>
      </c>
      <c r="D21" s="5" t="s">
        <v>71</v>
      </c>
      <c r="E21" s="56"/>
      <c r="F21" s="45"/>
      <c r="G21" s="121">
        <v>1349184</v>
      </c>
      <c r="H21" s="26"/>
      <c r="J21" s="1" t="s">
        <v>153</v>
      </c>
    </row>
    <row r="22" spans="1:10" ht="13.5" customHeight="1" x14ac:dyDescent="0.2">
      <c r="A22" s="14">
        <v>11</v>
      </c>
      <c r="B22" s="6" t="s">
        <v>60</v>
      </c>
      <c r="C22" s="19" t="s">
        <v>61</v>
      </c>
      <c r="D22" s="5" t="s">
        <v>73</v>
      </c>
      <c r="E22" s="56"/>
      <c r="F22" s="45"/>
      <c r="G22" s="121">
        <v>444927</v>
      </c>
      <c r="H22" s="26"/>
    </row>
    <row r="23" spans="1:10" ht="13.5" customHeight="1" x14ac:dyDescent="0.2">
      <c r="A23" s="14">
        <v>12</v>
      </c>
      <c r="B23" s="31" t="s">
        <v>60</v>
      </c>
      <c r="C23" s="46" t="s">
        <v>34</v>
      </c>
      <c r="D23" s="52" t="s">
        <v>141</v>
      </c>
      <c r="E23" s="56"/>
      <c r="F23" s="57"/>
      <c r="G23" s="140">
        <f>2500+141900</f>
        <v>144400</v>
      </c>
      <c r="H23" s="113"/>
    </row>
    <row r="24" spans="1:10" ht="13.5" customHeight="1" x14ac:dyDescent="0.2">
      <c r="A24" s="14">
        <v>13</v>
      </c>
      <c r="B24" s="6" t="s">
        <v>7</v>
      </c>
      <c r="C24" s="20" t="s">
        <v>55</v>
      </c>
      <c r="D24" s="90" t="s">
        <v>78</v>
      </c>
      <c r="E24" s="56"/>
      <c r="F24" s="45"/>
      <c r="G24" s="65">
        <v>316314</v>
      </c>
      <c r="H24" s="26"/>
    </row>
    <row r="25" spans="1:10" ht="13.5" customHeight="1" x14ac:dyDescent="0.2">
      <c r="A25" s="14">
        <v>14</v>
      </c>
      <c r="B25" s="6" t="s">
        <v>3</v>
      </c>
      <c r="C25" s="20" t="s">
        <v>143</v>
      </c>
      <c r="D25" s="5"/>
      <c r="E25" s="80" t="s">
        <v>144</v>
      </c>
      <c r="F25" s="45"/>
      <c r="G25" s="58">
        <f>705318+2500</f>
        <v>707818</v>
      </c>
      <c r="H25" s="26"/>
    </row>
    <row r="26" spans="1:10" ht="13.5" customHeight="1" x14ac:dyDescent="0.2">
      <c r="A26" s="14">
        <v>15</v>
      </c>
      <c r="B26" s="6" t="s">
        <v>11</v>
      </c>
      <c r="C26" s="6" t="s">
        <v>53</v>
      </c>
      <c r="D26" s="8" t="s">
        <v>115</v>
      </c>
      <c r="E26" s="56"/>
      <c r="F26" s="45"/>
      <c r="G26" s="121">
        <v>248201</v>
      </c>
      <c r="H26" s="26"/>
    </row>
    <row r="27" spans="1:10" ht="13.5" customHeight="1" x14ac:dyDescent="0.2">
      <c r="A27" s="162">
        <v>16</v>
      </c>
      <c r="B27" s="156" t="s">
        <v>10</v>
      </c>
      <c r="C27" s="156" t="s">
        <v>54</v>
      </c>
      <c r="D27" s="5" t="s">
        <v>100</v>
      </c>
      <c r="E27" s="56"/>
      <c r="F27" s="45"/>
      <c r="G27" s="65">
        <v>1458188</v>
      </c>
      <c r="H27" s="26"/>
    </row>
    <row r="28" spans="1:10" ht="13.5" customHeight="1" x14ac:dyDescent="0.2">
      <c r="A28" s="163"/>
      <c r="B28" s="157"/>
      <c r="C28" s="157"/>
      <c r="D28" s="48" t="s">
        <v>145</v>
      </c>
      <c r="E28" s="56"/>
      <c r="F28" s="45"/>
      <c r="G28" s="45"/>
      <c r="H28" s="26"/>
    </row>
    <row r="29" spans="1:10" ht="13.5" customHeight="1" x14ac:dyDescent="0.2">
      <c r="A29" s="133">
        <v>17</v>
      </c>
      <c r="B29" s="6" t="s">
        <v>13</v>
      </c>
      <c r="C29" s="6" t="s">
        <v>19</v>
      </c>
      <c r="D29" s="5" t="s">
        <v>101</v>
      </c>
      <c r="E29" s="56"/>
      <c r="F29" s="45"/>
      <c r="G29" s="121">
        <v>30030</v>
      </c>
      <c r="H29" s="26"/>
    </row>
    <row r="30" spans="1:10" ht="13.5" customHeight="1" x14ac:dyDescent="0.2">
      <c r="A30" s="14">
        <v>18</v>
      </c>
      <c r="B30" s="6" t="s">
        <v>12</v>
      </c>
      <c r="C30" s="6" t="s">
        <v>91</v>
      </c>
      <c r="D30" s="5" t="s">
        <v>77</v>
      </c>
      <c r="E30" s="56"/>
      <c r="F30" s="45"/>
      <c r="G30" s="121">
        <v>509158</v>
      </c>
      <c r="H30" s="26"/>
    </row>
    <row r="31" spans="1:10" ht="13.5" customHeight="1" x14ac:dyDescent="0.2">
      <c r="A31" s="158">
        <v>19</v>
      </c>
      <c r="B31" s="159" t="s">
        <v>17</v>
      </c>
      <c r="C31" s="159" t="s">
        <v>152</v>
      </c>
      <c r="D31" s="9" t="s">
        <v>79</v>
      </c>
      <c r="E31" s="160"/>
      <c r="F31" s="45"/>
      <c r="G31" s="121">
        <v>413664</v>
      </c>
      <c r="H31" s="26"/>
    </row>
    <row r="32" spans="1:10" ht="13.5" customHeight="1" x14ac:dyDescent="0.2">
      <c r="A32" s="158"/>
      <c r="B32" s="159"/>
      <c r="C32" s="159"/>
      <c r="D32" s="5" t="s">
        <v>113</v>
      </c>
      <c r="E32" s="161"/>
      <c r="F32" s="45"/>
      <c r="G32" s="121">
        <v>149072</v>
      </c>
      <c r="H32" s="26"/>
    </row>
    <row r="33" spans="1:11" ht="13.5" customHeight="1" x14ac:dyDescent="0.2">
      <c r="A33" s="158">
        <v>20</v>
      </c>
      <c r="B33" s="159" t="s">
        <v>18</v>
      </c>
      <c r="C33" s="159" t="s">
        <v>58</v>
      </c>
      <c r="D33" s="5" t="s">
        <v>80</v>
      </c>
      <c r="E33" s="160"/>
      <c r="F33" s="45"/>
      <c r="G33" s="121">
        <v>495961</v>
      </c>
      <c r="H33" s="26"/>
    </row>
    <row r="34" spans="1:11" ht="13.5" customHeight="1" x14ac:dyDescent="0.2">
      <c r="A34" s="158"/>
      <c r="B34" s="159"/>
      <c r="C34" s="159"/>
      <c r="D34" s="5" t="s">
        <v>114</v>
      </c>
      <c r="E34" s="161"/>
      <c r="F34" s="45"/>
      <c r="G34" s="121">
        <v>208777</v>
      </c>
      <c r="H34" s="26"/>
    </row>
    <row r="35" spans="1:11" ht="13.5" customHeight="1" x14ac:dyDescent="0.2">
      <c r="A35" s="14">
        <v>21</v>
      </c>
      <c r="B35" s="6" t="s">
        <v>84</v>
      </c>
      <c r="C35" s="6" t="s">
        <v>39</v>
      </c>
      <c r="D35" s="5" t="s">
        <v>72</v>
      </c>
      <c r="E35" s="56"/>
      <c r="F35" s="45"/>
      <c r="G35" s="121">
        <v>213697</v>
      </c>
      <c r="H35" s="26"/>
    </row>
    <row r="36" spans="1:11" ht="13.5" customHeight="1" x14ac:dyDescent="0.2">
      <c r="A36" s="14">
        <v>22</v>
      </c>
      <c r="B36" s="6" t="s">
        <v>26</v>
      </c>
      <c r="C36" s="6" t="s">
        <v>27</v>
      </c>
      <c r="D36" s="5" t="s">
        <v>104</v>
      </c>
      <c r="E36" s="56"/>
      <c r="F36" s="45"/>
      <c r="G36" s="121">
        <v>547876</v>
      </c>
      <c r="H36" s="26"/>
    </row>
    <row r="37" spans="1:11" ht="13.5" customHeight="1" x14ac:dyDescent="0.2">
      <c r="A37" s="14">
        <v>23</v>
      </c>
      <c r="B37" s="6" t="s">
        <v>51</v>
      </c>
      <c r="C37" s="6" t="s">
        <v>43</v>
      </c>
      <c r="D37" s="5" t="s">
        <v>81</v>
      </c>
      <c r="E37" s="56"/>
      <c r="F37" s="45"/>
      <c r="G37" s="121">
        <v>320440</v>
      </c>
      <c r="H37" s="26"/>
    </row>
    <row r="38" spans="1:11" ht="13.5" customHeight="1" x14ac:dyDescent="0.2">
      <c r="A38" s="14">
        <v>24</v>
      </c>
      <c r="B38" s="6" t="s">
        <v>15</v>
      </c>
      <c r="C38" s="19" t="s">
        <v>56</v>
      </c>
      <c r="D38" s="18" t="s">
        <v>126</v>
      </c>
      <c r="E38" s="56"/>
      <c r="F38" s="57"/>
      <c r="G38" s="113"/>
      <c r="H38" s="113"/>
    </row>
    <row r="39" spans="1:11" ht="13.5" customHeight="1" x14ac:dyDescent="0.2">
      <c r="A39" s="14">
        <v>25</v>
      </c>
      <c r="B39" s="6" t="s">
        <v>47</v>
      </c>
      <c r="C39" s="6" t="s">
        <v>48</v>
      </c>
      <c r="D39" s="5" t="s">
        <v>106</v>
      </c>
      <c r="E39" s="56"/>
      <c r="F39" s="45"/>
      <c r="G39" s="121">
        <v>418154</v>
      </c>
      <c r="H39" s="26"/>
    </row>
    <row r="40" spans="1:11" ht="13.5" customHeight="1" x14ac:dyDescent="0.2">
      <c r="A40" s="14">
        <v>26</v>
      </c>
      <c r="B40" s="6" t="s">
        <v>26</v>
      </c>
      <c r="C40" s="6" t="s">
        <v>93</v>
      </c>
      <c r="D40" s="5" t="s">
        <v>107</v>
      </c>
      <c r="E40" s="56"/>
      <c r="F40" s="45"/>
      <c r="G40" s="121">
        <v>815663</v>
      </c>
      <c r="H40" s="26"/>
    </row>
    <row r="41" spans="1:11" ht="13.5" customHeight="1" x14ac:dyDescent="0.2">
      <c r="A41" s="14">
        <v>27</v>
      </c>
      <c r="B41" s="6" t="s">
        <v>29</v>
      </c>
      <c r="C41" s="20" t="s">
        <v>94</v>
      </c>
      <c r="D41" s="16" t="s">
        <v>131</v>
      </c>
      <c r="E41" s="56"/>
      <c r="F41" s="57"/>
      <c r="G41" s="113"/>
      <c r="H41" s="113"/>
    </row>
    <row r="42" spans="1:11" ht="13.5" customHeight="1" x14ac:dyDescent="0.2">
      <c r="A42" s="14">
        <v>28</v>
      </c>
      <c r="B42" s="6" t="s">
        <v>29</v>
      </c>
      <c r="C42" s="6" t="s">
        <v>37</v>
      </c>
      <c r="D42" s="5" t="s">
        <v>108</v>
      </c>
      <c r="E42" s="7"/>
      <c r="F42" s="26"/>
      <c r="G42" s="65">
        <v>1288021</v>
      </c>
      <c r="H42" s="26"/>
    </row>
    <row r="43" spans="1:11" ht="13.5" customHeight="1" x14ac:dyDescent="0.2">
      <c r="A43" s="14">
        <v>29</v>
      </c>
      <c r="B43" s="6" t="s">
        <v>24</v>
      </c>
      <c r="C43" s="6" t="s">
        <v>28</v>
      </c>
      <c r="D43" s="5" t="s">
        <v>109</v>
      </c>
      <c r="E43" s="7"/>
      <c r="F43" s="26"/>
      <c r="G43" s="65">
        <v>578894</v>
      </c>
      <c r="H43" s="26"/>
      <c r="K43" s="29" t="s">
        <v>153</v>
      </c>
    </row>
    <row r="44" spans="1:11" ht="13.5" customHeight="1" x14ac:dyDescent="0.2">
      <c r="A44" s="14">
        <v>30</v>
      </c>
      <c r="B44" s="20" t="s">
        <v>29</v>
      </c>
      <c r="C44" s="20" t="s">
        <v>30</v>
      </c>
      <c r="D44" s="5" t="s">
        <v>123</v>
      </c>
      <c r="E44" s="7"/>
      <c r="F44" s="26"/>
      <c r="G44" s="26"/>
      <c r="H44" s="26">
        <v>593514</v>
      </c>
      <c r="K44" s="29" t="s">
        <v>153</v>
      </c>
    </row>
    <row r="45" spans="1:11" ht="13.5" customHeight="1" x14ac:dyDescent="0.2">
      <c r="A45" s="14">
        <v>31</v>
      </c>
      <c r="B45" s="6" t="s">
        <v>31</v>
      </c>
      <c r="C45" s="6" t="s">
        <v>32</v>
      </c>
      <c r="D45" s="5" t="s">
        <v>110</v>
      </c>
      <c r="E45" s="7"/>
      <c r="F45" s="26"/>
      <c r="G45" s="65">
        <v>1345000</v>
      </c>
      <c r="H45" s="26"/>
    </row>
    <row r="46" spans="1:11" ht="13.5" customHeight="1" x14ac:dyDescent="0.2">
      <c r="A46" s="14">
        <v>32</v>
      </c>
      <c r="B46" s="31" t="s">
        <v>33</v>
      </c>
      <c r="C46" s="32" t="s">
        <v>95</v>
      </c>
      <c r="D46" s="16" t="s">
        <v>127</v>
      </c>
      <c r="E46" s="17"/>
      <c r="F46" s="26"/>
      <c r="G46" s="26"/>
      <c r="H46" s="26">
        <v>583240</v>
      </c>
      <c r="J46" s="29"/>
    </row>
    <row r="47" spans="1:11" ht="13.5" customHeight="1" x14ac:dyDescent="0.2">
      <c r="A47" s="14">
        <v>33</v>
      </c>
      <c r="B47" s="20" t="s">
        <v>87</v>
      </c>
      <c r="C47" s="20" t="s">
        <v>40</v>
      </c>
      <c r="D47" s="5" t="s">
        <v>124</v>
      </c>
      <c r="E47" s="7"/>
      <c r="F47" s="26"/>
      <c r="G47" s="26"/>
      <c r="H47" s="26">
        <v>505714</v>
      </c>
    </row>
    <row r="48" spans="1:11" ht="13.5" customHeight="1" x14ac:dyDescent="0.2">
      <c r="A48" s="152">
        <v>34</v>
      </c>
      <c r="B48" s="154" t="s">
        <v>86</v>
      </c>
      <c r="C48" s="154" t="s">
        <v>96</v>
      </c>
      <c r="D48" s="5" t="s">
        <v>125</v>
      </c>
      <c r="E48" s="7"/>
      <c r="F48" s="26"/>
      <c r="G48" s="26"/>
      <c r="H48" s="26">
        <v>575933</v>
      </c>
    </row>
    <row r="49" spans="1:10" ht="13.5" customHeight="1" x14ac:dyDescent="0.2">
      <c r="A49" s="153"/>
      <c r="B49" s="155"/>
      <c r="C49" s="155"/>
      <c r="D49" s="13" t="s">
        <v>128</v>
      </c>
      <c r="E49" s="7"/>
      <c r="F49" s="26"/>
      <c r="G49" s="65">
        <v>250882</v>
      </c>
      <c r="H49" s="26"/>
    </row>
    <row r="50" spans="1:10" ht="13.5" customHeight="1" x14ac:dyDescent="0.2">
      <c r="A50" s="152">
        <v>35</v>
      </c>
      <c r="B50" s="156" t="s">
        <v>62</v>
      </c>
      <c r="C50" s="156" t="s">
        <v>41</v>
      </c>
      <c r="D50" s="13" t="s">
        <v>74</v>
      </c>
      <c r="E50" s="7"/>
      <c r="F50" s="26"/>
      <c r="G50" s="65">
        <v>562937</v>
      </c>
      <c r="H50" s="26"/>
    </row>
    <row r="51" spans="1:10" ht="13.5" customHeight="1" x14ac:dyDescent="0.2">
      <c r="A51" s="153"/>
      <c r="B51" s="157"/>
      <c r="C51" s="157"/>
      <c r="D51" s="13" t="s">
        <v>129</v>
      </c>
      <c r="E51" s="7"/>
      <c r="F51" s="128"/>
      <c r="G51" s="70">
        <v>137500</v>
      </c>
      <c r="H51" s="128"/>
    </row>
    <row r="52" spans="1:10" ht="13.5" customHeight="1" x14ac:dyDescent="0.2">
      <c r="A52" s="133">
        <v>36</v>
      </c>
      <c r="B52" s="31" t="s">
        <v>63</v>
      </c>
      <c r="C52" s="31" t="s">
        <v>42</v>
      </c>
      <c r="D52" s="5" t="s">
        <v>111</v>
      </c>
      <c r="E52" s="7"/>
      <c r="F52" s="26"/>
      <c r="G52" s="65">
        <v>387305</v>
      </c>
      <c r="H52" s="26"/>
      <c r="J52" s="29" t="s">
        <v>153</v>
      </c>
    </row>
    <row r="53" spans="1:10" ht="13.5" customHeight="1" x14ac:dyDescent="0.2">
      <c r="A53" s="133">
        <v>37</v>
      </c>
      <c r="B53" s="30" t="s">
        <v>64</v>
      </c>
      <c r="C53" s="6" t="s">
        <v>65</v>
      </c>
      <c r="D53" s="5" t="s">
        <v>75</v>
      </c>
      <c r="E53" s="7"/>
      <c r="F53" s="26"/>
      <c r="G53" s="65">
        <v>732916</v>
      </c>
      <c r="H53" s="26"/>
      <c r="J53" s="29"/>
    </row>
    <row r="54" spans="1:10" ht="13.5" customHeight="1" x14ac:dyDescent="0.2">
      <c r="A54" s="133">
        <v>38</v>
      </c>
      <c r="B54" s="30" t="s">
        <v>50</v>
      </c>
      <c r="C54" s="6" t="s">
        <v>44</v>
      </c>
      <c r="D54" s="5" t="s">
        <v>112</v>
      </c>
      <c r="E54" s="7"/>
      <c r="F54" s="129"/>
      <c r="G54" s="139">
        <v>593419</v>
      </c>
      <c r="H54" s="130"/>
      <c r="J54" s="29"/>
    </row>
    <row r="55" spans="1:10" ht="13.5" customHeight="1" x14ac:dyDescent="0.2">
      <c r="A55" s="133">
        <v>39</v>
      </c>
      <c r="B55" s="30" t="s">
        <v>146</v>
      </c>
      <c r="C55" s="6" t="s">
        <v>147</v>
      </c>
      <c r="D55" s="16" t="s">
        <v>148</v>
      </c>
      <c r="E55" s="7"/>
      <c r="F55" s="131"/>
      <c r="G55" s="137">
        <f>2500+188147</f>
        <v>190647</v>
      </c>
      <c r="H55" s="26"/>
    </row>
    <row r="56" spans="1:10" ht="13.5" customHeight="1" x14ac:dyDescent="0.2">
      <c r="A56" s="133">
        <v>40</v>
      </c>
      <c r="B56" s="30" t="s">
        <v>149</v>
      </c>
      <c r="C56" s="6" t="s">
        <v>150</v>
      </c>
      <c r="D56" s="16" t="s">
        <v>151</v>
      </c>
      <c r="E56" s="7"/>
      <c r="F56" s="131"/>
      <c r="G56" s="137">
        <f>183041+2500</f>
        <v>185541</v>
      </c>
      <c r="H56" s="26"/>
    </row>
    <row r="57" spans="1:10" ht="13.5" customHeight="1" x14ac:dyDescent="0.2">
      <c r="A57" s="133">
        <v>41</v>
      </c>
      <c r="B57" s="6" t="s">
        <v>167</v>
      </c>
      <c r="C57" s="6" t="s">
        <v>168</v>
      </c>
      <c r="D57" s="114" t="s">
        <v>169</v>
      </c>
      <c r="E57" s="7"/>
      <c r="F57" s="26"/>
      <c r="G57" s="65">
        <f>2500+386097</f>
        <v>388597</v>
      </c>
      <c r="H57" s="26"/>
    </row>
    <row r="58" spans="1:10" ht="13.5" customHeight="1" x14ac:dyDescent="0.2">
      <c r="A58" s="133">
        <v>42</v>
      </c>
      <c r="B58" s="6" t="s">
        <v>15</v>
      </c>
      <c r="C58" s="6" t="s">
        <v>165</v>
      </c>
      <c r="D58" s="114" t="s">
        <v>166</v>
      </c>
      <c r="E58" s="7"/>
      <c r="F58" s="26"/>
      <c r="G58" s="65">
        <f>288730+2500</f>
        <v>291230</v>
      </c>
      <c r="H58" s="26"/>
    </row>
    <row r="59" spans="1:10" ht="13.5" customHeight="1" x14ac:dyDescent="0.2">
      <c r="A59" s="110">
        <v>43</v>
      </c>
      <c r="B59" s="98" t="s">
        <v>138</v>
      </c>
      <c r="C59" s="98" t="s">
        <v>139</v>
      </c>
      <c r="D59" s="115" t="s">
        <v>140</v>
      </c>
      <c r="E59" s="116"/>
      <c r="F59" s="132"/>
      <c r="G59" s="138">
        <f>243384+2500</f>
        <v>245884</v>
      </c>
      <c r="H59" s="132"/>
    </row>
    <row r="60" spans="1:10" ht="22.5" customHeight="1" x14ac:dyDescent="0.2">
      <c r="A60" s="34"/>
      <c r="B60" s="148" t="s">
        <v>136</v>
      </c>
      <c r="C60" s="148"/>
      <c r="D60" s="148"/>
      <c r="E60" s="148"/>
      <c r="F60" s="40">
        <f>SUM(F8:F59)</f>
        <v>523228</v>
      </c>
      <c r="G60" s="40">
        <f>SUM(G8:G59)</f>
        <v>21558468</v>
      </c>
      <c r="H60" s="40">
        <f>SUM(H8:H59)</f>
        <v>4289971</v>
      </c>
      <c r="I60" s="29"/>
      <c r="J60" s="25">
        <f>21502536-G60</f>
        <v>-55932</v>
      </c>
    </row>
    <row r="61" spans="1:10" ht="22.5" customHeight="1" x14ac:dyDescent="0.2">
      <c r="A61" s="35"/>
      <c r="B61" s="149" t="s">
        <v>135</v>
      </c>
      <c r="C61" s="149"/>
      <c r="D61" s="149"/>
      <c r="E61" s="149"/>
      <c r="F61" s="150">
        <f>SUM(F60:H60)</f>
        <v>26371667</v>
      </c>
      <c r="G61" s="151"/>
      <c r="H61" s="180"/>
      <c r="I61" s="29"/>
      <c r="J61" s="25">
        <f>20249766+G25+G11</f>
        <v>21558468</v>
      </c>
    </row>
    <row r="62" spans="1:10" ht="8.25" customHeight="1" x14ac:dyDescent="0.2">
      <c r="A62" s="36"/>
      <c r="B62" s="2"/>
      <c r="C62" s="2"/>
      <c r="D62" s="2"/>
      <c r="E62" s="2"/>
      <c r="I62" s="29"/>
    </row>
    <row r="63" spans="1:10" x14ac:dyDescent="0.2">
      <c r="B63" s="36" t="s">
        <v>160</v>
      </c>
      <c r="C63" s="2"/>
      <c r="D63" s="2" t="s">
        <v>153</v>
      </c>
      <c r="E63" s="2"/>
      <c r="F63" s="25">
        <f>F60-(F11+F25)</f>
        <v>523228</v>
      </c>
      <c r="G63" s="25">
        <f>G60-G25</f>
        <v>20850650</v>
      </c>
      <c r="H63" s="25"/>
      <c r="I63" s="1" t="s">
        <v>153</v>
      </c>
      <c r="J63" s="25">
        <f>J61-55932</f>
        <v>21502536</v>
      </c>
    </row>
    <row r="64" spans="1:10" x14ac:dyDescent="0.2">
      <c r="B64" s="36" t="s">
        <v>132</v>
      </c>
      <c r="C64" s="2"/>
      <c r="D64" s="2"/>
      <c r="E64" s="64"/>
      <c r="F64" s="25">
        <f>F11+F25</f>
        <v>0</v>
      </c>
      <c r="G64" s="61"/>
      <c r="J64" s="25">
        <f>J63-G60</f>
        <v>-55932</v>
      </c>
    </row>
    <row r="65" spans="1:10" x14ac:dyDescent="0.2">
      <c r="B65" s="36"/>
      <c r="C65" s="2"/>
      <c r="D65" s="2"/>
      <c r="E65" s="2"/>
      <c r="F65" s="25">
        <f>SUM(F63:F64)</f>
        <v>523228</v>
      </c>
      <c r="G65" s="61"/>
      <c r="J65" s="25">
        <f>G60-G25-G11</f>
        <v>20249766</v>
      </c>
    </row>
    <row r="66" spans="1:10" x14ac:dyDescent="0.2">
      <c r="B66" s="36"/>
      <c r="C66" s="2"/>
      <c r="D66" s="2"/>
      <c r="E66" s="2"/>
      <c r="G66" s="60"/>
      <c r="J66" s="25"/>
    </row>
    <row r="67" spans="1:10" x14ac:dyDescent="0.2">
      <c r="B67" s="37" t="s">
        <v>133</v>
      </c>
      <c r="C67" s="2"/>
      <c r="D67" s="2"/>
      <c r="E67" s="2"/>
      <c r="G67" s="61">
        <v>19860475</v>
      </c>
    </row>
    <row r="68" spans="1:10" x14ac:dyDescent="0.2">
      <c r="B68" s="36" t="s">
        <v>134</v>
      </c>
      <c r="C68" s="2"/>
      <c r="D68" s="2"/>
      <c r="E68" s="2"/>
    </row>
    <row r="69" spans="1:10" x14ac:dyDescent="0.2">
      <c r="A69" s="36"/>
      <c r="B69" s="2"/>
      <c r="C69" s="2"/>
      <c r="D69" s="2"/>
      <c r="E69" s="2"/>
      <c r="G69" s="25"/>
      <c r="H69" s="25"/>
    </row>
    <row r="70" spans="1:10" x14ac:dyDescent="0.2">
      <c r="A70" s="36"/>
      <c r="B70" s="2"/>
      <c r="C70" s="2"/>
      <c r="D70" s="2"/>
      <c r="E70" s="2"/>
    </row>
    <row r="71" spans="1:10" x14ac:dyDescent="0.2">
      <c r="A71" s="36"/>
      <c r="B71" s="2"/>
      <c r="C71" s="2"/>
      <c r="D71" s="2"/>
      <c r="E71" s="2"/>
    </row>
    <row r="72" spans="1:10" x14ac:dyDescent="0.2">
      <c r="A72" s="36"/>
      <c r="B72" s="2"/>
      <c r="C72" s="2"/>
      <c r="D72" s="2"/>
      <c r="E72" s="2"/>
    </row>
    <row r="73" spans="1:10" x14ac:dyDescent="0.2">
      <c r="A73" s="36"/>
      <c r="B73" s="2"/>
      <c r="C73" s="2"/>
      <c r="D73" s="2"/>
      <c r="E73" s="2"/>
    </row>
    <row r="74" spans="1:10" x14ac:dyDescent="0.2">
      <c r="A74" s="36"/>
      <c r="B74" s="2"/>
      <c r="C74" s="2"/>
      <c r="D74" s="2"/>
      <c r="E74" s="2"/>
    </row>
    <row r="75" spans="1:10" x14ac:dyDescent="0.2">
      <c r="A75" s="36"/>
      <c r="B75" s="2"/>
      <c r="C75" s="2"/>
      <c r="D75" s="2"/>
      <c r="E75" s="2"/>
    </row>
    <row r="76" spans="1:10" x14ac:dyDescent="0.2">
      <c r="A76" s="36"/>
      <c r="B76" s="2"/>
      <c r="C76" s="2"/>
      <c r="D76" s="2"/>
      <c r="E76" s="2"/>
    </row>
    <row r="77" spans="1:10" x14ac:dyDescent="0.2">
      <c r="A77" s="36"/>
      <c r="B77" s="2"/>
      <c r="C77" s="2"/>
      <c r="D77" s="2"/>
      <c r="E77" s="2"/>
    </row>
    <row r="78" spans="1:10" x14ac:dyDescent="0.2">
      <c r="A78" s="36"/>
      <c r="B78" s="2"/>
      <c r="C78" s="2"/>
      <c r="D78" s="2"/>
      <c r="E78" s="2"/>
    </row>
    <row r="79" spans="1:10" x14ac:dyDescent="0.2">
      <c r="A79" s="36"/>
      <c r="B79" s="2"/>
      <c r="C79" s="2"/>
      <c r="D79" s="2"/>
      <c r="E79" s="2"/>
    </row>
    <row r="80" spans="1:10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</sheetData>
  <mergeCells count="40">
    <mergeCell ref="B60:E60"/>
    <mergeCell ref="B61:E61"/>
    <mergeCell ref="F61:H61"/>
    <mergeCell ref="A48:A49"/>
    <mergeCell ref="B48:B49"/>
    <mergeCell ref="C48:C49"/>
    <mergeCell ref="A50:A51"/>
    <mergeCell ref="B50:B51"/>
    <mergeCell ref="C50:C51"/>
    <mergeCell ref="A31:A32"/>
    <mergeCell ref="B31:B32"/>
    <mergeCell ref="C31:C32"/>
    <mergeCell ref="E31:E32"/>
    <mergeCell ref="A33:A34"/>
    <mergeCell ref="B33:B34"/>
    <mergeCell ref="C33:C34"/>
    <mergeCell ref="E33:E34"/>
    <mergeCell ref="A14:A15"/>
    <mergeCell ref="B14:B15"/>
    <mergeCell ref="C14:C15"/>
    <mergeCell ref="E14:E15"/>
    <mergeCell ref="A27:A28"/>
    <mergeCell ref="B27:B28"/>
    <mergeCell ref="C27:C28"/>
    <mergeCell ref="A8:A9"/>
    <mergeCell ref="B8:B9"/>
    <mergeCell ref="C8:C9"/>
    <mergeCell ref="E8:E9"/>
    <mergeCell ref="A11:A12"/>
    <mergeCell ref="B11:B12"/>
    <mergeCell ref="C11:C12"/>
    <mergeCell ref="A2:H2"/>
    <mergeCell ref="A3:H3"/>
    <mergeCell ref="A4:H4"/>
    <mergeCell ref="A5:F5"/>
    <mergeCell ref="A6:A7"/>
    <mergeCell ref="B6:B7"/>
    <mergeCell ref="C6:C7"/>
    <mergeCell ref="D6:E6"/>
    <mergeCell ref="F6:H6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showGridLines="0" zoomScaleSheetLayoutView="100" workbookViewId="0">
      <pane ySplit="7" topLeftCell="A35" activePane="bottomLeft" state="frozen"/>
      <selection pane="bottomLeft" activeCell="H48" sqref="H48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9" width="14.83203125" style="1" customWidth="1"/>
    <col min="10" max="10" width="8.83203125" style="1"/>
    <col min="11" max="11" width="14" style="1" bestFit="1" customWidth="1"/>
    <col min="12" max="16384" width="8.83203125" style="1"/>
  </cols>
  <sheetData>
    <row r="1" spans="1:11" ht="6.75" customHeight="1" x14ac:dyDescent="0.2"/>
    <row r="2" spans="1:11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  <c r="I2" s="172"/>
    </row>
    <row r="3" spans="1:11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  <c r="I3" s="173"/>
    </row>
    <row r="4" spans="1:11" ht="15" customHeight="1" x14ac:dyDescent="0.2">
      <c r="A4" s="173" t="s">
        <v>177</v>
      </c>
      <c r="B4" s="173"/>
      <c r="C4" s="173"/>
      <c r="D4" s="173"/>
      <c r="E4" s="173"/>
      <c r="F4" s="173"/>
      <c r="G4" s="173"/>
      <c r="H4" s="173"/>
      <c r="I4" s="173"/>
    </row>
    <row r="5" spans="1:11" ht="6" customHeight="1" x14ac:dyDescent="0.2">
      <c r="A5" s="174"/>
      <c r="B5" s="174"/>
      <c r="C5" s="174"/>
      <c r="D5" s="174"/>
      <c r="E5" s="174"/>
      <c r="F5" s="173"/>
    </row>
    <row r="6" spans="1:11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  <c r="I6" s="179"/>
    </row>
    <row r="7" spans="1:11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42347</v>
      </c>
      <c r="G7" s="38">
        <v>42348</v>
      </c>
      <c r="H7" s="38">
        <v>42354</v>
      </c>
      <c r="I7" s="38">
        <v>42357</v>
      </c>
      <c r="J7" s="1" t="s">
        <v>153</v>
      </c>
    </row>
    <row r="8" spans="1:11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72"/>
      <c r="G8" s="72">
        <v>802301</v>
      </c>
      <c r="H8" s="72"/>
      <c r="I8" s="72"/>
    </row>
    <row r="9" spans="1:11" ht="13.5" customHeight="1" x14ac:dyDescent="0.2">
      <c r="A9" s="165"/>
      <c r="B9" s="167"/>
      <c r="C9" s="167"/>
      <c r="D9" s="5" t="s">
        <v>99</v>
      </c>
      <c r="E9" s="169"/>
      <c r="F9" s="53"/>
      <c r="G9" s="53">
        <v>137500</v>
      </c>
      <c r="H9" s="53"/>
      <c r="I9" s="53"/>
    </row>
    <row r="10" spans="1:11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53">
        <f>510420+2000</f>
        <v>512420</v>
      </c>
      <c r="G10" s="146"/>
      <c r="H10" s="145"/>
      <c r="I10" s="53"/>
    </row>
    <row r="11" spans="1:11" ht="13.5" customHeight="1" x14ac:dyDescent="0.2">
      <c r="A11" s="152">
        <v>3</v>
      </c>
      <c r="B11" s="156" t="s">
        <v>5</v>
      </c>
      <c r="C11" s="170" t="s">
        <v>20</v>
      </c>
      <c r="E11" s="79" t="s">
        <v>98</v>
      </c>
      <c r="F11" s="53"/>
      <c r="G11" s="53">
        <v>341712</v>
      </c>
      <c r="H11" s="53"/>
      <c r="I11" s="53"/>
      <c r="K11" s="147">
        <f>G11+G25</f>
        <v>1158893</v>
      </c>
    </row>
    <row r="12" spans="1:11" ht="13.5" customHeight="1" x14ac:dyDescent="0.2">
      <c r="A12" s="153"/>
      <c r="B12" s="157"/>
      <c r="C12" s="171"/>
      <c r="D12" s="47" t="s">
        <v>142</v>
      </c>
      <c r="E12" s="55"/>
      <c r="F12" s="74"/>
      <c r="G12" s="74">
        <f>1432217+2500</f>
        <v>1434717</v>
      </c>
      <c r="H12" s="74"/>
      <c r="I12" s="53"/>
    </row>
    <row r="13" spans="1:11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74"/>
      <c r="G13" s="53"/>
      <c r="H13" s="53">
        <v>542885</v>
      </c>
      <c r="I13" s="53"/>
    </row>
    <row r="14" spans="1:11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74"/>
      <c r="G14" s="74">
        <v>1272727</v>
      </c>
      <c r="H14" s="74"/>
      <c r="I14" s="53"/>
      <c r="K14" s="78">
        <f>G60-K11</f>
        <v>19278955</v>
      </c>
    </row>
    <row r="15" spans="1:11" ht="13.5" customHeight="1" x14ac:dyDescent="0.2">
      <c r="A15" s="158"/>
      <c r="B15" s="159"/>
      <c r="C15" s="159"/>
      <c r="D15" s="5" t="s">
        <v>156</v>
      </c>
      <c r="E15" s="161"/>
      <c r="F15" s="74"/>
      <c r="G15" s="74">
        <v>347608</v>
      </c>
      <c r="H15" s="74"/>
      <c r="I15" s="53"/>
    </row>
    <row r="16" spans="1:11" ht="13.5" customHeight="1" x14ac:dyDescent="0.2">
      <c r="A16" s="142">
        <v>6</v>
      </c>
      <c r="B16" s="143" t="s">
        <v>85</v>
      </c>
      <c r="C16" s="143" t="s">
        <v>23</v>
      </c>
      <c r="D16" s="5" t="s">
        <v>67</v>
      </c>
      <c r="E16" s="144"/>
      <c r="F16" s="74"/>
      <c r="G16" s="74">
        <v>308531</v>
      </c>
      <c r="H16" s="74"/>
      <c r="I16" s="53"/>
    </row>
    <row r="17" spans="1:11" ht="13.5" customHeight="1" x14ac:dyDescent="0.2">
      <c r="A17" s="14">
        <v>6</v>
      </c>
      <c r="B17" s="6" t="s">
        <v>2</v>
      </c>
      <c r="C17" s="6" t="s">
        <v>25</v>
      </c>
      <c r="D17" s="5" t="s">
        <v>69</v>
      </c>
      <c r="E17" s="56"/>
      <c r="F17" s="74"/>
      <c r="G17" s="74">
        <v>462593</v>
      </c>
      <c r="H17" s="74"/>
      <c r="I17" s="53"/>
    </row>
    <row r="18" spans="1:11" ht="13.5" customHeight="1" x14ac:dyDescent="0.2">
      <c r="A18" s="14">
        <v>7</v>
      </c>
      <c r="B18" s="6" t="s">
        <v>49</v>
      </c>
      <c r="C18" s="6" t="s">
        <v>36</v>
      </c>
      <c r="D18" s="5" t="s">
        <v>68</v>
      </c>
      <c r="E18" s="56"/>
      <c r="F18" s="83"/>
      <c r="G18" s="73"/>
      <c r="H18" s="73">
        <v>644621</v>
      </c>
      <c r="I18" s="73"/>
      <c r="K18" s="60"/>
    </row>
    <row r="19" spans="1:11" ht="13.5" customHeight="1" x14ac:dyDescent="0.2">
      <c r="A19" s="14">
        <v>8</v>
      </c>
      <c r="B19" s="20" t="s">
        <v>83</v>
      </c>
      <c r="C19" s="20" t="s">
        <v>21</v>
      </c>
      <c r="D19" s="5" t="s">
        <v>121</v>
      </c>
      <c r="E19" s="56"/>
      <c r="F19" s="74"/>
      <c r="G19" s="53"/>
      <c r="H19" s="53">
        <v>605225</v>
      </c>
      <c r="I19" s="53"/>
    </row>
    <row r="20" spans="1:11" ht="13.5" customHeight="1" x14ac:dyDescent="0.2">
      <c r="A20" s="14">
        <v>9</v>
      </c>
      <c r="B20" s="6" t="s">
        <v>82</v>
      </c>
      <c r="C20" s="6" t="s">
        <v>38</v>
      </c>
      <c r="D20" s="5" t="s">
        <v>70</v>
      </c>
      <c r="E20" s="56"/>
      <c r="F20" s="74"/>
      <c r="G20" s="74">
        <v>738341</v>
      </c>
      <c r="H20" s="74"/>
      <c r="I20" s="53"/>
    </row>
    <row r="21" spans="1:11" ht="13.5" customHeight="1" x14ac:dyDescent="0.2">
      <c r="A21" s="14">
        <v>10</v>
      </c>
      <c r="B21" s="6" t="s">
        <v>46</v>
      </c>
      <c r="C21" s="6" t="s">
        <v>45</v>
      </c>
      <c r="D21" s="5" t="s">
        <v>71</v>
      </c>
      <c r="E21" s="56"/>
      <c r="F21" s="74"/>
      <c r="G21" s="74">
        <v>1275840</v>
      </c>
      <c r="H21" s="74"/>
      <c r="I21" s="53"/>
      <c r="K21" s="1" t="s">
        <v>153</v>
      </c>
    </row>
    <row r="22" spans="1:11" ht="13.5" customHeight="1" x14ac:dyDescent="0.2">
      <c r="A22" s="14">
        <v>11</v>
      </c>
      <c r="B22" s="6" t="s">
        <v>60</v>
      </c>
      <c r="C22" s="19" t="s">
        <v>61</v>
      </c>
      <c r="D22" s="5" t="s">
        <v>73</v>
      </c>
      <c r="E22" s="56"/>
      <c r="F22" s="74"/>
      <c r="G22" s="74">
        <v>297295</v>
      </c>
      <c r="H22" s="74"/>
      <c r="I22" s="53"/>
    </row>
    <row r="23" spans="1:11" ht="13.5" customHeight="1" x14ac:dyDescent="0.2">
      <c r="A23" s="14">
        <v>12</v>
      </c>
      <c r="B23" s="31" t="s">
        <v>60</v>
      </c>
      <c r="C23" s="46" t="s">
        <v>34</v>
      </c>
      <c r="D23" s="52" t="s">
        <v>141</v>
      </c>
      <c r="E23" s="56"/>
      <c r="F23" s="83"/>
      <c r="G23" s="83">
        <f>137500+2500</f>
        <v>140000</v>
      </c>
      <c r="H23" s="83"/>
      <c r="I23" s="73"/>
    </row>
    <row r="24" spans="1:11" ht="13.5" customHeight="1" x14ac:dyDescent="0.2">
      <c r="A24" s="14">
        <v>13</v>
      </c>
      <c r="B24" s="6" t="s">
        <v>7</v>
      </c>
      <c r="C24" s="20" t="s">
        <v>55</v>
      </c>
      <c r="D24" s="90" t="s">
        <v>78</v>
      </c>
      <c r="E24" s="56"/>
      <c r="F24" s="74"/>
      <c r="G24" s="53">
        <v>293426</v>
      </c>
      <c r="H24" s="53"/>
      <c r="I24" s="53"/>
    </row>
    <row r="25" spans="1:11" ht="13.5" customHeight="1" x14ac:dyDescent="0.2">
      <c r="A25" s="14">
        <v>14</v>
      </c>
      <c r="B25" s="6" t="s">
        <v>3</v>
      </c>
      <c r="C25" s="20" t="s">
        <v>143</v>
      </c>
      <c r="D25" s="5"/>
      <c r="E25" s="80" t="s">
        <v>144</v>
      </c>
      <c r="F25" s="74"/>
      <c r="G25" s="74">
        <f>814681+2500</f>
        <v>817181</v>
      </c>
      <c r="H25" s="74"/>
      <c r="I25" s="53"/>
    </row>
    <row r="26" spans="1:11" ht="13.5" customHeight="1" x14ac:dyDescent="0.2">
      <c r="A26" s="14">
        <v>15</v>
      </c>
      <c r="B26" s="6" t="s">
        <v>11</v>
      </c>
      <c r="C26" s="6" t="s">
        <v>53</v>
      </c>
      <c r="D26" s="8" t="s">
        <v>115</v>
      </c>
      <c r="E26" s="56"/>
      <c r="F26" s="74"/>
      <c r="G26" s="74">
        <v>175884</v>
      </c>
      <c r="H26" s="74"/>
      <c r="I26" s="53"/>
    </row>
    <row r="27" spans="1:11" ht="13.5" customHeight="1" x14ac:dyDescent="0.2">
      <c r="A27" s="162">
        <v>16</v>
      </c>
      <c r="B27" s="156" t="s">
        <v>10</v>
      </c>
      <c r="C27" s="156" t="s">
        <v>54</v>
      </c>
      <c r="D27" s="5" t="s">
        <v>100</v>
      </c>
      <c r="E27" s="56"/>
      <c r="F27" s="74"/>
      <c r="G27" s="53">
        <v>963066</v>
      </c>
      <c r="H27" s="53"/>
      <c r="I27" s="53"/>
    </row>
    <row r="28" spans="1:11" ht="13.5" customHeight="1" x14ac:dyDescent="0.2">
      <c r="A28" s="163"/>
      <c r="B28" s="157"/>
      <c r="C28" s="157"/>
      <c r="D28" s="48" t="s">
        <v>145</v>
      </c>
      <c r="E28" s="56"/>
      <c r="F28" s="74"/>
      <c r="G28" s="74"/>
      <c r="H28" s="74"/>
      <c r="I28" s="53"/>
    </row>
    <row r="29" spans="1:11" ht="13.5" customHeight="1" x14ac:dyDescent="0.2">
      <c r="A29" s="141">
        <v>17</v>
      </c>
      <c r="B29" s="6" t="s">
        <v>13</v>
      </c>
      <c r="C29" s="6" t="s">
        <v>19</v>
      </c>
      <c r="D29" s="5" t="s">
        <v>101</v>
      </c>
      <c r="E29" s="56"/>
      <c r="F29" s="74"/>
      <c r="G29" s="74">
        <v>213653</v>
      </c>
      <c r="H29" s="74"/>
      <c r="I29" s="53"/>
    </row>
    <row r="30" spans="1:11" ht="13.5" customHeight="1" x14ac:dyDescent="0.2">
      <c r="A30" s="14">
        <v>18</v>
      </c>
      <c r="B30" s="6" t="s">
        <v>12</v>
      </c>
      <c r="C30" s="6" t="s">
        <v>91</v>
      </c>
      <c r="D30" s="5" t="s">
        <v>77</v>
      </c>
      <c r="E30" s="56"/>
      <c r="F30" s="74"/>
      <c r="G30" s="74">
        <v>344457</v>
      </c>
      <c r="H30" s="74"/>
      <c r="I30" s="53"/>
    </row>
    <row r="31" spans="1:11" ht="13.5" customHeight="1" x14ac:dyDescent="0.2">
      <c r="A31" s="158">
        <v>19</v>
      </c>
      <c r="B31" s="159" t="s">
        <v>17</v>
      </c>
      <c r="C31" s="159" t="s">
        <v>152</v>
      </c>
      <c r="D31" s="9" t="s">
        <v>79</v>
      </c>
      <c r="E31" s="160"/>
      <c r="F31" s="74"/>
      <c r="G31" s="74">
        <v>354870</v>
      </c>
      <c r="H31" s="74"/>
      <c r="I31" s="53"/>
    </row>
    <row r="32" spans="1:11" ht="13.5" customHeight="1" x14ac:dyDescent="0.2">
      <c r="A32" s="158"/>
      <c r="B32" s="159"/>
      <c r="C32" s="159"/>
      <c r="D32" s="5" t="s">
        <v>113</v>
      </c>
      <c r="E32" s="161"/>
      <c r="F32" s="74"/>
      <c r="G32" s="74">
        <v>156348</v>
      </c>
      <c r="H32" s="74"/>
      <c r="I32" s="53"/>
    </row>
    <row r="33" spans="1:12" ht="13.5" customHeight="1" x14ac:dyDescent="0.2">
      <c r="A33" s="158">
        <v>20</v>
      </c>
      <c r="B33" s="159" t="s">
        <v>18</v>
      </c>
      <c r="C33" s="159" t="s">
        <v>58</v>
      </c>
      <c r="D33" s="5" t="s">
        <v>80</v>
      </c>
      <c r="E33" s="160"/>
      <c r="F33" s="74"/>
      <c r="G33" s="74">
        <v>608080</v>
      </c>
      <c r="H33" s="74"/>
      <c r="I33" s="53"/>
    </row>
    <row r="34" spans="1:12" ht="13.5" customHeight="1" x14ac:dyDescent="0.2">
      <c r="A34" s="158"/>
      <c r="B34" s="159"/>
      <c r="C34" s="159"/>
      <c r="D34" s="5" t="s">
        <v>114</v>
      </c>
      <c r="E34" s="161"/>
      <c r="F34" s="74"/>
      <c r="G34" s="74">
        <v>183260</v>
      </c>
      <c r="H34" s="74"/>
      <c r="I34" s="53"/>
    </row>
    <row r="35" spans="1:12" ht="13.5" customHeight="1" x14ac:dyDescent="0.2">
      <c r="A35" s="14">
        <v>21</v>
      </c>
      <c r="B35" s="6" t="s">
        <v>84</v>
      </c>
      <c r="C35" s="6" t="s">
        <v>39</v>
      </c>
      <c r="D35" s="5" t="s">
        <v>72</v>
      </c>
      <c r="E35" s="56"/>
      <c r="F35" s="74"/>
      <c r="G35" s="74">
        <v>189266</v>
      </c>
      <c r="H35" s="74"/>
      <c r="I35" s="53"/>
    </row>
    <row r="36" spans="1:12" ht="13.5" customHeight="1" x14ac:dyDescent="0.2">
      <c r="A36" s="14">
        <v>22</v>
      </c>
      <c r="B36" s="6" t="s">
        <v>26</v>
      </c>
      <c r="C36" s="6" t="s">
        <v>27</v>
      </c>
      <c r="D36" s="5" t="s">
        <v>104</v>
      </c>
      <c r="E36" s="56"/>
      <c r="F36" s="74"/>
      <c r="G36" s="74">
        <v>626157</v>
      </c>
      <c r="H36" s="74"/>
      <c r="I36" s="53"/>
    </row>
    <row r="37" spans="1:12" ht="13.5" customHeight="1" x14ac:dyDescent="0.2">
      <c r="A37" s="14">
        <v>23</v>
      </c>
      <c r="B37" s="6" t="s">
        <v>51</v>
      </c>
      <c r="C37" s="6" t="s">
        <v>43</v>
      </c>
      <c r="D37" s="5" t="s">
        <v>81</v>
      </c>
      <c r="E37" s="56"/>
      <c r="F37" s="74"/>
      <c r="G37" s="74">
        <v>286373</v>
      </c>
      <c r="H37" s="74"/>
      <c r="I37" s="53"/>
    </row>
    <row r="38" spans="1:12" ht="13.5" customHeight="1" x14ac:dyDescent="0.2">
      <c r="A38" s="14">
        <v>24</v>
      </c>
      <c r="B38" s="6" t="s">
        <v>15</v>
      </c>
      <c r="C38" s="19" t="s">
        <v>56</v>
      </c>
      <c r="D38" s="18" t="s">
        <v>126</v>
      </c>
      <c r="E38" s="56"/>
      <c r="F38" s="83"/>
      <c r="G38" s="73"/>
      <c r="H38" s="73"/>
      <c r="I38" s="73"/>
    </row>
    <row r="39" spans="1:12" ht="13.5" customHeight="1" x14ac:dyDescent="0.2">
      <c r="A39" s="14">
        <v>25</v>
      </c>
      <c r="B39" s="6" t="s">
        <v>47</v>
      </c>
      <c r="C39" s="6" t="s">
        <v>48</v>
      </c>
      <c r="D39" s="5" t="s">
        <v>106</v>
      </c>
      <c r="E39" s="56"/>
      <c r="F39" s="74"/>
      <c r="G39" s="74">
        <v>755604</v>
      </c>
      <c r="H39" s="74"/>
      <c r="I39" s="53"/>
    </row>
    <row r="40" spans="1:12" ht="13.5" customHeight="1" x14ac:dyDescent="0.2">
      <c r="A40" s="14">
        <v>26</v>
      </c>
      <c r="B40" s="6" t="s">
        <v>26</v>
      </c>
      <c r="C40" s="6" t="s">
        <v>93</v>
      </c>
      <c r="D40" s="5" t="s">
        <v>107</v>
      </c>
      <c r="E40" s="56"/>
      <c r="F40" s="74"/>
      <c r="G40" s="74">
        <v>818947</v>
      </c>
      <c r="H40" s="74"/>
      <c r="I40" s="53"/>
    </row>
    <row r="41" spans="1:12" ht="13.5" customHeight="1" x14ac:dyDescent="0.2">
      <c r="A41" s="14">
        <v>27</v>
      </c>
      <c r="B41" s="6" t="s">
        <v>29</v>
      </c>
      <c r="C41" s="20" t="s">
        <v>94</v>
      </c>
      <c r="D41" s="16" t="s">
        <v>131</v>
      </c>
      <c r="E41" s="56"/>
      <c r="F41" s="83"/>
      <c r="G41" s="73"/>
      <c r="H41" s="73"/>
      <c r="I41" s="73">
        <v>452446</v>
      </c>
    </row>
    <row r="42" spans="1:12" ht="13.5" customHeight="1" x14ac:dyDescent="0.2">
      <c r="A42" s="14">
        <v>28</v>
      </c>
      <c r="B42" s="6" t="s">
        <v>29</v>
      </c>
      <c r="C42" s="6" t="s">
        <v>37</v>
      </c>
      <c r="D42" s="5" t="s">
        <v>108</v>
      </c>
      <c r="E42" s="7"/>
      <c r="F42" s="53"/>
      <c r="G42" s="53">
        <v>972297</v>
      </c>
      <c r="H42" s="53"/>
      <c r="I42" s="53"/>
    </row>
    <row r="43" spans="1:12" ht="13.5" customHeight="1" x14ac:dyDescent="0.2">
      <c r="A43" s="14">
        <v>29</v>
      </c>
      <c r="B43" s="6" t="s">
        <v>24</v>
      </c>
      <c r="C43" s="6" t="s">
        <v>28</v>
      </c>
      <c r="D43" s="5" t="s">
        <v>109</v>
      </c>
      <c r="E43" s="7"/>
      <c r="F43" s="53"/>
      <c r="G43" s="53">
        <v>522497</v>
      </c>
      <c r="H43" s="53"/>
      <c r="I43" s="53"/>
      <c r="L43" s="29" t="s">
        <v>153</v>
      </c>
    </row>
    <row r="44" spans="1:12" ht="13.5" customHeight="1" x14ac:dyDescent="0.2">
      <c r="A44" s="14">
        <v>30</v>
      </c>
      <c r="B44" s="20" t="s">
        <v>29</v>
      </c>
      <c r="C44" s="20" t="s">
        <v>30</v>
      </c>
      <c r="D44" s="5" t="s">
        <v>123</v>
      </c>
      <c r="E44" s="7"/>
      <c r="F44" s="53"/>
      <c r="G44" s="53"/>
      <c r="H44" s="53">
        <v>446173</v>
      </c>
      <c r="I44" s="53"/>
      <c r="L44" s="29" t="s">
        <v>153</v>
      </c>
    </row>
    <row r="45" spans="1:12" ht="13.5" customHeight="1" x14ac:dyDescent="0.2">
      <c r="A45" s="14">
        <v>31</v>
      </c>
      <c r="B45" s="6" t="s">
        <v>31</v>
      </c>
      <c r="C45" s="6" t="s">
        <v>32</v>
      </c>
      <c r="D45" s="5" t="s">
        <v>110</v>
      </c>
      <c r="E45" s="7"/>
      <c r="F45" s="53"/>
      <c r="G45" s="53">
        <v>251608</v>
      </c>
      <c r="H45" s="53"/>
      <c r="I45" s="53"/>
    </row>
    <row r="46" spans="1:12" ht="13.5" customHeight="1" x14ac:dyDescent="0.2">
      <c r="A46" s="14">
        <v>32</v>
      </c>
      <c r="B46" s="31" t="s">
        <v>33</v>
      </c>
      <c r="C46" s="32" t="s">
        <v>95</v>
      </c>
      <c r="D46" s="16" t="s">
        <v>127</v>
      </c>
      <c r="E46" s="17"/>
      <c r="F46" s="53"/>
      <c r="G46" s="53"/>
      <c r="H46" s="53">
        <v>694242</v>
      </c>
      <c r="I46" s="53"/>
      <c r="K46" s="29"/>
    </row>
    <row r="47" spans="1:12" ht="13.5" customHeight="1" x14ac:dyDescent="0.2">
      <c r="A47" s="14">
        <v>33</v>
      </c>
      <c r="B47" s="20" t="s">
        <v>87</v>
      </c>
      <c r="C47" s="20" t="s">
        <v>40</v>
      </c>
      <c r="D47" s="5" t="s">
        <v>124</v>
      </c>
      <c r="E47" s="7"/>
      <c r="F47" s="53"/>
      <c r="G47" s="53"/>
      <c r="H47" s="53">
        <v>407372</v>
      </c>
      <c r="I47" s="53"/>
    </row>
    <row r="48" spans="1:12" ht="13.5" customHeight="1" x14ac:dyDescent="0.2">
      <c r="A48" s="152">
        <v>34</v>
      </c>
      <c r="B48" s="154" t="s">
        <v>86</v>
      </c>
      <c r="C48" s="154" t="s">
        <v>96</v>
      </c>
      <c r="D48" s="5" t="s">
        <v>125</v>
      </c>
      <c r="E48" s="7"/>
      <c r="F48" s="53"/>
      <c r="G48" s="53"/>
      <c r="H48" s="53">
        <v>363103</v>
      </c>
      <c r="I48" s="53"/>
    </row>
    <row r="49" spans="1:11" ht="13.5" customHeight="1" x14ac:dyDescent="0.2">
      <c r="A49" s="153"/>
      <c r="B49" s="155"/>
      <c r="C49" s="155"/>
      <c r="D49" s="13" t="s">
        <v>128</v>
      </c>
      <c r="E49" s="7"/>
      <c r="F49" s="53"/>
      <c r="G49" s="53">
        <v>219384</v>
      </c>
      <c r="H49" s="53"/>
      <c r="I49" s="53"/>
    </row>
    <row r="50" spans="1:11" ht="13.5" customHeight="1" x14ac:dyDescent="0.2">
      <c r="A50" s="152">
        <v>35</v>
      </c>
      <c r="B50" s="156" t="s">
        <v>62</v>
      </c>
      <c r="C50" s="156" t="s">
        <v>41</v>
      </c>
      <c r="D50" s="13" t="s">
        <v>74</v>
      </c>
      <c r="E50" s="7"/>
      <c r="F50" s="53"/>
      <c r="G50" s="53">
        <v>562862</v>
      </c>
      <c r="H50" s="53"/>
      <c r="I50" s="53"/>
    </row>
    <row r="51" spans="1:11" ht="13.5" customHeight="1" x14ac:dyDescent="0.2">
      <c r="A51" s="153"/>
      <c r="B51" s="157"/>
      <c r="C51" s="157"/>
      <c r="D51" s="13" t="s">
        <v>129</v>
      </c>
      <c r="E51" s="7"/>
      <c r="F51" s="75"/>
      <c r="G51" s="75">
        <v>137500</v>
      </c>
      <c r="H51" s="75"/>
      <c r="I51" s="75"/>
    </row>
    <row r="52" spans="1:11" ht="13.5" customHeight="1" x14ac:dyDescent="0.2">
      <c r="A52" s="141">
        <v>36</v>
      </c>
      <c r="B52" s="31" t="s">
        <v>63</v>
      </c>
      <c r="C52" s="31" t="s">
        <v>42</v>
      </c>
      <c r="D52" s="5" t="s">
        <v>111</v>
      </c>
      <c r="E52" s="7"/>
      <c r="F52" s="53"/>
      <c r="G52" s="53">
        <v>587129</v>
      </c>
      <c r="H52" s="53"/>
      <c r="I52" s="53"/>
      <c r="K52" s="29" t="s">
        <v>153</v>
      </c>
    </row>
    <row r="53" spans="1:11" ht="13.5" customHeight="1" x14ac:dyDescent="0.2">
      <c r="A53" s="141">
        <v>37</v>
      </c>
      <c r="B53" s="30" t="s">
        <v>64</v>
      </c>
      <c r="C53" s="6" t="s">
        <v>65</v>
      </c>
      <c r="D53" s="5" t="s">
        <v>75</v>
      </c>
      <c r="E53" s="7"/>
      <c r="F53" s="53"/>
      <c r="G53" s="53">
        <v>558456</v>
      </c>
      <c r="H53" s="53"/>
      <c r="I53" s="53"/>
      <c r="K53" s="29"/>
    </row>
    <row r="54" spans="1:11" ht="13.5" customHeight="1" x14ac:dyDescent="0.2">
      <c r="A54" s="141">
        <v>38</v>
      </c>
      <c r="B54" s="30" t="s">
        <v>50</v>
      </c>
      <c r="C54" s="6" t="s">
        <v>44</v>
      </c>
      <c r="D54" s="5" t="s">
        <v>112</v>
      </c>
      <c r="E54" s="7"/>
      <c r="F54" s="84"/>
      <c r="G54" s="84">
        <v>623570</v>
      </c>
      <c r="H54" s="84"/>
      <c r="I54" s="76"/>
      <c r="K54" s="29"/>
    </row>
    <row r="55" spans="1:11" ht="13.5" customHeight="1" x14ac:dyDescent="0.2">
      <c r="A55" s="141">
        <v>39</v>
      </c>
      <c r="B55" s="30" t="s">
        <v>146</v>
      </c>
      <c r="C55" s="6" t="s">
        <v>147</v>
      </c>
      <c r="D55" s="16" t="s">
        <v>148</v>
      </c>
      <c r="E55" s="7"/>
      <c r="F55" s="85"/>
      <c r="G55" s="85">
        <f>331144+2500</f>
        <v>333644</v>
      </c>
      <c r="H55" s="85"/>
      <c r="I55" s="53"/>
    </row>
    <row r="56" spans="1:11" ht="13.5" customHeight="1" x14ac:dyDescent="0.2">
      <c r="A56" s="141">
        <v>40</v>
      </c>
      <c r="B56" s="30" t="s">
        <v>149</v>
      </c>
      <c r="C56" s="6" t="s">
        <v>150</v>
      </c>
      <c r="D56" s="16" t="s">
        <v>151</v>
      </c>
      <c r="E56" s="7"/>
      <c r="F56" s="85"/>
      <c r="G56" s="85">
        <f>174586+2500</f>
        <v>177086</v>
      </c>
      <c r="H56" s="85"/>
      <c r="I56" s="53"/>
    </row>
    <row r="57" spans="1:11" ht="13.5" customHeight="1" x14ac:dyDescent="0.2">
      <c r="A57" s="141">
        <v>41</v>
      </c>
      <c r="B57" s="6" t="s">
        <v>167</v>
      </c>
      <c r="C57" s="6" t="s">
        <v>168</v>
      </c>
      <c r="D57" s="114" t="s">
        <v>169</v>
      </c>
      <c r="E57" s="7"/>
      <c r="F57" s="53"/>
      <c r="G57" s="53">
        <f>2500+388027</f>
        <v>390527</v>
      </c>
      <c r="H57" s="53"/>
      <c r="I57" s="53"/>
    </row>
    <row r="58" spans="1:11" ht="13.5" customHeight="1" x14ac:dyDescent="0.2">
      <c r="A58" s="141">
        <v>42</v>
      </c>
      <c r="B58" s="6" t="s">
        <v>15</v>
      </c>
      <c r="C58" s="6" t="s">
        <v>165</v>
      </c>
      <c r="D58" s="114" t="s">
        <v>166</v>
      </c>
      <c r="E58" s="7"/>
      <c r="F58" s="53"/>
      <c r="G58" s="53">
        <f>2500+364274</f>
        <v>366774</v>
      </c>
      <c r="H58" s="53"/>
      <c r="I58" s="53"/>
    </row>
    <row r="59" spans="1:11" ht="13.5" customHeight="1" x14ac:dyDescent="0.2">
      <c r="A59" s="110">
        <v>43</v>
      </c>
      <c r="B59" s="98" t="s">
        <v>138</v>
      </c>
      <c r="C59" s="98" t="s">
        <v>139</v>
      </c>
      <c r="D59" s="115" t="s">
        <v>140</v>
      </c>
      <c r="E59" s="116"/>
      <c r="F59" s="118"/>
      <c r="G59" s="118">
        <f>386277+2500</f>
        <v>388777</v>
      </c>
      <c r="H59" s="118"/>
      <c r="I59" s="118"/>
    </row>
    <row r="60" spans="1:11" ht="22.5" customHeight="1" x14ac:dyDescent="0.2">
      <c r="A60" s="34"/>
      <c r="B60" s="148" t="s">
        <v>136</v>
      </c>
      <c r="C60" s="148"/>
      <c r="D60" s="148"/>
      <c r="E60" s="148"/>
      <c r="F60" s="40">
        <f>SUM(F8:F59)</f>
        <v>512420</v>
      </c>
      <c r="G60" s="40">
        <f>SUM(G8:G59)</f>
        <v>20437848</v>
      </c>
      <c r="H60" s="40">
        <f>SUM(H8:H59)</f>
        <v>3703621</v>
      </c>
      <c r="I60" s="40">
        <f>SUM(I8:I59)</f>
        <v>452446</v>
      </c>
      <c r="J60" s="29"/>
      <c r="K60" s="25"/>
    </row>
    <row r="61" spans="1:11" ht="22.5" customHeight="1" x14ac:dyDescent="0.2">
      <c r="A61" s="35"/>
      <c r="B61" s="149" t="s">
        <v>135</v>
      </c>
      <c r="C61" s="149"/>
      <c r="D61" s="149"/>
      <c r="E61" s="149"/>
      <c r="F61" s="150">
        <f>SUM(F60:I60)</f>
        <v>25106335</v>
      </c>
      <c r="G61" s="151"/>
      <c r="H61" s="151"/>
      <c r="I61" s="180"/>
      <c r="J61" s="29"/>
      <c r="K61" s="25"/>
    </row>
    <row r="62" spans="1:11" ht="8.25" customHeight="1" x14ac:dyDescent="0.2">
      <c r="A62" s="36"/>
      <c r="B62" s="2"/>
      <c r="C62" s="2"/>
      <c r="D62" s="2"/>
      <c r="E62" s="2"/>
      <c r="J62" s="29"/>
    </row>
    <row r="63" spans="1:11" x14ac:dyDescent="0.2">
      <c r="B63" s="36" t="s">
        <v>160</v>
      </c>
      <c r="C63" s="2"/>
      <c r="D63" s="2" t="s">
        <v>153</v>
      </c>
      <c r="E63" s="2"/>
      <c r="F63" s="25">
        <f>F60-(F11+F25)</f>
        <v>512420</v>
      </c>
      <c r="G63" s="25">
        <f>G60-G25</f>
        <v>19620667</v>
      </c>
      <c r="H63" s="25"/>
      <c r="I63" s="25"/>
      <c r="J63" s="1" t="s">
        <v>153</v>
      </c>
      <c r="K63" s="25"/>
    </row>
    <row r="64" spans="1:11" x14ac:dyDescent="0.2">
      <c r="B64" s="36" t="s">
        <v>132</v>
      </c>
      <c r="C64" s="2"/>
      <c r="D64" s="2"/>
      <c r="E64" s="64"/>
      <c r="F64" s="25">
        <f>F11+F25</f>
        <v>0</v>
      </c>
      <c r="G64" s="61"/>
      <c r="H64" s="61"/>
      <c r="K64" s="25"/>
    </row>
    <row r="65" spans="1:11" x14ac:dyDescent="0.2">
      <c r="B65" s="36"/>
      <c r="C65" s="2"/>
      <c r="D65" s="2"/>
      <c r="E65" s="2"/>
      <c r="F65" s="25">
        <f>SUM(F63:F64)</f>
        <v>512420</v>
      </c>
      <c r="G65" s="61"/>
      <c r="H65" s="61"/>
      <c r="K65" s="25"/>
    </row>
    <row r="66" spans="1:11" x14ac:dyDescent="0.2">
      <c r="B66" s="36"/>
      <c r="C66" s="2"/>
      <c r="D66" s="2"/>
      <c r="E66" s="2"/>
      <c r="G66" s="60"/>
      <c r="H66" s="60"/>
      <c r="K66" s="25"/>
    </row>
    <row r="67" spans="1:11" x14ac:dyDescent="0.2">
      <c r="B67" s="37" t="s">
        <v>133</v>
      </c>
      <c r="C67" s="2"/>
      <c r="D67" s="2"/>
      <c r="E67" s="2"/>
      <c r="G67" s="61">
        <v>19860475</v>
      </c>
      <c r="H67" s="61"/>
    </row>
    <row r="68" spans="1:11" x14ac:dyDescent="0.2">
      <c r="B68" s="36" t="s">
        <v>134</v>
      </c>
      <c r="C68" s="2"/>
      <c r="D68" s="2"/>
      <c r="E68" s="2"/>
    </row>
    <row r="69" spans="1:11" x14ac:dyDescent="0.2">
      <c r="A69" s="36"/>
      <c r="B69" s="2"/>
      <c r="C69" s="2"/>
      <c r="D69" s="2"/>
      <c r="E69" s="2"/>
      <c r="G69" s="25"/>
      <c r="H69" s="25"/>
      <c r="I69" s="25"/>
    </row>
    <row r="70" spans="1:11" x14ac:dyDescent="0.2">
      <c r="A70" s="36"/>
      <c r="B70" s="2"/>
      <c r="C70" s="2"/>
      <c r="D70" s="2"/>
      <c r="E70" s="2"/>
    </row>
    <row r="71" spans="1:11" x14ac:dyDescent="0.2">
      <c r="A71" s="36"/>
      <c r="B71" s="2"/>
      <c r="C71" s="2"/>
      <c r="D71" s="2"/>
      <c r="E71" s="2"/>
    </row>
    <row r="72" spans="1:11" x14ac:dyDescent="0.2">
      <c r="A72" s="36"/>
      <c r="B72" s="2"/>
      <c r="C72" s="2"/>
      <c r="D72" s="2"/>
      <c r="E72" s="2"/>
    </row>
    <row r="73" spans="1:11" x14ac:dyDescent="0.2">
      <c r="A73" s="36"/>
      <c r="B73" s="2"/>
      <c r="C73" s="2"/>
      <c r="D73" s="2"/>
      <c r="E73" s="2"/>
    </row>
    <row r="74" spans="1:11" x14ac:dyDescent="0.2">
      <c r="A74" s="36"/>
      <c r="B74" s="2"/>
      <c r="C74" s="2"/>
      <c r="D74" s="2"/>
      <c r="E74" s="2"/>
    </row>
    <row r="75" spans="1:11" x14ac:dyDescent="0.2">
      <c r="A75" s="36"/>
      <c r="B75" s="2"/>
      <c r="C75" s="2"/>
      <c r="D75" s="2"/>
      <c r="E75" s="2"/>
    </row>
    <row r="76" spans="1:11" x14ac:dyDescent="0.2">
      <c r="A76" s="36"/>
      <c r="B76" s="2"/>
      <c r="C76" s="2"/>
      <c r="D76" s="2"/>
      <c r="E76" s="2"/>
    </row>
    <row r="77" spans="1:11" x14ac:dyDescent="0.2">
      <c r="A77" s="36"/>
      <c r="B77" s="2"/>
      <c r="C77" s="2"/>
      <c r="D77" s="2"/>
      <c r="E77" s="2"/>
    </row>
    <row r="78" spans="1:11" x14ac:dyDescent="0.2">
      <c r="A78" s="36"/>
      <c r="B78" s="2"/>
      <c r="C78" s="2"/>
      <c r="D78" s="2"/>
      <c r="E78" s="2"/>
    </row>
    <row r="79" spans="1:11" x14ac:dyDescent="0.2">
      <c r="A79" s="36"/>
      <c r="B79" s="2"/>
      <c r="C79" s="2"/>
      <c r="D79" s="2"/>
      <c r="E79" s="2"/>
    </row>
    <row r="80" spans="1:11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</sheetData>
  <mergeCells count="40">
    <mergeCell ref="B60:E60"/>
    <mergeCell ref="B61:E61"/>
    <mergeCell ref="F61:I61"/>
    <mergeCell ref="A48:A49"/>
    <mergeCell ref="B48:B49"/>
    <mergeCell ref="C48:C49"/>
    <mergeCell ref="A50:A51"/>
    <mergeCell ref="B50:B51"/>
    <mergeCell ref="C50:C51"/>
    <mergeCell ref="A31:A32"/>
    <mergeCell ref="B31:B32"/>
    <mergeCell ref="C31:C32"/>
    <mergeCell ref="E31:E32"/>
    <mergeCell ref="A33:A34"/>
    <mergeCell ref="B33:B34"/>
    <mergeCell ref="C33:C34"/>
    <mergeCell ref="E33:E34"/>
    <mergeCell ref="A14:A15"/>
    <mergeCell ref="B14:B15"/>
    <mergeCell ref="C14:C15"/>
    <mergeCell ref="E14:E15"/>
    <mergeCell ref="A27:A28"/>
    <mergeCell ref="B27:B28"/>
    <mergeCell ref="C27:C28"/>
    <mergeCell ref="A8:A9"/>
    <mergeCell ref="B8:B9"/>
    <mergeCell ref="C8:C9"/>
    <mergeCell ref="E8:E9"/>
    <mergeCell ref="A11:A12"/>
    <mergeCell ref="B11:B12"/>
    <mergeCell ref="C11:C12"/>
    <mergeCell ref="A2:I2"/>
    <mergeCell ref="A3:I3"/>
    <mergeCell ref="A4:I4"/>
    <mergeCell ref="A5:F5"/>
    <mergeCell ref="A6:A7"/>
    <mergeCell ref="B6:B7"/>
    <mergeCell ref="C6:C7"/>
    <mergeCell ref="D6:E6"/>
    <mergeCell ref="F6:I6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showGridLines="0" zoomScaleSheetLayoutView="100" workbookViewId="0">
      <pane ySplit="7" topLeftCell="A29" activePane="bottomLeft" state="frozen"/>
      <selection pane="bottomLeft" activeCell="H34" sqref="H34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6" width="8.83203125" style="1"/>
    <col min="7" max="7" width="13" style="1" bestFit="1" customWidth="1"/>
    <col min="8" max="16384" width="8.83203125" style="1"/>
  </cols>
  <sheetData>
    <row r="1" spans="1:7" ht="6.75" customHeight="1" x14ac:dyDescent="0.2"/>
    <row r="2" spans="1:7" ht="15" customHeight="1" x14ac:dyDescent="0.2">
      <c r="A2" s="172" t="s">
        <v>118</v>
      </c>
      <c r="B2" s="172"/>
      <c r="C2" s="172"/>
      <c r="D2" s="172"/>
      <c r="E2" s="172"/>
    </row>
    <row r="3" spans="1:7" ht="15" customHeight="1" x14ac:dyDescent="0.2">
      <c r="A3" s="173" t="s">
        <v>0</v>
      </c>
      <c r="B3" s="173"/>
      <c r="C3" s="173"/>
      <c r="D3" s="173"/>
      <c r="E3" s="173"/>
    </row>
    <row r="4" spans="1:7" ht="15" customHeight="1" x14ac:dyDescent="0.2">
      <c r="A4" s="173"/>
      <c r="B4" s="173"/>
      <c r="C4" s="173"/>
      <c r="D4" s="173"/>
      <c r="E4" s="173"/>
    </row>
    <row r="5" spans="1:7" ht="6" customHeight="1" x14ac:dyDescent="0.2">
      <c r="A5" s="174"/>
      <c r="B5" s="174"/>
      <c r="C5" s="174"/>
      <c r="D5" s="174"/>
      <c r="E5" s="174"/>
    </row>
    <row r="6" spans="1:7" ht="30.75" customHeight="1" x14ac:dyDescent="0.2">
      <c r="A6" s="185" t="s">
        <v>119</v>
      </c>
      <c r="B6" s="185" t="s">
        <v>1</v>
      </c>
      <c r="C6" s="185" t="s">
        <v>16</v>
      </c>
      <c r="D6" s="187" t="s">
        <v>88</v>
      </c>
      <c r="E6" s="187"/>
    </row>
    <row r="7" spans="1:7" ht="13.5" customHeight="1" x14ac:dyDescent="0.2">
      <c r="A7" s="186"/>
      <c r="B7" s="186"/>
      <c r="C7" s="186"/>
      <c r="D7" s="99" t="s">
        <v>116</v>
      </c>
      <c r="E7" s="99" t="s">
        <v>117</v>
      </c>
      <c r="F7" s="1" t="s">
        <v>153</v>
      </c>
    </row>
    <row r="8" spans="1:7" ht="13.5" customHeight="1" x14ac:dyDescent="0.2">
      <c r="A8" s="158">
        <v>1</v>
      </c>
      <c r="B8" s="159" t="s">
        <v>4</v>
      </c>
      <c r="C8" s="159" t="s">
        <v>52</v>
      </c>
      <c r="D8" s="92" t="s">
        <v>76</v>
      </c>
      <c r="E8" s="183"/>
    </row>
    <row r="9" spans="1:7" ht="13.5" customHeight="1" x14ac:dyDescent="0.2">
      <c r="A9" s="158"/>
      <c r="B9" s="159"/>
      <c r="C9" s="159"/>
      <c r="D9" s="92" t="s">
        <v>99</v>
      </c>
      <c r="E9" s="183"/>
    </row>
    <row r="10" spans="1:7" ht="13.5" customHeight="1" x14ac:dyDescent="0.2">
      <c r="A10" s="14">
        <f>A8+1</f>
        <v>2</v>
      </c>
      <c r="B10" s="93" t="s">
        <v>6</v>
      </c>
      <c r="C10" s="6" t="s">
        <v>154</v>
      </c>
      <c r="D10" s="47" t="s">
        <v>155</v>
      </c>
      <c r="E10" s="7"/>
    </row>
    <row r="11" spans="1:7" ht="13.5" customHeight="1" x14ac:dyDescent="0.2">
      <c r="A11" s="158">
        <v>3</v>
      </c>
      <c r="B11" s="159" t="s">
        <v>5</v>
      </c>
      <c r="C11" s="184" t="s">
        <v>20</v>
      </c>
      <c r="D11" s="100"/>
      <c r="E11" s="101" t="s">
        <v>98</v>
      </c>
      <c r="G11" s="59"/>
    </row>
    <row r="12" spans="1:7" ht="13.5" customHeight="1" x14ac:dyDescent="0.2">
      <c r="A12" s="158"/>
      <c r="B12" s="159"/>
      <c r="C12" s="184"/>
      <c r="D12" s="101" t="s">
        <v>142</v>
      </c>
      <c r="E12" s="94"/>
    </row>
    <row r="13" spans="1:7" ht="13.5" customHeight="1" x14ac:dyDescent="0.2">
      <c r="A13" s="14">
        <v>4</v>
      </c>
      <c r="B13" s="20" t="s">
        <v>8</v>
      </c>
      <c r="C13" s="20" t="s">
        <v>89</v>
      </c>
      <c r="D13" s="102" t="s">
        <v>120</v>
      </c>
      <c r="E13" s="56"/>
    </row>
    <row r="14" spans="1:7" ht="13.5" customHeight="1" x14ac:dyDescent="0.2">
      <c r="A14" s="158">
        <v>5</v>
      </c>
      <c r="B14" s="159" t="s">
        <v>9</v>
      </c>
      <c r="C14" s="159" t="s">
        <v>57</v>
      </c>
      <c r="D14" s="103" t="s">
        <v>97</v>
      </c>
      <c r="E14" s="182"/>
    </row>
    <row r="15" spans="1:7" ht="13.5" customHeight="1" x14ac:dyDescent="0.2">
      <c r="A15" s="158"/>
      <c r="B15" s="159"/>
      <c r="C15" s="159"/>
      <c r="D15" s="103" t="s">
        <v>156</v>
      </c>
      <c r="E15" s="182"/>
    </row>
    <row r="16" spans="1:7" ht="13.5" customHeight="1" x14ac:dyDescent="0.2">
      <c r="A16" s="14">
        <v>6</v>
      </c>
      <c r="B16" s="6" t="s">
        <v>2</v>
      </c>
      <c r="C16" s="6" t="s">
        <v>25</v>
      </c>
      <c r="D16" s="103" t="s">
        <v>69</v>
      </c>
      <c r="E16" s="56"/>
    </row>
    <row r="17" spans="1:7" ht="13.5" customHeight="1" x14ac:dyDescent="0.2">
      <c r="A17" s="14">
        <v>7</v>
      </c>
      <c r="B17" s="6" t="s">
        <v>49</v>
      </c>
      <c r="C17" s="6" t="s">
        <v>36</v>
      </c>
      <c r="D17" s="103" t="s">
        <v>68</v>
      </c>
      <c r="E17" s="56"/>
      <c r="G17" s="60"/>
    </row>
    <row r="18" spans="1:7" ht="13.5" customHeight="1" x14ac:dyDescent="0.2">
      <c r="A18" s="14">
        <v>8</v>
      </c>
      <c r="B18" s="20" t="s">
        <v>83</v>
      </c>
      <c r="C18" s="20" t="s">
        <v>21</v>
      </c>
      <c r="D18" s="103" t="s">
        <v>121</v>
      </c>
      <c r="E18" s="56"/>
    </row>
    <row r="19" spans="1:7" ht="13.5" customHeight="1" x14ac:dyDescent="0.2">
      <c r="A19" s="14">
        <v>9</v>
      </c>
      <c r="B19" s="6" t="s">
        <v>82</v>
      </c>
      <c r="C19" s="6" t="s">
        <v>38</v>
      </c>
      <c r="D19" s="103" t="s">
        <v>70</v>
      </c>
      <c r="E19" s="56"/>
    </row>
    <row r="20" spans="1:7" ht="13.5" customHeight="1" x14ac:dyDescent="0.2">
      <c r="A20" s="14">
        <v>10</v>
      </c>
      <c r="B20" s="6" t="s">
        <v>46</v>
      </c>
      <c r="C20" s="6" t="s">
        <v>45</v>
      </c>
      <c r="D20" s="103" t="s">
        <v>71</v>
      </c>
      <c r="E20" s="56"/>
      <c r="G20" s="1" t="s">
        <v>153</v>
      </c>
    </row>
    <row r="21" spans="1:7" ht="13.5" customHeight="1" x14ac:dyDescent="0.2">
      <c r="A21" s="14">
        <v>11</v>
      </c>
      <c r="B21" s="6" t="s">
        <v>60</v>
      </c>
      <c r="C21" s="19" t="s">
        <v>61</v>
      </c>
      <c r="D21" s="103" t="s">
        <v>73</v>
      </c>
      <c r="E21" s="56"/>
    </row>
    <row r="22" spans="1:7" ht="13.5" customHeight="1" x14ac:dyDescent="0.2">
      <c r="A22" s="14">
        <v>12</v>
      </c>
      <c r="B22" s="93" t="s">
        <v>60</v>
      </c>
      <c r="C22" s="95" t="s">
        <v>34</v>
      </c>
      <c r="D22" s="101" t="s">
        <v>141</v>
      </c>
      <c r="E22" s="56"/>
    </row>
    <row r="23" spans="1:7" ht="13.5" customHeight="1" x14ac:dyDescent="0.2">
      <c r="A23" s="14">
        <v>13</v>
      </c>
      <c r="B23" s="6" t="s">
        <v>7</v>
      </c>
      <c r="C23" s="20" t="s">
        <v>55</v>
      </c>
      <c r="D23" s="103" t="s">
        <v>78</v>
      </c>
      <c r="E23" s="56"/>
    </row>
    <row r="24" spans="1:7" ht="13.5" customHeight="1" x14ac:dyDescent="0.2">
      <c r="A24" s="14">
        <v>14</v>
      </c>
      <c r="B24" s="6" t="s">
        <v>3</v>
      </c>
      <c r="C24" s="20" t="s">
        <v>143</v>
      </c>
      <c r="D24" s="103"/>
      <c r="E24" s="56" t="s">
        <v>144</v>
      </c>
    </row>
    <row r="25" spans="1:7" ht="13.5" customHeight="1" x14ac:dyDescent="0.2">
      <c r="A25" s="14">
        <v>15</v>
      </c>
      <c r="B25" s="6" t="s">
        <v>11</v>
      </c>
      <c r="C25" s="6" t="s">
        <v>53</v>
      </c>
      <c r="D25" s="96" t="s">
        <v>115</v>
      </c>
      <c r="E25" s="56"/>
    </row>
    <row r="26" spans="1:7" ht="13.5" customHeight="1" x14ac:dyDescent="0.2">
      <c r="A26" s="158">
        <v>16</v>
      </c>
      <c r="B26" s="159" t="s">
        <v>10</v>
      </c>
      <c r="C26" s="159" t="s">
        <v>54</v>
      </c>
      <c r="D26" s="103" t="s">
        <v>100</v>
      </c>
      <c r="E26" s="56"/>
    </row>
    <row r="27" spans="1:7" ht="13.5" customHeight="1" x14ac:dyDescent="0.2">
      <c r="A27" s="158"/>
      <c r="B27" s="159"/>
      <c r="C27" s="159"/>
      <c r="D27" s="104" t="s">
        <v>145</v>
      </c>
      <c r="E27" s="56"/>
    </row>
    <row r="28" spans="1:7" ht="13.5" customHeight="1" x14ac:dyDescent="0.2">
      <c r="A28" s="122">
        <v>17</v>
      </c>
      <c r="B28" s="6" t="s">
        <v>13</v>
      </c>
      <c r="C28" s="6" t="s">
        <v>19</v>
      </c>
      <c r="D28" s="103" t="s">
        <v>101</v>
      </c>
      <c r="E28" s="56"/>
    </row>
    <row r="29" spans="1:7" ht="13.5" customHeight="1" x14ac:dyDescent="0.2">
      <c r="A29" s="122">
        <v>18</v>
      </c>
      <c r="B29" s="6" t="s">
        <v>12</v>
      </c>
      <c r="C29" s="6" t="s">
        <v>91</v>
      </c>
      <c r="D29" s="103" t="s">
        <v>77</v>
      </c>
      <c r="E29" s="56"/>
    </row>
    <row r="30" spans="1:7" ht="13.5" customHeight="1" x14ac:dyDescent="0.2">
      <c r="A30" s="158">
        <v>19</v>
      </c>
      <c r="B30" s="159" t="s">
        <v>17</v>
      </c>
      <c r="C30" s="159" t="s">
        <v>152</v>
      </c>
      <c r="D30" s="96" t="s">
        <v>79</v>
      </c>
      <c r="E30" s="182"/>
    </row>
    <row r="31" spans="1:7" ht="13.5" customHeight="1" x14ac:dyDescent="0.2">
      <c r="A31" s="158"/>
      <c r="B31" s="159"/>
      <c r="C31" s="159"/>
      <c r="D31" s="103" t="s">
        <v>113</v>
      </c>
      <c r="E31" s="182"/>
    </row>
    <row r="32" spans="1:7" ht="13.5" customHeight="1" x14ac:dyDescent="0.2">
      <c r="A32" s="158">
        <v>20</v>
      </c>
      <c r="B32" s="159" t="s">
        <v>18</v>
      </c>
      <c r="C32" s="159" t="s">
        <v>58</v>
      </c>
      <c r="D32" s="103" t="s">
        <v>80</v>
      </c>
      <c r="E32" s="182"/>
    </row>
    <row r="33" spans="1:8" ht="13.5" customHeight="1" x14ac:dyDescent="0.2">
      <c r="A33" s="158"/>
      <c r="B33" s="159"/>
      <c r="C33" s="159"/>
      <c r="D33" s="103" t="s">
        <v>114</v>
      </c>
      <c r="E33" s="182"/>
    </row>
    <row r="34" spans="1:8" ht="13.5" customHeight="1" x14ac:dyDescent="0.2">
      <c r="A34" s="14">
        <v>21</v>
      </c>
      <c r="B34" s="6" t="s">
        <v>84</v>
      </c>
      <c r="C34" s="6" t="s">
        <v>39</v>
      </c>
      <c r="D34" s="103" t="s">
        <v>72</v>
      </c>
      <c r="E34" s="56"/>
    </row>
    <row r="35" spans="1:8" ht="13.5" customHeight="1" x14ac:dyDescent="0.2">
      <c r="A35" s="14">
        <v>22</v>
      </c>
      <c r="B35" s="6" t="s">
        <v>26</v>
      </c>
      <c r="C35" s="6" t="s">
        <v>27</v>
      </c>
      <c r="D35" s="103" t="s">
        <v>104</v>
      </c>
      <c r="E35" s="56"/>
    </row>
    <row r="36" spans="1:8" ht="13.5" customHeight="1" x14ac:dyDescent="0.2">
      <c r="A36" s="14">
        <v>23</v>
      </c>
      <c r="B36" s="6" t="s">
        <v>47</v>
      </c>
      <c r="C36" s="6" t="s">
        <v>48</v>
      </c>
      <c r="D36" s="103" t="s">
        <v>106</v>
      </c>
      <c r="E36" s="56"/>
    </row>
    <row r="37" spans="1:8" ht="13.5" customHeight="1" x14ac:dyDescent="0.2">
      <c r="A37" s="14">
        <v>24</v>
      </c>
      <c r="B37" s="6" t="s">
        <v>26</v>
      </c>
      <c r="C37" s="6" t="s">
        <v>93</v>
      </c>
      <c r="D37" s="103" t="s">
        <v>107</v>
      </c>
      <c r="E37" s="56"/>
    </row>
    <row r="38" spans="1:8" ht="13.5" customHeight="1" x14ac:dyDescent="0.2">
      <c r="A38" s="14">
        <v>25</v>
      </c>
      <c r="B38" s="6" t="s">
        <v>29</v>
      </c>
      <c r="C38" s="20" t="s">
        <v>94</v>
      </c>
      <c r="D38" s="103" t="s">
        <v>131</v>
      </c>
      <c r="E38" s="56"/>
    </row>
    <row r="39" spans="1:8" ht="13.5" customHeight="1" x14ac:dyDescent="0.2">
      <c r="A39" s="14">
        <v>26</v>
      </c>
      <c r="B39" s="6" t="s">
        <v>29</v>
      </c>
      <c r="C39" s="6" t="s">
        <v>37</v>
      </c>
      <c r="D39" s="103" t="s">
        <v>108</v>
      </c>
      <c r="E39" s="105"/>
    </row>
    <row r="40" spans="1:8" ht="13.5" customHeight="1" x14ac:dyDescent="0.2">
      <c r="A40" s="14">
        <v>27</v>
      </c>
      <c r="B40" s="6" t="s">
        <v>24</v>
      </c>
      <c r="C40" s="6" t="s">
        <v>28</v>
      </c>
      <c r="D40" s="103" t="s">
        <v>109</v>
      </c>
      <c r="E40" s="105"/>
      <c r="H40" s="29" t="s">
        <v>153</v>
      </c>
    </row>
    <row r="41" spans="1:8" ht="13.5" customHeight="1" x14ac:dyDescent="0.2">
      <c r="A41" s="14">
        <v>28</v>
      </c>
      <c r="B41" s="20" t="s">
        <v>29</v>
      </c>
      <c r="C41" s="20" t="s">
        <v>30</v>
      </c>
      <c r="D41" s="103" t="s">
        <v>123</v>
      </c>
      <c r="E41" s="105"/>
      <c r="H41" s="29" t="s">
        <v>153</v>
      </c>
    </row>
    <row r="42" spans="1:8" ht="13.5" customHeight="1" x14ac:dyDescent="0.2">
      <c r="A42" s="14">
        <v>29</v>
      </c>
      <c r="B42" s="6" t="s">
        <v>31</v>
      </c>
      <c r="C42" s="6" t="s">
        <v>32</v>
      </c>
      <c r="D42" s="103" t="s">
        <v>110</v>
      </c>
      <c r="E42" s="105"/>
    </row>
    <row r="43" spans="1:8" ht="13.5" customHeight="1" x14ac:dyDescent="0.2">
      <c r="A43" s="14">
        <v>30</v>
      </c>
      <c r="B43" s="93" t="s">
        <v>33</v>
      </c>
      <c r="C43" s="97" t="s">
        <v>95</v>
      </c>
      <c r="D43" s="103" t="s">
        <v>127</v>
      </c>
      <c r="E43" s="105"/>
      <c r="G43" s="29"/>
    </row>
    <row r="44" spans="1:8" ht="13.5" customHeight="1" x14ac:dyDescent="0.2">
      <c r="A44" s="14">
        <v>31</v>
      </c>
      <c r="B44" s="20" t="s">
        <v>87</v>
      </c>
      <c r="C44" s="20" t="s">
        <v>40</v>
      </c>
      <c r="D44" s="103" t="s">
        <v>124</v>
      </c>
      <c r="E44" s="105"/>
    </row>
    <row r="45" spans="1:8" ht="13.5" customHeight="1" x14ac:dyDescent="0.2">
      <c r="A45" s="158">
        <v>32</v>
      </c>
      <c r="B45" s="181" t="s">
        <v>86</v>
      </c>
      <c r="C45" s="181" t="s">
        <v>96</v>
      </c>
      <c r="D45" s="103" t="s">
        <v>125</v>
      </c>
      <c r="E45" s="105"/>
    </row>
    <row r="46" spans="1:8" ht="13.5" customHeight="1" x14ac:dyDescent="0.2">
      <c r="A46" s="158"/>
      <c r="B46" s="181"/>
      <c r="C46" s="181"/>
      <c r="D46" s="102" t="s">
        <v>128</v>
      </c>
      <c r="E46" s="105"/>
    </row>
    <row r="47" spans="1:8" ht="13.5" customHeight="1" x14ac:dyDescent="0.2">
      <c r="A47" s="158">
        <v>33</v>
      </c>
      <c r="B47" s="159" t="s">
        <v>62</v>
      </c>
      <c r="C47" s="159" t="s">
        <v>41</v>
      </c>
      <c r="D47" s="102" t="s">
        <v>74</v>
      </c>
      <c r="E47" s="105"/>
    </row>
    <row r="48" spans="1:8" ht="13.5" customHeight="1" x14ac:dyDescent="0.2">
      <c r="A48" s="158"/>
      <c r="B48" s="159"/>
      <c r="C48" s="159"/>
      <c r="D48" s="102" t="s">
        <v>129</v>
      </c>
      <c r="E48" s="105"/>
    </row>
    <row r="49" spans="1:7" ht="13.5" customHeight="1" x14ac:dyDescent="0.2">
      <c r="A49" s="89">
        <v>34</v>
      </c>
      <c r="B49" s="93" t="s">
        <v>63</v>
      </c>
      <c r="C49" s="93" t="s">
        <v>42</v>
      </c>
      <c r="D49" s="103" t="s">
        <v>111</v>
      </c>
      <c r="E49" s="105"/>
      <c r="G49" s="29" t="s">
        <v>153</v>
      </c>
    </row>
    <row r="50" spans="1:7" ht="13.5" customHeight="1" x14ac:dyDescent="0.2">
      <c r="A50" s="122">
        <v>35</v>
      </c>
      <c r="B50" s="6" t="s">
        <v>64</v>
      </c>
      <c r="C50" s="6" t="s">
        <v>65</v>
      </c>
      <c r="D50" s="103" t="s">
        <v>75</v>
      </c>
      <c r="E50" s="105"/>
      <c r="G50" s="29"/>
    </row>
    <row r="51" spans="1:7" ht="13.5" customHeight="1" x14ac:dyDescent="0.2">
      <c r="A51" s="122">
        <v>36</v>
      </c>
      <c r="B51" s="6" t="s">
        <v>50</v>
      </c>
      <c r="C51" s="6" t="s">
        <v>44</v>
      </c>
      <c r="D51" s="103" t="s">
        <v>112</v>
      </c>
      <c r="E51" s="105"/>
      <c r="G51" s="29"/>
    </row>
    <row r="52" spans="1:7" ht="13.5" customHeight="1" x14ac:dyDescent="0.2">
      <c r="A52" s="122">
        <v>37</v>
      </c>
      <c r="B52" s="6" t="s">
        <v>146</v>
      </c>
      <c r="C52" s="6" t="s">
        <v>147</v>
      </c>
      <c r="D52" s="103" t="s">
        <v>148</v>
      </c>
      <c r="E52" s="105"/>
    </row>
    <row r="53" spans="1:7" ht="13.5" customHeight="1" x14ac:dyDescent="0.2">
      <c r="A53" s="122">
        <v>38</v>
      </c>
      <c r="B53" s="6" t="s">
        <v>149</v>
      </c>
      <c r="C53" s="6" t="s">
        <v>150</v>
      </c>
      <c r="D53" s="103" t="s">
        <v>151</v>
      </c>
      <c r="E53" s="105"/>
    </row>
    <row r="54" spans="1:7" ht="13.5" customHeight="1" x14ac:dyDescent="0.2">
      <c r="A54" s="122">
        <v>39</v>
      </c>
      <c r="B54" s="108" t="s">
        <v>167</v>
      </c>
      <c r="C54" s="108" t="s">
        <v>168</v>
      </c>
      <c r="D54" s="119" t="s">
        <v>169</v>
      </c>
      <c r="E54" s="109"/>
    </row>
    <row r="55" spans="1:7" ht="13.5" customHeight="1" x14ac:dyDescent="0.2">
      <c r="A55" s="122">
        <v>40</v>
      </c>
      <c r="B55" s="108" t="s">
        <v>15</v>
      </c>
      <c r="C55" s="108" t="s">
        <v>165</v>
      </c>
      <c r="D55" s="119" t="s">
        <v>166</v>
      </c>
      <c r="E55" s="109"/>
    </row>
    <row r="56" spans="1:7" ht="13.5" customHeight="1" x14ac:dyDescent="0.2">
      <c r="A56" s="110">
        <v>41</v>
      </c>
      <c r="B56" s="98" t="s">
        <v>138</v>
      </c>
      <c r="C56" s="98" t="s">
        <v>139</v>
      </c>
      <c r="D56" s="106" t="s">
        <v>140</v>
      </c>
      <c r="E56" s="107"/>
    </row>
    <row r="57" spans="1:7" ht="8.25" customHeight="1" x14ac:dyDescent="0.2">
      <c r="A57" s="36"/>
      <c r="B57" s="2"/>
      <c r="C57" s="2"/>
      <c r="D57" s="2"/>
      <c r="E57" s="2"/>
      <c r="F57" s="29"/>
    </row>
    <row r="58" spans="1:7" x14ac:dyDescent="0.2">
      <c r="B58" s="111" t="s">
        <v>170</v>
      </c>
      <c r="C58" s="2"/>
      <c r="D58" s="2" t="s">
        <v>153</v>
      </c>
      <c r="E58" s="2"/>
      <c r="F58" s="1" t="s">
        <v>153</v>
      </c>
    </row>
    <row r="59" spans="1:7" x14ac:dyDescent="0.2">
      <c r="B59" s="111" t="s">
        <v>171</v>
      </c>
      <c r="C59" s="2"/>
      <c r="D59" s="2"/>
      <c r="E59" s="64"/>
    </row>
    <row r="60" spans="1:7" x14ac:dyDescent="0.2">
      <c r="B60" s="111" t="s">
        <v>172</v>
      </c>
      <c r="C60" s="2"/>
      <c r="D60" s="2"/>
      <c r="E60" s="64"/>
    </row>
    <row r="61" spans="1:7" x14ac:dyDescent="0.2">
      <c r="B61" s="111"/>
      <c r="C61" s="2"/>
      <c r="D61" s="2"/>
      <c r="E61" s="64"/>
    </row>
    <row r="62" spans="1:7" x14ac:dyDescent="0.2">
      <c r="B62" s="36"/>
      <c r="C62" s="2"/>
      <c r="D62" s="2"/>
      <c r="E62" s="2"/>
    </row>
    <row r="63" spans="1:7" x14ac:dyDescent="0.2">
      <c r="B63" s="36"/>
      <c r="C63" s="2"/>
      <c r="D63" s="2"/>
      <c r="E63" s="2"/>
    </row>
    <row r="64" spans="1:7" x14ac:dyDescent="0.2">
      <c r="B64" s="112" t="s">
        <v>57</v>
      </c>
      <c r="C64" s="2"/>
      <c r="D64" s="2"/>
      <c r="E64" s="2"/>
    </row>
    <row r="65" spans="1:5" x14ac:dyDescent="0.2">
      <c r="B65" s="111" t="s">
        <v>173</v>
      </c>
      <c r="C65" s="2"/>
      <c r="D65" s="2"/>
      <c r="E65" s="2"/>
    </row>
    <row r="66" spans="1:5" x14ac:dyDescent="0.2">
      <c r="A66" s="36"/>
      <c r="B66" s="2"/>
      <c r="C66" s="2"/>
      <c r="D66" s="2"/>
      <c r="E66" s="2"/>
    </row>
    <row r="67" spans="1:5" x14ac:dyDescent="0.2">
      <c r="A67" s="36"/>
      <c r="B67" s="2"/>
      <c r="C67" s="2"/>
      <c r="D67" s="2"/>
      <c r="E67" s="2"/>
    </row>
    <row r="68" spans="1:5" x14ac:dyDescent="0.2">
      <c r="A68" s="36"/>
      <c r="B68" s="2"/>
      <c r="C68" s="2"/>
      <c r="D68" s="2"/>
      <c r="E68" s="2"/>
    </row>
    <row r="69" spans="1:5" x14ac:dyDescent="0.2">
      <c r="A69" s="36"/>
      <c r="B69" s="2"/>
      <c r="C69" s="2"/>
      <c r="D69" s="2"/>
      <c r="E69" s="2"/>
    </row>
    <row r="70" spans="1:5" x14ac:dyDescent="0.2">
      <c r="A70" s="36"/>
      <c r="B70" s="2"/>
      <c r="C70" s="2"/>
      <c r="D70" s="2"/>
      <c r="E70" s="2"/>
    </row>
    <row r="71" spans="1:5" x14ac:dyDescent="0.2">
      <c r="A71" s="36"/>
      <c r="B71" s="2"/>
      <c r="C71" s="2"/>
      <c r="D71" s="2"/>
      <c r="E71" s="2"/>
    </row>
    <row r="72" spans="1:5" x14ac:dyDescent="0.2">
      <c r="A72" s="36"/>
      <c r="B72" s="2"/>
      <c r="C72" s="2"/>
      <c r="D72" s="2"/>
      <c r="E72" s="2"/>
    </row>
    <row r="73" spans="1:5" x14ac:dyDescent="0.2">
      <c r="A73" s="36"/>
      <c r="B73" s="2"/>
      <c r="C73" s="2"/>
      <c r="D73" s="2"/>
      <c r="E73" s="2"/>
    </row>
    <row r="74" spans="1:5" x14ac:dyDescent="0.2">
      <c r="A74" s="36"/>
      <c r="B74" s="2"/>
      <c r="C74" s="2"/>
      <c r="D74" s="2"/>
      <c r="E74" s="2"/>
    </row>
    <row r="75" spans="1:5" x14ac:dyDescent="0.2">
      <c r="A75" s="36"/>
      <c r="B75" s="2"/>
      <c r="C75" s="2"/>
      <c r="D75" s="2"/>
      <c r="E75" s="2"/>
    </row>
    <row r="76" spans="1:5" x14ac:dyDescent="0.2">
      <c r="A76" s="36"/>
      <c r="B76" s="2"/>
      <c r="C76" s="2"/>
      <c r="D76" s="2"/>
      <c r="E76" s="2"/>
    </row>
    <row r="77" spans="1:5" x14ac:dyDescent="0.2">
      <c r="A77" s="36"/>
      <c r="B77" s="2"/>
      <c r="C77" s="2"/>
      <c r="D77" s="2"/>
      <c r="E77" s="2"/>
    </row>
    <row r="78" spans="1:5" x14ac:dyDescent="0.2">
      <c r="A78" s="36"/>
      <c r="B78" s="2"/>
      <c r="C78" s="2"/>
      <c r="D78" s="2"/>
      <c r="E78" s="2"/>
    </row>
    <row r="79" spans="1:5" x14ac:dyDescent="0.2">
      <c r="A79" s="36"/>
      <c r="B79" s="2"/>
      <c r="C79" s="2"/>
      <c r="D79" s="2"/>
      <c r="E79" s="2"/>
    </row>
    <row r="80" spans="1:5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</sheetData>
  <mergeCells count="36">
    <mergeCell ref="A2:E2"/>
    <mergeCell ref="A3:E3"/>
    <mergeCell ref="A4:E4"/>
    <mergeCell ref="A5:E5"/>
    <mergeCell ref="A6:A7"/>
    <mergeCell ref="B6:B7"/>
    <mergeCell ref="C6:C7"/>
    <mergeCell ref="D6:E6"/>
    <mergeCell ref="A8:A9"/>
    <mergeCell ref="B8:B9"/>
    <mergeCell ref="C8:C9"/>
    <mergeCell ref="E8:E9"/>
    <mergeCell ref="A11:A12"/>
    <mergeCell ref="B11:B12"/>
    <mergeCell ref="C11:C12"/>
    <mergeCell ref="A14:A15"/>
    <mergeCell ref="B14:B15"/>
    <mergeCell ref="C14:C15"/>
    <mergeCell ref="E14:E15"/>
    <mergeCell ref="A26:A27"/>
    <mergeCell ref="B26:B27"/>
    <mergeCell ref="C26:C27"/>
    <mergeCell ref="A30:A31"/>
    <mergeCell ref="B30:B31"/>
    <mergeCell ref="C30:C31"/>
    <mergeCell ref="E30:E31"/>
    <mergeCell ref="A32:A33"/>
    <mergeCell ref="B32:B33"/>
    <mergeCell ref="C32:C33"/>
    <mergeCell ref="E32:E33"/>
    <mergeCell ref="A45:A46"/>
    <mergeCell ref="B45:B46"/>
    <mergeCell ref="C45:C46"/>
    <mergeCell ref="A47:A48"/>
    <mergeCell ref="B47:B48"/>
    <mergeCell ref="C47:C48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showGridLines="0" zoomScaleSheetLayoutView="100" workbookViewId="0">
      <pane ySplit="7" topLeftCell="A8" activePane="bottomLeft" state="frozen"/>
      <selection pane="bottomLeft" activeCell="G16" sqref="G16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8.83203125" style="1"/>
    <col min="6" max="6" width="13" style="1" bestFit="1" customWidth="1"/>
    <col min="7" max="16384" width="8.83203125" style="1"/>
  </cols>
  <sheetData>
    <row r="1" spans="1:5" ht="6.75" customHeight="1" x14ac:dyDescent="0.2"/>
    <row r="2" spans="1:5" ht="15" customHeight="1" x14ac:dyDescent="0.2">
      <c r="A2" s="172" t="s">
        <v>118</v>
      </c>
      <c r="B2" s="172"/>
      <c r="C2" s="172"/>
      <c r="D2" s="172"/>
    </row>
    <row r="3" spans="1:5" ht="15" customHeight="1" x14ac:dyDescent="0.2">
      <c r="A3" s="173" t="s">
        <v>0</v>
      </c>
      <c r="B3" s="173"/>
      <c r="C3" s="173"/>
      <c r="D3" s="173"/>
    </row>
    <row r="4" spans="1:5" ht="15" customHeight="1" x14ac:dyDescent="0.2">
      <c r="A4" s="173"/>
      <c r="B4" s="173"/>
      <c r="C4" s="173"/>
      <c r="D4" s="173"/>
    </row>
    <row r="5" spans="1:5" ht="6" customHeight="1" x14ac:dyDescent="0.2">
      <c r="A5" s="174"/>
      <c r="B5" s="174"/>
      <c r="C5" s="174"/>
      <c r="D5" s="174"/>
    </row>
    <row r="6" spans="1:5" ht="30.75" customHeight="1" x14ac:dyDescent="0.2">
      <c r="A6" s="185" t="s">
        <v>119</v>
      </c>
      <c r="B6" s="185" t="s">
        <v>1</v>
      </c>
      <c r="C6" s="185" t="s">
        <v>16</v>
      </c>
      <c r="D6" s="123" t="s">
        <v>88</v>
      </c>
    </row>
    <row r="7" spans="1:5" ht="13.5" customHeight="1" x14ac:dyDescent="0.2">
      <c r="A7" s="186"/>
      <c r="B7" s="186"/>
      <c r="C7" s="186"/>
      <c r="D7" s="99" t="s">
        <v>116</v>
      </c>
      <c r="E7" s="1" t="s">
        <v>153</v>
      </c>
    </row>
    <row r="8" spans="1:5" ht="13.5" customHeight="1" x14ac:dyDescent="0.2">
      <c r="A8" s="14">
        <v>1</v>
      </c>
      <c r="B8" s="6" t="s">
        <v>85</v>
      </c>
      <c r="C8" s="6" t="s">
        <v>23</v>
      </c>
      <c r="D8" s="103" t="s">
        <v>67</v>
      </c>
    </row>
    <row r="9" spans="1:5" ht="13.5" customHeight="1" x14ac:dyDescent="0.2">
      <c r="A9" s="14">
        <v>2</v>
      </c>
      <c r="B9" s="6" t="s">
        <v>59</v>
      </c>
      <c r="C9" s="6" t="s">
        <v>35</v>
      </c>
      <c r="D9" s="103" t="s">
        <v>102</v>
      </c>
    </row>
    <row r="10" spans="1:5" ht="13.5" customHeight="1" x14ac:dyDescent="0.2">
      <c r="A10" s="14">
        <v>3</v>
      </c>
      <c r="B10" s="6" t="s">
        <v>46</v>
      </c>
      <c r="C10" s="6" t="s">
        <v>90</v>
      </c>
      <c r="D10" s="103" t="s">
        <v>103</v>
      </c>
    </row>
    <row r="11" spans="1:5" ht="13.5" customHeight="1" x14ac:dyDescent="0.2">
      <c r="A11" s="14">
        <v>4</v>
      </c>
      <c r="B11" s="6" t="s">
        <v>122</v>
      </c>
      <c r="C11" s="6" t="s">
        <v>22</v>
      </c>
      <c r="D11" s="103" t="s">
        <v>66</v>
      </c>
    </row>
    <row r="12" spans="1:5" ht="13.5" customHeight="1" x14ac:dyDescent="0.2">
      <c r="A12" s="125">
        <v>5</v>
      </c>
      <c r="B12" s="98" t="s">
        <v>14</v>
      </c>
      <c r="C12" s="98" t="s">
        <v>92</v>
      </c>
      <c r="D12" s="106" t="s">
        <v>105</v>
      </c>
    </row>
    <row r="13" spans="1:5" ht="8.25" customHeight="1" x14ac:dyDescent="0.2">
      <c r="A13" s="36"/>
      <c r="B13" s="2"/>
      <c r="C13" s="2"/>
      <c r="D13" s="2"/>
      <c r="E13" s="29"/>
    </row>
    <row r="14" spans="1:5" x14ac:dyDescent="0.2">
      <c r="B14" s="111" t="s">
        <v>170</v>
      </c>
      <c r="C14" s="2"/>
      <c r="D14" s="2" t="s">
        <v>153</v>
      </c>
      <c r="E14" s="1" t="s">
        <v>153</v>
      </c>
    </row>
    <row r="15" spans="1:5" x14ac:dyDescent="0.2">
      <c r="B15" s="111" t="s">
        <v>171</v>
      </c>
      <c r="C15" s="2"/>
      <c r="D15" s="2"/>
    </row>
    <row r="16" spans="1:5" x14ac:dyDescent="0.2">
      <c r="B16" s="111" t="s">
        <v>172</v>
      </c>
      <c r="C16" s="2"/>
      <c r="D16" s="2"/>
    </row>
    <row r="17" spans="1:4" x14ac:dyDescent="0.2">
      <c r="B17" s="111"/>
      <c r="C17" s="2"/>
      <c r="D17" s="2"/>
    </row>
    <row r="18" spans="1:4" x14ac:dyDescent="0.2">
      <c r="B18" s="36"/>
      <c r="C18" s="2"/>
      <c r="D18" s="2"/>
    </row>
    <row r="19" spans="1:4" x14ac:dyDescent="0.2">
      <c r="B19" s="36"/>
      <c r="C19" s="2"/>
      <c r="D19" s="2"/>
    </row>
    <row r="20" spans="1:4" x14ac:dyDescent="0.2">
      <c r="B20" s="112" t="s">
        <v>57</v>
      </c>
      <c r="C20" s="2"/>
      <c r="D20" s="2"/>
    </row>
    <row r="21" spans="1:4" x14ac:dyDescent="0.2">
      <c r="B21" s="111" t="s">
        <v>173</v>
      </c>
      <c r="C21" s="2"/>
      <c r="D21" s="2"/>
    </row>
    <row r="22" spans="1:4" x14ac:dyDescent="0.2">
      <c r="A22" s="36"/>
      <c r="B22" s="2"/>
      <c r="C22" s="2"/>
      <c r="D22" s="2"/>
    </row>
    <row r="23" spans="1:4" x14ac:dyDescent="0.2">
      <c r="A23" s="36"/>
      <c r="B23" s="2"/>
      <c r="C23" s="2"/>
      <c r="D23" s="2"/>
    </row>
    <row r="24" spans="1:4" x14ac:dyDescent="0.2">
      <c r="A24" s="36"/>
      <c r="B24" s="2"/>
      <c r="C24" s="2"/>
      <c r="D24" s="2"/>
    </row>
    <row r="25" spans="1:4" x14ac:dyDescent="0.2">
      <c r="A25" s="36"/>
      <c r="B25" s="2"/>
      <c r="C25" s="2"/>
      <c r="D25" s="2"/>
    </row>
    <row r="26" spans="1:4" x14ac:dyDescent="0.2">
      <c r="A26" s="36"/>
      <c r="B26" s="2"/>
      <c r="C26" s="2"/>
      <c r="D26" s="2"/>
    </row>
    <row r="27" spans="1:4" x14ac:dyDescent="0.2">
      <c r="A27" s="36"/>
      <c r="B27" s="2"/>
      <c r="C27" s="2"/>
      <c r="D27" s="2"/>
    </row>
    <row r="28" spans="1:4" x14ac:dyDescent="0.2">
      <c r="A28" s="36"/>
      <c r="B28" s="2"/>
      <c r="C28" s="2"/>
      <c r="D28" s="2"/>
    </row>
    <row r="29" spans="1:4" x14ac:dyDescent="0.2">
      <c r="A29" s="36"/>
      <c r="B29" s="2"/>
      <c r="C29" s="2"/>
      <c r="D29" s="2"/>
    </row>
    <row r="30" spans="1:4" x14ac:dyDescent="0.2">
      <c r="A30" s="36"/>
      <c r="B30" s="2"/>
      <c r="C30" s="2"/>
      <c r="D30" s="2"/>
    </row>
    <row r="31" spans="1:4" x14ac:dyDescent="0.2">
      <c r="A31" s="36"/>
      <c r="B31" s="2"/>
      <c r="C31" s="2"/>
      <c r="D31" s="2"/>
    </row>
    <row r="32" spans="1:4" x14ac:dyDescent="0.2">
      <c r="A32" s="36"/>
      <c r="B32" s="2"/>
      <c r="C32" s="2"/>
      <c r="D32" s="2"/>
    </row>
    <row r="33" spans="1:4" x14ac:dyDescent="0.2">
      <c r="A33" s="36"/>
      <c r="B33" s="2"/>
      <c r="C33" s="2"/>
      <c r="D33" s="2"/>
    </row>
    <row r="34" spans="1:4" x14ac:dyDescent="0.2">
      <c r="A34" s="36"/>
      <c r="B34" s="2"/>
      <c r="C34" s="2"/>
      <c r="D34" s="2"/>
    </row>
    <row r="35" spans="1:4" x14ac:dyDescent="0.2">
      <c r="A35" s="36"/>
      <c r="B35" s="2"/>
      <c r="C35" s="2"/>
      <c r="D35" s="2"/>
    </row>
    <row r="36" spans="1:4" x14ac:dyDescent="0.2">
      <c r="A36" s="36"/>
      <c r="B36" s="2"/>
      <c r="C36" s="2"/>
      <c r="D36" s="2"/>
    </row>
    <row r="37" spans="1:4" x14ac:dyDescent="0.2">
      <c r="A37" s="36"/>
      <c r="B37" s="2"/>
      <c r="C37" s="2"/>
      <c r="D37" s="2"/>
    </row>
    <row r="38" spans="1:4" x14ac:dyDescent="0.2">
      <c r="A38" s="36"/>
      <c r="B38" s="2"/>
      <c r="C38" s="2"/>
      <c r="D38" s="2"/>
    </row>
    <row r="39" spans="1:4" x14ac:dyDescent="0.2">
      <c r="A39" s="36"/>
      <c r="B39" s="2"/>
      <c r="C39" s="2"/>
      <c r="D39" s="2"/>
    </row>
    <row r="40" spans="1:4" x14ac:dyDescent="0.2">
      <c r="A40" s="36"/>
      <c r="B40" s="2"/>
      <c r="C40" s="2"/>
      <c r="D40" s="2"/>
    </row>
    <row r="41" spans="1:4" x14ac:dyDescent="0.2">
      <c r="A41" s="36"/>
      <c r="B41" s="2"/>
      <c r="C41" s="2"/>
      <c r="D41" s="2"/>
    </row>
    <row r="42" spans="1:4" x14ac:dyDescent="0.2">
      <c r="A42" s="36"/>
      <c r="B42" s="2"/>
      <c r="C42" s="2"/>
      <c r="D42" s="2"/>
    </row>
    <row r="43" spans="1:4" x14ac:dyDescent="0.2">
      <c r="A43" s="36"/>
      <c r="B43" s="2"/>
      <c r="C43" s="2"/>
      <c r="D43" s="2"/>
    </row>
    <row r="44" spans="1:4" x14ac:dyDescent="0.2">
      <c r="A44" s="36"/>
      <c r="B44" s="2"/>
      <c r="C44" s="2"/>
      <c r="D44" s="2"/>
    </row>
    <row r="45" spans="1:4" x14ac:dyDescent="0.2">
      <c r="A45" s="36"/>
      <c r="B45" s="2"/>
      <c r="C45" s="2"/>
      <c r="D45" s="2"/>
    </row>
    <row r="46" spans="1:4" x14ac:dyDescent="0.2">
      <c r="A46" s="36"/>
      <c r="B46" s="2"/>
      <c r="C46" s="2"/>
      <c r="D46" s="2"/>
    </row>
    <row r="47" spans="1:4" x14ac:dyDescent="0.2">
      <c r="A47" s="36"/>
      <c r="B47" s="2"/>
      <c r="C47" s="2"/>
      <c r="D47" s="2"/>
    </row>
    <row r="48" spans="1:4" x14ac:dyDescent="0.2">
      <c r="A48" s="36"/>
      <c r="B48" s="2"/>
      <c r="C48" s="2"/>
      <c r="D48" s="2"/>
    </row>
    <row r="49" spans="1:4" x14ac:dyDescent="0.2">
      <c r="A49" s="36"/>
      <c r="B49" s="2"/>
      <c r="C49" s="2"/>
      <c r="D49" s="2"/>
    </row>
    <row r="50" spans="1:4" x14ac:dyDescent="0.2">
      <c r="A50" s="36"/>
      <c r="B50" s="2"/>
      <c r="C50" s="2"/>
      <c r="D50" s="2"/>
    </row>
    <row r="51" spans="1:4" x14ac:dyDescent="0.2">
      <c r="A51" s="36"/>
      <c r="B51" s="2"/>
      <c r="C51" s="2"/>
      <c r="D51" s="2"/>
    </row>
    <row r="52" spans="1:4" x14ac:dyDescent="0.2">
      <c r="A52" s="36"/>
      <c r="B52" s="2"/>
      <c r="C52" s="2"/>
      <c r="D52" s="2"/>
    </row>
    <row r="53" spans="1:4" x14ac:dyDescent="0.2">
      <c r="A53" s="36"/>
      <c r="B53" s="2"/>
      <c r="C53" s="2"/>
      <c r="D53" s="2"/>
    </row>
    <row r="54" spans="1:4" x14ac:dyDescent="0.2">
      <c r="A54" s="36"/>
      <c r="B54" s="2"/>
      <c r="C54" s="2"/>
      <c r="D54" s="2"/>
    </row>
    <row r="55" spans="1:4" x14ac:dyDescent="0.2">
      <c r="A55" s="36"/>
      <c r="B55" s="2"/>
      <c r="C55" s="2"/>
      <c r="D55" s="2"/>
    </row>
    <row r="56" spans="1:4" x14ac:dyDescent="0.2">
      <c r="A56" s="36"/>
      <c r="B56" s="2"/>
      <c r="C56" s="2"/>
      <c r="D56" s="2"/>
    </row>
    <row r="57" spans="1:4" x14ac:dyDescent="0.2">
      <c r="A57" s="36"/>
      <c r="B57" s="2"/>
      <c r="C57" s="2"/>
      <c r="D57" s="2"/>
    </row>
    <row r="58" spans="1:4" x14ac:dyDescent="0.2">
      <c r="A58" s="36"/>
      <c r="B58" s="2"/>
      <c r="C58" s="2"/>
      <c r="D58" s="2"/>
    </row>
    <row r="59" spans="1:4" x14ac:dyDescent="0.2">
      <c r="A59" s="36"/>
      <c r="B59" s="2"/>
      <c r="C59" s="2"/>
      <c r="D59" s="2"/>
    </row>
    <row r="60" spans="1:4" x14ac:dyDescent="0.2">
      <c r="A60" s="36"/>
      <c r="B60" s="2"/>
      <c r="C60" s="2"/>
      <c r="D60" s="2"/>
    </row>
    <row r="61" spans="1:4" x14ac:dyDescent="0.2">
      <c r="A61" s="36"/>
      <c r="B61" s="2"/>
      <c r="C61" s="2"/>
      <c r="D61" s="2"/>
    </row>
    <row r="62" spans="1:4" x14ac:dyDescent="0.2">
      <c r="A62" s="36"/>
      <c r="B62" s="2"/>
      <c r="C62" s="2"/>
      <c r="D62" s="2"/>
    </row>
    <row r="63" spans="1:4" x14ac:dyDescent="0.2">
      <c r="A63" s="36"/>
      <c r="B63" s="2"/>
      <c r="C63" s="2"/>
      <c r="D63" s="2"/>
    </row>
    <row r="64" spans="1:4" x14ac:dyDescent="0.2">
      <c r="A64" s="36"/>
      <c r="B64" s="2"/>
      <c r="C64" s="2"/>
      <c r="D64" s="2"/>
    </row>
    <row r="65" spans="1:4" x14ac:dyDescent="0.2">
      <c r="A65" s="36"/>
      <c r="B65" s="2"/>
      <c r="C65" s="2"/>
      <c r="D65" s="2"/>
    </row>
    <row r="66" spans="1:4" x14ac:dyDescent="0.2">
      <c r="A66" s="36"/>
      <c r="B66" s="2"/>
      <c r="C66" s="2"/>
      <c r="D66" s="2"/>
    </row>
    <row r="67" spans="1:4" x14ac:dyDescent="0.2">
      <c r="A67" s="36"/>
      <c r="B67" s="2"/>
      <c r="C67" s="2"/>
      <c r="D67" s="2"/>
    </row>
    <row r="68" spans="1:4" x14ac:dyDescent="0.2">
      <c r="A68" s="36"/>
      <c r="B68" s="2"/>
      <c r="C68" s="2"/>
      <c r="D68" s="2"/>
    </row>
    <row r="69" spans="1:4" x14ac:dyDescent="0.2">
      <c r="A69" s="36"/>
      <c r="B69" s="2"/>
      <c r="C69" s="2"/>
      <c r="D69" s="2"/>
    </row>
    <row r="70" spans="1:4" x14ac:dyDescent="0.2">
      <c r="A70" s="36"/>
      <c r="B70" s="2"/>
      <c r="C70" s="2"/>
      <c r="D70" s="2"/>
    </row>
    <row r="71" spans="1:4" x14ac:dyDescent="0.2">
      <c r="A71" s="36"/>
      <c r="B71" s="2"/>
      <c r="C71" s="2"/>
      <c r="D71" s="2"/>
    </row>
    <row r="72" spans="1:4" x14ac:dyDescent="0.2">
      <c r="A72" s="36"/>
      <c r="B72" s="2"/>
      <c r="C72" s="2"/>
      <c r="D72" s="2"/>
    </row>
    <row r="73" spans="1:4" x14ac:dyDescent="0.2">
      <c r="A73" s="36"/>
      <c r="B73" s="2"/>
      <c r="C73" s="2"/>
      <c r="D73" s="2"/>
    </row>
    <row r="74" spans="1:4" x14ac:dyDescent="0.2">
      <c r="A74" s="36"/>
      <c r="B74" s="2"/>
      <c r="C74" s="2"/>
      <c r="D74" s="2"/>
    </row>
    <row r="75" spans="1:4" x14ac:dyDescent="0.2">
      <c r="A75" s="36"/>
      <c r="B75" s="2"/>
      <c r="C75" s="2"/>
      <c r="D75" s="2"/>
    </row>
    <row r="76" spans="1:4" x14ac:dyDescent="0.2">
      <c r="A76" s="36"/>
      <c r="B76" s="2"/>
      <c r="C76" s="2"/>
      <c r="D76" s="2"/>
    </row>
    <row r="77" spans="1:4" x14ac:dyDescent="0.2">
      <c r="A77" s="36"/>
      <c r="B77" s="2"/>
      <c r="C77" s="2"/>
      <c r="D77" s="2"/>
    </row>
    <row r="78" spans="1:4" x14ac:dyDescent="0.2">
      <c r="A78" s="36"/>
      <c r="B78" s="2"/>
      <c r="C78" s="2"/>
      <c r="D78" s="2"/>
    </row>
    <row r="79" spans="1:4" x14ac:dyDescent="0.2">
      <c r="A79" s="36"/>
      <c r="B79" s="2"/>
      <c r="C79" s="2"/>
      <c r="D79" s="2"/>
    </row>
    <row r="80" spans="1:4" x14ac:dyDescent="0.2">
      <c r="A80" s="36"/>
      <c r="B80" s="2"/>
      <c r="C80" s="2"/>
      <c r="D80" s="2"/>
    </row>
    <row r="81" spans="1:4" x14ac:dyDescent="0.2">
      <c r="A81" s="36"/>
      <c r="B81" s="2"/>
      <c r="C81" s="2"/>
      <c r="D81" s="2"/>
    </row>
    <row r="82" spans="1:4" x14ac:dyDescent="0.2">
      <c r="A82" s="36"/>
      <c r="B82" s="2"/>
      <c r="C82" s="2"/>
      <c r="D82" s="2"/>
    </row>
    <row r="83" spans="1:4" x14ac:dyDescent="0.2">
      <c r="A83" s="36"/>
      <c r="B83" s="2"/>
      <c r="C83" s="2"/>
      <c r="D83" s="2"/>
    </row>
    <row r="84" spans="1:4" x14ac:dyDescent="0.2">
      <c r="A84" s="36"/>
      <c r="B84" s="2"/>
      <c r="C84" s="2"/>
      <c r="D84" s="2"/>
    </row>
    <row r="85" spans="1:4" x14ac:dyDescent="0.2">
      <c r="A85" s="36"/>
      <c r="B85" s="2"/>
      <c r="C85" s="2"/>
      <c r="D85" s="2"/>
    </row>
    <row r="86" spans="1:4" x14ac:dyDescent="0.2">
      <c r="A86" s="36"/>
      <c r="B86" s="2"/>
      <c r="C86" s="2"/>
      <c r="D86" s="2"/>
    </row>
    <row r="87" spans="1:4" x14ac:dyDescent="0.2">
      <c r="A87" s="36"/>
      <c r="B87" s="2"/>
      <c r="C87" s="2"/>
      <c r="D87" s="2"/>
    </row>
    <row r="88" spans="1:4" x14ac:dyDescent="0.2">
      <c r="A88" s="36"/>
      <c r="B88" s="2"/>
      <c r="C88" s="2"/>
      <c r="D88" s="2"/>
    </row>
    <row r="89" spans="1:4" x14ac:dyDescent="0.2">
      <c r="A89" s="36"/>
      <c r="B89" s="2"/>
      <c r="C89" s="2"/>
      <c r="D89" s="2"/>
    </row>
    <row r="90" spans="1:4" x14ac:dyDescent="0.2">
      <c r="A90" s="36"/>
      <c r="B90" s="2"/>
      <c r="C90" s="2"/>
      <c r="D90" s="2"/>
    </row>
    <row r="91" spans="1:4" x14ac:dyDescent="0.2">
      <c r="A91" s="36"/>
      <c r="B91" s="2"/>
      <c r="C91" s="2"/>
      <c r="D91" s="2"/>
    </row>
    <row r="92" spans="1:4" x14ac:dyDescent="0.2">
      <c r="A92" s="36"/>
      <c r="B92" s="2"/>
      <c r="C92" s="2"/>
      <c r="D92" s="2"/>
    </row>
    <row r="93" spans="1:4" x14ac:dyDescent="0.2">
      <c r="A93" s="36"/>
      <c r="B93" s="2"/>
      <c r="C93" s="2"/>
      <c r="D93" s="2"/>
    </row>
    <row r="94" spans="1:4" x14ac:dyDescent="0.2">
      <c r="A94" s="36"/>
      <c r="B94" s="2"/>
      <c r="C94" s="2"/>
      <c r="D94" s="2"/>
    </row>
    <row r="95" spans="1:4" x14ac:dyDescent="0.2">
      <c r="A95" s="36"/>
      <c r="B95" s="2"/>
      <c r="C95" s="2"/>
      <c r="D95" s="2"/>
    </row>
    <row r="96" spans="1:4" x14ac:dyDescent="0.2">
      <c r="A96" s="36"/>
      <c r="B96" s="2"/>
      <c r="C96" s="2"/>
      <c r="D96" s="2"/>
    </row>
    <row r="97" spans="1:4" x14ac:dyDescent="0.2">
      <c r="A97" s="36"/>
      <c r="B97" s="2"/>
      <c r="C97" s="2"/>
      <c r="D97" s="2"/>
    </row>
    <row r="98" spans="1:4" x14ac:dyDescent="0.2">
      <c r="A98" s="36"/>
      <c r="B98" s="2"/>
      <c r="C98" s="2"/>
      <c r="D98" s="2"/>
    </row>
    <row r="99" spans="1:4" x14ac:dyDescent="0.2">
      <c r="A99" s="36"/>
      <c r="B99" s="2"/>
      <c r="C99" s="2"/>
      <c r="D99" s="2"/>
    </row>
    <row r="100" spans="1:4" x14ac:dyDescent="0.2">
      <c r="A100" s="36"/>
      <c r="B100" s="2"/>
      <c r="C100" s="2"/>
      <c r="D100" s="2"/>
    </row>
    <row r="101" spans="1:4" x14ac:dyDescent="0.2">
      <c r="A101" s="36"/>
      <c r="B101" s="2"/>
      <c r="C101" s="2"/>
      <c r="D101" s="2"/>
    </row>
    <row r="102" spans="1:4" x14ac:dyDescent="0.2">
      <c r="A102" s="36"/>
      <c r="B102" s="2"/>
      <c r="C102" s="2"/>
      <c r="D102" s="2"/>
    </row>
    <row r="103" spans="1:4" x14ac:dyDescent="0.2">
      <c r="A103" s="36"/>
      <c r="B103" s="2"/>
      <c r="C103" s="2"/>
      <c r="D103" s="2"/>
    </row>
  </sheetData>
  <mergeCells count="7">
    <mergeCell ref="A2:D2"/>
    <mergeCell ref="A3:D3"/>
    <mergeCell ref="A4:D4"/>
    <mergeCell ref="A5:D5"/>
    <mergeCell ref="A6:A7"/>
    <mergeCell ref="B6:B7"/>
    <mergeCell ref="C6:C7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52"/>
  <sheetViews>
    <sheetView showGridLines="0" zoomScale="89" zoomScaleNormal="89" zoomScaleSheetLayoutView="100" zoomScalePageLayoutView="89" workbookViewId="0">
      <pane ySplit="7" topLeftCell="A8" activePane="bottomLeft" state="frozen"/>
      <selection pane="bottomLeft" activeCell="Q29" sqref="Q29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9" width="14.83203125" style="1" customWidth="1"/>
    <col min="10" max="16384" width="8.83203125" style="1"/>
  </cols>
  <sheetData>
    <row r="1" spans="1:12" ht="6.75" customHeight="1" x14ac:dyDescent="0.2"/>
    <row r="2" spans="1:12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  <c r="I2" s="172"/>
    </row>
    <row r="3" spans="1:12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  <c r="I3" s="173"/>
    </row>
    <row r="4" spans="1:12" ht="15" customHeight="1" x14ac:dyDescent="0.2">
      <c r="A4" s="173" t="s">
        <v>158</v>
      </c>
      <c r="B4" s="173"/>
      <c r="C4" s="173"/>
      <c r="D4" s="173"/>
      <c r="E4" s="173"/>
      <c r="F4" s="173"/>
      <c r="G4" s="173"/>
      <c r="H4" s="173"/>
      <c r="I4" s="173"/>
    </row>
    <row r="5" spans="1:12" ht="6" customHeight="1" x14ac:dyDescent="0.2">
      <c r="A5" s="174"/>
      <c r="B5" s="174"/>
      <c r="C5" s="174"/>
      <c r="D5" s="174"/>
      <c r="E5" s="174"/>
      <c r="F5" s="173"/>
    </row>
    <row r="6" spans="1:12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  <c r="I6" s="178"/>
    </row>
    <row r="7" spans="1:12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42072</v>
      </c>
      <c r="G7" s="38">
        <v>42073</v>
      </c>
      <c r="H7" s="38">
        <v>42079</v>
      </c>
      <c r="I7" s="38"/>
      <c r="K7" s="1" t="s">
        <v>153</v>
      </c>
    </row>
    <row r="8" spans="1:12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21"/>
      <c r="G8" s="69">
        <v>937591</v>
      </c>
      <c r="H8" s="21"/>
      <c r="I8" s="21"/>
    </row>
    <row r="9" spans="1:12" ht="13.5" customHeight="1" x14ac:dyDescent="0.2">
      <c r="A9" s="165"/>
      <c r="B9" s="167"/>
      <c r="C9" s="167"/>
      <c r="D9" s="5" t="s">
        <v>99</v>
      </c>
      <c r="E9" s="169"/>
      <c r="F9" s="22"/>
      <c r="G9" s="65">
        <v>137500</v>
      </c>
      <c r="H9" s="22"/>
      <c r="I9" s="22"/>
    </row>
    <row r="10" spans="1:12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2"/>
      <c r="G10" s="65">
        <f>2000+595152</f>
        <v>597152</v>
      </c>
      <c r="H10" s="22"/>
      <c r="I10" s="22"/>
      <c r="J10" s="1" t="s">
        <v>153</v>
      </c>
    </row>
    <row r="11" spans="1:12" ht="13.5" customHeight="1" x14ac:dyDescent="0.2">
      <c r="A11" s="152">
        <v>3</v>
      </c>
      <c r="B11" s="156" t="s">
        <v>5</v>
      </c>
      <c r="C11" s="170" t="s">
        <v>20</v>
      </c>
      <c r="E11" s="54" t="s">
        <v>98</v>
      </c>
      <c r="F11" s="26"/>
      <c r="G11" s="49">
        <v>605613</v>
      </c>
      <c r="H11" s="26"/>
      <c r="I11" s="26"/>
      <c r="L11" s="59"/>
    </row>
    <row r="12" spans="1:12" ht="13.5" customHeight="1" x14ac:dyDescent="0.2">
      <c r="A12" s="153"/>
      <c r="B12" s="157"/>
      <c r="C12" s="171"/>
      <c r="D12" s="47" t="s">
        <v>142</v>
      </c>
      <c r="E12" s="55"/>
      <c r="F12" s="45"/>
      <c r="G12" s="65">
        <f>2500+442848</f>
        <v>445348</v>
      </c>
      <c r="H12" s="26"/>
      <c r="I12" s="26"/>
    </row>
    <row r="13" spans="1:12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22"/>
      <c r="H13" s="22">
        <v>647817</v>
      </c>
      <c r="I13" s="22"/>
    </row>
    <row r="14" spans="1:12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/>
      <c r="G14" s="65">
        <v>766081</v>
      </c>
      <c r="H14" s="22"/>
      <c r="I14" s="22"/>
    </row>
    <row r="15" spans="1:12" ht="13.5" customHeight="1" x14ac:dyDescent="0.2">
      <c r="A15" s="158"/>
      <c r="B15" s="159"/>
      <c r="C15" s="159"/>
      <c r="D15" s="5" t="s">
        <v>156</v>
      </c>
      <c r="E15" s="161"/>
      <c r="F15" s="45"/>
      <c r="G15" s="65">
        <v>220000</v>
      </c>
      <c r="H15" s="22"/>
      <c r="I15" s="22"/>
      <c r="J15" s="1" t="s">
        <v>153</v>
      </c>
    </row>
    <row r="16" spans="1:12" ht="13.5" customHeight="1" x14ac:dyDescent="0.2">
      <c r="A16" s="14">
        <v>6</v>
      </c>
      <c r="B16" s="6" t="s">
        <v>85</v>
      </c>
      <c r="C16" s="6" t="s">
        <v>23</v>
      </c>
      <c r="D16" s="5" t="s">
        <v>67</v>
      </c>
      <c r="E16" s="56"/>
      <c r="F16" s="45"/>
      <c r="G16" s="65">
        <v>245948</v>
      </c>
      <c r="H16" s="22"/>
      <c r="I16" s="22"/>
    </row>
    <row r="17" spans="1:12" ht="13.5" customHeight="1" x14ac:dyDescent="0.2">
      <c r="A17" s="14">
        <v>7</v>
      </c>
      <c r="B17" s="6" t="s">
        <v>2</v>
      </c>
      <c r="C17" s="6" t="s">
        <v>25</v>
      </c>
      <c r="D17" s="5" t="s">
        <v>69</v>
      </c>
      <c r="E17" s="56"/>
      <c r="F17" s="45"/>
      <c r="G17" s="65">
        <v>461857</v>
      </c>
      <c r="H17" s="22"/>
      <c r="I17" s="22"/>
    </row>
    <row r="18" spans="1:12" ht="13.5" customHeight="1" x14ac:dyDescent="0.2">
      <c r="A18" s="14">
        <v>8</v>
      </c>
      <c r="B18" s="6" t="s">
        <v>59</v>
      </c>
      <c r="C18" s="6" t="s">
        <v>35</v>
      </c>
      <c r="D18" s="5" t="s">
        <v>102</v>
      </c>
      <c r="E18" s="56"/>
      <c r="F18" s="45"/>
      <c r="G18" s="65">
        <v>508808</v>
      </c>
      <c r="H18" s="22"/>
      <c r="I18" s="22"/>
    </row>
    <row r="19" spans="1:12" ht="13.5" customHeight="1" x14ac:dyDescent="0.2">
      <c r="A19" s="14">
        <v>9</v>
      </c>
      <c r="B19" s="6" t="s">
        <v>49</v>
      </c>
      <c r="C19" s="6" t="s">
        <v>36</v>
      </c>
      <c r="D19" s="5" t="s">
        <v>68</v>
      </c>
      <c r="E19" s="56"/>
      <c r="F19" s="57"/>
      <c r="G19" s="24"/>
      <c r="H19" s="24">
        <v>539360</v>
      </c>
      <c r="I19" s="24"/>
    </row>
    <row r="20" spans="1:12" ht="13.5" customHeight="1" x14ac:dyDescent="0.2">
      <c r="A20" s="14">
        <v>10</v>
      </c>
      <c r="B20" s="20" t="s">
        <v>83</v>
      </c>
      <c r="C20" s="20" t="s">
        <v>21</v>
      </c>
      <c r="D20" s="5" t="s">
        <v>121</v>
      </c>
      <c r="E20" s="56"/>
      <c r="F20" s="45"/>
      <c r="G20" s="22"/>
      <c r="H20" s="22">
        <v>859645</v>
      </c>
      <c r="I20" s="22"/>
    </row>
    <row r="21" spans="1:12" ht="13.5" customHeight="1" x14ac:dyDescent="0.2">
      <c r="A21" s="14">
        <v>11</v>
      </c>
      <c r="B21" s="6" t="s">
        <v>82</v>
      </c>
      <c r="C21" s="6" t="s">
        <v>38</v>
      </c>
      <c r="D21" s="5" t="s">
        <v>70</v>
      </c>
      <c r="E21" s="56"/>
      <c r="F21" s="45"/>
      <c r="G21" s="65">
        <v>483310</v>
      </c>
      <c r="H21" s="22"/>
      <c r="I21" s="22"/>
    </row>
    <row r="22" spans="1:12" ht="13.5" customHeight="1" x14ac:dyDescent="0.2">
      <c r="A22" s="14">
        <v>12</v>
      </c>
      <c r="B22" s="6" t="s">
        <v>46</v>
      </c>
      <c r="C22" s="6" t="s">
        <v>45</v>
      </c>
      <c r="D22" s="5" t="s">
        <v>71</v>
      </c>
      <c r="E22" s="56"/>
      <c r="F22" s="45"/>
      <c r="G22" s="65">
        <v>818024</v>
      </c>
      <c r="H22" s="22"/>
      <c r="I22" s="22"/>
      <c r="L22" s="1" t="s">
        <v>153</v>
      </c>
    </row>
    <row r="23" spans="1:12" ht="13.5" customHeight="1" x14ac:dyDescent="0.2">
      <c r="A23" s="14">
        <v>13</v>
      </c>
      <c r="B23" s="6" t="s">
        <v>60</v>
      </c>
      <c r="C23" s="19" t="s">
        <v>61</v>
      </c>
      <c r="D23" s="5" t="s">
        <v>73</v>
      </c>
      <c r="E23" s="56"/>
      <c r="F23" s="45"/>
      <c r="G23" s="65">
        <v>344622</v>
      </c>
      <c r="H23" s="22"/>
      <c r="I23" s="22"/>
    </row>
    <row r="24" spans="1:12" ht="13.5" customHeight="1" x14ac:dyDescent="0.2">
      <c r="A24" s="63">
        <v>14</v>
      </c>
      <c r="B24" s="31" t="s">
        <v>60</v>
      </c>
      <c r="C24" s="46" t="s">
        <v>34</v>
      </c>
      <c r="D24" s="52" t="s">
        <v>141</v>
      </c>
      <c r="E24" s="56"/>
      <c r="F24" s="57"/>
      <c r="G24" s="67">
        <f>2500+137500</f>
        <v>140000</v>
      </c>
      <c r="H24" s="24"/>
      <c r="I24" s="24"/>
    </row>
    <row r="25" spans="1:12" ht="13.5" customHeight="1" x14ac:dyDescent="0.2">
      <c r="A25" s="14">
        <v>15</v>
      </c>
      <c r="B25" s="6" t="s">
        <v>46</v>
      </c>
      <c r="C25" s="6" t="s">
        <v>90</v>
      </c>
      <c r="D25" s="5" t="s">
        <v>103</v>
      </c>
      <c r="E25" s="56"/>
      <c r="F25" s="45"/>
      <c r="G25" s="65">
        <v>667698</v>
      </c>
      <c r="H25" s="22"/>
      <c r="I25" s="22"/>
      <c r="J25" s="1" t="s">
        <v>153</v>
      </c>
    </row>
    <row r="26" spans="1:12" ht="13.5" customHeight="1" x14ac:dyDescent="0.2">
      <c r="A26" s="14">
        <v>16</v>
      </c>
      <c r="B26" s="6" t="s">
        <v>7</v>
      </c>
      <c r="C26" s="20" t="s">
        <v>55</v>
      </c>
      <c r="D26" s="5" t="s">
        <v>78</v>
      </c>
      <c r="E26" s="56"/>
      <c r="F26" s="45"/>
      <c r="G26" s="22"/>
      <c r="H26" s="53"/>
      <c r="I26" s="53"/>
    </row>
    <row r="27" spans="1:12" ht="13.5" customHeight="1" x14ac:dyDescent="0.2">
      <c r="A27" s="14">
        <v>17</v>
      </c>
      <c r="B27" s="6" t="s">
        <v>3</v>
      </c>
      <c r="C27" s="20" t="s">
        <v>143</v>
      </c>
      <c r="D27" s="5"/>
      <c r="E27" s="56" t="s">
        <v>144</v>
      </c>
      <c r="F27" s="45"/>
      <c r="G27" s="58">
        <f>527755+2500</f>
        <v>530255</v>
      </c>
      <c r="H27" s="22"/>
      <c r="I27" s="22"/>
    </row>
    <row r="28" spans="1:12" ht="13.5" customHeight="1" x14ac:dyDescent="0.2">
      <c r="A28" s="14">
        <v>18</v>
      </c>
      <c r="B28" s="6" t="s">
        <v>11</v>
      </c>
      <c r="C28" s="6" t="s">
        <v>53</v>
      </c>
      <c r="D28" s="8" t="s">
        <v>115</v>
      </c>
      <c r="E28" s="56"/>
      <c r="F28" s="45"/>
      <c r="G28" s="65">
        <v>41261</v>
      </c>
      <c r="H28" s="22"/>
      <c r="I28" s="22"/>
    </row>
    <row r="29" spans="1:12" ht="13.5" customHeight="1" x14ac:dyDescent="0.2">
      <c r="A29" s="162">
        <v>19</v>
      </c>
      <c r="B29" s="156" t="s">
        <v>10</v>
      </c>
      <c r="C29" s="156" t="s">
        <v>54</v>
      </c>
      <c r="D29" s="5" t="s">
        <v>100</v>
      </c>
      <c r="E29" s="56"/>
      <c r="F29" s="45"/>
      <c r="G29" s="65">
        <v>1016131</v>
      </c>
      <c r="H29" s="22"/>
      <c r="I29" s="22"/>
    </row>
    <row r="30" spans="1:12" ht="13.5" customHeight="1" x14ac:dyDescent="0.2">
      <c r="A30" s="163"/>
      <c r="B30" s="157"/>
      <c r="C30" s="157"/>
      <c r="D30" s="48" t="s">
        <v>145</v>
      </c>
      <c r="E30" s="56"/>
      <c r="F30" s="45"/>
      <c r="G30" s="22"/>
      <c r="H30" s="53"/>
      <c r="I30" s="53"/>
    </row>
    <row r="31" spans="1:12" ht="13.5" customHeight="1" x14ac:dyDescent="0.2">
      <c r="A31" s="50">
        <v>20</v>
      </c>
      <c r="B31" s="6" t="s">
        <v>13</v>
      </c>
      <c r="C31" s="6" t="s">
        <v>19</v>
      </c>
      <c r="D31" s="5" t="s">
        <v>101</v>
      </c>
      <c r="E31" s="56"/>
      <c r="F31" s="45"/>
      <c r="G31" s="65">
        <v>195719</v>
      </c>
      <c r="H31" s="22"/>
      <c r="I31" s="22"/>
    </row>
    <row r="32" spans="1:12" ht="13.5" customHeight="1" x14ac:dyDescent="0.2">
      <c r="A32" s="14">
        <v>21</v>
      </c>
      <c r="B32" s="6" t="s">
        <v>12</v>
      </c>
      <c r="C32" s="6" t="s">
        <v>91</v>
      </c>
      <c r="D32" s="5" t="s">
        <v>77</v>
      </c>
      <c r="E32" s="56"/>
      <c r="F32" s="45"/>
      <c r="G32" s="65">
        <v>913358</v>
      </c>
      <c r="H32" s="22"/>
      <c r="I32" s="22"/>
    </row>
    <row r="33" spans="1:13" ht="13.5" customHeight="1" x14ac:dyDescent="0.2">
      <c r="A33" s="158">
        <v>22</v>
      </c>
      <c r="B33" s="159" t="s">
        <v>17</v>
      </c>
      <c r="C33" s="159" t="s">
        <v>152</v>
      </c>
      <c r="D33" s="9" t="s">
        <v>79</v>
      </c>
      <c r="E33" s="160"/>
      <c r="F33" s="45"/>
      <c r="G33" s="65">
        <v>220640</v>
      </c>
      <c r="H33" s="22"/>
      <c r="I33" s="22"/>
    </row>
    <row r="34" spans="1:13" ht="13.5" customHeight="1" x14ac:dyDescent="0.2">
      <c r="A34" s="158"/>
      <c r="B34" s="159"/>
      <c r="C34" s="159"/>
      <c r="D34" s="5" t="s">
        <v>113</v>
      </c>
      <c r="E34" s="161"/>
      <c r="F34" s="45"/>
      <c r="G34" s="65">
        <v>143000</v>
      </c>
      <c r="H34" s="22"/>
      <c r="I34" s="22"/>
    </row>
    <row r="35" spans="1:13" ht="13.5" customHeight="1" x14ac:dyDescent="0.2">
      <c r="A35" s="158">
        <v>23</v>
      </c>
      <c r="B35" s="159" t="s">
        <v>18</v>
      </c>
      <c r="C35" s="159" t="s">
        <v>58</v>
      </c>
      <c r="D35" s="5" t="s">
        <v>80</v>
      </c>
      <c r="E35" s="160"/>
      <c r="F35" s="45"/>
      <c r="G35" s="65">
        <v>354573</v>
      </c>
      <c r="H35" s="22"/>
      <c r="I35" s="22"/>
    </row>
    <row r="36" spans="1:13" ht="13.5" customHeight="1" x14ac:dyDescent="0.2">
      <c r="A36" s="158"/>
      <c r="B36" s="159"/>
      <c r="C36" s="159"/>
      <c r="D36" s="5" t="s">
        <v>114</v>
      </c>
      <c r="E36" s="161"/>
      <c r="F36" s="45"/>
      <c r="G36" s="65">
        <v>203145</v>
      </c>
      <c r="H36" s="22"/>
      <c r="I36" s="22"/>
    </row>
    <row r="37" spans="1:13" ht="13.5" customHeight="1" x14ac:dyDescent="0.2">
      <c r="A37" s="14">
        <v>24</v>
      </c>
      <c r="B37" s="6" t="s">
        <v>84</v>
      </c>
      <c r="C37" s="6" t="s">
        <v>39</v>
      </c>
      <c r="D37" s="5" t="s">
        <v>72</v>
      </c>
      <c r="E37" s="56"/>
      <c r="F37" s="45"/>
      <c r="G37" s="65">
        <v>108658</v>
      </c>
      <c r="H37" s="22"/>
      <c r="I37" s="22"/>
    </row>
    <row r="38" spans="1:13" ht="13.5" customHeight="1" x14ac:dyDescent="0.2">
      <c r="A38" s="14">
        <v>25</v>
      </c>
      <c r="B38" s="6" t="s">
        <v>122</v>
      </c>
      <c r="C38" s="6" t="s">
        <v>22</v>
      </c>
      <c r="D38" s="5" t="s">
        <v>66</v>
      </c>
      <c r="E38" s="56"/>
      <c r="F38" s="57"/>
      <c r="G38" s="67">
        <v>113841</v>
      </c>
      <c r="H38" s="24"/>
      <c r="I38" s="24"/>
    </row>
    <row r="39" spans="1:13" ht="13.5" customHeight="1" x14ac:dyDescent="0.2">
      <c r="A39" s="14">
        <v>26</v>
      </c>
      <c r="B39" s="6" t="s">
        <v>26</v>
      </c>
      <c r="C39" s="6" t="s">
        <v>27</v>
      </c>
      <c r="D39" s="5" t="s">
        <v>104</v>
      </c>
      <c r="E39" s="56"/>
      <c r="F39" s="45"/>
      <c r="G39" s="65">
        <v>294462</v>
      </c>
      <c r="H39" s="22"/>
      <c r="I39" s="22"/>
    </row>
    <row r="40" spans="1:13" ht="13.5" customHeight="1" x14ac:dyDescent="0.2">
      <c r="A40" s="14">
        <v>27</v>
      </c>
      <c r="B40" s="6" t="s">
        <v>51</v>
      </c>
      <c r="C40" s="6" t="s">
        <v>43</v>
      </c>
      <c r="D40" s="5" t="s">
        <v>81</v>
      </c>
      <c r="E40" s="56"/>
      <c r="F40" s="45"/>
      <c r="G40" s="65">
        <v>288712</v>
      </c>
      <c r="H40" s="22"/>
      <c r="I40" s="22"/>
    </row>
    <row r="41" spans="1:13" ht="13.5" customHeight="1" x14ac:dyDescent="0.2">
      <c r="A41" s="14">
        <v>28</v>
      </c>
      <c r="B41" s="6" t="s">
        <v>14</v>
      </c>
      <c r="C41" s="6" t="s">
        <v>92</v>
      </c>
      <c r="D41" s="5" t="s">
        <v>105</v>
      </c>
      <c r="E41" s="56"/>
      <c r="F41" s="45"/>
      <c r="G41" s="65">
        <v>331181</v>
      </c>
      <c r="H41" s="22"/>
      <c r="I41" s="22"/>
    </row>
    <row r="42" spans="1:13" ht="13.5" customHeight="1" x14ac:dyDescent="0.2">
      <c r="A42" s="14">
        <v>29</v>
      </c>
      <c r="B42" s="6" t="s">
        <v>15</v>
      </c>
      <c r="C42" s="19" t="s">
        <v>56</v>
      </c>
      <c r="D42" s="18" t="s">
        <v>126</v>
      </c>
      <c r="E42" s="56"/>
      <c r="F42" s="57"/>
      <c r="G42" s="24"/>
      <c r="H42" s="24">
        <v>38500</v>
      </c>
      <c r="I42" s="24"/>
    </row>
    <row r="43" spans="1:13" ht="13.5" customHeight="1" x14ac:dyDescent="0.2">
      <c r="A43" s="14">
        <v>30</v>
      </c>
      <c r="B43" s="6" t="s">
        <v>47</v>
      </c>
      <c r="C43" s="6" t="s">
        <v>48</v>
      </c>
      <c r="D43" s="5" t="s">
        <v>106</v>
      </c>
      <c r="E43" s="56"/>
      <c r="F43" s="45"/>
      <c r="G43" s="65">
        <v>287153</v>
      </c>
      <c r="H43" s="22"/>
      <c r="I43" s="22"/>
    </row>
    <row r="44" spans="1:13" ht="13.5" customHeight="1" x14ac:dyDescent="0.2">
      <c r="A44" s="14">
        <v>31</v>
      </c>
      <c r="B44" s="6" t="s">
        <v>26</v>
      </c>
      <c r="C44" s="6" t="s">
        <v>93</v>
      </c>
      <c r="D44" s="5" t="s">
        <v>107</v>
      </c>
      <c r="E44" s="56"/>
      <c r="F44" s="45"/>
      <c r="G44" s="65">
        <v>545569</v>
      </c>
      <c r="H44" s="53"/>
      <c r="I44" s="53"/>
    </row>
    <row r="45" spans="1:13" ht="13.5" customHeight="1" x14ac:dyDescent="0.2">
      <c r="A45" s="14">
        <v>32</v>
      </c>
      <c r="B45" s="6" t="s">
        <v>29</v>
      </c>
      <c r="C45" s="20" t="s">
        <v>94</v>
      </c>
      <c r="D45" s="16" t="s">
        <v>131</v>
      </c>
      <c r="E45" s="56"/>
      <c r="F45" s="57"/>
      <c r="G45" s="24"/>
      <c r="H45" s="24"/>
      <c r="I45" s="24">
        <v>411872</v>
      </c>
    </row>
    <row r="46" spans="1:13" ht="13.5" customHeight="1" x14ac:dyDescent="0.2">
      <c r="A46" s="14">
        <v>33</v>
      </c>
      <c r="B46" s="6" t="s">
        <v>29</v>
      </c>
      <c r="C46" s="6" t="s">
        <v>37</v>
      </c>
      <c r="D46" s="5" t="s">
        <v>108</v>
      </c>
      <c r="E46" s="7"/>
      <c r="F46" s="22"/>
      <c r="G46" s="65">
        <f>489214</f>
        <v>489214</v>
      </c>
      <c r="H46" s="22"/>
      <c r="I46" s="22"/>
    </row>
    <row r="47" spans="1:13" ht="13.5" customHeight="1" x14ac:dyDescent="0.2">
      <c r="A47" s="14">
        <v>34</v>
      </c>
      <c r="B47" s="6" t="s">
        <v>24</v>
      </c>
      <c r="C47" s="6" t="s">
        <v>28</v>
      </c>
      <c r="D47" s="5" t="s">
        <v>109</v>
      </c>
      <c r="E47" s="7"/>
      <c r="F47" s="22"/>
      <c r="G47" s="65">
        <v>728124</v>
      </c>
      <c r="H47" s="22"/>
      <c r="I47" s="22"/>
      <c r="M47" s="29" t="s">
        <v>153</v>
      </c>
    </row>
    <row r="48" spans="1:13" ht="13.5" customHeight="1" x14ac:dyDescent="0.2">
      <c r="A48" s="14">
        <v>35</v>
      </c>
      <c r="B48" s="20" t="s">
        <v>29</v>
      </c>
      <c r="C48" s="20" t="s">
        <v>30</v>
      </c>
      <c r="D48" s="5" t="s">
        <v>123</v>
      </c>
      <c r="E48" s="7"/>
      <c r="F48" s="26"/>
      <c r="G48" s="22"/>
      <c r="H48" s="22">
        <v>177562</v>
      </c>
      <c r="I48" s="22"/>
      <c r="M48" s="29" t="s">
        <v>153</v>
      </c>
    </row>
    <row r="49" spans="1:12" ht="13.5" customHeight="1" x14ac:dyDescent="0.2">
      <c r="A49" s="14">
        <v>36</v>
      </c>
      <c r="B49" s="6" t="s">
        <v>31</v>
      </c>
      <c r="C49" s="6" t="s">
        <v>32</v>
      </c>
      <c r="D49" s="5" t="s">
        <v>110</v>
      </c>
      <c r="E49" s="7"/>
      <c r="F49" s="26"/>
      <c r="G49" s="65">
        <v>788886</v>
      </c>
      <c r="H49" s="22"/>
      <c r="I49" s="22"/>
    </row>
    <row r="50" spans="1:12" ht="13.5" customHeight="1" x14ac:dyDescent="0.2">
      <c r="A50" s="14">
        <v>37</v>
      </c>
      <c r="B50" s="31" t="s">
        <v>33</v>
      </c>
      <c r="C50" s="32" t="s">
        <v>95</v>
      </c>
      <c r="D50" s="16" t="s">
        <v>127</v>
      </c>
      <c r="E50" s="17"/>
      <c r="F50" s="26"/>
      <c r="G50" s="22"/>
      <c r="H50" s="22">
        <v>732899</v>
      </c>
      <c r="I50" s="22"/>
      <c r="L50" s="29"/>
    </row>
    <row r="51" spans="1:12" ht="13.5" customHeight="1" x14ac:dyDescent="0.2">
      <c r="A51" s="14">
        <v>38</v>
      </c>
      <c r="B51" s="20" t="s">
        <v>87</v>
      </c>
      <c r="C51" s="20" t="s">
        <v>40</v>
      </c>
      <c r="D51" s="5" t="s">
        <v>124</v>
      </c>
      <c r="E51" s="7"/>
      <c r="F51" s="26"/>
      <c r="G51" s="22"/>
      <c r="H51" s="22">
        <v>333431</v>
      </c>
      <c r="I51" s="22"/>
    </row>
    <row r="52" spans="1:12" ht="13.5" customHeight="1" x14ac:dyDescent="0.2">
      <c r="A52" s="152">
        <v>39</v>
      </c>
      <c r="B52" s="154" t="s">
        <v>86</v>
      </c>
      <c r="C52" s="154" t="s">
        <v>96</v>
      </c>
      <c r="D52" s="5" t="s">
        <v>125</v>
      </c>
      <c r="E52" s="7"/>
      <c r="F52" s="26"/>
      <c r="G52" s="22"/>
      <c r="H52" s="22">
        <v>378325</v>
      </c>
      <c r="I52" s="22"/>
    </row>
    <row r="53" spans="1:12" ht="13.5" customHeight="1" x14ac:dyDescent="0.2">
      <c r="A53" s="153"/>
      <c r="B53" s="155"/>
      <c r="C53" s="155"/>
      <c r="D53" s="13" t="s">
        <v>128</v>
      </c>
      <c r="E53" s="7"/>
      <c r="F53" s="22"/>
      <c r="G53" s="65">
        <v>227198</v>
      </c>
      <c r="H53" s="22"/>
      <c r="I53" s="22"/>
    </row>
    <row r="54" spans="1:12" ht="13.5" customHeight="1" x14ac:dyDescent="0.2">
      <c r="A54" s="152">
        <v>40</v>
      </c>
      <c r="B54" s="156" t="s">
        <v>62</v>
      </c>
      <c r="C54" s="156" t="s">
        <v>41</v>
      </c>
      <c r="D54" s="13" t="s">
        <v>74</v>
      </c>
      <c r="E54" s="7"/>
      <c r="F54" s="22"/>
      <c r="G54" s="65">
        <v>289203</v>
      </c>
      <c r="H54" s="22"/>
      <c r="I54" s="22"/>
    </row>
    <row r="55" spans="1:12" ht="13.5" customHeight="1" x14ac:dyDescent="0.2">
      <c r="A55" s="153"/>
      <c r="B55" s="157"/>
      <c r="C55" s="157"/>
      <c r="D55" s="13" t="s">
        <v>129</v>
      </c>
      <c r="E55" s="7"/>
      <c r="F55" s="23"/>
      <c r="G55" s="70">
        <v>110000</v>
      </c>
      <c r="H55" s="23"/>
      <c r="I55" s="23"/>
    </row>
    <row r="56" spans="1:12" ht="13.5" customHeight="1" x14ac:dyDescent="0.2">
      <c r="A56" s="63">
        <v>41</v>
      </c>
      <c r="B56" s="31" t="s">
        <v>63</v>
      </c>
      <c r="C56" s="31" t="s">
        <v>42</v>
      </c>
      <c r="D56" s="5" t="s">
        <v>111</v>
      </c>
      <c r="E56" s="7"/>
      <c r="F56" s="22"/>
      <c r="G56" s="65">
        <v>462398</v>
      </c>
      <c r="H56" s="22"/>
      <c r="I56" s="22"/>
      <c r="L56" s="29" t="s">
        <v>153</v>
      </c>
    </row>
    <row r="57" spans="1:12" ht="13.5" customHeight="1" x14ac:dyDescent="0.2">
      <c r="A57" s="63">
        <v>42</v>
      </c>
      <c r="B57" s="30" t="s">
        <v>64</v>
      </c>
      <c r="C57" s="6" t="s">
        <v>65</v>
      </c>
      <c r="D57" s="5" t="s">
        <v>75</v>
      </c>
      <c r="E57" s="7"/>
      <c r="F57" s="22"/>
      <c r="G57" s="65">
        <v>486791</v>
      </c>
      <c r="H57" s="22"/>
      <c r="I57" s="22"/>
      <c r="L57" s="29"/>
    </row>
    <row r="58" spans="1:12" ht="13.5" customHeight="1" x14ac:dyDescent="0.2">
      <c r="A58" s="63">
        <v>43</v>
      </c>
      <c r="B58" s="30" t="s">
        <v>50</v>
      </c>
      <c r="C58" s="6" t="s">
        <v>44</v>
      </c>
      <c r="D58" s="5" t="s">
        <v>112</v>
      </c>
      <c r="E58" s="7"/>
      <c r="F58" s="28"/>
      <c r="G58" s="66">
        <v>671680</v>
      </c>
      <c r="H58" s="27"/>
      <c r="I58" s="27"/>
      <c r="L58" s="29"/>
    </row>
    <row r="59" spans="1:12" ht="13.5" customHeight="1" x14ac:dyDescent="0.2">
      <c r="A59" s="63">
        <v>44</v>
      </c>
      <c r="B59" s="30" t="s">
        <v>146</v>
      </c>
      <c r="C59" s="6" t="s">
        <v>147</v>
      </c>
      <c r="D59" s="16" t="s">
        <v>148</v>
      </c>
      <c r="E59" s="7"/>
      <c r="F59" s="44"/>
      <c r="G59" s="65">
        <f>2500+285903</f>
        <v>288403</v>
      </c>
      <c r="H59" s="22"/>
      <c r="I59" s="22"/>
    </row>
    <row r="60" spans="1:12" ht="13.5" customHeight="1" x14ac:dyDescent="0.2">
      <c r="A60" s="63">
        <v>45</v>
      </c>
      <c r="B60" s="30" t="s">
        <v>149</v>
      </c>
      <c r="C60" s="6" t="s">
        <v>150</v>
      </c>
      <c r="D60" s="16" t="s">
        <v>151</v>
      </c>
      <c r="E60" s="7"/>
      <c r="F60" s="44"/>
      <c r="G60" s="65">
        <f>137500+2500</f>
        <v>140000</v>
      </c>
      <c r="H60" s="22"/>
      <c r="I60" s="22"/>
    </row>
    <row r="61" spans="1:12" ht="13.5" customHeight="1" x14ac:dyDescent="0.2">
      <c r="A61" s="15">
        <v>46</v>
      </c>
      <c r="B61" s="41" t="s">
        <v>138</v>
      </c>
      <c r="C61" s="10" t="s">
        <v>139</v>
      </c>
      <c r="D61" s="51" t="s">
        <v>140</v>
      </c>
      <c r="E61" s="11"/>
      <c r="F61" s="42"/>
      <c r="G61" s="68">
        <f>2500+224318</f>
        <v>226818</v>
      </c>
      <c r="H61" s="43"/>
      <c r="I61" s="43"/>
    </row>
    <row r="62" spans="1:12" ht="22.5" customHeight="1" x14ac:dyDescent="0.2">
      <c r="A62" s="34"/>
      <c r="B62" s="148" t="s">
        <v>136</v>
      </c>
      <c r="C62" s="148"/>
      <c r="D62" s="148"/>
      <c r="E62" s="148"/>
      <c r="F62" s="40">
        <f>SUM(F8:F61)</f>
        <v>0</v>
      </c>
      <c r="G62" s="40">
        <f>SUM(G8:G61)</f>
        <v>17875925</v>
      </c>
      <c r="H62" s="40">
        <f>SUM(H8:H61)</f>
        <v>3707539</v>
      </c>
      <c r="I62" s="40">
        <f>SUM(I8:I58)</f>
        <v>411872</v>
      </c>
      <c r="K62" s="29"/>
    </row>
    <row r="63" spans="1:12" ht="22.5" customHeight="1" x14ac:dyDescent="0.2">
      <c r="A63" s="35"/>
      <c r="B63" s="149" t="s">
        <v>135</v>
      </c>
      <c r="C63" s="149"/>
      <c r="D63" s="149"/>
      <c r="E63" s="149"/>
      <c r="F63" s="150">
        <f>SUM(F62:I62)</f>
        <v>21995336</v>
      </c>
      <c r="G63" s="151"/>
      <c r="H63" s="151"/>
      <c r="I63" s="151"/>
      <c r="J63" s="39"/>
      <c r="K63" s="29"/>
    </row>
    <row r="64" spans="1:12" ht="8.25" customHeight="1" x14ac:dyDescent="0.2">
      <c r="A64" s="36"/>
      <c r="B64" s="2"/>
      <c r="C64" s="2"/>
      <c r="D64" s="2"/>
      <c r="E64" s="2"/>
      <c r="K64" s="29"/>
    </row>
    <row r="65" spans="1:11" x14ac:dyDescent="0.2">
      <c r="B65" s="36" t="s">
        <v>157</v>
      </c>
      <c r="C65" s="2"/>
      <c r="D65" s="2" t="s">
        <v>153</v>
      </c>
      <c r="E65" s="2">
        <v>17875925</v>
      </c>
      <c r="F65" s="25">
        <f>F62-(F11+F27)</f>
        <v>0</v>
      </c>
      <c r="G65" s="25">
        <f>G62-G27</f>
        <v>17345670</v>
      </c>
      <c r="H65" s="25"/>
      <c r="I65" s="25">
        <f>I62-0</f>
        <v>411872</v>
      </c>
      <c r="K65" s="1" t="s">
        <v>153</v>
      </c>
    </row>
    <row r="66" spans="1:11" x14ac:dyDescent="0.2">
      <c r="B66" s="36" t="s">
        <v>132</v>
      </c>
      <c r="C66" s="2"/>
      <c r="D66" s="2"/>
      <c r="E66" s="64">
        <f>E65-G65</f>
        <v>530255</v>
      </c>
      <c r="F66" s="25">
        <f>F11+F27</f>
        <v>0</v>
      </c>
      <c r="G66" s="60"/>
    </row>
    <row r="67" spans="1:11" x14ac:dyDescent="0.2">
      <c r="B67" s="36"/>
      <c r="C67" s="2"/>
      <c r="D67" s="2"/>
      <c r="E67" s="2"/>
      <c r="F67" s="25">
        <f>SUM(F65:F66)</f>
        <v>0</v>
      </c>
      <c r="G67" s="61"/>
    </row>
    <row r="68" spans="1:11" x14ac:dyDescent="0.2">
      <c r="B68" s="36"/>
      <c r="C68" s="2"/>
      <c r="D68" s="2"/>
      <c r="E68" s="2"/>
      <c r="G68" s="60"/>
    </row>
    <row r="69" spans="1:11" x14ac:dyDescent="0.2">
      <c r="B69" s="37" t="s">
        <v>133</v>
      </c>
      <c r="C69" s="2"/>
      <c r="D69" s="2"/>
      <c r="E69" s="2"/>
      <c r="G69" s="61"/>
    </row>
    <row r="70" spans="1:11" x14ac:dyDescent="0.2">
      <c r="B70" s="36" t="s">
        <v>134</v>
      </c>
      <c r="C70" s="2"/>
      <c r="D70" s="2"/>
      <c r="E70" s="2"/>
    </row>
    <row r="71" spans="1:11" x14ac:dyDescent="0.2">
      <c r="A71" s="36"/>
      <c r="B71" s="2"/>
      <c r="C71" s="2"/>
      <c r="D71" s="2"/>
      <c r="E71" s="2">
        <f>E65-1135868</f>
        <v>16740057</v>
      </c>
      <c r="G71" s="25"/>
      <c r="H71" s="25"/>
    </row>
    <row r="72" spans="1:11" x14ac:dyDescent="0.2">
      <c r="A72" s="36"/>
      <c r="B72" s="2"/>
      <c r="C72" s="2"/>
      <c r="D72" s="2"/>
      <c r="E72" s="2"/>
    </row>
    <row r="73" spans="1:11" x14ac:dyDescent="0.2">
      <c r="A73" s="36"/>
      <c r="B73" s="2"/>
      <c r="C73" s="2"/>
      <c r="D73" s="2"/>
      <c r="E73" s="2"/>
    </row>
    <row r="74" spans="1:11" x14ac:dyDescent="0.2">
      <c r="A74" s="36"/>
      <c r="B74" s="2"/>
      <c r="C74" s="2"/>
      <c r="D74" s="2"/>
      <c r="E74" s="2"/>
    </row>
    <row r="75" spans="1:11" x14ac:dyDescent="0.2">
      <c r="A75" s="36"/>
      <c r="B75" s="2"/>
      <c r="C75" s="2"/>
      <c r="D75" s="2"/>
      <c r="E75" s="2"/>
    </row>
    <row r="76" spans="1:11" x14ac:dyDescent="0.2">
      <c r="A76" s="36"/>
      <c r="B76" s="2"/>
      <c r="C76" s="2"/>
      <c r="D76" s="2"/>
      <c r="E76" s="2"/>
    </row>
    <row r="77" spans="1:11" x14ac:dyDescent="0.2">
      <c r="A77" s="36"/>
      <c r="B77" s="2"/>
      <c r="C77" s="2"/>
      <c r="D77" s="2"/>
      <c r="E77" s="2"/>
    </row>
    <row r="78" spans="1:11" x14ac:dyDescent="0.2">
      <c r="A78" s="36"/>
      <c r="B78" s="2"/>
      <c r="C78" s="2"/>
      <c r="D78" s="2"/>
      <c r="E78" s="2"/>
    </row>
    <row r="79" spans="1:11" x14ac:dyDescent="0.2">
      <c r="A79" s="36"/>
      <c r="B79" s="2"/>
      <c r="C79" s="2"/>
      <c r="D79" s="2"/>
      <c r="E79" s="2"/>
    </row>
    <row r="80" spans="1:11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  <row r="151" spans="1:5" x14ac:dyDescent="0.2">
      <c r="A151" s="36"/>
      <c r="B151" s="2"/>
      <c r="C151" s="2"/>
      <c r="D151" s="2"/>
      <c r="E151" s="2"/>
    </row>
    <row r="152" spans="1:5" x14ac:dyDescent="0.2">
      <c r="A152" s="36"/>
      <c r="B152" s="2"/>
      <c r="C152" s="2"/>
      <c r="D152" s="2"/>
      <c r="E152" s="2"/>
    </row>
  </sheetData>
  <mergeCells count="40">
    <mergeCell ref="B62:E62"/>
    <mergeCell ref="B63:E63"/>
    <mergeCell ref="F63:I63"/>
    <mergeCell ref="A52:A53"/>
    <mergeCell ref="B52:B53"/>
    <mergeCell ref="C52:C53"/>
    <mergeCell ref="A54:A55"/>
    <mergeCell ref="B54:B55"/>
    <mergeCell ref="C54:C55"/>
    <mergeCell ref="A33:A34"/>
    <mergeCell ref="B33:B34"/>
    <mergeCell ref="C33:C34"/>
    <mergeCell ref="E33:E34"/>
    <mergeCell ref="A35:A36"/>
    <mergeCell ref="B35:B36"/>
    <mergeCell ref="C35:C36"/>
    <mergeCell ref="E35:E36"/>
    <mergeCell ref="A14:A15"/>
    <mergeCell ref="B14:B15"/>
    <mergeCell ref="C14:C15"/>
    <mergeCell ref="E14:E15"/>
    <mergeCell ref="A29:A30"/>
    <mergeCell ref="B29:B30"/>
    <mergeCell ref="C29:C30"/>
    <mergeCell ref="A8:A9"/>
    <mergeCell ref="B8:B9"/>
    <mergeCell ref="C8:C9"/>
    <mergeCell ref="E8:E9"/>
    <mergeCell ref="A11:A12"/>
    <mergeCell ref="B11:B12"/>
    <mergeCell ref="C11:C12"/>
    <mergeCell ref="A2:I2"/>
    <mergeCell ref="A3:I3"/>
    <mergeCell ref="A4:I4"/>
    <mergeCell ref="A5:F5"/>
    <mergeCell ref="A6:A7"/>
    <mergeCell ref="B6:B7"/>
    <mergeCell ref="C6:C7"/>
    <mergeCell ref="D6:E6"/>
    <mergeCell ref="F6:I6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showGridLines="0" topLeftCell="B1" zoomScaleSheetLayoutView="100" workbookViewId="0">
      <pane ySplit="7" topLeftCell="A8" activePane="bottomLeft" state="frozen"/>
      <selection pane="bottomLeft" activeCell="G25" sqref="G25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9" width="14.83203125" style="1" customWidth="1"/>
    <col min="10" max="10" width="12.6640625" style="1" bestFit="1" customWidth="1"/>
    <col min="11" max="11" width="8.83203125" style="1"/>
    <col min="12" max="12" width="13" style="1" bestFit="1" customWidth="1"/>
    <col min="13" max="16384" width="8.83203125" style="1"/>
  </cols>
  <sheetData>
    <row r="1" spans="1:12" ht="6.75" customHeight="1" x14ac:dyDescent="0.2"/>
    <row r="2" spans="1:12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  <c r="I2" s="172"/>
    </row>
    <row r="3" spans="1:12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  <c r="I3" s="173"/>
    </row>
    <row r="4" spans="1:12" ht="15" customHeight="1" x14ac:dyDescent="0.2">
      <c r="A4" s="173" t="s">
        <v>159</v>
      </c>
      <c r="B4" s="173"/>
      <c r="C4" s="173"/>
      <c r="D4" s="173"/>
      <c r="E4" s="173"/>
      <c r="F4" s="173"/>
      <c r="G4" s="173"/>
      <c r="H4" s="173"/>
      <c r="I4" s="173"/>
    </row>
    <row r="5" spans="1:12" ht="6" customHeight="1" x14ac:dyDescent="0.2">
      <c r="A5" s="174"/>
      <c r="B5" s="174"/>
      <c r="C5" s="174"/>
      <c r="D5" s="174"/>
      <c r="E5" s="174"/>
      <c r="F5" s="173"/>
    </row>
    <row r="6" spans="1:12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  <c r="I6" s="178"/>
    </row>
    <row r="7" spans="1:12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42105</v>
      </c>
      <c r="G7" s="38">
        <v>42111</v>
      </c>
      <c r="H7" s="38">
        <v>42112</v>
      </c>
      <c r="I7" s="38"/>
      <c r="K7" s="1" t="s">
        <v>153</v>
      </c>
    </row>
    <row r="8" spans="1:12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21">
        <v>1099949</v>
      </c>
      <c r="G8" s="72"/>
      <c r="H8" s="72"/>
      <c r="I8" s="72"/>
    </row>
    <row r="9" spans="1:12" ht="13.5" customHeight="1" x14ac:dyDescent="0.2">
      <c r="A9" s="165"/>
      <c r="B9" s="167"/>
      <c r="C9" s="167"/>
      <c r="D9" s="5" t="s">
        <v>99</v>
      </c>
      <c r="E9" s="169"/>
      <c r="F9" s="22">
        <v>137500</v>
      </c>
      <c r="G9" s="53"/>
      <c r="H9" s="53"/>
      <c r="I9" s="53"/>
    </row>
    <row r="10" spans="1:12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2">
        <f>738766+2000</f>
        <v>740766</v>
      </c>
      <c r="G10" s="53"/>
      <c r="H10" s="53"/>
      <c r="I10" s="53"/>
      <c r="J10" s="1" t="s">
        <v>153</v>
      </c>
    </row>
    <row r="11" spans="1:12" ht="13.5" customHeight="1" x14ac:dyDescent="0.2">
      <c r="A11" s="152">
        <v>3</v>
      </c>
      <c r="B11" s="156" t="s">
        <v>5</v>
      </c>
      <c r="C11" s="170" t="s">
        <v>20</v>
      </c>
      <c r="E11" s="79" t="s">
        <v>98</v>
      </c>
      <c r="F11" s="49">
        <v>637832</v>
      </c>
      <c r="G11" s="53"/>
      <c r="H11" s="53"/>
      <c r="I11" s="53"/>
      <c r="J11" s="78"/>
      <c r="L11" s="59"/>
    </row>
    <row r="12" spans="1:12" ht="13.5" customHeight="1" x14ac:dyDescent="0.2">
      <c r="A12" s="153"/>
      <c r="B12" s="157"/>
      <c r="C12" s="171"/>
      <c r="D12" s="47" t="s">
        <v>142</v>
      </c>
      <c r="E12" s="55"/>
      <c r="F12" s="45">
        <f>892714+2500</f>
        <v>895214</v>
      </c>
      <c r="G12" s="53"/>
      <c r="H12" s="53"/>
      <c r="I12" s="53"/>
    </row>
    <row r="13" spans="1:12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53"/>
      <c r="H13" s="53">
        <v>557015</v>
      </c>
      <c r="I13" s="53"/>
    </row>
    <row r="14" spans="1:12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>
        <v>733127</v>
      </c>
      <c r="G14" s="53"/>
      <c r="H14" s="53"/>
      <c r="I14" s="53"/>
    </row>
    <row r="15" spans="1:12" ht="13.5" customHeight="1" x14ac:dyDescent="0.2">
      <c r="A15" s="158"/>
      <c r="B15" s="159"/>
      <c r="C15" s="159"/>
      <c r="D15" s="5" t="s">
        <v>156</v>
      </c>
      <c r="E15" s="161"/>
      <c r="F15" s="45">
        <v>246317</v>
      </c>
      <c r="G15" s="53"/>
      <c r="H15" s="53"/>
      <c r="I15" s="53"/>
      <c r="J15" s="1" t="s">
        <v>153</v>
      </c>
    </row>
    <row r="16" spans="1:12" ht="13.5" customHeight="1" x14ac:dyDescent="0.2">
      <c r="A16" s="14">
        <v>6</v>
      </c>
      <c r="B16" s="6" t="s">
        <v>85</v>
      </c>
      <c r="C16" s="6" t="s">
        <v>23</v>
      </c>
      <c r="D16" s="5" t="s">
        <v>67</v>
      </c>
      <c r="E16" s="56"/>
      <c r="F16" s="45">
        <v>266347</v>
      </c>
      <c r="G16" s="53"/>
      <c r="H16" s="53"/>
      <c r="I16" s="53"/>
    </row>
    <row r="17" spans="1:12" ht="13.5" customHeight="1" x14ac:dyDescent="0.2">
      <c r="A17" s="14">
        <v>7</v>
      </c>
      <c r="B17" s="6" t="s">
        <v>2</v>
      </c>
      <c r="C17" s="6" t="s">
        <v>25</v>
      </c>
      <c r="D17" s="5" t="s">
        <v>69</v>
      </c>
      <c r="E17" s="56"/>
      <c r="F17" s="45">
        <v>476141</v>
      </c>
      <c r="G17" s="53"/>
      <c r="H17" s="53"/>
      <c r="I17" s="53"/>
    </row>
    <row r="18" spans="1:12" ht="13.5" customHeight="1" x14ac:dyDescent="0.2">
      <c r="A18" s="14">
        <v>8</v>
      </c>
      <c r="B18" s="6" t="s">
        <v>59</v>
      </c>
      <c r="C18" s="6" t="s">
        <v>35</v>
      </c>
      <c r="D18" s="5" t="s">
        <v>102</v>
      </c>
      <c r="E18" s="56"/>
      <c r="F18" s="45">
        <v>454125</v>
      </c>
      <c r="G18" s="53"/>
      <c r="H18" s="53"/>
      <c r="I18" s="53"/>
    </row>
    <row r="19" spans="1:12" ht="13.5" customHeight="1" x14ac:dyDescent="0.2">
      <c r="A19" s="14">
        <v>9</v>
      </c>
      <c r="B19" s="6" t="s">
        <v>49</v>
      </c>
      <c r="C19" s="6" t="s">
        <v>36</v>
      </c>
      <c r="D19" s="5" t="s">
        <v>68</v>
      </c>
      <c r="E19" s="56"/>
      <c r="F19" s="57"/>
      <c r="G19" s="73"/>
      <c r="H19" s="73">
        <v>566813</v>
      </c>
      <c r="I19" s="73"/>
      <c r="L19" s="60"/>
    </row>
    <row r="20" spans="1:12" ht="13.5" customHeight="1" x14ac:dyDescent="0.2">
      <c r="A20" s="14">
        <v>10</v>
      </c>
      <c r="B20" s="20" t="s">
        <v>83</v>
      </c>
      <c r="C20" s="20" t="s">
        <v>21</v>
      </c>
      <c r="D20" s="5" t="s">
        <v>121</v>
      </c>
      <c r="E20" s="56"/>
      <c r="F20" s="45"/>
      <c r="G20" s="53"/>
      <c r="H20" s="53">
        <v>955615</v>
      </c>
      <c r="I20" s="53"/>
    </row>
    <row r="21" spans="1:12" ht="13.5" customHeight="1" x14ac:dyDescent="0.2">
      <c r="A21" s="14">
        <v>11</v>
      </c>
      <c r="B21" s="6" t="s">
        <v>82</v>
      </c>
      <c r="C21" s="6" t="s">
        <v>38</v>
      </c>
      <c r="D21" s="5" t="s">
        <v>70</v>
      </c>
      <c r="E21" s="56"/>
      <c r="F21" s="45">
        <v>615725</v>
      </c>
      <c r="G21" s="53"/>
      <c r="H21" s="53"/>
      <c r="I21" s="53"/>
    </row>
    <row r="22" spans="1:12" ht="13.5" customHeight="1" x14ac:dyDescent="0.2">
      <c r="A22" s="14">
        <v>12</v>
      </c>
      <c r="B22" s="6" t="s">
        <v>46</v>
      </c>
      <c r="C22" s="6" t="s">
        <v>45</v>
      </c>
      <c r="D22" s="5" t="s">
        <v>71</v>
      </c>
      <c r="E22" s="56"/>
      <c r="F22" s="45">
        <v>1125980</v>
      </c>
      <c r="G22" s="53"/>
      <c r="H22" s="53"/>
      <c r="I22" s="53"/>
      <c r="L22" s="1" t="s">
        <v>153</v>
      </c>
    </row>
    <row r="23" spans="1:12" ht="13.5" customHeight="1" x14ac:dyDescent="0.2">
      <c r="A23" s="14">
        <v>13</v>
      </c>
      <c r="B23" s="6" t="s">
        <v>60</v>
      </c>
      <c r="C23" s="19" t="s">
        <v>61</v>
      </c>
      <c r="D23" s="5" t="s">
        <v>73</v>
      </c>
      <c r="E23" s="56"/>
      <c r="F23" s="45">
        <v>372123</v>
      </c>
      <c r="G23" s="53"/>
      <c r="H23" s="53"/>
      <c r="I23" s="53"/>
    </row>
    <row r="24" spans="1:12" ht="13.5" customHeight="1" x14ac:dyDescent="0.2">
      <c r="A24" s="71">
        <v>14</v>
      </c>
      <c r="B24" s="31" t="s">
        <v>60</v>
      </c>
      <c r="C24" s="46" t="s">
        <v>34</v>
      </c>
      <c r="D24" s="52" t="s">
        <v>141</v>
      </c>
      <c r="E24" s="56"/>
      <c r="F24" s="57">
        <v>140000</v>
      </c>
      <c r="G24" s="73"/>
      <c r="H24" s="73"/>
      <c r="I24" s="73"/>
    </row>
    <row r="25" spans="1:12" ht="13.5" customHeight="1" x14ac:dyDescent="0.2">
      <c r="A25" s="14">
        <v>15</v>
      </c>
      <c r="B25" s="6" t="s">
        <v>46</v>
      </c>
      <c r="C25" s="6" t="s">
        <v>90</v>
      </c>
      <c r="D25" s="5" t="s">
        <v>103</v>
      </c>
      <c r="E25" s="56"/>
      <c r="F25" s="45">
        <v>833054</v>
      </c>
      <c r="G25" s="53"/>
      <c r="H25" s="53"/>
      <c r="I25" s="53"/>
      <c r="J25" s="1" t="s">
        <v>153</v>
      </c>
    </row>
    <row r="26" spans="1:12" ht="13.5" customHeight="1" x14ac:dyDescent="0.2">
      <c r="A26" s="14">
        <v>16</v>
      </c>
      <c r="B26" s="6" t="s">
        <v>7</v>
      </c>
      <c r="C26" s="20" t="s">
        <v>55</v>
      </c>
      <c r="D26" s="5" t="s">
        <v>78</v>
      </c>
      <c r="E26" s="56"/>
      <c r="F26" s="45"/>
      <c r="G26" s="53"/>
      <c r="H26" s="53"/>
      <c r="I26" s="53"/>
    </row>
    <row r="27" spans="1:12" ht="13.5" customHeight="1" x14ac:dyDescent="0.2">
      <c r="A27" s="14">
        <v>17</v>
      </c>
      <c r="B27" s="6" t="s">
        <v>3</v>
      </c>
      <c r="C27" s="20" t="s">
        <v>143</v>
      </c>
      <c r="D27" s="5"/>
      <c r="E27" s="80" t="s">
        <v>144</v>
      </c>
      <c r="F27" s="58">
        <f>766728+2500</f>
        <v>769228</v>
      </c>
      <c r="G27" s="74"/>
      <c r="H27" s="53"/>
      <c r="I27" s="53"/>
    </row>
    <row r="28" spans="1:12" ht="13.5" customHeight="1" x14ac:dyDescent="0.2">
      <c r="A28" s="14">
        <v>18</v>
      </c>
      <c r="B28" s="6" t="s">
        <v>11</v>
      </c>
      <c r="C28" s="6" t="s">
        <v>53</v>
      </c>
      <c r="D28" s="8" t="s">
        <v>115</v>
      </c>
      <c r="E28" s="56"/>
      <c r="F28" s="45">
        <v>67683</v>
      </c>
      <c r="G28" s="53"/>
      <c r="H28" s="53"/>
      <c r="I28" s="53"/>
    </row>
    <row r="29" spans="1:12" ht="13.5" customHeight="1" x14ac:dyDescent="0.2">
      <c r="A29" s="162">
        <v>19</v>
      </c>
      <c r="B29" s="156" t="s">
        <v>10</v>
      </c>
      <c r="C29" s="156" t="s">
        <v>54</v>
      </c>
      <c r="D29" s="5" t="s">
        <v>100</v>
      </c>
      <c r="E29" s="56"/>
      <c r="F29" s="45">
        <v>1609494</v>
      </c>
      <c r="G29" s="53"/>
      <c r="H29" s="53"/>
      <c r="I29" s="53"/>
    </row>
    <row r="30" spans="1:12" ht="13.5" customHeight="1" x14ac:dyDescent="0.2">
      <c r="A30" s="163"/>
      <c r="B30" s="157"/>
      <c r="C30" s="157"/>
      <c r="D30" s="48" t="s">
        <v>145</v>
      </c>
      <c r="E30" s="56"/>
      <c r="F30" s="45"/>
      <c r="G30" s="53"/>
      <c r="H30" s="53"/>
      <c r="I30" s="53"/>
    </row>
    <row r="31" spans="1:12" ht="13.5" customHeight="1" x14ac:dyDescent="0.2">
      <c r="A31" s="50">
        <v>20</v>
      </c>
      <c r="B31" s="6" t="s">
        <v>13</v>
      </c>
      <c r="C31" s="6" t="s">
        <v>19</v>
      </c>
      <c r="D31" s="5" t="s">
        <v>101</v>
      </c>
      <c r="E31" s="56"/>
      <c r="F31" s="45">
        <v>294162</v>
      </c>
      <c r="G31" s="53"/>
      <c r="H31" s="53"/>
      <c r="I31" s="53"/>
    </row>
    <row r="32" spans="1:12" ht="13.5" customHeight="1" x14ac:dyDescent="0.2">
      <c r="A32" s="14">
        <v>21</v>
      </c>
      <c r="B32" s="6" t="s">
        <v>12</v>
      </c>
      <c r="C32" s="6" t="s">
        <v>91</v>
      </c>
      <c r="D32" s="5" t="s">
        <v>77</v>
      </c>
      <c r="E32" s="56"/>
      <c r="F32" s="45">
        <v>578000</v>
      </c>
      <c r="G32" s="53"/>
      <c r="H32" s="53"/>
      <c r="I32" s="53"/>
    </row>
    <row r="33" spans="1:13" ht="13.5" customHeight="1" x14ac:dyDescent="0.2">
      <c r="A33" s="158">
        <v>22</v>
      </c>
      <c r="B33" s="159" t="s">
        <v>17</v>
      </c>
      <c r="C33" s="159" t="s">
        <v>152</v>
      </c>
      <c r="D33" s="9" t="s">
        <v>79</v>
      </c>
      <c r="E33" s="160"/>
      <c r="F33" s="45">
        <v>346533</v>
      </c>
      <c r="G33" s="53"/>
      <c r="H33" s="53"/>
      <c r="I33" s="53"/>
    </row>
    <row r="34" spans="1:13" ht="13.5" customHeight="1" x14ac:dyDescent="0.2">
      <c r="A34" s="158"/>
      <c r="B34" s="159"/>
      <c r="C34" s="159"/>
      <c r="D34" s="5" t="s">
        <v>113</v>
      </c>
      <c r="E34" s="161"/>
      <c r="F34" s="45">
        <v>143841</v>
      </c>
      <c r="G34" s="53"/>
      <c r="H34" s="53"/>
      <c r="I34" s="53"/>
    </row>
    <row r="35" spans="1:13" ht="13.5" customHeight="1" x14ac:dyDescent="0.2">
      <c r="A35" s="158">
        <v>23</v>
      </c>
      <c r="B35" s="159" t="s">
        <v>18</v>
      </c>
      <c r="C35" s="159" t="s">
        <v>58</v>
      </c>
      <c r="D35" s="5" t="s">
        <v>80</v>
      </c>
      <c r="E35" s="160"/>
      <c r="F35" s="45">
        <v>439670</v>
      </c>
      <c r="G35" s="53"/>
      <c r="H35" s="53"/>
      <c r="I35" s="53"/>
    </row>
    <row r="36" spans="1:13" ht="13.5" customHeight="1" x14ac:dyDescent="0.2">
      <c r="A36" s="158"/>
      <c r="B36" s="159"/>
      <c r="C36" s="159"/>
      <c r="D36" s="5" t="s">
        <v>114</v>
      </c>
      <c r="E36" s="161"/>
      <c r="F36" s="45">
        <v>165000</v>
      </c>
      <c r="G36" s="53"/>
      <c r="H36" s="53"/>
      <c r="I36" s="53"/>
    </row>
    <row r="37" spans="1:13" ht="13.5" customHeight="1" x14ac:dyDescent="0.2">
      <c r="A37" s="14">
        <v>24</v>
      </c>
      <c r="B37" s="6" t="s">
        <v>84</v>
      </c>
      <c r="C37" s="6" t="s">
        <v>39</v>
      </c>
      <c r="D37" s="5" t="s">
        <v>72</v>
      </c>
      <c r="E37" s="56"/>
      <c r="F37" s="45">
        <v>309906</v>
      </c>
      <c r="G37" s="53"/>
      <c r="H37" s="53"/>
      <c r="I37" s="53"/>
    </row>
    <row r="38" spans="1:13" ht="13.5" customHeight="1" x14ac:dyDescent="0.2">
      <c r="A38" s="14">
        <v>25</v>
      </c>
      <c r="B38" s="6" t="s">
        <v>122</v>
      </c>
      <c r="C38" s="6" t="s">
        <v>22</v>
      </c>
      <c r="D38" s="5" t="s">
        <v>66</v>
      </c>
      <c r="E38" s="56"/>
      <c r="F38" s="57">
        <v>134671</v>
      </c>
      <c r="G38" s="73"/>
      <c r="H38" s="73"/>
      <c r="I38" s="73"/>
    </row>
    <row r="39" spans="1:13" ht="13.5" customHeight="1" x14ac:dyDescent="0.2">
      <c r="A39" s="14">
        <v>26</v>
      </c>
      <c r="B39" s="6" t="s">
        <v>26</v>
      </c>
      <c r="C39" s="6" t="s">
        <v>27</v>
      </c>
      <c r="D39" s="5" t="s">
        <v>104</v>
      </c>
      <c r="E39" s="56"/>
      <c r="F39" s="45">
        <v>384185</v>
      </c>
      <c r="G39" s="53"/>
      <c r="H39" s="53"/>
      <c r="I39" s="53"/>
    </row>
    <row r="40" spans="1:13" ht="13.5" customHeight="1" x14ac:dyDescent="0.2">
      <c r="A40" s="14">
        <v>27</v>
      </c>
      <c r="B40" s="6" t="s">
        <v>51</v>
      </c>
      <c r="C40" s="6" t="s">
        <v>43</v>
      </c>
      <c r="D40" s="5" t="s">
        <v>81</v>
      </c>
      <c r="E40" s="56"/>
      <c r="F40" s="45">
        <v>293231</v>
      </c>
      <c r="G40" s="53"/>
      <c r="H40" s="53"/>
      <c r="I40" s="53"/>
    </row>
    <row r="41" spans="1:13" ht="13.5" customHeight="1" x14ac:dyDescent="0.2">
      <c r="A41" s="14">
        <v>28</v>
      </c>
      <c r="B41" s="6" t="s">
        <v>14</v>
      </c>
      <c r="C41" s="6" t="s">
        <v>92</v>
      </c>
      <c r="D41" s="5" t="s">
        <v>105</v>
      </c>
      <c r="E41" s="56"/>
      <c r="F41" s="45"/>
      <c r="G41" s="53"/>
      <c r="H41" s="53"/>
      <c r="I41" s="53"/>
    </row>
    <row r="42" spans="1:13" ht="13.5" customHeight="1" x14ac:dyDescent="0.2">
      <c r="A42" s="14">
        <v>29</v>
      </c>
      <c r="B42" s="6" t="s">
        <v>15</v>
      </c>
      <c r="C42" s="19" t="s">
        <v>56</v>
      </c>
      <c r="D42" s="18" t="s">
        <v>126</v>
      </c>
      <c r="E42" s="56"/>
      <c r="F42" s="57"/>
      <c r="G42" s="73">
        <v>38500</v>
      </c>
      <c r="H42" s="73"/>
      <c r="I42" s="73"/>
    </row>
    <row r="43" spans="1:13" ht="13.5" customHeight="1" x14ac:dyDescent="0.2">
      <c r="A43" s="14">
        <v>30</v>
      </c>
      <c r="B43" s="6" t="s">
        <v>47</v>
      </c>
      <c r="C43" s="6" t="s">
        <v>48</v>
      </c>
      <c r="D43" s="5" t="s">
        <v>106</v>
      </c>
      <c r="E43" s="56"/>
      <c r="F43" s="45">
        <v>292334</v>
      </c>
      <c r="G43" s="53"/>
      <c r="H43" s="53"/>
      <c r="I43" s="53"/>
      <c r="J43" s="78"/>
    </row>
    <row r="44" spans="1:13" ht="13.5" customHeight="1" x14ac:dyDescent="0.2">
      <c r="A44" s="14">
        <v>31</v>
      </c>
      <c r="B44" s="6" t="s">
        <v>26</v>
      </c>
      <c r="C44" s="6" t="s">
        <v>93</v>
      </c>
      <c r="D44" s="5" t="s">
        <v>107</v>
      </c>
      <c r="E44" s="56"/>
      <c r="F44" s="45">
        <v>600643</v>
      </c>
      <c r="G44" s="53"/>
      <c r="H44" s="53"/>
      <c r="I44" s="53"/>
    </row>
    <row r="45" spans="1:13" ht="13.5" customHeight="1" x14ac:dyDescent="0.2">
      <c r="A45" s="14">
        <v>32</v>
      </c>
      <c r="B45" s="6" t="s">
        <v>29</v>
      </c>
      <c r="C45" s="20" t="s">
        <v>94</v>
      </c>
      <c r="D45" s="16" t="s">
        <v>131</v>
      </c>
      <c r="E45" s="56"/>
      <c r="F45" s="57"/>
      <c r="G45" s="73"/>
      <c r="H45" s="73">
        <v>925597</v>
      </c>
      <c r="I45" s="73"/>
    </row>
    <row r="46" spans="1:13" ht="13.5" customHeight="1" x14ac:dyDescent="0.2">
      <c r="A46" s="14">
        <v>33</v>
      </c>
      <c r="B46" s="6" t="s">
        <v>29</v>
      </c>
      <c r="C46" s="6" t="s">
        <v>37</v>
      </c>
      <c r="D46" s="5" t="s">
        <v>108</v>
      </c>
      <c r="E46" s="7"/>
      <c r="F46" s="22">
        <v>626420</v>
      </c>
      <c r="G46" s="53"/>
      <c r="H46" s="53"/>
      <c r="I46" s="53"/>
    </row>
    <row r="47" spans="1:13" ht="13.5" customHeight="1" x14ac:dyDescent="0.2">
      <c r="A47" s="14">
        <v>34</v>
      </c>
      <c r="B47" s="6" t="s">
        <v>24</v>
      </c>
      <c r="C47" s="6" t="s">
        <v>28</v>
      </c>
      <c r="D47" s="5" t="s">
        <v>109</v>
      </c>
      <c r="E47" s="7"/>
      <c r="F47" s="22">
        <v>385574</v>
      </c>
      <c r="G47" s="53"/>
      <c r="H47" s="53"/>
      <c r="I47" s="53"/>
      <c r="M47" s="29" t="s">
        <v>153</v>
      </c>
    </row>
    <row r="48" spans="1:13" ht="13.5" customHeight="1" x14ac:dyDescent="0.2">
      <c r="A48" s="14">
        <v>35</v>
      </c>
      <c r="B48" s="20" t="s">
        <v>29</v>
      </c>
      <c r="C48" s="20" t="s">
        <v>30</v>
      </c>
      <c r="D48" s="5" t="s">
        <v>123</v>
      </c>
      <c r="E48" s="7"/>
      <c r="F48" s="26"/>
      <c r="G48" s="53">
        <v>199474</v>
      </c>
      <c r="H48" s="53"/>
      <c r="I48" s="53"/>
      <c r="M48" s="29" t="s">
        <v>153</v>
      </c>
    </row>
    <row r="49" spans="1:12" ht="13.5" customHeight="1" x14ac:dyDescent="0.2">
      <c r="A49" s="14">
        <v>36</v>
      </c>
      <c r="B49" s="6" t="s">
        <v>31</v>
      </c>
      <c r="C49" s="6" t="s">
        <v>32</v>
      </c>
      <c r="D49" s="5" t="s">
        <v>110</v>
      </c>
      <c r="E49" s="7"/>
      <c r="F49" s="26">
        <v>394625</v>
      </c>
      <c r="G49" s="53"/>
      <c r="H49" s="53"/>
      <c r="I49" s="53"/>
    </row>
    <row r="50" spans="1:12" ht="13.5" customHeight="1" x14ac:dyDescent="0.2">
      <c r="A50" s="14">
        <v>37</v>
      </c>
      <c r="B50" s="31" t="s">
        <v>33</v>
      </c>
      <c r="C50" s="32" t="s">
        <v>95</v>
      </c>
      <c r="D50" s="16" t="s">
        <v>127</v>
      </c>
      <c r="E50" s="17"/>
      <c r="F50" s="26"/>
      <c r="G50" s="53"/>
      <c r="H50" s="53">
        <v>588718</v>
      </c>
      <c r="I50" s="53"/>
      <c r="L50" s="29"/>
    </row>
    <row r="51" spans="1:12" ht="13.5" customHeight="1" x14ac:dyDescent="0.2">
      <c r="A51" s="14">
        <v>38</v>
      </c>
      <c r="B51" s="20" t="s">
        <v>87</v>
      </c>
      <c r="C51" s="20" t="s">
        <v>40</v>
      </c>
      <c r="D51" s="5" t="s">
        <v>124</v>
      </c>
      <c r="E51" s="7"/>
      <c r="F51" s="26"/>
      <c r="G51" s="53"/>
      <c r="H51" s="53">
        <v>305617</v>
      </c>
      <c r="I51" s="53"/>
    </row>
    <row r="52" spans="1:12" ht="13.5" customHeight="1" x14ac:dyDescent="0.2">
      <c r="A52" s="152">
        <v>39</v>
      </c>
      <c r="B52" s="154" t="s">
        <v>86</v>
      </c>
      <c r="C52" s="154" t="s">
        <v>96</v>
      </c>
      <c r="D52" s="5" t="s">
        <v>125</v>
      </c>
      <c r="E52" s="7"/>
      <c r="F52" s="26"/>
      <c r="G52" s="53"/>
      <c r="H52" s="53">
        <v>344249</v>
      </c>
      <c r="I52" s="53"/>
    </row>
    <row r="53" spans="1:12" ht="13.5" customHeight="1" x14ac:dyDescent="0.2">
      <c r="A53" s="153"/>
      <c r="B53" s="155"/>
      <c r="C53" s="155"/>
      <c r="D53" s="13" t="s">
        <v>128</v>
      </c>
      <c r="E53" s="7"/>
      <c r="F53" s="22">
        <v>301247</v>
      </c>
      <c r="G53" s="53"/>
      <c r="H53" s="53"/>
      <c r="I53" s="53"/>
    </row>
    <row r="54" spans="1:12" ht="13.5" customHeight="1" x14ac:dyDescent="0.2">
      <c r="A54" s="152">
        <v>40</v>
      </c>
      <c r="B54" s="156" t="s">
        <v>62</v>
      </c>
      <c r="C54" s="156" t="s">
        <v>41</v>
      </c>
      <c r="D54" s="13" t="s">
        <v>74</v>
      </c>
      <c r="E54" s="7"/>
      <c r="F54" s="22">
        <v>254985</v>
      </c>
      <c r="G54" s="53"/>
      <c r="H54" s="53"/>
      <c r="I54" s="53"/>
    </row>
    <row r="55" spans="1:12" ht="13.5" customHeight="1" x14ac:dyDescent="0.2">
      <c r="A55" s="153"/>
      <c r="B55" s="157"/>
      <c r="C55" s="157"/>
      <c r="D55" s="13" t="s">
        <v>129</v>
      </c>
      <c r="E55" s="7"/>
      <c r="F55" s="23">
        <v>127741</v>
      </c>
      <c r="G55" s="75"/>
      <c r="H55" s="75"/>
      <c r="I55" s="75"/>
    </row>
    <row r="56" spans="1:12" ht="13.5" customHeight="1" x14ac:dyDescent="0.2">
      <c r="A56" s="71">
        <v>41</v>
      </c>
      <c r="B56" s="31" t="s">
        <v>63</v>
      </c>
      <c r="C56" s="31" t="s">
        <v>42</v>
      </c>
      <c r="D56" s="5" t="s">
        <v>111</v>
      </c>
      <c r="E56" s="7"/>
      <c r="F56" s="22">
        <v>653298</v>
      </c>
      <c r="G56" s="53"/>
      <c r="H56" s="53"/>
      <c r="I56" s="53"/>
      <c r="L56" s="29" t="s">
        <v>153</v>
      </c>
    </row>
    <row r="57" spans="1:12" ht="13.5" customHeight="1" x14ac:dyDescent="0.2">
      <c r="A57" s="71">
        <v>42</v>
      </c>
      <c r="B57" s="30" t="s">
        <v>64</v>
      </c>
      <c r="C57" s="6" t="s">
        <v>65</v>
      </c>
      <c r="D57" s="5" t="s">
        <v>75</v>
      </c>
      <c r="E57" s="7"/>
      <c r="F57" s="22">
        <v>412667</v>
      </c>
      <c r="G57" s="53"/>
      <c r="H57" s="53"/>
      <c r="I57" s="53"/>
      <c r="L57" s="29"/>
    </row>
    <row r="58" spans="1:12" ht="13.5" customHeight="1" x14ac:dyDescent="0.2">
      <c r="A58" s="71">
        <v>43</v>
      </c>
      <c r="B58" s="30" t="s">
        <v>50</v>
      </c>
      <c r="C58" s="6" t="s">
        <v>44</v>
      </c>
      <c r="D58" s="5" t="s">
        <v>112</v>
      </c>
      <c r="E58" s="7"/>
      <c r="F58" s="28">
        <v>659793</v>
      </c>
      <c r="G58" s="76"/>
      <c r="H58" s="76"/>
      <c r="I58" s="76"/>
      <c r="L58" s="29"/>
    </row>
    <row r="59" spans="1:12" ht="13.5" customHeight="1" x14ac:dyDescent="0.2">
      <c r="A59" s="71">
        <v>44</v>
      </c>
      <c r="B59" s="30" t="s">
        <v>146</v>
      </c>
      <c r="C59" s="6" t="s">
        <v>147</v>
      </c>
      <c r="D59" s="16" t="s">
        <v>148</v>
      </c>
      <c r="E59" s="7"/>
      <c r="F59" s="44">
        <f>250945+2500</f>
        <v>253445</v>
      </c>
      <c r="G59" s="53"/>
      <c r="H59" s="53"/>
      <c r="I59" s="53"/>
    </row>
    <row r="60" spans="1:12" ht="13.5" customHeight="1" x14ac:dyDescent="0.2">
      <c r="A60" s="71">
        <v>45</v>
      </c>
      <c r="B60" s="30" t="s">
        <v>149</v>
      </c>
      <c r="C60" s="6" t="s">
        <v>150</v>
      </c>
      <c r="D60" s="16" t="s">
        <v>151</v>
      </c>
      <c r="E60" s="7"/>
      <c r="F60" s="44">
        <f>137500+2500</f>
        <v>140000</v>
      </c>
      <c r="G60" s="53"/>
      <c r="H60" s="53"/>
      <c r="I60" s="53"/>
    </row>
    <row r="61" spans="1:12" ht="13.5" customHeight="1" x14ac:dyDescent="0.2">
      <c r="A61" s="15">
        <v>46</v>
      </c>
      <c r="B61" s="41" t="s">
        <v>138</v>
      </c>
      <c r="C61" s="10" t="s">
        <v>139</v>
      </c>
      <c r="D61" s="51" t="s">
        <v>140</v>
      </c>
      <c r="E61" s="11"/>
      <c r="F61" s="42">
        <f>333331+2500</f>
        <v>335831</v>
      </c>
      <c r="G61" s="77"/>
      <c r="H61" s="77"/>
      <c r="I61" s="77"/>
    </row>
    <row r="62" spans="1:12" ht="22.5" customHeight="1" x14ac:dyDescent="0.2">
      <c r="A62" s="34"/>
      <c r="B62" s="148" t="s">
        <v>136</v>
      </c>
      <c r="C62" s="148"/>
      <c r="D62" s="148"/>
      <c r="E62" s="148"/>
      <c r="F62" s="40">
        <f>SUM(F8:F61)</f>
        <v>19748407</v>
      </c>
      <c r="G62" s="40">
        <f>SUM(G8:G61)</f>
        <v>237974</v>
      </c>
      <c r="H62" s="40">
        <f>SUM(H8:H61)</f>
        <v>4243624</v>
      </c>
      <c r="I62" s="40">
        <f>SUM(I8:I58)</f>
        <v>0</v>
      </c>
      <c r="K62" s="29"/>
    </row>
    <row r="63" spans="1:12" ht="22.5" customHeight="1" x14ac:dyDescent="0.2">
      <c r="A63" s="35"/>
      <c r="B63" s="149" t="s">
        <v>135</v>
      </c>
      <c r="C63" s="149"/>
      <c r="D63" s="149"/>
      <c r="E63" s="149"/>
      <c r="F63" s="150">
        <f>SUM(F62:I62)</f>
        <v>24230005</v>
      </c>
      <c r="G63" s="151"/>
      <c r="H63" s="151"/>
      <c r="I63" s="151"/>
      <c r="J63" s="39"/>
      <c r="K63" s="29"/>
    </row>
    <row r="64" spans="1:12" ht="8.25" customHeight="1" x14ac:dyDescent="0.2">
      <c r="A64" s="36"/>
      <c r="B64" s="2"/>
      <c r="C64" s="2"/>
      <c r="D64" s="2"/>
      <c r="E64" s="2"/>
      <c r="K64" s="29"/>
    </row>
    <row r="65" spans="1:11" x14ac:dyDescent="0.2">
      <c r="B65" s="36" t="s">
        <v>160</v>
      </c>
      <c r="C65" s="2"/>
      <c r="D65" s="2" t="s">
        <v>153</v>
      </c>
      <c r="E65" s="2"/>
      <c r="F65" s="25">
        <f>F62-(F11+F27)</f>
        <v>18341347</v>
      </c>
      <c r="G65" s="25">
        <f>G62-G27</f>
        <v>237974</v>
      </c>
      <c r="H65" s="25"/>
      <c r="I65" s="25">
        <f>I62-0</f>
        <v>0</v>
      </c>
      <c r="K65" s="1" t="s">
        <v>153</v>
      </c>
    </row>
    <row r="66" spans="1:11" x14ac:dyDescent="0.2">
      <c r="B66" s="36" t="s">
        <v>132</v>
      </c>
      <c r="C66" s="2"/>
      <c r="D66" s="2"/>
      <c r="E66" s="64"/>
      <c r="F66" s="25">
        <f>F11+F27</f>
        <v>1407060</v>
      </c>
      <c r="G66" s="60"/>
    </row>
    <row r="67" spans="1:11" x14ac:dyDescent="0.2">
      <c r="B67" s="36"/>
      <c r="C67" s="2"/>
      <c r="D67" s="2"/>
      <c r="E67" s="2"/>
      <c r="F67" s="25">
        <f>SUM(F65:F66)</f>
        <v>19748407</v>
      </c>
      <c r="G67" s="61"/>
    </row>
    <row r="68" spans="1:11" x14ac:dyDescent="0.2">
      <c r="B68" s="36"/>
      <c r="C68" s="2"/>
      <c r="D68" s="2"/>
      <c r="E68" s="2"/>
      <c r="G68" s="60"/>
    </row>
    <row r="69" spans="1:11" x14ac:dyDescent="0.2">
      <c r="B69" s="37" t="s">
        <v>133</v>
      </c>
      <c r="C69" s="2"/>
      <c r="D69" s="2"/>
      <c r="E69" s="2"/>
      <c r="G69" s="61"/>
    </row>
    <row r="70" spans="1:11" x14ac:dyDescent="0.2">
      <c r="B70" s="36" t="s">
        <v>134</v>
      </c>
      <c r="C70" s="2"/>
      <c r="D70" s="2"/>
      <c r="E70" s="2"/>
    </row>
    <row r="71" spans="1:11" x14ac:dyDescent="0.2">
      <c r="A71" s="36"/>
      <c r="B71" s="2"/>
      <c r="C71" s="2"/>
      <c r="D71" s="2"/>
      <c r="E71" s="2"/>
      <c r="G71" s="25"/>
      <c r="H71" s="25"/>
    </row>
    <row r="72" spans="1:11" x14ac:dyDescent="0.2">
      <c r="A72" s="36"/>
      <c r="B72" s="2"/>
      <c r="C72" s="2"/>
      <c r="D72" s="2"/>
      <c r="E72" s="2"/>
    </row>
    <row r="73" spans="1:11" x14ac:dyDescent="0.2">
      <c r="A73" s="36"/>
      <c r="B73" s="2"/>
      <c r="C73" s="2"/>
      <c r="D73" s="2"/>
      <c r="E73" s="2"/>
    </row>
    <row r="74" spans="1:11" x14ac:dyDescent="0.2">
      <c r="A74" s="36"/>
      <c r="B74" s="2"/>
      <c r="C74" s="2"/>
      <c r="D74" s="2"/>
      <c r="E74" s="2"/>
    </row>
    <row r="75" spans="1:11" x14ac:dyDescent="0.2">
      <c r="A75" s="36"/>
      <c r="B75" s="2"/>
      <c r="C75" s="2"/>
      <c r="D75" s="2"/>
      <c r="E75" s="2"/>
    </row>
    <row r="76" spans="1:11" x14ac:dyDescent="0.2">
      <c r="A76" s="36"/>
      <c r="B76" s="2"/>
      <c r="C76" s="2"/>
      <c r="D76" s="2"/>
      <c r="E76" s="2"/>
    </row>
    <row r="77" spans="1:11" x14ac:dyDescent="0.2">
      <c r="A77" s="36"/>
      <c r="B77" s="2"/>
      <c r="C77" s="2"/>
      <c r="D77" s="2"/>
      <c r="E77" s="2"/>
    </row>
    <row r="78" spans="1:11" x14ac:dyDescent="0.2">
      <c r="A78" s="36"/>
      <c r="B78" s="2"/>
      <c r="C78" s="2"/>
      <c r="D78" s="2"/>
      <c r="E78" s="2"/>
    </row>
    <row r="79" spans="1:11" x14ac:dyDescent="0.2">
      <c r="A79" s="36"/>
      <c r="B79" s="2"/>
      <c r="C79" s="2"/>
      <c r="D79" s="2"/>
      <c r="E79" s="2"/>
    </row>
    <row r="80" spans="1:11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  <row r="151" spans="1:5" x14ac:dyDescent="0.2">
      <c r="A151" s="36"/>
      <c r="B151" s="2"/>
      <c r="C151" s="2"/>
      <c r="D151" s="2"/>
      <c r="E151" s="2"/>
    </row>
    <row r="152" spans="1:5" x14ac:dyDescent="0.2">
      <c r="A152" s="36"/>
      <c r="B152" s="2"/>
      <c r="C152" s="2"/>
      <c r="D152" s="2"/>
      <c r="E152" s="2"/>
    </row>
  </sheetData>
  <mergeCells count="40">
    <mergeCell ref="A2:I2"/>
    <mergeCell ref="A3:I3"/>
    <mergeCell ref="A4:I4"/>
    <mergeCell ref="A5:F5"/>
    <mergeCell ref="A6:A7"/>
    <mergeCell ref="B6:B7"/>
    <mergeCell ref="C6:C7"/>
    <mergeCell ref="D6:E6"/>
    <mergeCell ref="F6:I6"/>
    <mergeCell ref="A8:A9"/>
    <mergeCell ref="B8:B9"/>
    <mergeCell ref="C8:C9"/>
    <mergeCell ref="E8:E9"/>
    <mergeCell ref="A11:A12"/>
    <mergeCell ref="B11:B12"/>
    <mergeCell ref="C11:C12"/>
    <mergeCell ref="A14:A15"/>
    <mergeCell ref="B14:B15"/>
    <mergeCell ref="C14:C15"/>
    <mergeCell ref="E14:E15"/>
    <mergeCell ref="A29:A30"/>
    <mergeCell ref="B29:B30"/>
    <mergeCell ref="C29:C30"/>
    <mergeCell ref="A33:A34"/>
    <mergeCell ref="B33:B34"/>
    <mergeCell ref="C33:C34"/>
    <mergeCell ref="E33:E34"/>
    <mergeCell ref="A35:A36"/>
    <mergeCell ref="B35:B36"/>
    <mergeCell ref="C35:C36"/>
    <mergeCell ref="E35:E36"/>
    <mergeCell ref="B62:E62"/>
    <mergeCell ref="B63:E63"/>
    <mergeCell ref="F63:I63"/>
    <mergeCell ref="A52:A53"/>
    <mergeCell ref="B52:B53"/>
    <mergeCell ref="C52:C53"/>
    <mergeCell ref="A54:A55"/>
    <mergeCell ref="B54:B55"/>
    <mergeCell ref="C54:C55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showGridLines="0" topLeftCell="B1" zoomScaleSheetLayoutView="100" workbookViewId="0">
      <pane ySplit="7" topLeftCell="A37" activePane="bottomLeft" state="frozen"/>
      <selection pane="bottomLeft" activeCell="L54" sqref="L54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9" width="14.83203125" style="1" customWidth="1"/>
    <col min="10" max="10" width="12.6640625" style="1" bestFit="1" customWidth="1"/>
    <col min="11" max="11" width="8.83203125" style="1"/>
    <col min="12" max="12" width="13" style="1" bestFit="1" customWidth="1"/>
    <col min="13" max="16384" width="8.83203125" style="1"/>
  </cols>
  <sheetData>
    <row r="1" spans="1:12" ht="6.75" customHeight="1" x14ac:dyDescent="0.2"/>
    <row r="2" spans="1:12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  <c r="I2" s="172"/>
    </row>
    <row r="3" spans="1:12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  <c r="I3" s="173"/>
    </row>
    <row r="4" spans="1:12" ht="15" customHeight="1" x14ac:dyDescent="0.2">
      <c r="A4" s="173" t="s">
        <v>161</v>
      </c>
      <c r="B4" s="173"/>
      <c r="C4" s="173"/>
      <c r="D4" s="173"/>
      <c r="E4" s="173"/>
      <c r="F4" s="173"/>
      <c r="G4" s="173"/>
      <c r="H4" s="173"/>
      <c r="I4" s="173"/>
    </row>
    <row r="5" spans="1:12" ht="6" customHeight="1" x14ac:dyDescent="0.2">
      <c r="A5" s="174"/>
      <c r="B5" s="174"/>
      <c r="C5" s="174"/>
      <c r="D5" s="174"/>
      <c r="E5" s="174"/>
      <c r="F5" s="173"/>
    </row>
    <row r="6" spans="1:12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  <c r="I6" s="178"/>
    </row>
    <row r="7" spans="1:12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42133</v>
      </c>
      <c r="G7" s="38">
        <v>42134</v>
      </c>
      <c r="H7" s="38">
        <v>42140</v>
      </c>
      <c r="I7" s="38">
        <v>42142</v>
      </c>
      <c r="K7" s="1" t="s">
        <v>153</v>
      </c>
    </row>
    <row r="8" spans="1:12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21"/>
      <c r="G8" s="21">
        <v>1003885</v>
      </c>
      <c r="H8" s="72"/>
      <c r="I8" s="72"/>
    </row>
    <row r="9" spans="1:12" ht="13.5" customHeight="1" x14ac:dyDescent="0.2">
      <c r="A9" s="165"/>
      <c r="B9" s="167"/>
      <c r="C9" s="167"/>
      <c r="D9" s="5" t="s">
        <v>99</v>
      </c>
      <c r="E9" s="169"/>
      <c r="F9" s="22"/>
      <c r="G9" s="22">
        <v>137500</v>
      </c>
      <c r="H9" s="53"/>
      <c r="I9" s="53"/>
    </row>
    <row r="10" spans="1:12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2">
        <v>675366</v>
      </c>
      <c r="H10" s="53"/>
      <c r="I10" s="53"/>
      <c r="J10" s="1" t="s">
        <v>153</v>
      </c>
    </row>
    <row r="11" spans="1:12" ht="13.5" customHeight="1" x14ac:dyDescent="0.2">
      <c r="A11" s="152">
        <v>3</v>
      </c>
      <c r="B11" s="156" t="s">
        <v>5</v>
      </c>
      <c r="C11" s="170" t="s">
        <v>20</v>
      </c>
      <c r="E11" s="79" t="s">
        <v>98</v>
      </c>
      <c r="F11" s="53"/>
      <c r="G11" s="49">
        <v>632244</v>
      </c>
      <c r="H11" s="53"/>
      <c r="I11" s="53"/>
      <c r="J11" s="78"/>
      <c r="L11" s="59"/>
    </row>
    <row r="12" spans="1:12" ht="13.5" customHeight="1" x14ac:dyDescent="0.2">
      <c r="A12" s="153"/>
      <c r="B12" s="157"/>
      <c r="C12" s="171"/>
      <c r="D12" s="47" t="s">
        <v>142</v>
      </c>
      <c r="E12" s="55"/>
      <c r="F12" s="45"/>
      <c r="G12" s="45">
        <f>956804+2500</f>
        <v>959304</v>
      </c>
      <c r="H12" s="53"/>
      <c r="I12" s="53"/>
    </row>
    <row r="13" spans="1:12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53"/>
      <c r="H13" s="53">
        <v>481129</v>
      </c>
      <c r="I13" s="53"/>
    </row>
    <row r="14" spans="1:12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/>
      <c r="G14" s="45">
        <v>894437</v>
      </c>
      <c r="H14" s="53"/>
      <c r="I14" s="53"/>
    </row>
    <row r="15" spans="1:12" ht="13.5" customHeight="1" x14ac:dyDescent="0.2">
      <c r="A15" s="158"/>
      <c r="B15" s="159"/>
      <c r="C15" s="159"/>
      <c r="D15" s="5" t="s">
        <v>156</v>
      </c>
      <c r="E15" s="161"/>
      <c r="F15" s="45"/>
      <c r="G15" s="45">
        <v>354101</v>
      </c>
      <c r="H15" s="53"/>
      <c r="I15" s="53"/>
      <c r="J15" s="1" t="s">
        <v>153</v>
      </c>
    </row>
    <row r="16" spans="1:12" ht="13.5" customHeight="1" x14ac:dyDescent="0.2">
      <c r="A16" s="14">
        <v>6</v>
      </c>
      <c r="B16" s="6" t="s">
        <v>85</v>
      </c>
      <c r="C16" s="6" t="s">
        <v>23</v>
      </c>
      <c r="D16" s="5" t="s">
        <v>67</v>
      </c>
      <c r="E16" s="56"/>
      <c r="F16" s="45"/>
      <c r="G16" s="45">
        <v>244908</v>
      </c>
      <c r="H16" s="53"/>
      <c r="I16" s="53"/>
    </row>
    <row r="17" spans="1:12" ht="13.5" customHeight="1" x14ac:dyDescent="0.2">
      <c r="A17" s="14">
        <v>7</v>
      </c>
      <c r="B17" s="6" t="s">
        <v>2</v>
      </c>
      <c r="C17" s="6" t="s">
        <v>25</v>
      </c>
      <c r="D17" s="5" t="s">
        <v>69</v>
      </c>
      <c r="E17" s="56"/>
      <c r="F17" s="45"/>
      <c r="G17" s="45">
        <v>447554</v>
      </c>
      <c r="H17" s="53"/>
      <c r="I17" s="53"/>
    </row>
    <row r="18" spans="1:12" ht="13.5" customHeight="1" x14ac:dyDescent="0.2">
      <c r="A18" s="14">
        <v>8</v>
      </c>
      <c r="B18" s="6" t="s">
        <v>59</v>
      </c>
      <c r="C18" s="6" t="s">
        <v>35</v>
      </c>
      <c r="D18" s="5" t="s">
        <v>102</v>
      </c>
      <c r="E18" s="56"/>
      <c r="F18" s="45"/>
      <c r="G18" s="45">
        <v>521043</v>
      </c>
      <c r="H18" s="53"/>
      <c r="I18" s="53"/>
    </row>
    <row r="19" spans="1:12" ht="13.5" customHeight="1" x14ac:dyDescent="0.2">
      <c r="A19" s="14">
        <v>9</v>
      </c>
      <c r="B19" s="6" t="s">
        <v>49</v>
      </c>
      <c r="C19" s="6" t="s">
        <v>36</v>
      </c>
      <c r="D19" s="5" t="s">
        <v>68</v>
      </c>
      <c r="E19" s="56"/>
      <c r="F19" s="57"/>
      <c r="G19" s="73"/>
      <c r="H19" s="73">
        <v>439584</v>
      </c>
      <c r="I19" s="73"/>
      <c r="L19" s="60"/>
    </row>
    <row r="20" spans="1:12" ht="13.5" customHeight="1" x14ac:dyDescent="0.2">
      <c r="A20" s="14">
        <v>10</v>
      </c>
      <c r="B20" s="20" t="s">
        <v>83</v>
      </c>
      <c r="C20" s="20" t="s">
        <v>21</v>
      </c>
      <c r="D20" s="5" t="s">
        <v>121</v>
      </c>
      <c r="E20" s="56"/>
      <c r="F20" s="45"/>
      <c r="G20" s="53"/>
      <c r="H20" s="53">
        <v>1597996</v>
      </c>
      <c r="I20" s="53"/>
    </row>
    <row r="21" spans="1:12" ht="13.5" customHeight="1" x14ac:dyDescent="0.2">
      <c r="A21" s="14">
        <v>11</v>
      </c>
      <c r="B21" s="6" t="s">
        <v>82</v>
      </c>
      <c r="C21" s="6" t="s">
        <v>38</v>
      </c>
      <c r="D21" s="5" t="s">
        <v>70</v>
      </c>
      <c r="E21" s="56"/>
      <c r="F21" s="45"/>
      <c r="G21" s="45">
        <v>593529</v>
      </c>
      <c r="H21" s="53"/>
      <c r="I21" s="53"/>
    </row>
    <row r="22" spans="1:12" ht="13.5" customHeight="1" x14ac:dyDescent="0.2">
      <c r="A22" s="14">
        <v>12</v>
      </c>
      <c r="B22" s="6" t="s">
        <v>46</v>
      </c>
      <c r="C22" s="6" t="s">
        <v>45</v>
      </c>
      <c r="D22" s="5" t="s">
        <v>71</v>
      </c>
      <c r="E22" s="56"/>
      <c r="F22" s="45"/>
      <c r="G22" s="45">
        <v>787564</v>
      </c>
      <c r="H22" s="53"/>
      <c r="I22" s="53"/>
      <c r="L22" s="1" t="s">
        <v>153</v>
      </c>
    </row>
    <row r="23" spans="1:12" ht="13.5" customHeight="1" x14ac:dyDescent="0.2">
      <c r="A23" s="14">
        <v>13</v>
      </c>
      <c r="B23" s="6" t="s">
        <v>60</v>
      </c>
      <c r="C23" s="19" t="s">
        <v>61</v>
      </c>
      <c r="D23" s="5" t="s">
        <v>73</v>
      </c>
      <c r="E23" s="56"/>
      <c r="F23" s="45"/>
      <c r="G23" s="45">
        <v>423741</v>
      </c>
      <c r="H23" s="53"/>
      <c r="I23" s="53"/>
    </row>
    <row r="24" spans="1:12" ht="13.5" customHeight="1" x14ac:dyDescent="0.2">
      <c r="A24" s="81">
        <v>14</v>
      </c>
      <c r="B24" s="31" t="s">
        <v>60</v>
      </c>
      <c r="C24" s="46" t="s">
        <v>34</v>
      </c>
      <c r="D24" s="52" t="s">
        <v>141</v>
      </c>
      <c r="E24" s="56"/>
      <c r="F24" s="57"/>
      <c r="G24" s="57">
        <f>2500+137500</f>
        <v>140000</v>
      </c>
      <c r="H24" s="73"/>
      <c r="I24" s="73"/>
    </row>
    <row r="25" spans="1:12" ht="13.5" customHeight="1" x14ac:dyDescent="0.2">
      <c r="A25" s="14">
        <v>15</v>
      </c>
      <c r="B25" s="6" t="s">
        <v>46</v>
      </c>
      <c r="C25" s="6" t="s">
        <v>90</v>
      </c>
      <c r="D25" s="5" t="s">
        <v>103</v>
      </c>
      <c r="E25" s="56"/>
      <c r="F25" s="45"/>
      <c r="G25" s="45">
        <v>776160</v>
      </c>
      <c r="H25" s="53"/>
      <c r="I25" s="53"/>
      <c r="J25" s="1" t="s">
        <v>153</v>
      </c>
    </row>
    <row r="26" spans="1:12" ht="13.5" customHeight="1" x14ac:dyDescent="0.2">
      <c r="A26" s="14">
        <v>16</v>
      </c>
      <c r="B26" s="6" t="s">
        <v>7</v>
      </c>
      <c r="C26" s="20" t="s">
        <v>55</v>
      </c>
      <c r="D26" s="5" t="s">
        <v>78</v>
      </c>
      <c r="E26" s="56"/>
      <c r="F26" s="45"/>
      <c r="G26" s="53"/>
      <c r="H26" s="53"/>
      <c r="I26" s="53"/>
    </row>
    <row r="27" spans="1:12" ht="13.5" customHeight="1" x14ac:dyDescent="0.2">
      <c r="A27" s="14">
        <v>17</v>
      </c>
      <c r="B27" s="6" t="s">
        <v>3</v>
      </c>
      <c r="C27" s="20" t="s">
        <v>143</v>
      </c>
      <c r="D27" s="5"/>
      <c r="E27" s="80" t="s">
        <v>144</v>
      </c>
      <c r="F27" s="74"/>
      <c r="G27" s="58">
        <f>886845+2500</f>
        <v>889345</v>
      </c>
      <c r="H27" s="53"/>
      <c r="I27" s="53"/>
    </row>
    <row r="28" spans="1:12" ht="13.5" customHeight="1" x14ac:dyDescent="0.2">
      <c r="A28" s="14">
        <v>18</v>
      </c>
      <c r="B28" s="6" t="s">
        <v>11</v>
      </c>
      <c r="C28" s="6" t="s">
        <v>53</v>
      </c>
      <c r="D28" s="8" t="s">
        <v>115</v>
      </c>
      <c r="E28" s="56"/>
      <c r="F28" s="45"/>
      <c r="G28" s="45">
        <v>206052</v>
      </c>
      <c r="H28" s="53"/>
      <c r="I28" s="53"/>
    </row>
    <row r="29" spans="1:12" ht="13.5" customHeight="1" x14ac:dyDescent="0.2">
      <c r="A29" s="162">
        <v>19</v>
      </c>
      <c r="B29" s="156" t="s">
        <v>10</v>
      </c>
      <c r="C29" s="156" t="s">
        <v>54</v>
      </c>
      <c r="D29" s="5" t="s">
        <v>100</v>
      </c>
      <c r="E29" s="56"/>
      <c r="F29" s="45"/>
      <c r="G29" s="53"/>
      <c r="H29" s="53"/>
      <c r="I29" s="53"/>
    </row>
    <row r="30" spans="1:12" ht="13.5" customHeight="1" x14ac:dyDescent="0.2">
      <c r="A30" s="163"/>
      <c r="B30" s="157"/>
      <c r="C30" s="157"/>
      <c r="D30" s="48" t="s">
        <v>145</v>
      </c>
      <c r="E30" s="56"/>
      <c r="F30" s="45"/>
      <c r="G30" s="45">
        <v>1603552</v>
      </c>
      <c r="H30" s="53"/>
      <c r="I30" s="53"/>
    </row>
    <row r="31" spans="1:12" ht="13.5" customHeight="1" x14ac:dyDescent="0.2">
      <c r="A31" s="50">
        <v>20</v>
      </c>
      <c r="B31" s="6" t="s">
        <v>13</v>
      </c>
      <c r="C31" s="6" t="s">
        <v>19</v>
      </c>
      <c r="D31" s="5" t="s">
        <v>101</v>
      </c>
      <c r="E31" s="56"/>
      <c r="F31" s="45"/>
      <c r="G31" s="45">
        <v>324279</v>
      </c>
      <c r="H31" s="53"/>
      <c r="I31" s="53"/>
    </row>
    <row r="32" spans="1:12" ht="13.5" customHeight="1" x14ac:dyDescent="0.2">
      <c r="A32" s="14">
        <v>21</v>
      </c>
      <c r="B32" s="6" t="s">
        <v>12</v>
      </c>
      <c r="C32" s="6" t="s">
        <v>91</v>
      </c>
      <c r="D32" s="5" t="s">
        <v>77</v>
      </c>
      <c r="E32" s="56"/>
      <c r="F32" s="45"/>
      <c r="G32" s="45">
        <v>815311</v>
      </c>
      <c r="H32" s="53"/>
      <c r="I32" s="53"/>
    </row>
    <row r="33" spans="1:13" ht="13.5" customHeight="1" x14ac:dyDescent="0.2">
      <c r="A33" s="158">
        <v>22</v>
      </c>
      <c r="B33" s="159" t="s">
        <v>17</v>
      </c>
      <c r="C33" s="159" t="s">
        <v>152</v>
      </c>
      <c r="D33" s="9" t="s">
        <v>79</v>
      </c>
      <c r="E33" s="160"/>
      <c r="F33" s="45"/>
      <c r="G33" s="45">
        <v>416116</v>
      </c>
      <c r="H33" s="53"/>
      <c r="I33" s="53"/>
    </row>
    <row r="34" spans="1:13" ht="13.5" customHeight="1" x14ac:dyDescent="0.2">
      <c r="A34" s="158"/>
      <c r="B34" s="159"/>
      <c r="C34" s="159"/>
      <c r="D34" s="5" t="s">
        <v>113</v>
      </c>
      <c r="E34" s="161"/>
      <c r="F34" s="45"/>
      <c r="G34" s="45">
        <v>143000</v>
      </c>
      <c r="H34" s="53"/>
      <c r="I34" s="53"/>
    </row>
    <row r="35" spans="1:13" ht="13.5" customHeight="1" x14ac:dyDescent="0.2">
      <c r="A35" s="158">
        <v>23</v>
      </c>
      <c r="B35" s="159" t="s">
        <v>18</v>
      </c>
      <c r="C35" s="159" t="s">
        <v>58</v>
      </c>
      <c r="D35" s="5" t="s">
        <v>80</v>
      </c>
      <c r="E35" s="160"/>
      <c r="F35" s="45"/>
      <c r="G35" s="45">
        <v>644367</v>
      </c>
      <c r="H35" s="53"/>
      <c r="I35" s="53"/>
    </row>
    <row r="36" spans="1:13" ht="13.5" customHeight="1" x14ac:dyDescent="0.2">
      <c r="A36" s="158"/>
      <c r="B36" s="159"/>
      <c r="C36" s="159"/>
      <c r="D36" s="5" t="s">
        <v>114</v>
      </c>
      <c r="E36" s="161"/>
      <c r="F36" s="45"/>
      <c r="G36" s="45">
        <v>165000</v>
      </c>
      <c r="H36" s="53"/>
      <c r="I36" s="53"/>
    </row>
    <row r="37" spans="1:13" ht="13.5" customHeight="1" x14ac:dyDescent="0.2">
      <c r="A37" s="14">
        <v>24</v>
      </c>
      <c r="B37" s="6" t="s">
        <v>84</v>
      </c>
      <c r="C37" s="6" t="s">
        <v>39</v>
      </c>
      <c r="D37" s="5" t="s">
        <v>72</v>
      </c>
      <c r="E37" s="56"/>
      <c r="F37" s="45"/>
      <c r="G37" s="45">
        <v>106840</v>
      </c>
      <c r="H37" s="53"/>
      <c r="I37" s="53"/>
    </row>
    <row r="38" spans="1:13" ht="13.5" customHeight="1" x14ac:dyDescent="0.2">
      <c r="A38" s="14">
        <v>25</v>
      </c>
      <c r="B38" s="6" t="s">
        <v>122</v>
      </c>
      <c r="C38" s="6" t="s">
        <v>22</v>
      </c>
      <c r="D38" s="5" t="s">
        <v>66</v>
      </c>
      <c r="E38" s="56"/>
      <c r="F38" s="57"/>
      <c r="G38" s="57">
        <v>231458</v>
      </c>
      <c r="H38" s="73"/>
      <c r="I38" s="73"/>
    </row>
    <row r="39" spans="1:13" ht="13.5" customHeight="1" x14ac:dyDescent="0.2">
      <c r="A39" s="14">
        <v>26</v>
      </c>
      <c r="B39" s="6" t="s">
        <v>26</v>
      </c>
      <c r="C39" s="6" t="s">
        <v>27</v>
      </c>
      <c r="D39" s="5" t="s">
        <v>104</v>
      </c>
      <c r="E39" s="56"/>
      <c r="F39" s="45"/>
      <c r="G39" s="45">
        <v>611540</v>
      </c>
      <c r="H39" s="53"/>
      <c r="I39" s="53"/>
    </row>
    <row r="40" spans="1:13" ht="13.5" customHeight="1" x14ac:dyDescent="0.2">
      <c r="A40" s="14">
        <v>27</v>
      </c>
      <c r="B40" s="6" t="s">
        <v>51</v>
      </c>
      <c r="C40" s="6" t="s">
        <v>43</v>
      </c>
      <c r="D40" s="5" t="s">
        <v>81</v>
      </c>
      <c r="E40" s="56"/>
      <c r="F40" s="45"/>
      <c r="G40" s="45">
        <v>295710</v>
      </c>
      <c r="H40" s="53"/>
      <c r="I40" s="53"/>
    </row>
    <row r="41" spans="1:13" ht="13.5" customHeight="1" x14ac:dyDescent="0.2">
      <c r="A41" s="14">
        <v>28</v>
      </c>
      <c r="B41" s="6" t="s">
        <v>14</v>
      </c>
      <c r="C41" s="6" t="s">
        <v>92</v>
      </c>
      <c r="D41" s="5" t="s">
        <v>105</v>
      </c>
      <c r="E41" s="56"/>
      <c r="F41" s="45"/>
      <c r="G41" s="53"/>
      <c r="H41" s="53"/>
      <c r="I41" s="53"/>
    </row>
    <row r="42" spans="1:13" ht="13.5" customHeight="1" x14ac:dyDescent="0.2">
      <c r="A42" s="14">
        <v>29</v>
      </c>
      <c r="B42" s="6" t="s">
        <v>15</v>
      </c>
      <c r="C42" s="19" t="s">
        <v>56</v>
      </c>
      <c r="D42" s="18" t="s">
        <v>126</v>
      </c>
      <c r="E42" s="56"/>
      <c r="F42" s="57"/>
      <c r="G42" s="73"/>
      <c r="H42" s="73">
        <v>38500</v>
      </c>
      <c r="I42" s="73"/>
    </row>
    <row r="43" spans="1:13" ht="13.5" customHeight="1" x14ac:dyDescent="0.2">
      <c r="A43" s="14">
        <v>30</v>
      </c>
      <c r="B43" s="6" t="s">
        <v>47</v>
      </c>
      <c r="C43" s="6" t="s">
        <v>48</v>
      </c>
      <c r="D43" s="5" t="s">
        <v>106</v>
      </c>
      <c r="E43" s="56"/>
      <c r="F43" s="45"/>
      <c r="G43" s="45">
        <v>505521</v>
      </c>
      <c r="H43" s="53"/>
      <c r="I43" s="53"/>
      <c r="J43" s="78"/>
    </row>
    <row r="44" spans="1:13" ht="13.5" customHeight="1" x14ac:dyDescent="0.2">
      <c r="A44" s="14">
        <v>31</v>
      </c>
      <c r="B44" s="6" t="s">
        <v>26</v>
      </c>
      <c r="C44" s="6" t="s">
        <v>93</v>
      </c>
      <c r="D44" s="5" t="s">
        <v>107</v>
      </c>
      <c r="E44" s="56"/>
      <c r="F44" s="45"/>
      <c r="G44" s="45">
        <v>457798</v>
      </c>
      <c r="H44" s="53"/>
      <c r="I44" s="53"/>
    </row>
    <row r="45" spans="1:13" ht="13.5" customHeight="1" x14ac:dyDescent="0.2">
      <c r="A45" s="14">
        <v>32</v>
      </c>
      <c r="B45" s="6" t="s">
        <v>29</v>
      </c>
      <c r="C45" s="20" t="s">
        <v>94</v>
      </c>
      <c r="D45" s="16" t="s">
        <v>131</v>
      </c>
      <c r="E45" s="56"/>
      <c r="F45" s="57"/>
      <c r="G45" s="73"/>
      <c r="H45" s="73"/>
      <c r="I45" s="73">
        <v>267792</v>
      </c>
    </row>
    <row r="46" spans="1:13" ht="13.5" customHeight="1" x14ac:dyDescent="0.2">
      <c r="A46" s="14">
        <v>33</v>
      </c>
      <c r="B46" s="6" t="s">
        <v>29</v>
      </c>
      <c r="C46" s="6" t="s">
        <v>37</v>
      </c>
      <c r="D46" s="5" t="s">
        <v>108</v>
      </c>
      <c r="E46" s="7"/>
      <c r="F46" s="22"/>
      <c r="G46" s="22">
        <v>531386</v>
      </c>
      <c r="H46" s="53"/>
      <c r="I46" s="53"/>
    </row>
    <row r="47" spans="1:13" ht="13.5" customHeight="1" x14ac:dyDescent="0.2">
      <c r="A47" s="14">
        <v>34</v>
      </c>
      <c r="B47" s="6" t="s">
        <v>24</v>
      </c>
      <c r="C47" s="6" t="s">
        <v>28</v>
      </c>
      <c r="D47" s="5" t="s">
        <v>109</v>
      </c>
      <c r="E47" s="7"/>
      <c r="F47" s="22"/>
      <c r="G47" s="22">
        <v>416968</v>
      </c>
      <c r="H47" s="53"/>
      <c r="I47" s="53"/>
      <c r="M47" s="29" t="s">
        <v>153</v>
      </c>
    </row>
    <row r="48" spans="1:13" ht="13.5" customHeight="1" x14ac:dyDescent="0.2">
      <c r="A48" s="14">
        <v>35</v>
      </c>
      <c r="B48" s="20" t="s">
        <v>29</v>
      </c>
      <c r="C48" s="20" t="s">
        <v>30</v>
      </c>
      <c r="D48" s="5" t="s">
        <v>123</v>
      </c>
      <c r="E48" s="7"/>
      <c r="F48" s="26"/>
      <c r="G48" s="53"/>
      <c r="H48" s="53">
        <v>260704</v>
      </c>
      <c r="I48" s="53"/>
      <c r="M48" s="29" t="s">
        <v>153</v>
      </c>
    </row>
    <row r="49" spans="1:12" ht="13.5" customHeight="1" x14ac:dyDescent="0.2">
      <c r="A49" s="14">
        <v>36</v>
      </c>
      <c r="B49" s="6" t="s">
        <v>31</v>
      </c>
      <c r="C49" s="6" t="s">
        <v>32</v>
      </c>
      <c r="D49" s="5" t="s">
        <v>110</v>
      </c>
      <c r="E49" s="7"/>
      <c r="F49" s="26"/>
      <c r="G49" s="26">
        <v>387562</v>
      </c>
      <c r="H49" s="53"/>
      <c r="I49" s="53"/>
    </row>
    <row r="50" spans="1:12" ht="13.5" customHeight="1" x14ac:dyDescent="0.2">
      <c r="A50" s="14">
        <v>37</v>
      </c>
      <c r="B50" s="31" t="s">
        <v>33</v>
      </c>
      <c r="C50" s="32" t="s">
        <v>95</v>
      </c>
      <c r="D50" s="16" t="s">
        <v>127</v>
      </c>
      <c r="E50" s="17"/>
      <c r="F50" s="26"/>
      <c r="G50" s="53"/>
      <c r="H50" s="53">
        <v>585158</v>
      </c>
      <c r="I50" s="53"/>
      <c r="L50" s="29"/>
    </row>
    <row r="51" spans="1:12" ht="13.5" customHeight="1" x14ac:dyDescent="0.2">
      <c r="A51" s="14">
        <v>38</v>
      </c>
      <c r="B51" s="20" t="s">
        <v>87</v>
      </c>
      <c r="C51" s="20" t="s">
        <v>40</v>
      </c>
      <c r="D51" s="5" t="s">
        <v>124</v>
      </c>
      <c r="E51" s="7"/>
      <c r="F51" s="26"/>
      <c r="G51" s="53"/>
      <c r="H51" s="53">
        <v>516541</v>
      </c>
      <c r="I51" s="53"/>
    </row>
    <row r="52" spans="1:12" ht="13.5" customHeight="1" x14ac:dyDescent="0.2">
      <c r="A52" s="152">
        <v>39</v>
      </c>
      <c r="B52" s="154" t="s">
        <v>86</v>
      </c>
      <c r="C52" s="154" t="s">
        <v>96</v>
      </c>
      <c r="D52" s="5" t="s">
        <v>125</v>
      </c>
      <c r="E52" s="7"/>
      <c r="F52" s="26"/>
      <c r="G52" s="53"/>
      <c r="H52" s="53">
        <v>342662</v>
      </c>
      <c r="I52" s="53"/>
    </row>
    <row r="53" spans="1:12" ht="13.5" customHeight="1" x14ac:dyDescent="0.2">
      <c r="A53" s="153"/>
      <c r="B53" s="155"/>
      <c r="C53" s="155"/>
      <c r="D53" s="13" t="s">
        <v>128</v>
      </c>
      <c r="E53" s="7"/>
      <c r="F53" s="22"/>
      <c r="G53" s="53">
        <v>325682</v>
      </c>
      <c r="H53" s="53"/>
      <c r="I53" s="53"/>
    </row>
    <row r="54" spans="1:12" ht="13.5" customHeight="1" x14ac:dyDescent="0.2">
      <c r="A54" s="152">
        <v>40</v>
      </c>
      <c r="B54" s="156" t="s">
        <v>62</v>
      </c>
      <c r="C54" s="156" t="s">
        <v>41</v>
      </c>
      <c r="D54" s="13" t="s">
        <v>74</v>
      </c>
      <c r="E54" s="7"/>
      <c r="F54" s="22"/>
      <c r="G54" s="22">
        <v>204427</v>
      </c>
      <c r="H54" s="53"/>
      <c r="I54" s="53"/>
    </row>
    <row r="55" spans="1:12" ht="13.5" customHeight="1" x14ac:dyDescent="0.2">
      <c r="A55" s="153"/>
      <c r="B55" s="157"/>
      <c r="C55" s="157"/>
      <c r="D55" s="13" t="s">
        <v>129</v>
      </c>
      <c r="E55" s="7"/>
      <c r="F55" s="23"/>
      <c r="G55" s="23">
        <v>137500</v>
      </c>
      <c r="H55" s="75"/>
      <c r="I55" s="75"/>
    </row>
    <row r="56" spans="1:12" ht="13.5" customHeight="1" x14ac:dyDescent="0.2">
      <c r="A56" s="81">
        <v>41</v>
      </c>
      <c r="B56" s="31" t="s">
        <v>63</v>
      </c>
      <c r="C56" s="31" t="s">
        <v>42</v>
      </c>
      <c r="D56" s="5" t="s">
        <v>111</v>
      </c>
      <c r="E56" s="7"/>
      <c r="F56" s="22"/>
      <c r="G56" s="22">
        <v>853308</v>
      </c>
      <c r="H56" s="53"/>
      <c r="I56" s="53"/>
      <c r="L56" s="29" t="s">
        <v>153</v>
      </c>
    </row>
    <row r="57" spans="1:12" ht="13.5" customHeight="1" x14ac:dyDescent="0.2">
      <c r="A57" s="81">
        <v>42</v>
      </c>
      <c r="B57" s="30" t="s">
        <v>64</v>
      </c>
      <c r="C57" s="6" t="s">
        <v>65</v>
      </c>
      <c r="D57" s="5" t="s">
        <v>75</v>
      </c>
      <c r="E57" s="7"/>
      <c r="F57" s="22"/>
      <c r="G57" s="22">
        <v>412205</v>
      </c>
      <c r="H57" s="53"/>
      <c r="I57" s="53"/>
      <c r="L57" s="29"/>
    </row>
    <row r="58" spans="1:12" ht="13.5" customHeight="1" x14ac:dyDescent="0.2">
      <c r="A58" s="81">
        <v>43</v>
      </c>
      <c r="B58" s="30" t="s">
        <v>50</v>
      </c>
      <c r="C58" s="6" t="s">
        <v>44</v>
      </c>
      <c r="D58" s="5" t="s">
        <v>112</v>
      </c>
      <c r="E58" s="7"/>
      <c r="F58" s="28"/>
      <c r="G58" s="28">
        <v>403317</v>
      </c>
      <c r="H58" s="76"/>
      <c r="I58" s="76"/>
      <c r="L58" s="29"/>
    </row>
    <row r="59" spans="1:12" ht="13.5" customHeight="1" x14ac:dyDescent="0.2">
      <c r="A59" s="81">
        <v>44</v>
      </c>
      <c r="B59" s="30" t="s">
        <v>146</v>
      </c>
      <c r="C59" s="6" t="s">
        <v>147</v>
      </c>
      <c r="D59" s="16" t="s">
        <v>148</v>
      </c>
      <c r="E59" s="7"/>
      <c r="F59" s="44"/>
      <c r="G59" s="44">
        <f>368963+2500</f>
        <v>371463</v>
      </c>
      <c r="H59" s="53"/>
      <c r="I59" s="53"/>
    </row>
    <row r="60" spans="1:12" ht="13.5" customHeight="1" x14ac:dyDescent="0.2">
      <c r="A60" s="81">
        <v>45</v>
      </c>
      <c r="B60" s="30" t="s">
        <v>149</v>
      </c>
      <c r="C60" s="6" t="s">
        <v>150</v>
      </c>
      <c r="D60" s="16" t="s">
        <v>151</v>
      </c>
      <c r="E60" s="7"/>
      <c r="F60" s="44"/>
      <c r="G60" s="44">
        <f>137500+2500</f>
        <v>140000</v>
      </c>
      <c r="H60" s="53"/>
      <c r="I60" s="53"/>
    </row>
    <row r="61" spans="1:12" ht="13.5" customHeight="1" x14ac:dyDescent="0.2">
      <c r="A61" s="15">
        <v>46</v>
      </c>
      <c r="B61" s="41" t="s">
        <v>138</v>
      </c>
      <c r="C61" s="10" t="s">
        <v>139</v>
      </c>
      <c r="D61" s="51" t="s">
        <v>140</v>
      </c>
      <c r="E61" s="11"/>
      <c r="F61" s="42"/>
      <c r="G61" s="42">
        <f>146856+2500</f>
        <v>149356</v>
      </c>
      <c r="H61" s="77"/>
      <c r="I61" s="77"/>
    </row>
    <row r="62" spans="1:12" ht="22.5" customHeight="1" x14ac:dyDescent="0.2">
      <c r="A62" s="34"/>
      <c r="B62" s="148" t="s">
        <v>136</v>
      </c>
      <c r="C62" s="148"/>
      <c r="D62" s="148"/>
      <c r="E62" s="148"/>
      <c r="F62" s="40">
        <f>SUM(F8:F61)</f>
        <v>675366</v>
      </c>
      <c r="G62" s="40">
        <f>SUM(G8:G61)</f>
        <v>19665033</v>
      </c>
      <c r="H62" s="40">
        <f>SUM(H8:H61)</f>
        <v>4262274</v>
      </c>
      <c r="I62" s="40">
        <f>SUM(I8:I58)</f>
        <v>267792</v>
      </c>
      <c r="K62" s="29"/>
    </row>
    <row r="63" spans="1:12" ht="22.5" customHeight="1" x14ac:dyDescent="0.2">
      <c r="A63" s="35"/>
      <c r="B63" s="149" t="s">
        <v>135</v>
      </c>
      <c r="C63" s="149"/>
      <c r="D63" s="149"/>
      <c r="E63" s="149"/>
      <c r="F63" s="150">
        <f>SUM(F62:I62)</f>
        <v>24870465</v>
      </c>
      <c r="G63" s="151"/>
      <c r="H63" s="151"/>
      <c r="I63" s="151"/>
      <c r="J63" s="39"/>
      <c r="K63" s="29"/>
    </row>
    <row r="64" spans="1:12" ht="8.25" customHeight="1" x14ac:dyDescent="0.2">
      <c r="A64" s="36"/>
      <c r="B64" s="2"/>
      <c r="C64" s="2"/>
      <c r="D64" s="2"/>
      <c r="E64" s="2"/>
      <c r="K64" s="29"/>
    </row>
    <row r="65" spans="1:11" x14ac:dyDescent="0.2">
      <c r="B65" s="36" t="s">
        <v>160</v>
      </c>
      <c r="C65" s="2"/>
      <c r="D65" s="2" t="s">
        <v>153</v>
      </c>
      <c r="E65" s="2"/>
      <c r="F65" s="25">
        <f>F62-(F11+F27)</f>
        <v>675366</v>
      </c>
      <c r="G65" s="25">
        <f>G62-G27</f>
        <v>18775688</v>
      </c>
      <c r="H65" s="25"/>
      <c r="I65" s="25">
        <f>I62-0</f>
        <v>267792</v>
      </c>
      <c r="K65" s="1" t="s">
        <v>153</v>
      </c>
    </row>
    <row r="66" spans="1:11" x14ac:dyDescent="0.2">
      <c r="B66" s="36" t="s">
        <v>132</v>
      </c>
      <c r="C66" s="2"/>
      <c r="D66" s="2"/>
      <c r="E66" s="64"/>
      <c r="F66" s="25">
        <f>F11+F27</f>
        <v>0</v>
      </c>
      <c r="G66" s="60"/>
    </row>
    <row r="67" spans="1:11" x14ac:dyDescent="0.2">
      <c r="B67" s="36"/>
      <c r="C67" s="2"/>
      <c r="D67" s="2"/>
      <c r="E67" s="2"/>
      <c r="F67" s="25">
        <f>SUM(F65:F66)</f>
        <v>675366</v>
      </c>
      <c r="G67" s="61"/>
    </row>
    <row r="68" spans="1:11" x14ac:dyDescent="0.2">
      <c r="B68" s="36"/>
      <c r="C68" s="2"/>
      <c r="D68" s="2"/>
      <c r="E68" s="2"/>
      <c r="G68" s="60"/>
    </row>
    <row r="69" spans="1:11" x14ac:dyDescent="0.2">
      <c r="B69" s="37" t="s">
        <v>133</v>
      </c>
      <c r="C69" s="2"/>
      <c r="D69" s="2"/>
      <c r="E69" s="2"/>
      <c r="G69" s="61"/>
    </row>
    <row r="70" spans="1:11" x14ac:dyDescent="0.2">
      <c r="B70" s="36" t="s">
        <v>134</v>
      </c>
      <c r="C70" s="2"/>
      <c r="D70" s="2"/>
      <c r="E70" s="2"/>
    </row>
    <row r="71" spans="1:11" x14ac:dyDescent="0.2">
      <c r="A71" s="36"/>
      <c r="B71" s="2"/>
      <c r="C71" s="2"/>
      <c r="D71" s="2"/>
      <c r="E71" s="2"/>
      <c r="G71" s="25"/>
      <c r="H71" s="25"/>
    </row>
    <row r="72" spans="1:11" x14ac:dyDescent="0.2">
      <c r="A72" s="36"/>
      <c r="B72" s="2"/>
      <c r="C72" s="2"/>
      <c r="D72" s="2"/>
      <c r="E72" s="2"/>
    </row>
    <row r="73" spans="1:11" x14ac:dyDescent="0.2">
      <c r="A73" s="36"/>
      <c r="B73" s="2"/>
      <c r="C73" s="2"/>
      <c r="D73" s="2"/>
      <c r="E73" s="2"/>
    </row>
    <row r="74" spans="1:11" x14ac:dyDescent="0.2">
      <c r="A74" s="36"/>
      <c r="B74" s="2"/>
      <c r="C74" s="2"/>
      <c r="D74" s="2"/>
      <c r="E74" s="2"/>
    </row>
    <row r="75" spans="1:11" x14ac:dyDescent="0.2">
      <c r="A75" s="36"/>
      <c r="B75" s="2"/>
      <c r="C75" s="2"/>
      <c r="D75" s="2"/>
      <c r="E75" s="2"/>
    </row>
    <row r="76" spans="1:11" x14ac:dyDescent="0.2">
      <c r="A76" s="36"/>
      <c r="B76" s="2"/>
      <c r="C76" s="2"/>
      <c r="D76" s="2"/>
      <c r="E76" s="2"/>
    </row>
    <row r="77" spans="1:11" x14ac:dyDescent="0.2">
      <c r="A77" s="36"/>
      <c r="B77" s="2"/>
      <c r="C77" s="2"/>
      <c r="D77" s="2"/>
      <c r="E77" s="2"/>
    </row>
    <row r="78" spans="1:11" x14ac:dyDescent="0.2">
      <c r="A78" s="36"/>
      <c r="B78" s="2"/>
      <c r="C78" s="2"/>
      <c r="D78" s="2"/>
      <c r="E78" s="2"/>
    </row>
    <row r="79" spans="1:11" x14ac:dyDescent="0.2">
      <c r="A79" s="36"/>
      <c r="B79" s="2"/>
      <c r="C79" s="2"/>
      <c r="D79" s="2"/>
      <c r="E79" s="2"/>
    </row>
    <row r="80" spans="1:11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  <row r="151" spans="1:5" x14ac:dyDescent="0.2">
      <c r="A151" s="36"/>
      <c r="B151" s="2"/>
      <c r="C151" s="2"/>
      <c r="D151" s="2"/>
      <c r="E151" s="2"/>
    </row>
    <row r="152" spans="1:5" x14ac:dyDescent="0.2">
      <c r="A152" s="36"/>
      <c r="B152" s="2"/>
      <c r="C152" s="2"/>
      <c r="D152" s="2"/>
      <c r="E152" s="2"/>
    </row>
  </sheetData>
  <mergeCells count="40">
    <mergeCell ref="B62:E62"/>
    <mergeCell ref="B63:E63"/>
    <mergeCell ref="F63:I63"/>
    <mergeCell ref="A52:A53"/>
    <mergeCell ref="B52:B53"/>
    <mergeCell ref="C52:C53"/>
    <mergeCell ref="A54:A55"/>
    <mergeCell ref="B54:B55"/>
    <mergeCell ref="C54:C55"/>
    <mergeCell ref="A33:A34"/>
    <mergeCell ref="B33:B34"/>
    <mergeCell ref="C33:C34"/>
    <mergeCell ref="E33:E34"/>
    <mergeCell ref="A35:A36"/>
    <mergeCell ref="B35:B36"/>
    <mergeCell ref="C35:C36"/>
    <mergeCell ref="E35:E36"/>
    <mergeCell ref="A14:A15"/>
    <mergeCell ref="B14:B15"/>
    <mergeCell ref="C14:C15"/>
    <mergeCell ref="E14:E15"/>
    <mergeCell ref="A29:A30"/>
    <mergeCell ref="B29:B30"/>
    <mergeCell ref="C29:C30"/>
    <mergeCell ref="A8:A9"/>
    <mergeCell ref="B8:B9"/>
    <mergeCell ref="C8:C9"/>
    <mergeCell ref="E8:E9"/>
    <mergeCell ref="A11:A12"/>
    <mergeCell ref="B11:B12"/>
    <mergeCell ref="C11:C12"/>
    <mergeCell ref="A2:I2"/>
    <mergeCell ref="A3:I3"/>
    <mergeCell ref="A4:I4"/>
    <mergeCell ref="A5:F5"/>
    <mergeCell ref="A6:A7"/>
    <mergeCell ref="B6:B7"/>
    <mergeCell ref="C6:C7"/>
    <mergeCell ref="D6:E6"/>
    <mergeCell ref="F6:I6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showGridLines="0" topLeftCell="B1" zoomScaleSheetLayoutView="100" workbookViewId="0">
      <pane ySplit="7" topLeftCell="A36" activePane="bottomLeft" state="frozen"/>
      <selection pane="bottomLeft" activeCell="K56" sqref="K56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9" width="14.83203125" style="1" customWidth="1"/>
    <col min="10" max="10" width="12.6640625" style="1" bestFit="1" customWidth="1"/>
    <col min="11" max="11" width="8.83203125" style="1"/>
    <col min="12" max="12" width="13" style="1" bestFit="1" customWidth="1"/>
    <col min="13" max="16384" width="8.83203125" style="1"/>
  </cols>
  <sheetData>
    <row r="1" spans="1:12" ht="6.75" customHeight="1" x14ac:dyDescent="0.2"/>
    <row r="2" spans="1:12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  <c r="I2" s="172"/>
    </row>
    <row r="3" spans="1:12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  <c r="I3" s="173"/>
    </row>
    <row r="4" spans="1:12" ht="15" customHeight="1" x14ac:dyDescent="0.2">
      <c r="A4" s="173" t="s">
        <v>162</v>
      </c>
      <c r="B4" s="173"/>
      <c r="C4" s="173"/>
      <c r="D4" s="173"/>
      <c r="E4" s="173"/>
      <c r="F4" s="173"/>
      <c r="G4" s="173"/>
      <c r="H4" s="173"/>
      <c r="I4" s="173"/>
    </row>
    <row r="5" spans="1:12" ht="6" customHeight="1" x14ac:dyDescent="0.2">
      <c r="A5" s="174"/>
      <c r="B5" s="174"/>
      <c r="C5" s="174"/>
      <c r="D5" s="174"/>
      <c r="E5" s="174"/>
      <c r="F5" s="173"/>
    </row>
    <row r="6" spans="1:12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  <c r="I6" s="178"/>
    </row>
    <row r="7" spans="1:12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42164</v>
      </c>
      <c r="G7" s="38">
        <v>42165</v>
      </c>
      <c r="H7" s="38">
        <v>42171</v>
      </c>
      <c r="I7" s="38"/>
      <c r="K7" s="1" t="s">
        <v>153</v>
      </c>
    </row>
    <row r="8" spans="1:12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21"/>
      <c r="G8" s="72">
        <v>1290910</v>
      </c>
      <c r="H8" s="72"/>
      <c r="I8" s="72"/>
    </row>
    <row r="9" spans="1:12" ht="13.5" customHeight="1" x14ac:dyDescent="0.2">
      <c r="A9" s="165"/>
      <c r="B9" s="167"/>
      <c r="C9" s="167"/>
      <c r="D9" s="5" t="s">
        <v>99</v>
      </c>
      <c r="E9" s="169"/>
      <c r="F9" s="22"/>
      <c r="G9" s="53">
        <v>142362</v>
      </c>
      <c r="H9" s="53"/>
      <c r="I9" s="53"/>
    </row>
    <row r="10" spans="1:12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2">
        <f>645347+2000</f>
        <v>647347</v>
      </c>
      <c r="H10" s="53"/>
      <c r="I10" s="53"/>
      <c r="J10" s="1" t="s">
        <v>153</v>
      </c>
    </row>
    <row r="11" spans="1:12" ht="13.5" customHeight="1" x14ac:dyDescent="0.2">
      <c r="A11" s="152">
        <v>3</v>
      </c>
      <c r="B11" s="156" t="s">
        <v>5</v>
      </c>
      <c r="C11" s="170" t="s">
        <v>20</v>
      </c>
      <c r="E11" s="79" t="s">
        <v>98</v>
      </c>
      <c r="F11" s="53"/>
      <c r="G11" s="49">
        <v>566173</v>
      </c>
      <c r="H11" s="53"/>
      <c r="I11" s="53"/>
      <c r="J11" s="78"/>
      <c r="L11" s="59"/>
    </row>
    <row r="12" spans="1:12" ht="13.5" customHeight="1" x14ac:dyDescent="0.2">
      <c r="A12" s="153"/>
      <c r="B12" s="157"/>
      <c r="C12" s="171"/>
      <c r="D12" s="47" t="s">
        <v>142</v>
      </c>
      <c r="E12" s="55"/>
      <c r="F12" s="45"/>
      <c r="G12" s="74">
        <f>2500+1253660</f>
        <v>1256160</v>
      </c>
      <c r="H12" s="53"/>
      <c r="I12" s="53"/>
    </row>
    <row r="13" spans="1:12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53"/>
      <c r="H13" s="53">
        <v>1041852</v>
      </c>
      <c r="I13" s="53"/>
    </row>
    <row r="14" spans="1:12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/>
      <c r="G14" s="74">
        <v>1111551</v>
      </c>
      <c r="H14" s="53"/>
      <c r="I14" s="53"/>
    </row>
    <row r="15" spans="1:12" ht="13.5" customHeight="1" x14ac:dyDescent="0.2">
      <c r="A15" s="158"/>
      <c r="B15" s="159"/>
      <c r="C15" s="159"/>
      <c r="D15" s="5" t="s">
        <v>156</v>
      </c>
      <c r="E15" s="161"/>
      <c r="F15" s="45"/>
      <c r="G15" s="74">
        <v>315834</v>
      </c>
      <c r="H15" s="53"/>
      <c r="I15" s="53"/>
      <c r="J15" s="1" t="s">
        <v>153</v>
      </c>
    </row>
    <row r="16" spans="1:12" ht="13.5" customHeight="1" x14ac:dyDescent="0.2">
      <c r="A16" s="14">
        <v>6</v>
      </c>
      <c r="B16" s="6" t="s">
        <v>85</v>
      </c>
      <c r="C16" s="6" t="s">
        <v>23</v>
      </c>
      <c r="D16" s="5" t="s">
        <v>67</v>
      </c>
      <c r="E16" s="56"/>
      <c r="F16" s="45"/>
      <c r="G16" s="74">
        <v>647262</v>
      </c>
      <c r="H16" s="53"/>
      <c r="I16" s="53"/>
    </row>
    <row r="17" spans="1:12" ht="13.5" customHeight="1" x14ac:dyDescent="0.2">
      <c r="A17" s="14">
        <v>7</v>
      </c>
      <c r="B17" s="6" t="s">
        <v>2</v>
      </c>
      <c r="C17" s="6" t="s">
        <v>25</v>
      </c>
      <c r="D17" s="5" t="s">
        <v>69</v>
      </c>
      <c r="E17" s="56"/>
      <c r="F17" s="45"/>
      <c r="G17" s="74">
        <v>520304</v>
      </c>
      <c r="H17" s="53"/>
      <c r="I17" s="53"/>
    </row>
    <row r="18" spans="1:12" ht="13.5" customHeight="1" x14ac:dyDescent="0.2">
      <c r="A18" s="14">
        <v>8</v>
      </c>
      <c r="B18" s="6" t="s">
        <v>59</v>
      </c>
      <c r="C18" s="6" t="s">
        <v>35</v>
      </c>
      <c r="D18" s="5" t="s">
        <v>102</v>
      </c>
      <c r="E18" s="56"/>
      <c r="F18" s="45"/>
      <c r="G18" s="74">
        <v>617026</v>
      </c>
      <c r="H18" s="53"/>
      <c r="I18" s="53"/>
    </row>
    <row r="19" spans="1:12" ht="13.5" customHeight="1" x14ac:dyDescent="0.2">
      <c r="A19" s="14">
        <v>9</v>
      </c>
      <c r="B19" s="6" t="s">
        <v>49</v>
      </c>
      <c r="C19" s="6" t="s">
        <v>36</v>
      </c>
      <c r="D19" s="5" t="s">
        <v>68</v>
      </c>
      <c r="E19" s="56"/>
      <c r="F19" s="57"/>
      <c r="G19" s="73"/>
      <c r="H19" s="73">
        <v>769447</v>
      </c>
      <c r="I19" s="73"/>
      <c r="L19" s="60"/>
    </row>
    <row r="20" spans="1:12" ht="13.5" customHeight="1" x14ac:dyDescent="0.2">
      <c r="A20" s="14">
        <v>10</v>
      </c>
      <c r="B20" s="20" t="s">
        <v>83</v>
      </c>
      <c r="C20" s="20" t="s">
        <v>21</v>
      </c>
      <c r="D20" s="5" t="s">
        <v>121</v>
      </c>
      <c r="E20" s="56"/>
      <c r="F20" s="45"/>
      <c r="G20" s="53"/>
      <c r="H20" s="53">
        <v>1022929</v>
      </c>
      <c r="I20" s="53"/>
    </row>
    <row r="21" spans="1:12" ht="13.5" customHeight="1" x14ac:dyDescent="0.2">
      <c r="A21" s="14">
        <v>11</v>
      </c>
      <c r="B21" s="6" t="s">
        <v>82</v>
      </c>
      <c r="C21" s="6" t="s">
        <v>38</v>
      </c>
      <c r="D21" s="5" t="s">
        <v>70</v>
      </c>
      <c r="E21" s="56"/>
      <c r="F21" s="45"/>
      <c r="G21" s="74">
        <v>542020</v>
      </c>
      <c r="H21" s="53"/>
      <c r="I21" s="53"/>
    </row>
    <row r="22" spans="1:12" ht="13.5" customHeight="1" x14ac:dyDescent="0.2">
      <c r="A22" s="14">
        <v>12</v>
      </c>
      <c r="B22" s="6" t="s">
        <v>46</v>
      </c>
      <c r="C22" s="6" t="s">
        <v>45</v>
      </c>
      <c r="D22" s="5" t="s">
        <v>71</v>
      </c>
      <c r="E22" s="56"/>
      <c r="F22" s="45"/>
      <c r="G22" s="74">
        <v>921886</v>
      </c>
      <c r="H22" s="53"/>
      <c r="I22" s="53"/>
      <c r="L22" s="1" t="s">
        <v>153</v>
      </c>
    </row>
    <row r="23" spans="1:12" ht="13.5" customHeight="1" x14ac:dyDescent="0.2">
      <c r="A23" s="14">
        <v>13</v>
      </c>
      <c r="B23" s="6" t="s">
        <v>60</v>
      </c>
      <c r="C23" s="19" t="s">
        <v>61</v>
      </c>
      <c r="D23" s="5" t="s">
        <v>73</v>
      </c>
      <c r="E23" s="56"/>
      <c r="F23" s="45"/>
      <c r="G23" s="74">
        <v>530367</v>
      </c>
      <c r="H23" s="53"/>
      <c r="I23" s="53"/>
    </row>
    <row r="24" spans="1:12" ht="13.5" customHeight="1" x14ac:dyDescent="0.2">
      <c r="A24" s="82">
        <v>14</v>
      </c>
      <c r="B24" s="31" t="s">
        <v>60</v>
      </c>
      <c r="C24" s="46" t="s">
        <v>34</v>
      </c>
      <c r="D24" s="52" t="s">
        <v>141</v>
      </c>
      <c r="E24" s="56"/>
      <c r="F24" s="57"/>
      <c r="G24" s="83">
        <f>2500+137500</f>
        <v>140000</v>
      </c>
      <c r="H24" s="73"/>
      <c r="I24" s="73"/>
    </row>
    <row r="25" spans="1:12" ht="13.5" customHeight="1" x14ac:dyDescent="0.2">
      <c r="A25" s="14">
        <v>15</v>
      </c>
      <c r="B25" s="6" t="s">
        <v>46</v>
      </c>
      <c r="C25" s="6" t="s">
        <v>90</v>
      </c>
      <c r="D25" s="5" t="s">
        <v>103</v>
      </c>
      <c r="E25" s="56"/>
      <c r="F25" s="45"/>
      <c r="G25" s="74">
        <v>697424</v>
      </c>
      <c r="H25" s="53"/>
      <c r="I25" s="53"/>
      <c r="J25" s="1" t="s">
        <v>153</v>
      </c>
    </row>
    <row r="26" spans="1:12" ht="13.5" customHeight="1" x14ac:dyDescent="0.2">
      <c r="A26" s="14">
        <v>16</v>
      </c>
      <c r="B26" s="6" t="s">
        <v>7</v>
      </c>
      <c r="C26" s="20" t="s">
        <v>55</v>
      </c>
      <c r="D26" s="5" t="s">
        <v>78</v>
      </c>
      <c r="E26" s="56"/>
      <c r="F26" s="45"/>
      <c r="G26" s="53">
        <v>310604</v>
      </c>
      <c r="H26" s="53"/>
      <c r="I26" s="53"/>
    </row>
    <row r="27" spans="1:12" ht="13.5" customHeight="1" x14ac:dyDescent="0.2">
      <c r="A27" s="14">
        <v>17</v>
      </c>
      <c r="B27" s="6" t="s">
        <v>3</v>
      </c>
      <c r="C27" s="20" t="s">
        <v>143</v>
      </c>
      <c r="D27" s="5"/>
      <c r="E27" s="80" t="s">
        <v>144</v>
      </c>
      <c r="F27" s="74"/>
      <c r="G27" s="58">
        <f>753178+2500</f>
        <v>755678</v>
      </c>
      <c r="H27" s="53"/>
      <c r="I27" s="53"/>
    </row>
    <row r="28" spans="1:12" ht="13.5" customHeight="1" x14ac:dyDescent="0.2">
      <c r="A28" s="14">
        <v>18</v>
      </c>
      <c r="B28" s="6" t="s">
        <v>11</v>
      </c>
      <c r="C28" s="6" t="s">
        <v>53</v>
      </c>
      <c r="D28" s="8" t="s">
        <v>115</v>
      </c>
      <c r="E28" s="56"/>
      <c r="F28" s="45"/>
      <c r="G28" s="74">
        <v>186048</v>
      </c>
      <c r="H28" s="53"/>
      <c r="I28" s="53"/>
    </row>
    <row r="29" spans="1:12" ht="13.5" customHeight="1" x14ac:dyDescent="0.2">
      <c r="A29" s="162">
        <v>19</v>
      </c>
      <c r="B29" s="156" t="s">
        <v>10</v>
      </c>
      <c r="C29" s="156" t="s">
        <v>54</v>
      </c>
      <c r="D29" s="5" t="s">
        <v>100</v>
      </c>
      <c r="E29" s="56"/>
      <c r="F29" s="45"/>
      <c r="G29" s="53">
        <v>1626448</v>
      </c>
      <c r="H29" s="53"/>
      <c r="I29" s="53"/>
    </row>
    <row r="30" spans="1:12" ht="13.5" customHeight="1" x14ac:dyDescent="0.2">
      <c r="A30" s="163"/>
      <c r="B30" s="157"/>
      <c r="C30" s="157"/>
      <c r="D30" s="48" t="s">
        <v>145</v>
      </c>
      <c r="E30" s="56"/>
      <c r="F30" s="45"/>
      <c r="G30" s="74"/>
      <c r="H30" s="53"/>
      <c r="I30" s="53"/>
    </row>
    <row r="31" spans="1:12" ht="13.5" customHeight="1" x14ac:dyDescent="0.2">
      <c r="A31" s="50">
        <v>20</v>
      </c>
      <c r="B31" s="6" t="s">
        <v>13</v>
      </c>
      <c r="C31" s="6" t="s">
        <v>19</v>
      </c>
      <c r="D31" s="5" t="s">
        <v>101</v>
      </c>
      <c r="E31" s="56"/>
      <c r="F31" s="45"/>
      <c r="G31" s="74">
        <v>218143</v>
      </c>
      <c r="H31" s="53"/>
      <c r="I31" s="53"/>
    </row>
    <row r="32" spans="1:12" ht="13.5" customHeight="1" x14ac:dyDescent="0.2">
      <c r="A32" s="14">
        <v>21</v>
      </c>
      <c r="B32" s="6" t="s">
        <v>12</v>
      </c>
      <c r="C32" s="6" t="s">
        <v>91</v>
      </c>
      <c r="D32" s="5" t="s">
        <v>77</v>
      </c>
      <c r="E32" s="56"/>
      <c r="F32" s="45"/>
      <c r="G32" s="74">
        <v>921561</v>
      </c>
      <c r="H32" s="53"/>
      <c r="I32" s="53"/>
    </row>
    <row r="33" spans="1:13" ht="13.5" customHeight="1" x14ac:dyDescent="0.2">
      <c r="A33" s="158">
        <v>22</v>
      </c>
      <c r="B33" s="159" t="s">
        <v>17</v>
      </c>
      <c r="C33" s="159" t="s">
        <v>152</v>
      </c>
      <c r="D33" s="9" t="s">
        <v>79</v>
      </c>
      <c r="E33" s="160"/>
      <c r="F33" s="45"/>
      <c r="G33" s="74">
        <v>309685</v>
      </c>
      <c r="H33" s="53"/>
      <c r="I33" s="53"/>
    </row>
    <row r="34" spans="1:13" ht="13.5" customHeight="1" x14ac:dyDescent="0.2">
      <c r="A34" s="158"/>
      <c r="B34" s="159"/>
      <c r="C34" s="159"/>
      <c r="D34" s="5" t="s">
        <v>113</v>
      </c>
      <c r="E34" s="161"/>
      <c r="F34" s="45"/>
      <c r="G34" s="74">
        <v>145277</v>
      </c>
      <c r="H34" s="53"/>
      <c r="I34" s="53"/>
    </row>
    <row r="35" spans="1:13" ht="13.5" customHeight="1" x14ac:dyDescent="0.2">
      <c r="A35" s="158">
        <v>23</v>
      </c>
      <c r="B35" s="159" t="s">
        <v>18</v>
      </c>
      <c r="C35" s="159" t="s">
        <v>58</v>
      </c>
      <c r="D35" s="5" t="s">
        <v>80</v>
      </c>
      <c r="E35" s="160"/>
      <c r="F35" s="45"/>
      <c r="G35" s="74">
        <v>881962</v>
      </c>
      <c r="H35" s="53"/>
      <c r="I35" s="53"/>
    </row>
    <row r="36" spans="1:13" ht="13.5" customHeight="1" x14ac:dyDescent="0.2">
      <c r="A36" s="158"/>
      <c r="B36" s="159"/>
      <c r="C36" s="159"/>
      <c r="D36" s="5" t="s">
        <v>114</v>
      </c>
      <c r="E36" s="161"/>
      <c r="F36" s="45"/>
      <c r="G36" s="74">
        <v>165000</v>
      </c>
      <c r="H36" s="53"/>
      <c r="I36" s="53"/>
    </row>
    <row r="37" spans="1:13" ht="13.5" customHeight="1" x14ac:dyDescent="0.2">
      <c r="A37" s="14">
        <v>24</v>
      </c>
      <c r="B37" s="6" t="s">
        <v>84</v>
      </c>
      <c r="C37" s="6" t="s">
        <v>39</v>
      </c>
      <c r="D37" s="5" t="s">
        <v>72</v>
      </c>
      <c r="E37" s="56"/>
      <c r="F37" s="45"/>
      <c r="G37" s="74">
        <v>188507</v>
      </c>
      <c r="H37" s="53"/>
      <c r="I37" s="53"/>
    </row>
    <row r="38" spans="1:13" ht="13.5" customHeight="1" x14ac:dyDescent="0.2">
      <c r="A38" s="14">
        <v>25</v>
      </c>
      <c r="B38" s="6" t="s">
        <v>122</v>
      </c>
      <c r="C38" s="6" t="s">
        <v>22</v>
      </c>
      <c r="D38" s="5" t="s">
        <v>66</v>
      </c>
      <c r="E38" s="56"/>
      <c r="F38" s="57"/>
      <c r="G38" s="83">
        <v>144837</v>
      </c>
      <c r="H38" s="73"/>
      <c r="I38" s="73"/>
    </row>
    <row r="39" spans="1:13" ht="13.5" customHeight="1" x14ac:dyDescent="0.2">
      <c r="A39" s="14">
        <v>26</v>
      </c>
      <c r="B39" s="6" t="s">
        <v>26</v>
      </c>
      <c r="C39" s="6" t="s">
        <v>27</v>
      </c>
      <c r="D39" s="5" t="s">
        <v>104</v>
      </c>
      <c r="E39" s="56"/>
      <c r="F39" s="45"/>
      <c r="G39" s="74">
        <v>508831</v>
      </c>
      <c r="H39" s="53"/>
      <c r="I39" s="53"/>
    </row>
    <row r="40" spans="1:13" ht="13.5" customHeight="1" x14ac:dyDescent="0.2">
      <c r="A40" s="14">
        <v>27</v>
      </c>
      <c r="B40" s="6" t="s">
        <v>51</v>
      </c>
      <c r="C40" s="6" t="s">
        <v>43</v>
      </c>
      <c r="D40" s="5" t="s">
        <v>81</v>
      </c>
      <c r="E40" s="56"/>
      <c r="F40" s="45"/>
      <c r="G40" s="74">
        <v>303223</v>
      </c>
      <c r="H40" s="53"/>
      <c r="I40" s="53"/>
    </row>
    <row r="41" spans="1:13" ht="13.5" customHeight="1" x14ac:dyDescent="0.2">
      <c r="A41" s="14">
        <v>28</v>
      </c>
      <c r="B41" s="6" t="s">
        <v>14</v>
      </c>
      <c r="C41" s="6" t="s">
        <v>92</v>
      </c>
      <c r="D41" s="5" t="s">
        <v>105</v>
      </c>
      <c r="E41" s="56"/>
      <c r="F41" s="45"/>
      <c r="G41" s="53"/>
      <c r="H41" s="53"/>
      <c r="I41" s="53"/>
    </row>
    <row r="42" spans="1:13" ht="13.5" customHeight="1" x14ac:dyDescent="0.2">
      <c r="A42" s="14">
        <v>29</v>
      </c>
      <c r="B42" s="6" t="s">
        <v>15</v>
      </c>
      <c r="C42" s="19" t="s">
        <v>56</v>
      </c>
      <c r="D42" s="18" t="s">
        <v>126</v>
      </c>
      <c r="E42" s="56"/>
      <c r="F42" s="57"/>
      <c r="G42" s="73"/>
      <c r="H42" s="73">
        <v>38500</v>
      </c>
      <c r="I42" s="73"/>
    </row>
    <row r="43" spans="1:13" ht="13.5" customHeight="1" x14ac:dyDescent="0.2">
      <c r="A43" s="14">
        <v>30</v>
      </c>
      <c r="B43" s="6" t="s">
        <v>47</v>
      </c>
      <c r="C43" s="6" t="s">
        <v>48</v>
      </c>
      <c r="D43" s="5" t="s">
        <v>106</v>
      </c>
      <c r="E43" s="56"/>
      <c r="F43" s="45"/>
      <c r="G43" s="74">
        <v>323256</v>
      </c>
      <c r="H43" s="53"/>
      <c r="I43" s="53"/>
      <c r="J43" s="78"/>
    </row>
    <row r="44" spans="1:13" ht="13.5" customHeight="1" x14ac:dyDescent="0.2">
      <c r="A44" s="14">
        <v>31</v>
      </c>
      <c r="B44" s="6" t="s">
        <v>26</v>
      </c>
      <c r="C44" s="6" t="s">
        <v>93</v>
      </c>
      <c r="D44" s="5" t="s">
        <v>107</v>
      </c>
      <c r="E44" s="56"/>
      <c r="F44" s="45"/>
      <c r="G44" s="74">
        <v>563875</v>
      </c>
      <c r="H44" s="53"/>
      <c r="I44" s="53"/>
    </row>
    <row r="45" spans="1:13" ht="13.5" customHeight="1" x14ac:dyDescent="0.2">
      <c r="A45" s="14">
        <v>32</v>
      </c>
      <c r="B45" s="6" t="s">
        <v>29</v>
      </c>
      <c r="C45" s="20" t="s">
        <v>94</v>
      </c>
      <c r="D45" s="16" t="s">
        <v>131</v>
      </c>
      <c r="E45" s="56"/>
      <c r="F45" s="57"/>
      <c r="G45" s="73"/>
      <c r="H45" s="73"/>
      <c r="I45" s="73"/>
    </row>
    <row r="46" spans="1:13" ht="13.5" customHeight="1" x14ac:dyDescent="0.2">
      <c r="A46" s="14">
        <v>33</v>
      </c>
      <c r="B46" s="6" t="s">
        <v>29</v>
      </c>
      <c r="C46" s="6" t="s">
        <v>37</v>
      </c>
      <c r="D46" s="5" t="s">
        <v>108</v>
      </c>
      <c r="E46" s="7"/>
      <c r="F46" s="22"/>
      <c r="G46" s="53">
        <v>1008617</v>
      </c>
      <c r="H46" s="53"/>
      <c r="I46" s="53"/>
    </row>
    <row r="47" spans="1:13" ht="13.5" customHeight="1" x14ac:dyDescent="0.2">
      <c r="A47" s="14">
        <v>34</v>
      </c>
      <c r="B47" s="6" t="s">
        <v>24</v>
      </c>
      <c r="C47" s="6" t="s">
        <v>28</v>
      </c>
      <c r="D47" s="5" t="s">
        <v>109</v>
      </c>
      <c r="E47" s="7"/>
      <c r="F47" s="22"/>
      <c r="G47" s="53">
        <v>466996</v>
      </c>
      <c r="H47" s="53"/>
      <c r="I47" s="53"/>
      <c r="M47" s="29" t="s">
        <v>153</v>
      </c>
    </row>
    <row r="48" spans="1:13" ht="13.5" customHeight="1" x14ac:dyDescent="0.2">
      <c r="A48" s="14">
        <v>35</v>
      </c>
      <c r="B48" s="20" t="s">
        <v>29</v>
      </c>
      <c r="C48" s="20" t="s">
        <v>30</v>
      </c>
      <c r="D48" s="5" t="s">
        <v>123</v>
      </c>
      <c r="E48" s="7"/>
      <c r="F48" s="26"/>
      <c r="G48" s="53"/>
      <c r="H48" s="53">
        <v>355382</v>
      </c>
      <c r="I48" s="53"/>
      <c r="M48" s="29" t="s">
        <v>153</v>
      </c>
    </row>
    <row r="49" spans="1:12" ht="13.5" customHeight="1" x14ac:dyDescent="0.2">
      <c r="A49" s="14">
        <v>36</v>
      </c>
      <c r="B49" s="6" t="s">
        <v>31</v>
      </c>
      <c r="C49" s="6" t="s">
        <v>32</v>
      </c>
      <c r="D49" s="5" t="s">
        <v>110</v>
      </c>
      <c r="E49" s="7"/>
      <c r="F49" s="26"/>
      <c r="G49" s="53">
        <v>419423</v>
      </c>
      <c r="H49" s="53"/>
      <c r="I49" s="53"/>
    </row>
    <row r="50" spans="1:12" ht="13.5" customHeight="1" x14ac:dyDescent="0.2">
      <c r="A50" s="14">
        <v>37</v>
      </c>
      <c r="B50" s="31" t="s">
        <v>33</v>
      </c>
      <c r="C50" s="32" t="s">
        <v>95</v>
      </c>
      <c r="D50" s="16" t="s">
        <v>127</v>
      </c>
      <c r="E50" s="17"/>
      <c r="F50" s="26"/>
      <c r="G50" s="53"/>
      <c r="H50" s="53">
        <v>881759</v>
      </c>
      <c r="I50" s="53"/>
      <c r="L50" s="29"/>
    </row>
    <row r="51" spans="1:12" ht="13.5" customHeight="1" x14ac:dyDescent="0.2">
      <c r="A51" s="14">
        <v>38</v>
      </c>
      <c r="B51" s="20" t="s">
        <v>87</v>
      </c>
      <c r="C51" s="20" t="s">
        <v>40</v>
      </c>
      <c r="D51" s="5" t="s">
        <v>124</v>
      </c>
      <c r="E51" s="7"/>
      <c r="F51" s="26"/>
      <c r="G51" s="53"/>
      <c r="H51" s="53">
        <v>380790</v>
      </c>
      <c r="I51" s="53"/>
    </row>
    <row r="52" spans="1:12" ht="13.5" customHeight="1" x14ac:dyDescent="0.2">
      <c r="A52" s="152">
        <v>39</v>
      </c>
      <c r="B52" s="154" t="s">
        <v>86</v>
      </c>
      <c r="C52" s="154" t="s">
        <v>96</v>
      </c>
      <c r="D52" s="5" t="s">
        <v>125</v>
      </c>
      <c r="E52" s="7"/>
      <c r="F52" s="26"/>
      <c r="G52" s="53"/>
      <c r="H52" s="53">
        <v>340524</v>
      </c>
      <c r="I52" s="53"/>
    </row>
    <row r="53" spans="1:12" ht="13.5" customHeight="1" x14ac:dyDescent="0.2">
      <c r="A53" s="153"/>
      <c r="B53" s="155"/>
      <c r="C53" s="155"/>
      <c r="D53" s="13" t="s">
        <v>128</v>
      </c>
      <c r="E53" s="7"/>
      <c r="F53" s="22"/>
      <c r="G53" s="53">
        <v>244978</v>
      </c>
      <c r="H53" s="53"/>
      <c r="I53" s="53"/>
    </row>
    <row r="54" spans="1:12" ht="13.5" customHeight="1" x14ac:dyDescent="0.2">
      <c r="A54" s="152">
        <v>40</v>
      </c>
      <c r="B54" s="156" t="s">
        <v>62</v>
      </c>
      <c r="C54" s="156" t="s">
        <v>41</v>
      </c>
      <c r="D54" s="13" t="s">
        <v>74</v>
      </c>
      <c r="E54" s="7"/>
      <c r="F54" s="22"/>
      <c r="G54" s="53">
        <v>315382</v>
      </c>
      <c r="H54" s="53"/>
      <c r="I54" s="53"/>
    </row>
    <row r="55" spans="1:12" ht="13.5" customHeight="1" x14ac:dyDescent="0.2">
      <c r="A55" s="153"/>
      <c r="B55" s="157"/>
      <c r="C55" s="157"/>
      <c r="D55" s="13" t="s">
        <v>129</v>
      </c>
      <c r="E55" s="7"/>
      <c r="F55" s="23"/>
      <c r="G55" s="75">
        <v>137500</v>
      </c>
      <c r="H55" s="75"/>
      <c r="I55" s="75"/>
    </row>
    <row r="56" spans="1:12" ht="13.5" customHeight="1" x14ac:dyDescent="0.2">
      <c r="A56" s="82">
        <v>41</v>
      </c>
      <c r="B56" s="31" t="s">
        <v>63</v>
      </c>
      <c r="C56" s="31" t="s">
        <v>42</v>
      </c>
      <c r="D56" s="5" t="s">
        <v>111</v>
      </c>
      <c r="E56" s="7"/>
      <c r="F56" s="22"/>
      <c r="G56" s="53">
        <v>1208017</v>
      </c>
      <c r="H56" s="53"/>
      <c r="I56" s="53"/>
      <c r="L56" s="29" t="s">
        <v>153</v>
      </c>
    </row>
    <row r="57" spans="1:12" ht="13.5" customHeight="1" x14ac:dyDescent="0.2">
      <c r="A57" s="82">
        <v>42</v>
      </c>
      <c r="B57" s="30" t="s">
        <v>64</v>
      </c>
      <c r="C57" s="6" t="s">
        <v>65</v>
      </c>
      <c r="D57" s="5" t="s">
        <v>75</v>
      </c>
      <c r="E57" s="7"/>
      <c r="F57" s="22"/>
      <c r="G57" s="53">
        <v>412156</v>
      </c>
      <c r="H57" s="53"/>
      <c r="I57" s="53"/>
      <c r="L57" s="29"/>
    </row>
    <row r="58" spans="1:12" ht="13.5" customHeight="1" x14ac:dyDescent="0.2">
      <c r="A58" s="82">
        <v>43</v>
      </c>
      <c r="B58" s="30" t="s">
        <v>50</v>
      </c>
      <c r="C58" s="6" t="s">
        <v>44</v>
      </c>
      <c r="D58" s="5" t="s">
        <v>112</v>
      </c>
      <c r="E58" s="7"/>
      <c r="F58" s="28"/>
      <c r="G58" s="84">
        <v>343015</v>
      </c>
      <c r="H58" s="76"/>
      <c r="I58" s="76"/>
      <c r="L58" s="29"/>
    </row>
    <row r="59" spans="1:12" ht="13.5" customHeight="1" x14ac:dyDescent="0.2">
      <c r="A59" s="82">
        <v>44</v>
      </c>
      <c r="B59" s="30" t="s">
        <v>146</v>
      </c>
      <c r="C59" s="6" t="s">
        <v>147</v>
      </c>
      <c r="D59" s="16" t="s">
        <v>148</v>
      </c>
      <c r="E59" s="7"/>
      <c r="F59" s="44"/>
      <c r="G59" s="85">
        <f>2500+343164</f>
        <v>345664</v>
      </c>
      <c r="H59" s="53"/>
      <c r="I59" s="53"/>
    </row>
    <row r="60" spans="1:12" ht="13.5" customHeight="1" x14ac:dyDescent="0.2">
      <c r="A60" s="82">
        <v>45</v>
      </c>
      <c r="B60" s="30" t="s">
        <v>149</v>
      </c>
      <c r="C60" s="6" t="s">
        <v>150</v>
      </c>
      <c r="D60" s="16" t="s">
        <v>151</v>
      </c>
      <c r="E60" s="7"/>
      <c r="F60" s="44"/>
      <c r="G60" s="85">
        <f>2500+137500</f>
        <v>140000</v>
      </c>
      <c r="H60" s="53"/>
      <c r="I60" s="53"/>
    </row>
    <row r="61" spans="1:12" ht="13.5" customHeight="1" x14ac:dyDescent="0.2">
      <c r="A61" s="15">
        <v>46</v>
      </c>
      <c r="B61" s="41" t="s">
        <v>138</v>
      </c>
      <c r="C61" s="10" t="s">
        <v>139</v>
      </c>
      <c r="D61" s="51" t="s">
        <v>140</v>
      </c>
      <c r="E61" s="11"/>
      <c r="F61" s="42"/>
      <c r="G61" s="86">
        <f>2500+78293</f>
        <v>80793</v>
      </c>
      <c r="H61" s="77"/>
      <c r="I61" s="77"/>
    </row>
    <row r="62" spans="1:12" ht="22.5" customHeight="1" x14ac:dyDescent="0.2">
      <c r="A62" s="34"/>
      <c r="B62" s="148" t="s">
        <v>136</v>
      </c>
      <c r="C62" s="148"/>
      <c r="D62" s="148"/>
      <c r="E62" s="148"/>
      <c r="F62" s="40">
        <f>SUM(F8:F61)</f>
        <v>647347</v>
      </c>
      <c r="G62" s="40">
        <f>SUM(G8:G61)</f>
        <v>21974755</v>
      </c>
      <c r="H62" s="40">
        <f>SUM(H8:H61)</f>
        <v>4831183</v>
      </c>
      <c r="I62" s="40">
        <f>SUM(I8:I58)</f>
        <v>0</v>
      </c>
      <c r="K62" s="29"/>
    </row>
    <row r="63" spans="1:12" ht="22.5" customHeight="1" x14ac:dyDescent="0.2">
      <c r="A63" s="35"/>
      <c r="B63" s="149" t="s">
        <v>135</v>
      </c>
      <c r="C63" s="149"/>
      <c r="D63" s="149"/>
      <c r="E63" s="149"/>
      <c r="F63" s="150">
        <f>SUM(F62:I62)</f>
        <v>27453285</v>
      </c>
      <c r="G63" s="151"/>
      <c r="H63" s="151"/>
      <c r="I63" s="151"/>
      <c r="J63" s="39"/>
      <c r="K63" s="29"/>
    </row>
    <row r="64" spans="1:12" ht="8.25" customHeight="1" x14ac:dyDescent="0.2">
      <c r="A64" s="36"/>
      <c r="B64" s="2"/>
      <c r="C64" s="2"/>
      <c r="D64" s="2"/>
      <c r="E64" s="2"/>
      <c r="K64" s="29"/>
    </row>
    <row r="65" spans="1:11" x14ac:dyDescent="0.2">
      <c r="B65" s="36" t="s">
        <v>160</v>
      </c>
      <c r="C65" s="2"/>
      <c r="D65" s="2" t="s">
        <v>153</v>
      </c>
      <c r="E65" s="2"/>
      <c r="F65" s="25">
        <f>F62-(F11+F27)</f>
        <v>647347</v>
      </c>
      <c r="G65" s="25">
        <f>G62-G27</f>
        <v>21219077</v>
      </c>
      <c r="H65" s="25"/>
      <c r="I65" s="25">
        <f>I62-0</f>
        <v>0</v>
      </c>
      <c r="K65" s="1" t="s">
        <v>153</v>
      </c>
    </row>
    <row r="66" spans="1:11" x14ac:dyDescent="0.2">
      <c r="B66" s="36" t="s">
        <v>132</v>
      </c>
      <c r="C66" s="2"/>
      <c r="D66" s="2"/>
      <c r="E66" s="64"/>
      <c r="F66" s="25">
        <f>F11+F27</f>
        <v>0</v>
      </c>
      <c r="G66" s="60"/>
    </row>
    <row r="67" spans="1:11" x14ac:dyDescent="0.2">
      <c r="B67" s="36"/>
      <c r="C67" s="2"/>
      <c r="D67" s="2"/>
      <c r="E67" s="2"/>
      <c r="F67" s="25">
        <f>SUM(F65:F66)</f>
        <v>647347</v>
      </c>
      <c r="G67" s="61"/>
    </row>
    <row r="68" spans="1:11" x14ac:dyDescent="0.2">
      <c r="B68" s="36"/>
      <c r="C68" s="2"/>
      <c r="D68" s="2"/>
      <c r="E68" s="2"/>
      <c r="G68" s="60"/>
    </row>
    <row r="69" spans="1:11" x14ac:dyDescent="0.2">
      <c r="B69" s="37" t="s">
        <v>133</v>
      </c>
      <c r="C69" s="2"/>
      <c r="D69" s="2"/>
      <c r="E69" s="2"/>
      <c r="G69" s="61"/>
    </row>
    <row r="70" spans="1:11" x14ac:dyDescent="0.2">
      <c r="B70" s="36" t="s">
        <v>134</v>
      </c>
      <c r="C70" s="2"/>
      <c r="D70" s="2"/>
      <c r="E70" s="2"/>
    </row>
    <row r="71" spans="1:11" x14ac:dyDescent="0.2">
      <c r="A71" s="36"/>
      <c r="B71" s="2"/>
      <c r="C71" s="2"/>
      <c r="D71" s="2"/>
      <c r="E71" s="2"/>
      <c r="G71" s="25"/>
      <c r="H71" s="25"/>
    </row>
    <row r="72" spans="1:11" x14ac:dyDescent="0.2">
      <c r="A72" s="36"/>
      <c r="B72" s="2"/>
      <c r="C72" s="2"/>
      <c r="D72" s="2"/>
      <c r="E72" s="2"/>
    </row>
    <row r="73" spans="1:11" x14ac:dyDescent="0.2">
      <c r="A73" s="36"/>
      <c r="B73" s="2"/>
      <c r="C73" s="2"/>
      <c r="D73" s="2"/>
      <c r="E73" s="2"/>
    </row>
    <row r="74" spans="1:11" x14ac:dyDescent="0.2">
      <c r="A74" s="36"/>
      <c r="B74" s="2"/>
      <c r="C74" s="2"/>
      <c r="D74" s="2"/>
      <c r="E74" s="2"/>
    </row>
    <row r="75" spans="1:11" x14ac:dyDescent="0.2">
      <c r="A75" s="36"/>
      <c r="B75" s="2"/>
      <c r="C75" s="2"/>
      <c r="D75" s="2"/>
      <c r="E75" s="2"/>
    </row>
    <row r="76" spans="1:11" x14ac:dyDescent="0.2">
      <c r="A76" s="36"/>
      <c r="B76" s="2"/>
      <c r="C76" s="2"/>
      <c r="D76" s="2"/>
      <c r="E76" s="2"/>
    </row>
    <row r="77" spans="1:11" x14ac:dyDescent="0.2">
      <c r="A77" s="36"/>
      <c r="B77" s="2"/>
      <c r="C77" s="2"/>
      <c r="D77" s="2"/>
      <c r="E77" s="2"/>
    </row>
    <row r="78" spans="1:11" x14ac:dyDescent="0.2">
      <c r="A78" s="36"/>
      <c r="B78" s="2"/>
      <c r="C78" s="2"/>
      <c r="D78" s="2"/>
      <c r="E78" s="2"/>
    </row>
    <row r="79" spans="1:11" x14ac:dyDescent="0.2">
      <c r="A79" s="36"/>
      <c r="B79" s="2"/>
      <c r="C79" s="2"/>
      <c r="D79" s="2"/>
      <c r="E79" s="2"/>
    </row>
    <row r="80" spans="1:11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  <row r="151" spans="1:5" x14ac:dyDescent="0.2">
      <c r="A151" s="36"/>
      <c r="B151" s="2"/>
      <c r="C151" s="2"/>
      <c r="D151" s="2"/>
      <c r="E151" s="2"/>
    </row>
    <row r="152" spans="1:5" x14ac:dyDescent="0.2">
      <c r="A152" s="36"/>
      <c r="B152" s="2"/>
      <c r="C152" s="2"/>
      <c r="D152" s="2"/>
      <c r="E152" s="2"/>
    </row>
  </sheetData>
  <mergeCells count="40">
    <mergeCell ref="B62:E62"/>
    <mergeCell ref="B63:E63"/>
    <mergeCell ref="F63:I63"/>
    <mergeCell ref="A52:A53"/>
    <mergeCell ref="B52:B53"/>
    <mergeCell ref="C52:C53"/>
    <mergeCell ref="A54:A55"/>
    <mergeCell ref="B54:B55"/>
    <mergeCell ref="C54:C55"/>
    <mergeCell ref="A33:A34"/>
    <mergeCell ref="B33:B34"/>
    <mergeCell ref="C33:C34"/>
    <mergeCell ref="E33:E34"/>
    <mergeCell ref="A35:A36"/>
    <mergeCell ref="B35:B36"/>
    <mergeCell ref="C35:C36"/>
    <mergeCell ref="E35:E36"/>
    <mergeCell ref="A14:A15"/>
    <mergeCell ref="B14:B15"/>
    <mergeCell ref="C14:C15"/>
    <mergeCell ref="E14:E15"/>
    <mergeCell ref="A29:A30"/>
    <mergeCell ref="B29:B30"/>
    <mergeCell ref="C29:C30"/>
    <mergeCell ref="A8:A9"/>
    <mergeCell ref="B8:B9"/>
    <mergeCell ref="C8:C9"/>
    <mergeCell ref="E8:E9"/>
    <mergeCell ref="A11:A12"/>
    <mergeCell ref="B11:B12"/>
    <mergeCell ref="C11:C12"/>
    <mergeCell ref="A2:I2"/>
    <mergeCell ref="A3:I3"/>
    <mergeCell ref="A4:I4"/>
    <mergeCell ref="A5:F5"/>
    <mergeCell ref="A6:A7"/>
    <mergeCell ref="B6:B7"/>
    <mergeCell ref="C6:C7"/>
    <mergeCell ref="D6:E6"/>
    <mergeCell ref="F6:I6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showGridLines="0" zoomScaleSheetLayoutView="100" workbookViewId="0">
      <pane ySplit="7" topLeftCell="A35" activePane="bottomLeft" state="frozen"/>
      <selection pane="bottomLeft" activeCell="F57" sqref="F57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10" width="14.83203125" style="1" customWidth="1"/>
    <col min="11" max="11" width="8.83203125" style="1"/>
    <col min="12" max="12" width="13" style="1" bestFit="1" customWidth="1"/>
    <col min="13" max="16384" width="8.83203125" style="1"/>
  </cols>
  <sheetData>
    <row r="1" spans="1:12" ht="6.75" customHeight="1" x14ac:dyDescent="0.2"/>
    <row r="2" spans="1:12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  <c r="I2" s="172"/>
    </row>
    <row r="3" spans="1:12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  <c r="I3" s="173"/>
    </row>
    <row r="4" spans="1:12" ht="15" customHeight="1" x14ac:dyDescent="0.2">
      <c r="A4" s="173" t="s">
        <v>163</v>
      </c>
      <c r="B4" s="173"/>
      <c r="C4" s="173"/>
      <c r="D4" s="173"/>
      <c r="E4" s="173"/>
      <c r="F4" s="173"/>
      <c r="G4" s="173"/>
      <c r="H4" s="173"/>
      <c r="I4" s="173"/>
    </row>
    <row r="5" spans="1:12" ht="6" customHeight="1" x14ac:dyDescent="0.2">
      <c r="A5" s="174"/>
      <c r="B5" s="174"/>
      <c r="C5" s="174"/>
      <c r="D5" s="174"/>
      <c r="E5" s="174"/>
      <c r="F5" s="173"/>
    </row>
    <row r="6" spans="1:12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  <c r="I6" s="178"/>
    </row>
    <row r="7" spans="1:12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42195</v>
      </c>
      <c r="G7" s="38">
        <v>42196</v>
      </c>
      <c r="H7" s="38">
        <v>42197</v>
      </c>
      <c r="I7" s="38">
        <v>42201</v>
      </c>
      <c r="J7" s="38">
        <v>42203</v>
      </c>
      <c r="K7" s="1" t="s">
        <v>153</v>
      </c>
    </row>
    <row r="8" spans="1:12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21"/>
      <c r="G8" s="72">
        <v>1063834</v>
      </c>
      <c r="H8" s="72"/>
      <c r="I8" s="72"/>
      <c r="J8" s="72"/>
    </row>
    <row r="9" spans="1:12" ht="13.5" customHeight="1" x14ac:dyDescent="0.2">
      <c r="A9" s="165"/>
      <c r="B9" s="167"/>
      <c r="C9" s="167"/>
      <c r="D9" s="5" t="s">
        <v>99</v>
      </c>
      <c r="E9" s="169"/>
      <c r="F9" s="22">
        <v>137500</v>
      </c>
      <c r="G9" s="53"/>
      <c r="H9" s="53"/>
      <c r="I9" s="53"/>
      <c r="J9" s="53"/>
    </row>
    <row r="10" spans="1:12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2">
        <f>605471+2000</f>
        <v>607471</v>
      </c>
      <c r="H10" s="53"/>
      <c r="I10" s="53"/>
      <c r="J10" s="53"/>
    </row>
    <row r="11" spans="1:12" ht="13.5" customHeight="1" x14ac:dyDescent="0.2">
      <c r="A11" s="152">
        <v>3</v>
      </c>
      <c r="B11" s="156" t="s">
        <v>5</v>
      </c>
      <c r="C11" s="170" t="s">
        <v>20</v>
      </c>
      <c r="E11" s="79" t="s">
        <v>98</v>
      </c>
      <c r="F11" s="53">
        <v>477624</v>
      </c>
      <c r="G11" s="26"/>
      <c r="H11" s="53"/>
      <c r="I11" s="53"/>
      <c r="J11" s="53"/>
      <c r="L11" s="59"/>
    </row>
    <row r="12" spans="1:12" ht="13.5" customHeight="1" x14ac:dyDescent="0.2">
      <c r="A12" s="153"/>
      <c r="B12" s="157"/>
      <c r="C12" s="171"/>
      <c r="D12" s="47" t="s">
        <v>142</v>
      </c>
      <c r="E12" s="55"/>
      <c r="F12" s="45">
        <f>2500+1428912</f>
        <v>1431412</v>
      </c>
      <c r="G12" s="74"/>
      <c r="H12" s="53"/>
      <c r="I12" s="53"/>
      <c r="J12" s="53"/>
    </row>
    <row r="13" spans="1:12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53"/>
      <c r="H13" s="53"/>
      <c r="I13" s="53">
        <v>420359</v>
      </c>
      <c r="J13" s="53"/>
    </row>
    <row r="14" spans="1:12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>
        <v>974125</v>
      </c>
      <c r="G14" s="74"/>
      <c r="H14" s="53"/>
      <c r="I14" s="53"/>
      <c r="J14" s="53"/>
    </row>
    <row r="15" spans="1:12" ht="13.5" customHeight="1" x14ac:dyDescent="0.2">
      <c r="A15" s="158"/>
      <c r="B15" s="159"/>
      <c r="C15" s="159"/>
      <c r="D15" s="5" t="s">
        <v>156</v>
      </c>
      <c r="E15" s="161"/>
      <c r="F15" s="45">
        <v>443000</v>
      </c>
      <c r="G15" s="74"/>
      <c r="H15" s="53"/>
      <c r="I15" s="53"/>
      <c r="J15" s="53"/>
    </row>
    <row r="16" spans="1:12" ht="13.5" customHeight="1" x14ac:dyDescent="0.2">
      <c r="A16" s="14">
        <v>6</v>
      </c>
      <c r="B16" s="6" t="s">
        <v>85</v>
      </c>
      <c r="C16" s="6" t="s">
        <v>23</v>
      </c>
      <c r="D16" s="5" t="s">
        <v>67</v>
      </c>
      <c r="E16" s="56"/>
      <c r="F16" s="45">
        <v>184478</v>
      </c>
      <c r="G16" s="74"/>
      <c r="H16" s="53"/>
      <c r="I16" s="53"/>
      <c r="J16" s="53"/>
    </row>
    <row r="17" spans="1:12" ht="13.5" customHeight="1" x14ac:dyDescent="0.2">
      <c r="A17" s="14">
        <v>7</v>
      </c>
      <c r="B17" s="6" t="s">
        <v>2</v>
      </c>
      <c r="C17" s="6" t="s">
        <v>25</v>
      </c>
      <c r="D17" s="5" t="s">
        <v>69</v>
      </c>
      <c r="E17" s="56"/>
      <c r="F17" s="45">
        <v>576193</v>
      </c>
      <c r="G17" s="74"/>
      <c r="H17" s="53"/>
      <c r="I17" s="53"/>
      <c r="J17" s="53"/>
    </row>
    <row r="18" spans="1:12" ht="13.5" customHeight="1" x14ac:dyDescent="0.2">
      <c r="A18" s="14">
        <v>8</v>
      </c>
      <c r="B18" s="6" t="s">
        <v>59</v>
      </c>
      <c r="C18" s="6" t="s">
        <v>35</v>
      </c>
      <c r="D18" s="5" t="s">
        <v>102</v>
      </c>
      <c r="E18" s="56"/>
      <c r="F18" s="45">
        <v>472696</v>
      </c>
      <c r="G18" s="74"/>
      <c r="H18" s="53"/>
      <c r="I18" s="53"/>
      <c r="J18" s="53"/>
    </row>
    <row r="19" spans="1:12" ht="13.5" customHeight="1" x14ac:dyDescent="0.2">
      <c r="A19" s="14">
        <v>9</v>
      </c>
      <c r="B19" s="6" t="s">
        <v>49</v>
      </c>
      <c r="C19" s="6" t="s">
        <v>36</v>
      </c>
      <c r="D19" s="5" t="s">
        <v>68</v>
      </c>
      <c r="E19" s="56"/>
      <c r="F19" s="57"/>
      <c r="G19" s="73"/>
      <c r="H19" s="73"/>
      <c r="I19" s="73">
        <v>523269</v>
      </c>
      <c r="J19" s="73"/>
      <c r="L19" s="60"/>
    </row>
    <row r="20" spans="1:12" ht="13.5" customHeight="1" x14ac:dyDescent="0.2">
      <c r="A20" s="14">
        <v>10</v>
      </c>
      <c r="B20" s="20" t="s">
        <v>83</v>
      </c>
      <c r="C20" s="20" t="s">
        <v>21</v>
      </c>
      <c r="D20" s="5" t="s">
        <v>121</v>
      </c>
      <c r="E20" s="56"/>
      <c r="F20" s="45"/>
      <c r="G20" s="53"/>
      <c r="H20" s="53"/>
      <c r="I20" s="53">
        <v>1009614</v>
      </c>
      <c r="J20" s="53"/>
    </row>
    <row r="21" spans="1:12" ht="13.5" customHeight="1" x14ac:dyDescent="0.2">
      <c r="A21" s="14">
        <v>11</v>
      </c>
      <c r="B21" s="6" t="s">
        <v>82</v>
      </c>
      <c r="C21" s="6" t="s">
        <v>38</v>
      </c>
      <c r="D21" s="5" t="s">
        <v>70</v>
      </c>
      <c r="E21" s="56"/>
      <c r="F21" s="45"/>
      <c r="G21" s="74"/>
      <c r="H21" s="53"/>
      <c r="I21" s="53"/>
      <c r="J21" s="53"/>
    </row>
    <row r="22" spans="1:12" ht="13.5" customHeight="1" x14ac:dyDescent="0.2">
      <c r="A22" s="14">
        <v>12</v>
      </c>
      <c r="B22" s="6" t="s">
        <v>46</v>
      </c>
      <c r="C22" s="6" t="s">
        <v>45</v>
      </c>
      <c r="D22" s="5" t="s">
        <v>71</v>
      </c>
      <c r="E22" s="56"/>
      <c r="F22" s="45">
        <v>1043209</v>
      </c>
      <c r="G22" s="74"/>
      <c r="H22" s="53"/>
      <c r="I22" s="53"/>
      <c r="J22" s="53"/>
      <c r="L22" s="1" t="s">
        <v>153</v>
      </c>
    </row>
    <row r="23" spans="1:12" ht="13.5" customHeight="1" x14ac:dyDescent="0.2">
      <c r="A23" s="14">
        <v>13</v>
      </c>
      <c r="B23" s="6" t="s">
        <v>60</v>
      </c>
      <c r="C23" s="19" t="s">
        <v>61</v>
      </c>
      <c r="D23" s="5" t="s">
        <v>73</v>
      </c>
      <c r="E23" s="56"/>
      <c r="F23" s="45">
        <v>2213844</v>
      </c>
      <c r="G23" s="74"/>
      <c r="H23" s="53"/>
      <c r="I23" s="53"/>
      <c r="J23" s="53"/>
    </row>
    <row r="24" spans="1:12" ht="13.5" customHeight="1" x14ac:dyDescent="0.2">
      <c r="A24" s="87">
        <v>14</v>
      </c>
      <c r="B24" s="31" t="s">
        <v>60</v>
      </c>
      <c r="C24" s="46" t="s">
        <v>34</v>
      </c>
      <c r="D24" s="52" t="s">
        <v>141</v>
      </c>
      <c r="E24" s="56"/>
      <c r="F24" s="57">
        <f>137500+2500</f>
        <v>140000</v>
      </c>
      <c r="G24" s="83"/>
      <c r="H24" s="73"/>
      <c r="I24" s="73"/>
      <c r="J24" s="73"/>
    </row>
    <row r="25" spans="1:12" ht="13.5" customHeight="1" x14ac:dyDescent="0.2">
      <c r="A25" s="14">
        <v>15</v>
      </c>
      <c r="B25" s="6" t="s">
        <v>46</v>
      </c>
      <c r="C25" s="6" t="s">
        <v>90</v>
      </c>
      <c r="D25" s="5" t="s">
        <v>103</v>
      </c>
      <c r="E25" s="56"/>
      <c r="F25" s="45">
        <v>718272</v>
      </c>
      <c r="G25" s="74"/>
      <c r="H25" s="53"/>
      <c r="I25" s="53"/>
      <c r="J25" s="53"/>
    </row>
    <row r="26" spans="1:12" ht="13.5" customHeight="1" x14ac:dyDescent="0.2">
      <c r="A26" s="14">
        <v>16</v>
      </c>
      <c r="B26" s="6" t="s">
        <v>7</v>
      </c>
      <c r="C26" s="20" t="s">
        <v>55</v>
      </c>
      <c r="D26" s="5" t="s">
        <v>78</v>
      </c>
      <c r="E26" s="56"/>
      <c r="F26" s="45"/>
      <c r="G26" s="53">
        <v>340348</v>
      </c>
      <c r="H26" s="53"/>
      <c r="I26" s="53"/>
      <c r="J26" s="53"/>
    </row>
    <row r="27" spans="1:12" ht="13.5" customHeight="1" x14ac:dyDescent="0.2">
      <c r="A27" s="14">
        <v>17</v>
      </c>
      <c r="B27" s="6" t="s">
        <v>3</v>
      </c>
      <c r="C27" s="20" t="s">
        <v>143</v>
      </c>
      <c r="D27" s="5"/>
      <c r="E27" s="80" t="s">
        <v>144</v>
      </c>
      <c r="F27" s="45">
        <f>828697+2500</f>
        <v>831197</v>
      </c>
      <c r="G27" s="58"/>
      <c r="H27" s="53"/>
      <c r="I27" s="53"/>
      <c r="J27" s="53"/>
    </row>
    <row r="28" spans="1:12" ht="13.5" customHeight="1" x14ac:dyDescent="0.2">
      <c r="A28" s="14">
        <v>18</v>
      </c>
      <c r="B28" s="6" t="s">
        <v>11</v>
      </c>
      <c r="C28" s="6" t="s">
        <v>53</v>
      </c>
      <c r="D28" s="8" t="s">
        <v>115</v>
      </c>
      <c r="E28" s="56"/>
      <c r="F28" s="45">
        <v>214582</v>
      </c>
      <c r="G28" s="74"/>
      <c r="H28" s="53"/>
      <c r="I28" s="53"/>
      <c r="J28" s="53"/>
    </row>
    <row r="29" spans="1:12" ht="13.5" customHeight="1" x14ac:dyDescent="0.2">
      <c r="A29" s="162">
        <v>19</v>
      </c>
      <c r="B29" s="156" t="s">
        <v>10</v>
      </c>
      <c r="C29" s="156" t="s">
        <v>54</v>
      </c>
      <c r="D29" s="5" t="s">
        <v>100</v>
      </c>
      <c r="E29" s="56"/>
      <c r="F29" s="45"/>
      <c r="G29" s="53">
        <v>1472083</v>
      </c>
      <c r="H29" s="53"/>
      <c r="I29" s="53"/>
      <c r="J29" s="53"/>
    </row>
    <row r="30" spans="1:12" ht="13.5" customHeight="1" x14ac:dyDescent="0.2">
      <c r="A30" s="163"/>
      <c r="B30" s="157"/>
      <c r="C30" s="157"/>
      <c r="D30" s="48" t="s">
        <v>145</v>
      </c>
      <c r="E30" s="56"/>
      <c r="F30" s="45"/>
      <c r="G30" s="74"/>
      <c r="H30" s="53"/>
      <c r="I30" s="53"/>
      <c r="J30" s="53"/>
    </row>
    <row r="31" spans="1:12" ht="13.5" customHeight="1" x14ac:dyDescent="0.2">
      <c r="A31" s="50">
        <v>20</v>
      </c>
      <c r="B31" s="6" t="s">
        <v>13</v>
      </c>
      <c r="C31" s="6" t="s">
        <v>19</v>
      </c>
      <c r="D31" s="5" t="s">
        <v>101</v>
      </c>
      <c r="E31" s="56"/>
      <c r="F31" s="45">
        <v>229383</v>
      </c>
      <c r="G31" s="74"/>
      <c r="H31" s="53"/>
      <c r="I31" s="53"/>
      <c r="J31" s="53"/>
    </row>
    <row r="32" spans="1:12" ht="13.5" customHeight="1" x14ac:dyDescent="0.2">
      <c r="A32" s="14">
        <v>21</v>
      </c>
      <c r="B32" s="6" t="s">
        <v>12</v>
      </c>
      <c r="C32" s="6" t="s">
        <v>91</v>
      </c>
      <c r="D32" s="5" t="s">
        <v>77</v>
      </c>
      <c r="E32" s="56"/>
      <c r="F32" s="45">
        <v>422694</v>
      </c>
      <c r="G32" s="74"/>
      <c r="H32" s="53"/>
      <c r="I32" s="53"/>
      <c r="J32" s="53"/>
    </row>
    <row r="33" spans="1:13" ht="13.5" customHeight="1" x14ac:dyDescent="0.2">
      <c r="A33" s="158">
        <v>22</v>
      </c>
      <c r="B33" s="159" t="s">
        <v>17</v>
      </c>
      <c r="C33" s="159" t="s">
        <v>152</v>
      </c>
      <c r="D33" s="9" t="s">
        <v>79</v>
      </c>
      <c r="E33" s="160"/>
      <c r="F33" s="45">
        <v>362177</v>
      </c>
      <c r="G33" s="74"/>
      <c r="H33" s="53"/>
      <c r="I33" s="53"/>
      <c r="J33" s="53"/>
    </row>
    <row r="34" spans="1:13" ht="13.5" customHeight="1" x14ac:dyDescent="0.2">
      <c r="A34" s="158"/>
      <c r="B34" s="159"/>
      <c r="C34" s="159"/>
      <c r="D34" s="5" t="s">
        <v>113</v>
      </c>
      <c r="E34" s="161"/>
      <c r="F34" s="45"/>
      <c r="G34" s="74">
        <v>143000</v>
      </c>
      <c r="H34" s="53"/>
      <c r="I34" s="53"/>
      <c r="J34" s="53"/>
    </row>
    <row r="35" spans="1:13" ht="13.5" customHeight="1" x14ac:dyDescent="0.2">
      <c r="A35" s="158">
        <v>23</v>
      </c>
      <c r="B35" s="159" t="s">
        <v>18</v>
      </c>
      <c r="C35" s="159" t="s">
        <v>58</v>
      </c>
      <c r="D35" s="5" t="s">
        <v>80</v>
      </c>
      <c r="E35" s="160"/>
      <c r="F35" s="45">
        <v>616846</v>
      </c>
      <c r="G35" s="74"/>
      <c r="H35" s="53"/>
      <c r="I35" s="53"/>
      <c r="J35" s="53"/>
    </row>
    <row r="36" spans="1:13" ht="13.5" customHeight="1" x14ac:dyDescent="0.2">
      <c r="A36" s="158"/>
      <c r="B36" s="159"/>
      <c r="C36" s="159"/>
      <c r="D36" s="5" t="s">
        <v>114</v>
      </c>
      <c r="E36" s="161"/>
      <c r="F36" s="45">
        <v>171952</v>
      </c>
      <c r="G36" s="74"/>
      <c r="H36" s="53"/>
      <c r="I36" s="53"/>
      <c r="J36" s="53"/>
    </row>
    <row r="37" spans="1:13" ht="13.5" customHeight="1" x14ac:dyDescent="0.2">
      <c r="A37" s="14">
        <v>24</v>
      </c>
      <c r="B37" s="6" t="s">
        <v>84</v>
      </c>
      <c r="C37" s="6" t="s">
        <v>39</v>
      </c>
      <c r="D37" s="5" t="s">
        <v>72</v>
      </c>
      <c r="E37" s="56"/>
      <c r="F37" s="45">
        <v>284482</v>
      </c>
      <c r="G37" s="74"/>
      <c r="H37" s="53"/>
      <c r="I37" s="53"/>
      <c r="J37" s="53"/>
    </row>
    <row r="38" spans="1:13" ht="13.5" customHeight="1" x14ac:dyDescent="0.2">
      <c r="A38" s="14">
        <v>25</v>
      </c>
      <c r="B38" s="6" t="s">
        <v>122</v>
      </c>
      <c r="C38" s="6" t="s">
        <v>22</v>
      </c>
      <c r="D38" s="5" t="s">
        <v>66</v>
      </c>
      <c r="E38" s="56"/>
      <c r="F38" s="57"/>
      <c r="G38" s="83">
        <v>209902</v>
      </c>
      <c r="H38" s="73"/>
      <c r="I38" s="73"/>
      <c r="J38" s="73"/>
    </row>
    <row r="39" spans="1:13" ht="13.5" customHeight="1" x14ac:dyDescent="0.2">
      <c r="A39" s="14">
        <v>26</v>
      </c>
      <c r="B39" s="6" t="s">
        <v>26</v>
      </c>
      <c r="C39" s="6" t="s">
        <v>27</v>
      </c>
      <c r="D39" s="5" t="s">
        <v>104</v>
      </c>
      <c r="E39" s="56"/>
      <c r="F39" s="45">
        <v>504177</v>
      </c>
      <c r="G39" s="74"/>
      <c r="H39" s="53"/>
      <c r="I39" s="53"/>
      <c r="J39" s="53"/>
    </row>
    <row r="40" spans="1:13" ht="13.5" customHeight="1" x14ac:dyDescent="0.2">
      <c r="A40" s="14">
        <v>27</v>
      </c>
      <c r="B40" s="6" t="s">
        <v>51</v>
      </c>
      <c r="C40" s="6" t="s">
        <v>43</v>
      </c>
      <c r="D40" s="5" t="s">
        <v>81</v>
      </c>
      <c r="E40" s="56"/>
      <c r="F40" s="45">
        <v>294500</v>
      </c>
      <c r="G40" s="74"/>
      <c r="H40" s="53"/>
      <c r="I40" s="53"/>
      <c r="J40" s="53"/>
    </row>
    <row r="41" spans="1:13" ht="13.5" customHeight="1" x14ac:dyDescent="0.2">
      <c r="A41" s="14">
        <v>28</v>
      </c>
      <c r="B41" s="6" t="s">
        <v>14</v>
      </c>
      <c r="C41" s="6" t="s">
        <v>92</v>
      </c>
      <c r="D41" s="5" t="s">
        <v>105</v>
      </c>
      <c r="E41" s="56"/>
      <c r="F41" s="45"/>
      <c r="G41" s="53">
        <v>655479</v>
      </c>
      <c r="H41" s="53"/>
      <c r="I41" s="53"/>
      <c r="J41" s="53"/>
    </row>
    <row r="42" spans="1:13" ht="13.5" customHeight="1" x14ac:dyDescent="0.2">
      <c r="A42" s="14">
        <v>29</v>
      </c>
      <c r="B42" s="6" t="s">
        <v>15</v>
      </c>
      <c r="C42" s="19" t="s">
        <v>56</v>
      </c>
      <c r="D42" s="18" t="s">
        <v>126</v>
      </c>
      <c r="E42" s="56"/>
      <c r="F42" s="57"/>
      <c r="G42" s="73"/>
      <c r="H42" s="73"/>
      <c r="I42" s="73">
        <v>38500</v>
      </c>
      <c r="J42" s="73"/>
    </row>
    <row r="43" spans="1:13" ht="13.5" customHeight="1" x14ac:dyDescent="0.2">
      <c r="A43" s="14">
        <v>30</v>
      </c>
      <c r="B43" s="6" t="s">
        <v>47</v>
      </c>
      <c r="C43" s="6" t="s">
        <v>48</v>
      </c>
      <c r="D43" s="5" t="s">
        <v>106</v>
      </c>
      <c r="E43" s="56"/>
      <c r="F43" s="45">
        <v>286206</v>
      </c>
      <c r="G43" s="74"/>
      <c r="H43" s="53"/>
      <c r="I43" s="53"/>
      <c r="J43" s="53"/>
    </row>
    <row r="44" spans="1:13" ht="13.5" customHeight="1" x14ac:dyDescent="0.2">
      <c r="A44" s="14">
        <v>31</v>
      </c>
      <c r="B44" s="6" t="s">
        <v>26</v>
      </c>
      <c r="C44" s="6" t="s">
        <v>93</v>
      </c>
      <c r="D44" s="5" t="s">
        <v>107</v>
      </c>
      <c r="E44" s="56"/>
      <c r="F44" s="45">
        <v>517651</v>
      </c>
      <c r="G44" s="74"/>
      <c r="H44" s="53"/>
      <c r="I44" s="53"/>
      <c r="J44" s="53"/>
    </row>
    <row r="45" spans="1:13" ht="13.5" customHeight="1" x14ac:dyDescent="0.2">
      <c r="A45" s="14">
        <v>32</v>
      </c>
      <c r="B45" s="6" t="s">
        <v>29</v>
      </c>
      <c r="C45" s="20" t="s">
        <v>94</v>
      </c>
      <c r="D45" s="16" t="s">
        <v>131</v>
      </c>
      <c r="E45" s="56"/>
      <c r="F45" s="57"/>
      <c r="G45" s="73"/>
      <c r="H45" s="73"/>
      <c r="I45" s="73"/>
      <c r="J45" s="73">
        <v>563659</v>
      </c>
    </row>
    <row r="46" spans="1:13" ht="13.5" customHeight="1" x14ac:dyDescent="0.2">
      <c r="A46" s="14">
        <v>33</v>
      </c>
      <c r="B46" s="6" t="s">
        <v>29</v>
      </c>
      <c r="C46" s="6" t="s">
        <v>37</v>
      </c>
      <c r="D46" s="5" t="s">
        <v>108</v>
      </c>
      <c r="E46" s="7"/>
      <c r="F46" s="22">
        <v>693535</v>
      </c>
      <c r="G46" s="53"/>
      <c r="H46" s="53"/>
      <c r="I46" s="53"/>
      <c r="J46" s="53"/>
    </row>
    <row r="47" spans="1:13" ht="13.5" customHeight="1" x14ac:dyDescent="0.2">
      <c r="A47" s="14">
        <v>34</v>
      </c>
      <c r="B47" s="6" t="s">
        <v>24</v>
      </c>
      <c r="C47" s="6" t="s">
        <v>28</v>
      </c>
      <c r="D47" s="5" t="s">
        <v>109</v>
      </c>
      <c r="E47" s="7"/>
      <c r="F47" s="22">
        <v>437978</v>
      </c>
      <c r="G47" s="53"/>
      <c r="H47" s="53"/>
      <c r="I47" s="53"/>
      <c r="J47" s="53"/>
      <c r="M47" s="29" t="s">
        <v>153</v>
      </c>
    </row>
    <row r="48" spans="1:13" ht="13.5" customHeight="1" x14ac:dyDescent="0.2">
      <c r="A48" s="14">
        <v>35</v>
      </c>
      <c r="B48" s="20" t="s">
        <v>29</v>
      </c>
      <c r="C48" s="20" t="s">
        <v>30</v>
      </c>
      <c r="D48" s="5" t="s">
        <v>123</v>
      </c>
      <c r="E48" s="7"/>
      <c r="F48" s="26"/>
      <c r="G48" s="53"/>
      <c r="H48" s="53"/>
      <c r="I48" s="53">
        <v>291406</v>
      </c>
      <c r="J48" s="53"/>
      <c r="M48" s="29" t="s">
        <v>153</v>
      </c>
    </row>
    <row r="49" spans="1:12" ht="13.5" customHeight="1" x14ac:dyDescent="0.2">
      <c r="A49" s="14">
        <v>36</v>
      </c>
      <c r="B49" s="6" t="s">
        <v>31</v>
      </c>
      <c r="C49" s="6" t="s">
        <v>32</v>
      </c>
      <c r="D49" s="5" t="s">
        <v>110</v>
      </c>
      <c r="E49" s="7"/>
      <c r="F49" s="26"/>
      <c r="G49" s="53">
        <v>331135</v>
      </c>
      <c r="H49" s="53"/>
      <c r="I49" s="53"/>
      <c r="J49" s="53"/>
    </row>
    <row r="50" spans="1:12" ht="13.5" customHeight="1" x14ac:dyDescent="0.2">
      <c r="A50" s="14">
        <v>37</v>
      </c>
      <c r="B50" s="31" t="s">
        <v>33</v>
      </c>
      <c r="C50" s="32" t="s">
        <v>95</v>
      </c>
      <c r="D50" s="16" t="s">
        <v>127</v>
      </c>
      <c r="E50" s="17"/>
      <c r="F50" s="26"/>
      <c r="G50" s="53"/>
      <c r="H50" s="53"/>
      <c r="I50" s="53">
        <v>627142</v>
      </c>
      <c r="J50" s="53"/>
      <c r="L50" s="29"/>
    </row>
    <row r="51" spans="1:12" ht="13.5" customHeight="1" x14ac:dyDescent="0.2">
      <c r="A51" s="14">
        <v>38</v>
      </c>
      <c r="B51" s="20" t="s">
        <v>87</v>
      </c>
      <c r="C51" s="20" t="s">
        <v>40</v>
      </c>
      <c r="D51" s="5" t="s">
        <v>124</v>
      </c>
      <c r="E51" s="7"/>
      <c r="F51" s="26"/>
      <c r="G51" s="53"/>
      <c r="H51" s="53"/>
      <c r="I51" s="53">
        <v>426484</v>
      </c>
      <c r="J51" s="53"/>
    </row>
    <row r="52" spans="1:12" ht="13.5" customHeight="1" x14ac:dyDescent="0.2">
      <c r="A52" s="152">
        <v>39</v>
      </c>
      <c r="B52" s="154" t="s">
        <v>86</v>
      </c>
      <c r="C52" s="154" t="s">
        <v>96</v>
      </c>
      <c r="D52" s="5" t="s">
        <v>125</v>
      </c>
      <c r="E52" s="7"/>
      <c r="F52" s="26"/>
      <c r="G52" s="53"/>
      <c r="H52" s="53"/>
      <c r="I52" s="53">
        <v>450189</v>
      </c>
      <c r="J52" s="53"/>
    </row>
    <row r="53" spans="1:12" ht="13.5" customHeight="1" x14ac:dyDescent="0.2">
      <c r="A53" s="153"/>
      <c r="B53" s="155"/>
      <c r="C53" s="155"/>
      <c r="D53" s="13" t="s">
        <v>128</v>
      </c>
      <c r="E53" s="7"/>
      <c r="F53" s="22"/>
      <c r="G53" s="53">
        <v>244563</v>
      </c>
      <c r="H53" s="53"/>
      <c r="I53" s="53"/>
      <c r="J53" s="53"/>
    </row>
    <row r="54" spans="1:12" ht="13.5" customHeight="1" x14ac:dyDescent="0.2">
      <c r="A54" s="152">
        <v>40</v>
      </c>
      <c r="B54" s="156" t="s">
        <v>62</v>
      </c>
      <c r="C54" s="156" t="s">
        <v>41</v>
      </c>
      <c r="D54" s="13" t="s">
        <v>74</v>
      </c>
      <c r="E54" s="7"/>
      <c r="F54" s="22">
        <v>396472</v>
      </c>
      <c r="G54" s="53"/>
      <c r="H54" s="53"/>
      <c r="I54" s="53"/>
      <c r="J54" s="53"/>
    </row>
    <row r="55" spans="1:12" ht="13.5" customHeight="1" x14ac:dyDescent="0.2">
      <c r="A55" s="153"/>
      <c r="B55" s="157"/>
      <c r="C55" s="157"/>
      <c r="D55" s="13" t="s">
        <v>129</v>
      </c>
      <c r="E55" s="7"/>
      <c r="F55" s="23">
        <v>137500</v>
      </c>
      <c r="G55" s="75"/>
      <c r="H55" s="75"/>
      <c r="I55" s="75"/>
      <c r="J55" s="75"/>
    </row>
    <row r="56" spans="1:12" ht="13.5" customHeight="1" x14ac:dyDescent="0.2">
      <c r="A56" s="87">
        <v>41</v>
      </c>
      <c r="B56" s="31" t="s">
        <v>63</v>
      </c>
      <c r="C56" s="31" t="s">
        <v>42</v>
      </c>
      <c r="D56" s="5" t="s">
        <v>111</v>
      </c>
      <c r="E56" s="7"/>
      <c r="F56" s="22"/>
      <c r="G56" s="53">
        <v>566322</v>
      </c>
      <c r="H56" s="53"/>
      <c r="I56" s="53"/>
      <c r="J56" s="53"/>
      <c r="L56" s="29" t="s">
        <v>153</v>
      </c>
    </row>
    <row r="57" spans="1:12" ht="13.5" customHeight="1" x14ac:dyDescent="0.2">
      <c r="A57" s="87">
        <v>42</v>
      </c>
      <c r="B57" s="30" t="s">
        <v>64</v>
      </c>
      <c r="C57" s="6" t="s">
        <v>65</v>
      </c>
      <c r="D57" s="5" t="s">
        <v>75</v>
      </c>
      <c r="E57" s="7"/>
      <c r="F57" s="22">
        <v>439480</v>
      </c>
      <c r="G57" s="53"/>
      <c r="H57" s="53"/>
      <c r="I57" s="53"/>
      <c r="J57" s="53"/>
      <c r="L57" s="29"/>
    </row>
    <row r="58" spans="1:12" ht="13.5" customHeight="1" x14ac:dyDescent="0.2">
      <c r="A58" s="87">
        <v>43</v>
      </c>
      <c r="B58" s="30" t="s">
        <v>50</v>
      </c>
      <c r="C58" s="6" t="s">
        <v>44</v>
      </c>
      <c r="D58" s="5" t="s">
        <v>112</v>
      </c>
      <c r="E58" s="7"/>
      <c r="F58" s="28">
        <v>447840</v>
      </c>
      <c r="G58" s="84"/>
      <c r="H58" s="76"/>
      <c r="I58" s="76"/>
      <c r="J58" s="76"/>
      <c r="L58" s="29"/>
    </row>
    <row r="59" spans="1:12" ht="13.5" customHeight="1" x14ac:dyDescent="0.2">
      <c r="A59" s="87">
        <v>44</v>
      </c>
      <c r="B59" s="30" t="s">
        <v>146</v>
      </c>
      <c r="C59" s="6" t="s">
        <v>147</v>
      </c>
      <c r="D59" s="16" t="s">
        <v>148</v>
      </c>
      <c r="E59" s="7"/>
      <c r="F59" s="44">
        <f>2500+415453</f>
        <v>417953</v>
      </c>
      <c r="G59" s="85"/>
      <c r="H59" s="53"/>
      <c r="I59" s="53"/>
      <c r="J59" s="53"/>
    </row>
    <row r="60" spans="1:12" ht="13.5" customHeight="1" x14ac:dyDescent="0.2">
      <c r="A60" s="87">
        <v>45</v>
      </c>
      <c r="B60" s="30" t="s">
        <v>149</v>
      </c>
      <c r="C60" s="6" t="s">
        <v>150</v>
      </c>
      <c r="D60" s="16" t="s">
        <v>151</v>
      </c>
      <c r="E60" s="7"/>
      <c r="F60" s="44"/>
      <c r="G60" s="85"/>
      <c r="H60" s="53">
        <f>143704+2500</f>
        <v>146204</v>
      </c>
      <c r="I60" s="53"/>
      <c r="J60" s="53"/>
    </row>
    <row r="61" spans="1:12" ht="13.5" customHeight="1" x14ac:dyDescent="0.2">
      <c r="A61" s="15">
        <v>46</v>
      </c>
      <c r="B61" s="41" t="s">
        <v>138</v>
      </c>
      <c r="C61" s="10" t="s">
        <v>139</v>
      </c>
      <c r="D61" s="51" t="s">
        <v>140</v>
      </c>
      <c r="E61" s="11"/>
      <c r="F61" s="42">
        <f>2500+200811</f>
        <v>203311</v>
      </c>
      <c r="G61" s="86"/>
      <c r="H61" s="77"/>
      <c r="I61" s="77"/>
      <c r="J61" s="77"/>
    </row>
    <row r="62" spans="1:12" ht="22.5" customHeight="1" x14ac:dyDescent="0.2">
      <c r="A62" s="34"/>
      <c r="B62" s="148" t="s">
        <v>136</v>
      </c>
      <c r="C62" s="148"/>
      <c r="D62" s="148"/>
      <c r="E62" s="148"/>
      <c r="F62" s="40">
        <f>SUM(F8:F61)</f>
        <v>17329740</v>
      </c>
      <c r="G62" s="40">
        <f>SUM(G8:G61)</f>
        <v>5026666</v>
      </c>
      <c r="H62" s="40">
        <f>SUM(H8:H61)</f>
        <v>146204</v>
      </c>
      <c r="I62" s="40">
        <f>SUM(I8:I58)</f>
        <v>3786963</v>
      </c>
      <c r="J62" s="40">
        <f>SUM(J8:J58)</f>
        <v>563659</v>
      </c>
      <c r="K62" s="29"/>
    </row>
    <row r="63" spans="1:12" ht="22.5" customHeight="1" x14ac:dyDescent="0.2">
      <c r="A63" s="35"/>
      <c r="B63" s="149" t="s">
        <v>135</v>
      </c>
      <c r="C63" s="149"/>
      <c r="D63" s="149"/>
      <c r="E63" s="149"/>
      <c r="F63" s="150">
        <f>SUM(F62:I62)</f>
        <v>26289573</v>
      </c>
      <c r="G63" s="151"/>
      <c r="H63" s="151"/>
      <c r="I63" s="151"/>
      <c r="J63" s="39"/>
      <c r="K63" s="29"/>
    </row>
    <row r="64" spans="1:12" ht="8.25" customHeight="1" x14ac:dyDescent="0.2">
      <c r="A64" s="36"/>
      <c r="B64" s="2"/>
      <c r="C64" s="2"/>
      <c r="D64" s="2"/>
      <c r="E64" s="2"/>
      <c r="K64" s="29"/>
    </row>
    <row r="65" spans="1:11" x14ac:dyDescent="0.2">
      <c r="B65" s="36" t="s">
        <v>160</v>
      </c>
      <c r="C65" s="2"/>
      <c r="D65" s="2" t="s">
        <v>153</v>
      </c>
      <c r="E65" s="2"/>
      <c r="F65" s="25">
        <f>F62-(F11+F27)</f>
        <v>16020919</v>
      </c>
      <c r="G65" s="25">
        <f>G62-G27</f>
        <v>5026666</v>
      </c>
      <c r="H65" s="25"/>
      <c r="I65" s="25">
        <f>I62-0</f>
        <v>3786963</v>
      </c>
      <c r="J65" s="25">
        <f>J62-0</f>
        <v>563659</v>
      </c>
      <c r="K65" s="1" t="s">
        <v>153</v>
      </c>
    </row>
    <row r="66" spans="1:11" x14ac:dyDescent="0.2">
      <c r="B66" s="36" t="s">
        <v>132</v>
      </c>
      <c r="C66" s="2"/>
      <c r="D66" s="2"/>
      <c r="E66" s="64"/>
      <c r="F66" s="25">
        <f>F11+F27</f>
        <v>1308821</v>
      </c>
      <c r="G66" s="60"/>
    </row>
    <row r="67" spans="1:11" x14ac:dyDescent="0.2">
      <c r="B67" s="36"/>
      <c r="C67" s="2"/>
      <c r="D67" s="2"/>
      <c r="E67" s="2"/>
      <c r="F67" s="25">
        <f>SUM(F65:F66)</f>
        <v>17329740</v>
      </c>
      <c r="G67" s="61"/>
    </row>
    <row r="68" spans="1:11" x14ac:dyDescent="0.2">
      <c r="B68" s="36"/>
      <c r="C68" s="2"/>
      <c r="D68" s="2"/>
      <c r="E68" s="2"/>
      <c r="G68" s="60"/>
    </row>
    <row r="69" spans="1:11" x14ac:dyDescent="0.2">
      <c r="B69" s="37" t="s">
        <v>133</v>
      </c>
      <c r="C69" s="2"/>
      <c r="D69" s="2"/>
      <c r="E69" s="2"/>
      <c r="G69" s="61"/>
    </row>
    <row r="70" spans="1:11" x14ac:dyDescent="0.2">
      <c r="B70" s="36" t="s">
        <v>134</v>
      </c>
      <c r="C70" s="2"/>
      <c r="D70" s="2"/>
      <c r="E70" s="2"/>
    </row>
    <row r="71" spans="1:11" x14ac:dyDescent="0.2">
      <c r="A71" s="36"/>
      <c r="B71" s="2"/>
      <c r="C71" s="2"/>
      <c r="D71" s="2"/>
      <c r="E71" s="2"/>
      <c r="G71" s="25"/>
      <c r="H71" s="25"/>
    </row>
    <row r="72" spans="1:11" x14ac:dyDescent="0.2">
      <c r="A72" s="36"/>
      <c r="B72" s="2"/>
      <c r="C72" s="2"/>
      <c r="D72" s="2"/>
      <c r="E72" s="2"/>
    </row>
    <row r="73" spans="1:11" x14ac:dyDescent="0.2">
      <c r="A73" s="36"/>
      <c r="B73" s="2"/>
      <c r="C73" s="2"/>
      <c r="D73" s="2"/>
      <c r="E73" s="2"/>
    </row>
    <row r="74" spans="1:11" x14ac:dyDescent="0.2">
      <c r="A74" s="36"/>
      <c r="B74" s="2"/>
      <c r="C74" s="2"/>
      <c r="D74" s="2"/>
      <c r="E74" s="2"/>
    </row>
    <row r="75" spans="1:11" x14ac:dyDescent="0.2">
      <c r="A75" s="36"/>
      <c r="B75" s="2"/>
      <c r="C75" s="2"/>
      <c r="D75" s="2"/>
      <c r="E75" s="2"/>
    </row>
    <row r="76" spans="1:11" x14ac:dyDescent="0.2">
      <c r="A76" s="36"/>
      <c r="B76" s="2"/>
      <c r="C76" s="2"/>
      <c r="D76" s="2"/>
      <c r="E76" s="2"/>
    </row>
    <row r="77" spans="1:11" x14ac:dyDescent="0.2">
      <c r="A77" s="36"/>
      <c r="B77" s="2"/>
      <c r="C77" s="2"/>
      <c r="D77" s="2"/>
      <c r="E77" s="2"/>
    </row>
    <row r="78" spans="1:11" x14ac:dyDescent="0.2">
      <c r="A78" s="36"/>
      <c r="B78" s="2"/>
      <c r="C78" s="2"/>
      <c r="D78" s="2"/>
      <c r="E78" s="2"/>
    </row>
    <row r="79" spans="1:11" x14ac:dyDescent="0.2">
      <c r="A79" s="36"/>
      <c r="B79" s="2"/>
      <c r="C79" s="2"/>
      <c r="D79" s="2"/>
      <c r="E79" s="2"/>
    </row>
    <row r="80" spans="1:11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  <row r="151" spans="1:5" x14ac:dyDescent="0.2">
      <c r="A151" s="36"/>
      <c r="B151" s="2"/>
      <c r="C151" s="2"/>
      <c r="D151" s="2"/>
      <c r="E151" s="2"/>
    </row>
    <row r="152" spans="1:5" x14ac:dyDescent="0.2">
      <c r="A152" s="36"/>
      <c r="B152" s="2"/>
      <c r="C152" s="2"/>
      <c r="D152" s="2"/>
      <c r="E152" s="2"/>
    </row>
  </sheetData>
  <mergeCells count="40">
    <mergeCell ref="B62:E62"/>
    <mergeCell ref="B63:E63"/>
    <mergeCell ref="F63:I63"/>
    <mergeCell ref="A52:A53"/>
    <mergeCell ref="B52:B53"/>
    <mergeCell ref="C52:C53"/>
    <mergeCell ref="A54:A55"/>
    <mergeCell ref="B54:B55"/>
    <mergeCell ref="C54:C55"/>
    <mergeCell ref="A33:A34"/>
    <mergeCell ref="B33:B34"/>
    <mergeCell ref="C33:C34"/>
    <mergeCell ref="E33:E34"/>
    <mergeCell ref="A35:A36"/>
    <mergeCell ref="B35:B36"/>
    <mergeCell ref="C35:C36"/>
    <mergeCell ref="E35:E36"/>
    <mergeCell ref="A14:A15"/>
    <mergeCell ref="B14:B15"/>
    <mergeCell ref="C14:C15"/>
    <mergeCell ref="E14:E15"/>
    <mergeCell ref="A29:A30"/>
    <mergeCell ref="B29:B30"/>
    <mergeCell ref="C29:C30"/>
    <mergeCell ref="A8:A9"/>
    <mergeCell ref="B8:B9"/>
    <mergeCell ref="C8:C9"/>
    <mergeCell ref="E8:E9"/>
    <mergeCell ref="A11:A12"/>
    <mergeCell ref="B11:B12"/>
    <mergeCell ref="C11:C12"/>
    <mergeCell ref="A2:I2"/>
    <mergeCell ref="A3:I3"/>
    <mergeCell ref="A4:I4"/>
    <mergeCell ref="A5:F5"/>
    <mergeCell ref="A6:A7"/>
    <mergeCell ref="B6:B7"/>
    <mergeCell ref="C6:C7"/>
    <mergeCell ref="D6:E6"/>
    <mergeCell ref="F6:I6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showGridLines="0" zoomScaleSheetLayoutView="100" workbookViewId="0">
      <pane ySplit="7" topLeftCell="A8" activePane="bottomLeft" state="frozen"/>
      <selection pane="bottomLeft" activeCell="G53" sqref="G53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9" width="14.83203125" style="1" customWidth="1"/>
    <col min="10" max="10" width="8.83203125" style="1"/>
    <col min="11" max="11" width="13" style="1" bestFit="1" customWidth="1"/>
    <col min="12" max="16384" width="8.83203125" style="1"/>
  </cols>
  <sheetData>
    <row r="1" spans="1:11" ht="6.75" customHeight="1" x14ac:dyDescent="0.2"/>
    <row r="2" spans="1:11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  <c r="I2" s="172"/>
    </row>
    <row r="3" spans="1:11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  <c r="I3" s="173"/>
    </row>
    <row r="4" spans="1:11" ht="15" customHeight="1" x14ac:dyDescent="0.2">
      <c r="A4" s="173" t="s">
        <v>164</v>
      </c>
      <c r="B4" s="173"/>
      <c r="C4" s="173"/>
      <c r="D4" s="173"/>
      <c r="E4" s="173"/>
      <c r="F4" s="173"/>
      <c r="G4" s="173"/>
      <c r="H4" s="173"/>
      <c r="I4" s="173"/>
    </row>
    <row r="5" spans="1:11" ht="6" customHeight="1" x14ac:dyDescent="0.2">
      <c r="A5" s="174"/>
      <c r="B5" s="174"/>
      <c r="C5" s="174"/>
      <c r="D5" s="174"/>
      <c r="E5" s="174"/>
      <c r="F5" s="173"/>
    </row>
    <row r="6" spans="1:11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  <c r="I6" s="178"/>
    </row>
    <row r="7" spans="1:11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42225</v>
      </c>
      <c r="G7" s="38">
        <v>42226</v>
      </c>
      <c r="H7" s="38">
        <v>42232</v>
      </c>
      <c r="I7" s="38">
        <v>42234</v>
      </c>
      <c r="J7" s="1" t="s">
        <v>153</v>
      </c>
    </row>
    <row r="8" spans="1:11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21"/>
      <c r="G8" s="72">
        <v>587993</v>
      </c>
      <c r="H8" s="72"/>
      <c r="I8" s="72"/>
    </row>
    <row r="9" spans="1:11" ht="13.5" customHeight="1" x14ac:dyDescent="0.2">
      <c r="A9" s="165"/>
      <c r="B9" s="167"/>
      <c r="C9" s="167"/>
      <c r="D9" s="5" t="s">
        <v>99</v>
      </c>
      <c r="E9" s="169"/>
      <c r="F9" s="22"/>
      <c r="G9" s="53">
        <v>137500</v>
      </c>
      <c r="H9" s="53"/>
      <c r="I9" s="53"/>
    </row>
    <row r="10" spans="1:11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2">
        <f>980035+2000</f>
        <v>982035</v>
      </c>
      <c r="H10" s="53"/>
      <c r="I10" s="53"/>
    </row>
    <row r="11" spans="1:11" ht="13.5" customHeight="1" x14ac:dyDescent="0.2">
      <c r="A11" s="152">
        <v>3</v>
      </c>
      <c r="B11" s="156" t="s">
        <v>5</v>
      </c>
      <c r="C11" s="170" t="s">
        <v>20</v>
      </c>
      <c r="E11" s="79" t="s">
        <v>98</v>
      </c>
      <c r="F11" s="53"/>
      <c r="G11" s="49">
        <v>481962</v>
      </c>
      <c r="H11" s="53"/>
      <c r="I11" s="53"/>
      <c r="K11" s="59"/>
    </row>
    <row r="12" spans="1:11" ht="13.5" customHeight="1" x14ac:dyDescent="0.2">
      <c r="A12" s="153"/>
      <c r="B12" s="157"/>
      <c r="C12" s="171"/>
      <c r="D12" s="47" t="s">
        <v>142</v>
      </c>
      <c r="E12" s="55"/>
      <c r="F12" s="45"/>
      <c r="G12" s="74">
        <f>2500+1435323</f>
        <v>1437823</v>
      </c>
      <c r="H12" s="53"/>
      <c r="I12" s="53"/>
    </row>
    <row r="13" spans="1:11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53"/>
      <c r="H13" s="53">
        <v>483810</v>
      </c>
      <c r="I13" s="53"/>
    </row>
    <row r="14" spans="1:11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/>
      <c r="G14" s="74">
        <v>763038</v>
      </c>
      <c r="H14" s="53"/>
      <c r="I14" s="53"/>
    </row>
    <row r="15" spans="1:11" ht="13.5" customHeight="1" x14ac:dyDescent="0.2">
      <c r="A15" s="158"/>
      <c r="B15" s="159"/>
      <c r="C15" s="159"/>
      <c r="D15" s="5" t="s">
        <v>156</v>
      </c>
      <c r="E15" s="161"/>
      <c r="F15" s="45"/>
      <c r="G15" s="74">
        <v>416479</v>
      </c>
      <c r="H15" s="53"/>
      <c r="I15" s="53"/>
    </row>
    <row r="16" spans="1:11" ht="13.5" customHeight="1" x14ac:dyDescent="0.2">
      <c r="A16" s="14">
        <v>6</v>
      </c>
      <c r="B16" s="6" t="s">
        <v>85</v>
      </c>
      <c r="C16" s="6" t="s">
        <v>23</v>
      </c>
      <c r="D16" s="5" t="s">
        <v>67</v>
      </c>
      <c r="E16" s="56"/>
      <c r="F16" s="45"/>
      <c r="G16" s="74">
        <v>255112</v>
      </c>
      <c r="H16" s="53"/>
      <c r="I16" s="53"/>
    </row>
    <row r="17" spans="1:11" ht="13.5" customHeight="1" x14ac:dyDescent="0.2">
      <c r="A17" s="14">
        <v>7</v>
      </c>
      <c r="B17" s="6" t="s">
        <v>2</v>
      </c>
      <c r="C17" s="6" t="s">
        <v>25</v>
      </c>
      <c r="D17" s="5" t="s">
        <v>69</v>
      </c>
      <c r="E17" s="56"/>
      <c r="F17" s="45"/>
      <c r="G17" s="74">
        <v>488259</v>
      </c>
      <c r="H17" s="53"/>
      <c r="I17" s="53"/>
    </row>
    <row r="18" spans="1:11" ht="13.5" customHeight="1" x14ac:dyDescent="0.2">
      <c r="A18" s="14">
        <v>8</v>
      </c>
      <c r="B18" s="6" t="s">
        <v>59</v>
      </c>
      <c r="C18" s="6" t="s">
        <v>35</v>
      </c>
      <c r="D18" s="5" t="s">
        <v>102</v>
      </c>
      <c r="E18" s="56"/>
      <c r="F18" s="45"/>
      <c r="G18" s="74">
        <v>441060</v>
      </c>
      <c r="H18" s="53"/>
      <c r="I18" s="53"/>
    </row>
    <row r="19" spans="1:11" ht="13.5" customHeight="1" x14ac:dyDescent="0.2">
      <c r="A19" s="14">
        <v>9</v>
      </c>
      <c r="B19" s="6" t="s">
        <v>49</v>
      </c>
      <c r="C19" s="6" t="s">
        <v>36</v>
      </c>
      <c r="D19" s="5" t="s">
        <v>68</v>
      </c>
      <c r="E19" s="56"/>
      <c r="F19" s="57"/>
      <c r="G19" s="73"/>
      <c r="H19" s="73">
        <v>561717</v>
      </c>
      <c r="I19" s="73"/>
      <c r="K19" s="60"/>
    </row>
    <row r="20" spans="1:11" ht="13.5" customHeight="1" x14ac:dyDescent="0.2">
      <c r="A20" s="14">
        <v>10</v>
      </c>
      <c r="B20" s="20" t="s">
        <v>83</v>
      </c>
      <c r="C20" s="20" t="s">
        <v>21</v>
      </c>
      <c r="D20" s="5" t="s">
        <v>121</v>
      </c>
      <c r="E20" s="56"/>
      <c r="F20" s="45"/>
      <c r="G20" s="53"/>
      <c r="H20" s="53">
        <v>780240</v>
      </c>
      <c r="I20" s="53"/>
    </row>
    <row r="21" spans="1:11" ht="13.5" customHeight="1" x14ac:dyDescent="0.2">
      <c r="A21" s="14">
        <v>11</v>
      </c>
      <c r="B21" s="6" t="s">
        <v>82</v>
      </c>
      <c r="C21" s="6" t="s">
        <v>38</v>
      </c>
      <c r="D21" s="5" t="s">
        <v>70</v>
      </c>
      <c r="E21" s="56"/>
      <c r="F21" s="45"/>
      <c r="G21" s="74">
        <v>1201782</v>
      </c>
      <c r="H21" s="53"/>
      <c r="I21" s="53"/>
    </row>
    <row r="22" spans="1:11" ht="13.5" customHeight="1" x14ac:dyDescent="0.2">
      <c r="A22" s="14">
        <v>12</v>
      </c>
      <c r="B22" s="6" t="s">
        <v>46</v>
      </c>
      <c r="C22" s="6" t="s">
        <v>45</v>
      </c>
      <c r="D22" s="5" t="s">
        <v>71</v>
      </c>
      <c r="E22" s="56"/>
      <c r="F22" s="45"/>
      <c r="G22" s="74">
        <v>1261978</v>
      </c>
      <c r="H22" s="53"/>
      <c r="I22" s="53"/>
      <c r="K22" s="1" t="s">
        <v>153</v>
      </c>
    </row>
    <row r="23" spans="1:11" ht="13.5" customHeight="1" x14ac:dyDescent="0.2">
      <c r="A23" s="14">
        <v>13</v>
      </c>
      <c r="B23" s="6" t="s">
        <v>60</v>
      </c>
      <c r="C23" s="19" t="s">
        <v>61</v>
      </c>
      <c r="D23" s="5" t="s">
        <v>73</v>
      </c>
      <c r="E23" s="56"/>
      <c r="F23" s="45"/>
      <c r="G23" s="74">
        <v>1142015</v>
      </c>
      <c r="H23" s="53"/>
      <c r="I23" s="53"/>
    </row>
    <row r="24" spans="1:11" ht="13.5" customHeight="1" x14ac:dyDescent="0.2">
      <c r="A24" s="88">
        <v>14</v>
      </c>
      <c r="B24" s="31" t="s">
        <v>60</v>
      </c>
      <c r="C24" s="46" t="s">
        <v>34</v>
      </c>
      <c r="D24" s="52" t="s">
        <v>141</v>
      </c>
      <c r="E24" s="56"/>
      <c r="F24" s="57"/>
      <c r="G24" s="83">
        <f>2500+137500</f>
        <v>140000</v>
      </c>
      <c r="H24" s="73"/>
      <c r="I24" s="73"/>
    </row>
    <row r="25" spans="1:11" ht="13.5" customHeight="1" x14ac:dyDescent="0.2">
      <c r="A25" s="14">
        <v>15</v>
      </c>
      <c r="B25" s="6" t="s">
        <v>46</v>
      </c>
      <c r="C25" s="6" t="s">
        <v>90</v>
      </c>
      <c r="D25" s="5" t="s">
        <v>103</v>
      </c>
      <c r="E25" s="56"/>
      <c r="F25" s="45"/>
      <c r="G25" s="74">
        <v>647559</v>
      </c>
      <c r="H25" s="53"/>
      <c r="I25" s="53"/>
    </row>
    <row r="26" spans="1:11" ht="13.5" customHeight="1" x14ac:dyDescent="0.2">
      <c r="A26" s="14">
        <v>16</v>
      </c>
      <c r="B26" s="6" t="s">
        <v>7</v>
      </c>
      <c r="C26" s="20" t="s">
        <v>55</v>
      </c>
      <c r="D26" s="90" t="s">
        <v>78</v>
      </c>
      <c r="E26" s="56"/>
      <c r="F26" s="45"/>
      <c r="G26" s="53"/>
      <c r="H26" s="53"/>
      <c r="I26" s="53"/>
    </row>
    <row r="27" spans="1:11" ht="13.5" customHeight="1" x14ac:dyDescent="0.2">
      <c r="A27" s="14">
        <v>17</v>
      </c>
      <c r="B27" s="6" t="s">
        <v>3</v>
      </c>
      <c r="C27" s="20" t="s">
        <v>143</v>
      </c>
      <c r="D27" s="5"/>
      <c r="E27" s="80" t="s">
        <v>144</v>
      </c>
      <c r="F27" s="45"/>
      <c r="G27" s="58">
        <f>1029663+2500</f>
        <v>1032163</v>
      </c>
      <c r="H27" s="53"/>
      <c r="I27" s="53"/>
    </row>
    <row r="28" spans="1:11" ht="13.5" customHeight="1" x14ac:dyDescent="0.2">
      <c r="A28" s="14">
        <v>18</v>
      </c>
      <c r="B28" s="6" t="s">
        <v>11</v>
      </c>
      <c r="C28" s="6" t="s">
        <v>53</v>
      </c>
      <c r="D28" s="8" t="s">
        <v>115</v>
      </c>
      <c r="E28" s="56"/>
      <c r="F28" s="45"/>
      <c r="G28" s="74">
        <v>40661</v>
      </c>
      <c r="H28" s="53"/>
      <c r="I28" s="53"/>
    </row>
    <row r="29" spans="1:11" ht="13.5" customHeight="1" x14ac:dyDescent="0.2">
      <c r="A29" s="162">
        <v>19</v>
      </c>
      <c r="B29" s="156" t="s">
        <v>10</v>
      </c>
      <c r="C29" s="156" t="s">
        <v>54</v>
      </c>
      <c r="D29" s="5" t="s">
        <v>100</v>
      </c>
      <c r="E29" s="56"/>
      <c r="F29" s="45"/>
      <c r="G29" s="53">
        <v>1114924</v>
      </c>
      <c r="H29" s="53"/>
      <c r="I29" s="53"/>
    </row>
    <row r="30" spans="1:11" ht="13.5" customHeight="1" x14ac:dyDescent="0.2">
      <c r="A30" s="163"/>
      <c r="B30" s="157"/>
      <c r="C30" s="157"/>
      <c r="D30" s="48" t="s">
        <v>145</v>
      </c>
      <c r="E30" s="56"/>
      <c r="F30" s="45"/>
      <c r="G30" s="74"/>
      <c r="H30" s="53"/>
      <c r="I30" s="53"/>
    </row>
    <row r="31" spans="1:11" ht="13.5" customHeight="1" x14ac:dyDescent="0.2">
      <c r="A31" s="50">
        <v>20</v>
      </c>
      <c r="B31" s="6" t="s">
        <v>13</v>
      </c>
      <c r="C31" s="6" t="s">
        <v>19</v>
      </c>
      <c r="D31" s="5" t="s">
        <v>101</v>
      </c>
      <c r="E31" s="56"/>
      <c r="F31" s="45"/>
      <c r="G31" s="74">
        <v>116616</v>
      </c>
      <c r="H31" s="53"/>
      <c r="I31" s="53"/>
    </row>
    <row r="32" spans="1:11" ht="13.5" customHeight="1" x14ac:dyDescent="0.2">
      <c r="A32" s="14">
        <v>21</v>
      </c>
      <c r="B32" s="6" t="s">
        <v>12</v>
      </c>
      <c r="C32" s="6" t="s">
        <v>91</v>
      </c>
      <c r="D32" s="5" t="s">
        <v>77</v>
      </c>
      <c r="E32" s="56"/>
      <c r="F32" s="45"/>
      <c r="G32" s="74">
        <v>388050</v>
      </c>
      <c r="H32" s="53"/>
      <c r="I32" s="53"/>
    </row>
    <row r="33" spans="1:12" ht="13.5" customHeight="1" x14ac:dyDescent="0.2">
      <c r="A33" s="158">
        <v>22</v>
      </c>
      <c r="B33" s="159" t="s">
        <v>17</v>
      </c>
      <c r="C33" s="159" t="s">
        <v>152</v>
      </c>
      <c r="D33" s="9" t="s">
        <v>79</v>
      </c>
      <c r="E33" s="160"/>
      <c r="F33" s="45"/>
      <c r="G33" s="74">
        <v>296554</v>
      </c>
      <c r="H33" s="53"/>
      <c r="I33" s="53"/>
    </row>
    <row r="34" spans="1:12" ht="13.5" customHeight="1" x14ac:dyDescent="0.2">
      <c r="A34" s="158"/>
      <c r="B34" s="159"/>
      <c r="C34" s="159"/>
      <c r="D34" s="5" t="s">
        <v>113</v>
      </c>
      <c r="E34" s="161"/>
      <c r="F34" s="45"/>
      <c r="G34" s="74">
        <v>145541</v>
      </c>
      <c r="H34" s="53"/>
      <c r="I34" s="53"/>
    </row>
    <row r="35" spans="1:12" ht="13.5" customHeight="1" x14ac:dyDescent="0.2">
      <c r="A35" s="158">
        <v>23</v>
      </c>
      <c r="B35" s="159" t="s">
        <v>18</v>
      </c>
      <c r="C35" s="159" t="s">
        <v>58</v>
      </c>
      <c r="D35" s="5" t="s">
        <v>80</v>
      </c>
      <c r="E35" s="160"/>
      <c r="F35" s="45"/>
      <c r="G35" s="74">
        <v>398571</v>
      </c>
      <c r="H35" s="53"/>
      <c r="I35" s="53"/>
    </row>
    <row r="36" spans="1:12" ht="13.5" customHeight="1" x14ac:dyDescent="0.2">
      <c r="A36" s="158"/>
      <c r="B36" s="159"/>
      <c r="C36" s="159"/>
      <c r="D36" s="5" t="s">
        <v>114</v>
      </c>
      <c r="E36" s="161"/>
      <c r="F36" s="45"/>
      <c r="G36" s="74">
        <v>500439</v>
      </c>
      <c r="H36" s="53"/>
      <c r="I36" s="53"/>
    </row>
    <row r="37" spans="1:12" ht="13.5" customHeight="1" x14ac:dyDescent="0.2">
      <c r="A37" s="14">
        <v>24</v>
      </c>
      <c r="B37" s="6" t="s">
        <v>84</v>
      </c>
      <c r="C37" s="6" t="s">
        <v>39</v>
      </c>
      <c r="D37" s="5" t="s">
        <v>72</v>
      </c>
      <c r="E37" s="56"/>
      <c r="F37" s="45"/>
      <c r="G37" s="74">
        <v>99068</v>
      </c>
      <c r="H37" s="53"/>
      <c r="I37" s="53"/>
    </row>
    <row r="38" spans="1:12" ht="13.5" customHeight="1" x14ac:dyDescent="0.2">
      <c r="A38" s="14">
        <v>25</v>
      </c>
      <c r="B38" s="6" t="s">
        <v>122</v>
      </c>
      <c r="C38" s="6" t="s">
        <v>22</v>
      </c>
      <c r="D38" s="5" t="s">
        <v>66</v>
      </c>
      <c r="E38" s="56"/>
      <c r="F38" s="57"/>
      <c r="G38" s="83">
        <v>129134</v>
      </c>
      <c r="H38" s="73"/>
      <c r="I38" s="73"/>
    </row>
    <row r="39" spans="1:12" ht="13.5" customHeight="1" x14ac:dyDescent="0.2">
      <c r="A39" s="14">
        <v>26</v>
      </c>
      <c r="B39" s="6" t="s">
        <v>26</v>
      </c>
      <c r="C39" s="6" t="s">
        <v>27</v>
      </c>
      <c r="D39" s="5" t="s">
        <v>104</v>
      </c>
      <c r="E39" s="56"/>
      <c r="F39" s="45"/>
      <c r="G39" s="74">
        <v>287101</v>
      </c>
      <c r="H39" s="53"/>
      <c r="I39" s="53"/>
    </row>
    <row r="40" spans="1:12" ht="13.5" customHeight="1" x14ac:dyDescent="0.2">
      <c r="A40" s="14">
        <v>27</v>
      </c>
      <c r="B40" s="6" t="s">
        <v>51</v>
      </c>
      <c r="C40" s="6" t="s">
        <v>43</v>
      </c>
      <c r="D40" s="5" t="s">
        <v>81</v>
      </c>
      <c r="E40" s="56"/>
      <c r="F40" s="45"/>
      <c r="G40" s="74">
        <v>303322</v>
      </c>
      <c r="H40" s="53"/>
      <c r="I40" s="53"/>
    </row>
    <row r="41" spans="1:12" ht="13.5" customHeight="1" x14ac:dyDescent="0.2">
      <c r="A41" s="14">
        <v>28</v>
      </c>
      <c r="B41" s="6" t="s">
        <v>14</v>
      </c>
      <c r="C41" s="6" t="s">
        <v>92</v>
      </c>
      <c r="D41" s="90" t="s">
        <v>105</v>
      </c>
      <c r="E41" s="56"/>
      <c r="F41" s="45"/>
      <c r="G41" s="53"/>
      <c r="H41" s="53"/>
      <c r="I41" s="53"/>
    </row>
    <row r="42" spans="1:12" ht="13.5" customHeight="1" x14ac:dyDescent="0.2">
      <c r="A42" s="14">
        <v>29</v>
      </c>
      <c r="B42" s="6" t="s">
        <v>15</v>
      </c>
      <c r="C42" s="19" t="s">
        <v>56</v>
      </c>
      <c r="D42" s="18" t="s">
        <v>126</v>
      </c>
      <c r="E42" s="56"/>
      <c r="F42" s="57"/>
      <c r="G42" s="73"/>
      <c r="H42" s="73">
        <v>38500</v>
      </c>
      <c r="I42" s="73"/>
    </row>
    <row r="43" spans="1:12" ht="13.5" customHeight="1" x14ac:dyDescent="0.2">
      <c r="A43" s="14">
        <v>30</v>
      </c>
      <c r="B43" s="6" t="s">
        <v>47</v>
      </c>
      <c r="C43" s="6" t="s">
        <v>48</v>
      </c>
      <c r="D43" s="5" t="s">
        <v>106</v>
      </c>
      <c r="E43" s="56"/>
      <c r="F43" s="45"/>
      <c r="G43" s="74">
        <v>355774</v>
      </c>
      <c r="H43" s="53"/>
      <c r="I43" s="53"/>
    </row>
    <row r="44" spans="1:12" ht="13.5" customHeight="1" x14ac:dyDescent="0.2">
      <c r="A44" s="14">
        <v>31</v>
      </c>
      <c r="B44" s="6" t="s">
        <v>26</v>
      </c>
      <c r="C44" s="6" t="s">
        <v>93</v>
      </c>
      <c r="D44" s="5" t="s">
        <v>107</v>
      </c>
      <c r="E44" s="56"/>
      <c r="F44" s="45"/>
      <c r="G44" s="74">
        <v>430768</v>
      </c>
      <c r="H44" s="53"/>
      <c r="I44" s="53"/>
    </row>
    <row r="45" spans="1:12" ht="13.5" customHeight="1" x14ac:dyDescent="0.2">
      <c r="A45" s="14">
        <v>32</v>
      </c>
      <c r="B45" s="6" t="s">
        <v>29</v>
      </c>
      <c r="C45" s="20" t="s">
        <v>94</v>
      </c>
      <c r="D45" s="16" t="s">
        <v>131</v>
      </c>
      <c r="E45" s="56"/>
      <c r="F45" s="57"/>
      <c r="G45" s="73"/>
      <c r="H45" s="73"/>
      <c r="I45" s="73">
        <v>467753</v>
      </c>
    </row>
    <row r="46" spans="1:12" ht="13.5" customHeight="1" x14ac:dyDescent="0.2">
      <c r="A46" s="14">
        <v>33</v>
      </c>
      <c r="B46" s="6" t="s">
        <v>29</v>
      </c>
      <c r="C46" s="6" t="s">
        <v>37</v>
      </c>
      <c r="D46" s="5" t="s">
        <v>108</v>
      </c>
      <c r="E46" s="7"/>
      <c r="F46" s="22"/>
      <c r="G46" s="53">
        <v>607863</v>
      </c>
      <c r="H46" s="53"/>
      <c r="I46" s="53"/>
    </row>
    <row r="47" spans="1:12" ht="13.5" customHeight="1" x14ac:dyDescent="0.2">
      <c r="A47" s="14">
        <v>34</v>
      </c>
      <c r="B47" s="6" t="s">
        <v>24</v>
      </c>
      <c r="C47" s="6" t="s">
        <v>28</v>
      </c>
      <c r="D47" s="5" t="s">
        <v>109</v>
      </c>
      <c r="E47" s="7"/>
      <c r="F47" s="22"/>
      <c r="G47" s="53">
        <v>374893</v>
      </c>
      <c r="H47" s="53"/>
      <c r="I47" s="53"/>
      <c r="L47" s="29" t="s">
        <v>153</v>
      </c>
    </row>
    <row r="48" spans="1:12" ht="13.5" customHeight="1" x14ac:dyDescent="0.2">
      <c r="A48" s="14">
        <v>35</v>
      </c>
      <c r="B48" s="20" t="s">
        <v>29</v>
      </c>
      <c r="C48" s="20" t="s">
        <v>30</v>
      </c>
      <c r="D48" s="5" t="s">
        <v>123</v>
      </c>
      <c r="E48" s="7"/>
      <c r="F48" s="26"/>
      <c r="G48" s="53"/>
      <c r="H48" s="53">
        <v>325117</v>
      </c>
      <c r="I48" s="53"/>
      <c r="L48" s="29" t="s">
        <v>153</v>
      </c>
    </row>
    <row r="49" spans="1:11" ht="13.5" customHeight="1" x14ac:dyDescent="0.2">
      <c r="A49" s="14">
        <v>36</v>
      </c>
      <c r="B49" s="6" t="s">
        <v>31</v>
      </c>
      <c r="C49" s="6" t="s">
        <v>32</v>
      </c>
      <c r="D49" s="5" t="s">
        <v>110</v>
      </c>
      <c r="E49" s="7"/>
      <c r="F49" s="26"/>
      <c r="G49" s="53">
        <v>331773</v>
      </c>
      <c r="H49" s="53"/>
      <c r="I49" s="53"/>
    </row>
    <row r="50" spans="1:11" ht="13.5" customHeight="1" x14ac:dyDescent="0.2">
      <c r="A50" s="14">
        <v>37</v>
      </c>
      <c r="B50" s="31" t="s">
        <v>33</v>
      </c>
      <c r="C50" s="32" t="s">
        <v>95</v>
      </c>
      <c r="D50" s="16" t="s">
        <v>127</v>
      </c>
      <c r="E50" s="17"/>
      <c r="F50" s="26"/>
      <c r="G50" s="53"/>
      <c r="H50" s="53">
        <v>657575</v>
      </c>
      <c r="I50" s="53"/>
      <c r="K50" s="29"/>
    </row>
    <row r="51" spans="1:11" ht="13.5" customHeight="1" x14ac:dyDescent="0.2">
      <c r="A51" s="14">
        <v>38</v>
      </c>
      <c r="B51" s="20" t="s">
        <v>87</v>
      </c>
      <c r="C51" s="20" t="s">
        <v>40</v>
      </c>
      <c r="D51" s="5" t="s">
        <v>124</v>
      </c>
      <c r="E51" s="7"/>
      <c r="F51" s="26"/>
      <c r="G51" s="53"/>
      <c r="H51" s="53">
        <v>423644</v>
      </c>
      <c r="I51" s="53"/>
    </row>
    <row r="52" spans="1:11" ht="13.5" customHeight="1" x14ac:dyDescent="0.2">
      <c r="A52" s="152">
        <v>39</v>
      </c>
      <c r="B52" s="154" t="s">
        <v>86</v>
      </c>
      <c r="C52" s="154" t="s">
        <v>96</v>
      </c>
      <c r="D52" s="5" t="s">
        <v>125</v>
      </c>
      <c r="E52" s="7"/>
      <c r="F52" s="26"/>
      <c r="G52" s="53"/>
      <c r="H52" s="53">
        <v>349533</v>
      </c>
      <c r="I52" s="53"/>
    </row>
    <row r="53" spans="1:11" ht="13.5" customHeight="1" x14ac:dyDescent="0.2">
      <c r="A53" s="153"/>
      <c r="B53" s="155"/>
      <c r="C53" s="155"/>
      <c r="D53" s="13" t="s">
        <v>128</v>
      </c>
      <c r="E53" s="7"/>
      <c r="F53" s="22"/>
      <c r="G53" s="53">
        <v>300630</v>
      </c>
      <c r="H53" s="53"/>
      <c r="I53" s="53"/>
    </row>
    <row r="54" spans="1:11" ht="13.5" customHeight="1" x14ac:dyDescent="0.2">
      <c r="A54" s="152">
        <v>40</v>
      </c>
      <c r="B54" s="156" t="s">
        <v>62</v>
      </c>
      <c r="C54" s="156" t="s">
        <v>41</v>
      </c>
      <c r="D54" s="13" t="s">
        <v>74</v>
      </c>
      <c r="E54" s="7"/>
      <c r="F54" s="22"/>
      <c r="G54" s="53">
        <v>439129</v>
      </c>
      <c r="H54" s="53"/>
      <c r="I54" s="53"/>
    </row>
    <row r="55" spans="1:11" ht="13.5" customHeight="1" x14ac:dyDescent="0.2">
      <c r="A55" s="153"/>
      <c r="B55" s="157"/>
      <c r="C55" s="157"/>
      <c r="D55" s="13" t="s">
        <v>129</v>
      </c>
      <c r="E55" s="7"/>
      <c r="F55" s="23"/>
      <c r="G55" s="75">
        <v>137500</v>
      </c>
      <c r="H55" s="75"/>
      <c r="I55" s="75"/>
    </row>
    <row r="56" spans="1:11" ht="13.5" customHeight="1" x14ac:dyDescent="0.2">
      <c r="A56" s="88">
        <v>41</v>
      </c>
      <c r="B56" s="31" t="s">
        <v>63</v>
      </c>
      <c r="C56" s="31" t="s">
        <v>42</v>
      </c>
      <c r="D56" s="5" t="s">
        <v>111</v>
      </c>
      <c r="E56" s="7"/>
      <c r="F56" s="22"/>
      <c r="G56" s="53">
        <v>348862</v>
      </c>
      <c r="H56" s="53"/>
      <c r="I56" s="53"/>
      <c r="K56" s="29" t="s">
        <v>153</v>
      </c>
    </row>
    <row r="57" spans="1:11" ht="13.5" customHeight="1" x14ac:dyDescent="0.2">
      <c r="A57" s="88">
        <v>42</v>
      </c>
      <c r="B57" s="30" t="s">
        <v>64</v>
      </c>
      <c r="C57" s="6" t="s">
        <v>65</v>
      </c>
      <c r="D57" s="5" t="s">
        <v>75</v>
      </c>
      <c r="E57" s="7"/>
      <c r="F57" s="22"/>
      <c r="G57" s="53">
        <v>451145</v>
      </c>
      <c r="H57" s="53"/>
      <c r="I57" s="53"/>
      <c r="K57" s="29"/>
    </row>
    <row r="58" spans="1:11" ht="13.5" customHeight="1" x14ac:dyDescent="0.2">
      <c r="A58" s="88">
        <v>43</v>
      </c>
      <c r="B58" s="30" t="s">
        <v>50</v>
      </c>
      <c r="C58" s="6" t="s">
        <v>44</v>
      </c>
      <c r="D58" s="5" t="s">
        <v>112</v>
      </c>
      <c r="E58" s="7"/>
      <c r="F58" s="28"/>
      <c r="G58" s="84">
        <v>286332</v>
      </c>
      <c r="H58" s="76"/>
      <c r="I58" s="76"/>
      <c r="K58" s="29"/>
    </row>
    <row r="59" spans="1:11" ht="13.5" customHeight="1" x14ac:dyDescent="0.2">
      <c r="A59" s="88">
        <v>44</v>
      </c>
      <c r="B59" s="30" t="s">
        <v>146</v>
      </c>
      <c r="C59" s="6" t="s">
        <v>147</v>
      </c>
      <c r="D59" s="16" t="s">
        <v>148</v>
      </c>
      <c r="E59" s="7"/>
      <c r="F59" s="44"/>
      <c r="G59" s="85">
        <f>2500+321265</f>
        <v>323765</v>
      </c>
      <c r="H59" s="53"/>
      <c r="I59" s="53"/>
    </row>
    <row r="60" spans="1:11" ht="13.5" customHeight="1" x14ac:dyDescent="0.2">
      <c r="A60" s="88">
        <v>45</v>
      </c>
      <c r="B60" s="30" t="s">
        <v>149</v>
      </c>
      <c r="C60" s="6" t="s">
        <v>150</v>
      </c>
      <c r="D60" s="16" t="s">
        <v>151</v>
      </c>
      <c r="E60" s="7"/>
      <c r="F60" s="44"/>
      <c r="G60" s="85">
        <f>2500+141592</f>
        <v>144092</v>
      </c>
      <c r="H60" s="53"/>
      <c r="I60" s="53"/>
    </row>
    <row r="61" spans="1:11" ht="13.5" customHeight="1" x14ac:dyDescent="0.2">
      <c r="A61" s="15">
        <v>46</v>
      </c>
      <c r="B61" s="41" t="s">
        <v>138</v>
      </c>
      <c r="C61" s="10" t="s">
        <v>139</v>
      </c>
      <c r="D61" s="51" t="s">
        <v>140</v>
      </c>
      <c r="E61" s="11"/>
      <c r="F61" s="42"/>
      <c r="G61" s="86">
        <f>175644+2500</f>
        <v>178144</v>
      </c>
      <c r="H61" s="77"/>
      <c r="I61" s="77"/>
    </row>
    <row r="62" spans="1:11" ht="22.5" customHeight="1" x14ac:dyDescent="0.2">
      <c r="A62" s="34"/>
      <c r="B62" s="148" t="s">
        <v>136</v>
      </c>
      <c r="C62" s="148"/>
      <c r="D62" s="148"/>
      <c r="E62" s="148"/>
      <c r="F62" s="40">
        <f>SUM(F8:F61)</f>
        <v>982035</v>
      </c>
      <c r="G62" s="40">
        <f>SUM(G8:G61)</f>
        <v>18965374</v>
      </c>
      <c r="H62" s="40">
        <f>SUM(H8:H61)</f>
        <v>3620136</v>
      </c>
      <c r="I62" s="40">
        <f>SUM(I8:I58)</f>
        <v>467753</v>
      </c>
      <c r="J62" s="29"/>
    </row>
    <row r="63" spans="1:11" ht="22.5" customHeight="1" x14ac:dyDescent="0.2">
      <c r="A63" s="35"/>
      <c r="B63" s="149" t="s">
        <v>135</v>
      </c>
      <c r="C63" s="149"/>
      <c r="D63" s="149"/>
      <c r="E63" s="149"/>
      <c r="F63" s="150">
        <f>SUM(F62:I62)</f>
        <v>24035298</v>
      </c>
      <c r="G63" s="151"/>
      <c r="H63" s="151"/>
      <c r="I63" s="151"/>
      <c r="J63" s="29"/>
    </row>
    <row r="64" spans="1:11" ht="8.25" customHeight="1" x14ac:dyDescent="0.2">
      <c r="A64" s="36"/>
      <c r="B64" s="2"/>
      <c r="C64" s="2"/>
      <c r="D64" s="2"/>
      <c r="E64" s="2"/>
      <c r="J64" s="29"/>
    </row>
    <row r="65" spans="1:10" x14ac:dyDescent="0.2">
      <c r="B65" s="36" t="s">
        <v>160</v>
      </c>
      <c r="C65" s="2"/>
      <c r="D65" s="2" t="s">
        <v>153</v>
      </c>
      <c r="E65" s="2"/>
      <c r="F65" s="25">
        <f>F62-(F11+F27)</f>
        <v>982035</v>
      </c>
      <c r="G65" s="25">
        <f>G62-G27</f>
        <v>17933211</v>
      </c>
      <c r="H65" s="25"/>
      <c r="I65" s="25">
        <f>I62-0</f>
        <v>467753</v>
      </c>
      <c r="J65" s="1" t="s">
        <v>153</v>
      </c>
    </row>
    <row r="66" spans="1:10" x14ac:dyDescent="0.2">
      <c r="B66" s="36" t="s">
        <v>132</v>
      </c>
      <c r="C66" s="2"/>
      <c r="D66" s="2"/>
      <c r="E66" s="64"/>
      <c r="F66" s="25">
        <f>F11+F27</f>
        <v>0</v>
      </c>
      <c r="G66" s="61"/>
    </row>
    <row r="67" spans="1:10" x14ac:dyDescent="0.2">
      <c r="B67" s="36"/>
      <c r="C67" s="2"/>
      <c r="D67" s="2"/>
      <c r="E67" s="2"/>
      <c r="F67" s="25">
        <f>SUM(F65:F66)</f>
        <v>982035</v>
      </c>
      <c r="G67" s="61"/>
    </row>
    <row r="68" spans="1:10" x14ac:dyDescent="0.2">
      <c r="B68" s="36"/>
      <c r="C68" s="2"/>
      <c r="D68" s="2"/>
      <c r="E68" s="2"/>
      <c r="G68" s="60"/>
    </row>
    <row r="69" spans="1:10" x14ac:dyDescent="0.2">
      <c r="B69" s="37" t="s">
        <v>133</v>
      </c>
      <c r="C69" s="2"/>
      <c r="D69" s="2"/>
      <c r="E69" s="2"/>
      <c r="G69" s="61"/>
    </row>
    <row r="70" spans="1:10" x14ac:dyDescent="0.2">
      <c r="B70" s="36" t="s">
        <v>134</v>
      </c>
      <c r="C70" s="2"/>
      <c r="D70" s="2"/>
      <c r="E70" s="2"/>
    </row>
    <row r="71" spans="1:10" x14ac:dyDescent="0.2">
      <c r="A71" s="36"/>
      <c r="B71" s="2"/>
      <c r="C71" s="2"/>
      <c r="D71" s="2"/>
      <c r="E71" s="2"/>
      <c r="G71" s="25"/>
      <c r="H71" s="25"/>
    </row>
    <row r="72" spans="1:10" x14ac:dyDescent="0.2">
      <c r="A72" s="36"/>
      <c r="B72" s="2"/>
      <c r="C72" s="2"/>
      <c r="D72" s="2"/>
      <c r="E72" s="2"/>
    </row>
    <row r="73" spans="1:10" x14ac:dyDescent="0.2">
      <c r="A73" s="36"/>
      <c r="B73" s="2"/>
      <c r="C73" s="2"/>
      <c r="D73" s="2"/>
      <c r="E73" s="2"/>
    </row>
    <row r="74" spans="1:10" x14ac:dyDescent="0.2">
      <c r="A74" s="36"/>
      <c r="B74" s="2"/>
      <c r="C74" s="2"/>
      <c r="D74" s="2"/>
      <c r="E74" s="2"/>
    </row>
    <row r="75" spans="1:10" x14ac:dyDescent="0.2">
      <c r="A75" s="36"/>
      <c r="B75" s="2"/>
      <c r="C75" s="2"/>
      <c r="D75" s="2"/>
      <c r="E75" s="2"/>
    </row>
    <row r="76" spans="1:10" x14ac:dyDescent="0.2">
      <c r="A76" s="36"/>
      <c r="B76" s="2"/>
      <c r="C76" s="2"/>
      <c r="D76" s="2"/>
      <c r="E76" s="2"/>
    </row>
    <row r="77" spans="1:10" x14ac:dyDescent="0.2">
      <c r="A77" s="36"/>
      <c r="B77" s="2"/>
      <c r="C77" s="2"/>
      <c r="D77" s="2"/>
      <c r="E77" s="2"/>
    </row>
    <row r="78" spans="1:10" x14ac:dyDescent="0.2">
      <c r="A78" s="36"/>
      <c r="B78" s="2"/>
      <c r="C78" s="2"/>
      <c r="D78" s="2"/>
      <c r="E78" s="2"/>
    </row>
    <row r="79" spans="1:10" x14ac:dyDescent="0.2">
      <c r="A79" s="36"/>
      <c r="B79" s="2"/>
      <c r="C79" s="2"/>
      <c r="D79" s="2"/>
      <c r="E79" s="2"/>
    </row>
    <row r="80" spans="1:10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  <row r="151" spans="1:5" x14ac:dyDescent="0.2">
      <c r="A151" s="36"/>
      <c r="B151" s="2"/>
      <c r="C151" s="2"/>
      <c r="D151" s="2"/>
      <c r="E151" s="2"/>
    </row>
    <row r="152" spans="1:5" x14ac:dyDescent="0.2">
      <c r="A152" s="36"/>
      <c r="B152" s="2"/>
      <c r="C152" s="2"/>
      <c r="D152" s="2"/>
      <c r="E152" s="2"/>
    </row>
  </sheetData>
  <mergeCells count="40">
    <mergeCell ref="A2:I2"/>
    <mergeCell ref="A3:I3"/>
    <mergeCell ref="A4:I4"/>
    <mergeCell ref="A5:F5"/>
    <mergeCell ref="A6:A7"/>
    <mergeCell ref="B6:B7"/>
    <mergeCell ref="C6:C7"/>
    <mergeCell ref="D6:E6"/>
    <mergeCell ref="F6:I6"/>
    <mergeCell ref="A8:A9"/>
    <mergeCell ref="B8:B9"/>
    <mergeCell ref="C8:C9"/>
    <mergeCell ref="E8:E9"/>
    <mergeCell ref="A11:A12"/>
    <mergeCell ref="B11:B12"/>
    <mergeCell ref="C11:C12"/>
    <mergeCell ref="A14:A15"/>
    <mergeCell ref="B14:B15"/>
    <mergeCell ref="C14:C15"/>
    <mergeCell ref="E14:E15"/>
    <mergeCell ref="A29:A30"/>
    <mergeCell ref="B29:B30"/>
    <mergeCell ref="C29:C30"/>
    <mergeCell ref="A33:A34"/>
    <mergeCell ref="B33:B34"/>
    <mergeCell ref="C33:C34"/>
    <mergeCell ref="E33:E34"/>
    <mergeCell ref="A35:A36"/>
    <mergeCell ref="B35:B36"/>
    <mergeCell ref="C35:C36"/>
    <mergeCell ref="E35:E36"/>
    <mergeCell ref="B62:E62"/>
    <mergeCell ref="B63:E63"/>
    <mergeCell ref="F63:I63"/>
    <mergeCell ref="A52:A53"/>
    <mergeCell ref="B52:B53"/>
    <mergeCell ref="C52:C53"/>
    <mergeCell ref="A54:A55"/>
    <mergeCell ref="B54:B55"/>
    <mergeCell ref="C54:C55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showGridLines="0" zoomScaleSheetLayoutView="100" workbookViewId="0">
      <pane ySplit="7" topLeftCell="A8" activePane="bottomLeft" state="frozen"/>
      <selection pane="bottomLeft" activeCell="F32" sqref="F32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9" width="14.83203125" style="1" customWidth="1"/>
    <col min="10" max="10" width="8.83203125" style="1"/>
    <col min="11" max="11" width="14" style="1" bestFit="1" customWidth="1"/>
    <col min="12" max="16384" width="8.83203125" style="1"/>
  </cols>
  <sheetData>
    <row r="1" spans="1:11" ht="6.75" customHeight="1" x14ac:dyDescent="0.2"/>
    <row r="2" spans="1:11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  <c r="I2" s="172"/>
    </row>
    <row r="3" spans="1:11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  <c r="I3" s="173"/>
    </row>
    <row r="4" spans="1:11" ht="15" customHeight="1" x14ac:dyDescent="0.2">
      <c r="A4" s="173" t="s">
        <v>174</v>
      </c>
      <c r="B4" s="173"/>
      <c r="C4" s="173"/>
      <c r="D4" s="173"/>
      <c r="E4" s="173"/>
      <c r="F4" s="173"/>
      <c r="G4" s="173"/>
      <c r="H4" s="173"/>
      <c r="I4" s="173"/>
    </row>
    <row r="5" spans="1:11" ht="6" customHeight="1" x14ac:dyDescent="0.2">
      <c r="A5" s="174"/>
      <c r="B5" s="174"/>
      <c r="C5" s="174"/>
      <c r="D5" s="174"/>
      <c r="E5" s="174"/>
      <c r="F5" s="173"/>
    </row>
    <row r="6" spans="1:11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  <c r="I6" s="178"/>
    </row>
    <row r="7" spans="1:11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42256</v>
      </c>
      <c r="G7" s="38">
        <v>42259</v>
      </c>
      <c r="H7" s="38">
        <v>42263</v>
      </c>
      <c r="I7" s="38">
        <v>42266</v>
      </c>
      <c r="J7" s="1" t="s">
        <v>153</v>
      </c>
    </row>
    <row r="8" spans="1:11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21"/>
      <c r="G8" s="72">
        <v>753063</v>
      </c>
      <c r="H8" s="72"/>
      <c r="I8" s="72"/>
    </row>
    <row r="9" spans="1:11" ht="13.5" customHeight="1" x14ac:dyDescent="0.2">
      <c r="A9" s="165"/>
      <c r="B9" s="167"/>
      <c r="C9" s="167"/>
      <c r="D9" s="5" t="s">
        <v>99</v>
      </c>
      <c r="E9" s="169"/>
      <c r="F9" s="22"/>
      <c r="G9" s="53">
        <v>137665</v>
      </c>
      <c r="H9" s="53"/>
      <c r="I9" s="53"/>
    </row>
    <row r="10" spans="1:11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2">
        <f>373326+2000</f>
        <v>375326</v>
      </c>
      <c r="H10" s="53"/>
      <c r="I10" s="53"/>
    </row>
    <row r="11" spans="1:11" ht="13.5" customHeight="1" x14ac:dyDescent="0.2">
      <c r="A11" s="152">
        <v>3</v>
      </c>
      <c r="B11" s="156" t="s">
        <v>5</v>
      </c>
      <c r="C11" s="170" t="s">
        <v>20</v>
      </c>
      <c r="E11" s="79" t="s">
        <v>98</v>
      </c>
      <c r="F11" s="53"/>
      <c r="G11" s="26">
        <v>422089</v>
      </c>
      <c r="H11" s="53"/>
      <c r="I11" s="53"/>
      <c r="K11" s="59"/>
    </row>
    <row r="12" spans="1:11" ht="13.5" customHeight="1" x14ac:dyDescent="0.2">
      <c r="A12" s="153"/>
      <c r="B12" s="157"/>
      <c r="C12" s="171"/>
      <c r="D12" s="47" t="s">
        <v>142</v>
      </c>
      <c r="E12" s="55"/>
      <c r="F12" s="45"/>
      <c r="G12" s="45">
        <f>2500+1435214</f>
        <v>1437714</v>
      </c>
      <c r="H12" s="53"/>
      <c r="I12" s="53"/>
    </row>
    <row r="13" spans="1:11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26"/>
      <c r="H13" s="53">
        <v>436004</v>
      </c>
      <c r="I13" s="53"/>
    </row>
    <row r="14" spans="1:11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/>
      <c r="G14" s="45">
        <v>1358030</v>
      </c>
      <c r="H14" s="53"/>
      <c r="I14" s="53"/>
    </row>
    <row r="15" spans="1:11" ht="13.5" customHeight="1" x14ac:dyDescent="0.2">
      <c r="A15" s="158"/>
      <c r="B15" s="159"/>
      <c r="C15" s="159"/>
      <c r="D15" s="5" t="s">
        <v>156</v>
      </c>
      <c r="E15" s="161"/>
      <c r="F15" s="45"/>
      <c r="G15" s="45">
        <v>443000</v>
      </c>
      <c r="H15" s="53"/>
      <c r="I15" s="53"/>
    </row>
    <row r="16" spans="1:11" ht="13.5" customHeight="1" x14ac:dyDescent="0.2">
      <c r="A16" s="14">
        <v>6</v>
      </c>
      <c r="B16" s="6" t="s">
        <v>85</v>
      </c>
      <c r="C16" s="6" t="s">
        <v>23</v>
      </c>
      <c r="D16" s="120" t="s">
        <v>67</v>
      </c>
      <c r="E16" s="56"/>
      <c r="F16" s="45"/>
      <c r="G16" s="121">
        <v>903093</v>
      </c>
      <c r="H16" s="53"/>
      <c r="I16" s="53"/>
    </row>
    <row r="17" spans="1:11" ht="13.5" customHeight="1" x14ac:dyDescent="0.2">
      <c r="A17" s="14">
        <v>7</v>
      </c>
      <c r="B17" s="6" t="s">
        <v>2</v>
      </c>
      <c r="C17" s="6" t="s">
        <v>25</v>
      </c>
      <c r="D17" s="5" t="s">
        <v>69</v>
      </c>
      <c r="E17" s="56"/>
      <c r="F17" s="45"/>
      <c r="G17" s="45">
        <v>488512</v>
      </c>
      <c r="H17" s="53"/>
      <c r="I17" s="53"/>
    </row>
    <row r="18" spans="1:11" ht="13.5" customHeight="1" x14ac:dyDescent="0.2">
      <c r="A18" s="14">
        <v>8</v>
      </c>
      <c r="B18" s="6" t="s">
        <v>59</v>
      </c>
      <c r="C18" s="6" t="s">
        <v>35</v>
      </c>
      <c r="D18" s="5" t="s">
        <v>102</v>
      </c>
      <c r="E18" s="56"/>
      <c r="F18" s="45"/>
      <c r="G18" s="45">
        <v>598155</v>
      </c>
      <c r="H18" s="53"/>
      <c r="I18" s="53"/>
    </row>
    <row r="19" spans="1:11" ht="13.5" customHeight="1" x14ac:dyDescent="0.2">
      <c r="A19" s="14">
        <v>9</v>
      </c>
      <c r="B19" s="6" t="s">
        <v>49</v>
      </c>
      <c r="C19" s="6" t="s">
        <v>36</v>
      </c>
      <c r="D19" s="5" t="s">
        <v>68</v>
      </c>
      <c r="E19" s="56"/>
      <c r="F19" s="57"/>
      <c r="G19" s="113"/>
      <c r="H19" s="73">
        <v>734871</v>
      </c>
      <c r="I19" s="73"/>
      <c r="K19" s="60"/>
    </row>
    <row r="20" spans="1:11" ht="13.5" customHeight="1" x14ac:dyDescent="0.2">
      <c r="A20" s="14">
        <v>10</v>
      </c>
      <c r="B20" s="20" t="s">
        <v>83</v>
      </c>
      <c r="C20" s="20" t="s">
        <v>21</v>
      </c>
      <c r="D20" s="5" t="s">
        <v>121</v>
      </c>
      <c r="E20" s="56"/>
      <c r="F20" s="45"/>
      <c r="G20" s="26"/>
      <c r="H20" s="53">
        <v>661669</v>
      </c>
      <c r="I20" s="53"/>
    </row>
    <row r="21" spans="1:11" ht="13.5" customHeight="1" x14ac:dyDescent="0.2">
      <c r="A21" s="14">
        <v>11</v>
      </c>
      <c r="B21" s="6" t="s">
        <v>82</v>
      </c>
      <c r="C21" s="6" t="s">
        <v>38</v>
      </c>
      <c r="D21" s="5" t="s">
        <v>70</v>
      </c>
      <c r="E21" s="56"/>
      <c r="F21" s="45"/>
      <c r="G21" s="45">
        <v>534273</v>
      </c>
      <c r="H21" s="53"/>
      <c r="I21" s="53"/>
    </row>
    <row r="22" spans="1:11" ht="13.5" customHeight="1" x14ac:dyDescent="0.2">
      <c r="A22" s="14">
        <v>12</v>
      </c>
      <c r="B22" s="6" t="s">
        <v>46</v>
      </c>
      <c r="C22" s="6" t="s">
        <v>45</v>
      </c>
      <c r="D22" s="5" t="s">
        <v>71</v>
      </c>
      <c r="E22" s="56"/>
      <c r="F22" s="45"/>
      <c r="G22" s="45">
        <v>863479</v>
      </c>
      <c r="H22" s="53"/>
      <c r="I22" s="53"/>
      <c r="K22" s="1" t="s">
        <v>153</v>
      </c>
    </row>
    <row r="23" spans="1:11" ht="13.5" customHeight="1" x14ac:dyDescent="0.2">
      <c r="A23" s="14">
        <v>13</v>
      </c>
      <c r="B23" s="6" t="s">
        <v>60</v>
      </c>
      <c r="C23" s="19" t="s">
        <v>61</v>
      </c>
      <c r="D23" s="5" t="s">
        <v>73</v>
      </c>
      <c r="E23" s="56"/>
      <c r="F23" s="45"/>
      <c r="G23" s="45">
        <v>537082</v>
      </c>
      <c r="H23" s="53"/>
      <c r="I23" s="53"/>
    </row>
    <row r="24" spans="1:11" ht="13.5" customHeight="1" x14ac:dyDescent="0.2">
      <c r="A24" s="91">
        <v>14</v>
      </c>
      <c r="B24" s="31" t="s">
        <v>60</v>
      </c>
      <c r="C24" s="46" t="s">
        <v>34</v>
      </c>
      <c r="D24" s="52" t="s">
        <v>141</v>
      </c>
      <c r="E24" s="56"/>
      <c r="F24" s="57"/>
      <c r="G24" s="57">
        <f>2500+137698</f>
        <v>140198</v>
      </c>
      <c r="H24" s="73"/>
      <c r="I24" s="73"/>
    </row>
    <row r="25" spans="1:11" ht="13.5" customHeight="1" x14ac:dyDescent="0.2">
      <c r="A25" s="14">
        <v>15</v>
      </c>
      <c r="B25" s="6" t="s">
        <v>46</v>
      </c>
      <c r="C25" s="6" t="s">
        <v>90</v>
      </c>
      <c r="D25" s="120" t="s">
        <v>103</v>
      </c>
      <c r="E25" s="56"/>
      <c r="F25" s="45"/>
      <c r="G25" s="121">
        <v>1881497</v>
      </c>
      <c r="H25" s="53"/>
      <c r="I25" s="53"/>
    </row>
    <row r="26" spans="1:11" ht="13.5" customHeight="1" x14ac:dyDescent="0.2">
      <c r="A26" s="14">
        <v>16</v>
      </c>
      <c r="B26" s="6" t="s">
        <v>7</v>
      </c>
      <c r="C26" s="20" t="s">
        <v>55</v>
      </c>
      <c r="D26" s="90" t="s">
        <v>78</v>
      </c>
      <c r="E26" s="56"/>
      <c r="F26" s="45"/>
      <c r="G26" s="26">
        <v>311000</v>
      </c>
      <c r="H26" s="53"/>
      <c r="I26" s="53"/>
    </row>
    <row r="27" spans="1:11" ht="13.5" customHeight="1" x14ac:dyDescent="0.2">
      <c r="A27" s="14">
        <v>17</v>
      </c>
      <c r="B27" s="6" t="s">
        <v>3</v>
      </c>
      <c r="C27" s="20" t="s">
        <v>143</v>
      </c>
      <c r="D27" s="5"/>
      <c r="E27" s="80" t="s">
        <v>144</v>
      </c>
      <c r="F27" s="45"/>
      <c r="G27" s="45">
        <f>699963+2500</f>
        <v>702463</v>
      </c>
      <c r="H27" s="53"/>
      <c r="I27" s="53"/>
    </row>
    <row r="28" spans="1:11" ht="13.5" customHeight="1" x14ac:dyDescent="0.2">
      <c r="A28" s="14">
        <v>18</v>
      </c>
      <c r="B28" s="6" t="s">
        <v>11</v>
      </c>
      <c r="C28" s="6" t="s">
        <v>53</v>
      </c>
      <c r="D28" s="8" t="s">
        <v>115</v>
      </c>
      <c r="E28" s="56"/>
      <c r="F28" s="45"/>
      <c r="G28" s="74">
        <v>77698</v>
      </c>
      <c r="H28" s="53"/>
      <c r="I28" s="53"/>
    </row>
    <row r="29" spans="1:11" ht="13.5" customHeight="1" x14ac:dyDescent="0.2">
      <c r="A29" s="162">
        <v>19</v>
      </c>
      <c r="B29" s="156" t="s">
        <v>10</v>
      </c>
      <c r="C29" s="156" t="s">
        <v>54</v>
      </c>
      <c r="D29" s="5" t="s">
        <v>100</v>
      </c>
      <c r="E29" s="56"/>
      <c r="F29" s="45"/>
      <c r="G29" s="53">
        <v>1176792</v>
      </c>
      <c r="H29" s="53"/>
      <c r="I29" s="53"/>
    </row>
    <row r="30" spans="1:11" ht="13.5" customHeight="1" x14ac:dyDescent="0.2">
      <c r="A30" s="163"/>
      <c r="B30" s="157"/>
      <c r="C30" s="157"/>
      <c r="D30" s="48" t="s">
        <v>145</v>
      </c>
      <c r="E30" s="56"/>
      <c r="F30" s="45"/>
      <c r="G30" s="74"/>
      <c r="H30" s="53"/>
      <c r="I30" s="53"/>
    </row>
    <row r="31" spans="1:11" ht="13.5" customHeight="1" x14ac:dyDescent="0.2">
      <c r="A31" s="50">
        <v>20</v>
      </c>
      <c r="B31" s="6" t="s">
        <v>13</v>
      </c>
      <c r="C31" s="6" t="s">
        <v>19</v>
      </c>
      <c r="D31" s="5" t="s">
        <v>101</v>
      </c>
      <c r="E31" s="56"/>
      <c r="F31" s="45"/>
      <c r="G31" s="74">
        <v>137368</v>
      </c>
      <c r="H31" s="53"/>
      <c r="I31" s="53"/>
    </row>
    <row r="32" spans="1:11" ht="13.5" customHeight="1" x14ac:dyDescent="0.2">
      <c r="A32" s="14">
        <v>21</v>
      </c>
      <c r="B32" s="6" t="s">
        <v>12</v>
      </c>
      <c r="C32" s="6" t="s">
        <v>91</v>
      </c>
      <c r="D32" s="5" t="s">
        <v>77</v>
      </c>
      <c r="E32" s="56"/>
      <c r="F32" s="45"/>
      <c r="G32" s="74">
        <v>325863</v>
      </c>
      <c r="H32" s="53"/>
      <c r="I32" s="53"/>
    </row>
    <row r="33" spans="1:12" ht="13.5" customHeight="1" x14ac:dyDescent="0.2">
      <c r="A33" s="158">
        <v>22</v>
      </c>
      <c r="B33" s="159" t="s">
        <v>17</v>
      </c>
      <c r="C33" s="159" t="s">
        <v>152</v>
      </c>
      <c r="D33" s="9" t="s">
        <v>79</v>
      </c>
      <c r="E33" s="160"/>
      <c r="F33" s="45"/>
      <c r="G33" s="74">
        <v>267198</v>
      </c>
      <c r="H33" s="53"/>
      <c r="I33" s="53"/>
    </row>
    <row r="34" spans="1:12" ht="13.5" customHeight="1" x14ac:dyDescent="0.2">
      <c r="A34" s="158"/>
      <c r="B34" s="159"/>
      <c r="C34" s="159"/>
      <c r="D34" s="5" t="s">
        <v>113</v>
      </c>
      <c r="E34" s="161"/>
      <c r="F34" s="45"/>
      <c r="G34" s="74">
        <v>145211</v>
      </c>
      <c r="H34" s="53"/>
      <c r="I34" s="53"/>
    </row>
    <row r="35" spans="1:12" ht="13.5" customHeight="1" x14ac:dyDescent="0.2">
      <c r="A35" s="158">
        <v>23</v>
      </c>
      <c r="B35" s="159" t="s">
        <v>18</v>
      </c>
      <c r="C35" s="159" t="s">
        <v>58</v>
      </c>
      <c r="D35" s="5" t="s">
        <v>80</v>
      </c>
      <c r="E35" s="160"/>
      <c r="F35" s="45"/>
      <c r="G35" s="74">
        <v>327540</v>
      </c>
      <c r="H35" s="53"/>
      <c r="I35" s="53"/>
    </row>
    <row r="36" spans="1:12" ht="13.5" customHeight="1" x14ac:dyDescent="0.2">
      <c r="A36" s="158"/>
      <c r="B36" s="159"/>
      <c r="C36" s="159"/>
      <c r="D36" s="5" t="s">
        <v>114</v>
      </c>
      <c r="E36" s="161"/>
      <c r="F36" s="45"/>
      <c r="G36" s="74">
        <v>447262</v>
      </c>
      <c r="H36" s="53"/>
      <c r="I36" s="53"/>
    </row>
    <row r="37" spans="1:12" ht="13.5" customHeight="1" x14ac:dyDescent="0.2">
      <c r="A37" s="14">
        <v>24</v>
      </c>
      <c r="B37" s="6" t="s">
        <v>84</v>
      </c>
      <c r="C37" s="6" t="s">
        <v>39</v>
      </c>
      <c r="D37" s="5" t="s">
        <v>72</v>
      </c>
      <c r="E37" s="56"/>
      <c r="F37" s="45"/>
      <c r="G37" s="74">
        <v>319166</v>
      </c>
      <c r="H37" s="53"/>
      <c r="I37" s="53"/>
    </row>
    <row r="38" spans="1:12" ht="13.5" customHeight="1" x14ac:dyDescent="0.2">
      <c r="A38" s="14">
        <v>25</v>
      </c>
      <c r="B38" s="6" t="s">
        <v>122</v>
      </c>
      <c r="C38" s="6" t="s">
        <v>22</v>
      </c>
      <c r="D38" s="5" t="s">
        <v>66</v>
      </c>
      <c r="E38" s="56"/>
      <c r="F38" s="57"/>
      <c r="G38" s="83">
        <v>183261</v>
      </c>
      <c r="H38" s="73"/>
      <c r="I38" s="73"/>
    </row>
    <row r="39" spans="1:12" ht="13.5" customHeight="1" x14ac:dyDescent="0.2">
      <c r="A39" s="14">
        <v>26</v>
      </c>
      <c r="B39" s="6" t="s">
        <v>26</v>
      </c>
      <c r="C39" s="6" t="s">
        <v>27</v>
      </c>
      <c r="D39" s="5" t="s">
        <v>104</v>
      </c>
      <c r="E39" s="56"/>
      <c r="F39" s="45"/>
      <c r="G39" s="74">
        <v>499427</v>
      </c>
      <c r="H39" s="53"/>
      <c r="I39" s="53"/>
    </row>
    <row r="40" spans="1:12" ht="13.5" customHeight="1" x14ac:dyDescent="0.2">
      <c r="A40" s="14">
        <v>27</v>
      </c>
      <c r="B40" s="6" t="s">
        <v>51</v>
      </c>
      <c r="C40" s="6" t="s">
        <v>43</v>
      </c>
      <c r="D40" s="5" t="s">
        <v>81</v>
      </c>
      <c r="E40" s="56"/>
      <c r="F40" s="45"/>
      <c r="G40" s="74">
        <v>303267</v>
      </c>
      <c r="H40" s="53"/>
      <c r="I40" s="53"/>
    </row>
    <row r="41" spans="1:12" ht="13.5" customHeight="1" x14ac:dyDescent="0.2">
      <c r="A41" s="14">
        <v>28</v>
      </c>
      <c r="B41" s="6" t="s">
        <v>14</v>
      </c>
      <c r="C41" s="6" t="s">
        <v>92</v>
      </c>
      <c r="D41" s="120" t="s">
        <v>105</v>
      </c>
      <c r="E41" s="56"/>
      <c r="F41" s="45"/>
      <c r="G41" s="53"/>
      <c r="H41" s="65"/>
      <c r="I41" s="53"/>
    </row>
    <row r="42" spans="1:12" ht="13.5" customHeight="1" x14ac:dyDescent="0.2">
      <c r="A42" s="14">
        <v>29</v>
      </c>
      <c r="B42" s="6" t="s">
        <v>15</v>
      </c>
      <c r="C42" s="19" t="s">
        <v>56</v>
      </c>
      <c r="D42" s="18" t="s">
        <v>126</v>
      </c>
      <c r="E42" s="56"/>
      <c r="F42" s="57"/>
      <c r="G42" s="73"/>
      <c r="H42" s="73">
        <v>38500</v>
      </c>
      <c r="I42" s="73"/>
    </row>
    <row r="43" spans="1:12" ht="13.5" customHeight="1" x14ac:dyDescent="0.2">
      <c r="A43" s="14">
        <v>30</v>
      </c>
      <c r="B43" s="6" t="s">
        <v>47</v>
      </c>
      <c r="C43" s="6" t="s">
        <v>48</v>
      </c>
      <c r="D43" s="5" t="s">
        <v>106</v>
      </c>
      <c r="E43" s="56"/>
      <c r="F43" s="45"/>
      <c r="G43" s="74">
        <v>569394</v>
      </c>
      <c r="H43" s="53"/>
      <c r="I43" s="53"/>
    </row>
    <row r="44" spans="1:12" ht="13.5" customHeight="1" x14ac:dyDescent="0.2">
      <c r="A44" s="14">
        <v>31</v>
      </c>
      <c r="B44" s="6" t="s">
        <v>26</v>
      </c>
      <c r="C44" s="6" t="s">
        <v>93</v>
      </c>
      <c r="D44" s="5" t="s">
        <v>107</v>
      </c>
      <c r="E44" s="56"/>
      <c r="F44" s="45"/>
      <c r="G44" s="74">
        <v>560249</v>
      </c>
      <c r="H44" s="53"/>
      <c r="I44" s="53"/>
    </row>
    <row r="45" spans="1:12" ht="13.5" customHeight="1" x14ac:dyDescent="0.2">
      <c r="A45" s="14">
        <v>32</v>
      </c>
      <c r="B45" s="6" t="s">
        <v>29</v>
      </c>
      <c r="C45" s="20" t="s">
        <v>94</v>
      </c>
      <c r="D45" s="16" t="s">
        <v>131</v>
      </c>
      <c r="E45" s="56"/>
      <c r="F45" s="57"/>
      <c r="G45" s="73"/>
      <c r="H45" s="73"/>
      <c r="I45" s="73">
        <v>350715</v>
      </c>
    </row>
    <row r="46" spans="1:12" ht="13.5" customHeight="1" x14ac:dyDescent="0.2">
      <c r="A46" s="14">
        <v>33</v>
      </c>
      <c r="B46" s="6" t="s">
        <v>29</v>
      </c>
      <c r="C46" s="6" t="s">
        <v>37</v>
      </c>
      <c r="D46" s="5" t="s">
        <v>108</v>
      </c>
      <c r="E46" s="7"/>
      <c r="F46" s="22"/>
      <c r="G46" s="53">
        <v>803737</v>
      </c>
      <c r="H46" s="53"/>
      <c r="I46" s="53"/>
    </row>
    <row r="47" spans="1:12" ht="13.5" customHeight="1" x14ac:dyDescent="0.2">
      <c r="A47" s="14">
        <v>34</v>
      </c>
      <c r="B47" s="6" t="s">
        <v>24</v>
      </c>
      <c r="C47" s="6" t="s">
        <v>28</v>
      </c>
      <c r="D47" s="5" t="s">
        <v>109</v>
      </c>
      <c r="E47" s="7"/>
      <c r="F47" s="22"/>
      <c r="G47" s="53">
        <v>570710</v>
      </c>
      <c r="H47" s="53"/>
      <c r="I47" s="53"/>
      <c r="L47" s="29" t="s">
        <v>153</v>
      </c>
    </row>
    <row r="48" spans="1:12" ht="13.5" customHeight="1" x14ac:dyDescent="0.2">
      <c r="A48" s="14">
        <v>35</v>
      </c>
      <c r="B48" s="20" t="s">
        <v>29</v>
      </c>
      <c r="C48" s="20" t="s">
        <v>30</v>
      </c>
      <c r="D48" s="5" t="s">
        <v>123</v>
      </c>
      <c r="E48" s="7"/>
      <c r="F48" s="26"/>
      <c r="G48" s="53"/>
      <c r="H48" s="53">
        <v>374575</v>
      </c>
      <c r="I48" s="53"/>
      <c r="L48" s="29" t="s">
        <v>153</v>
      </c>
    </row>
    <row r="49" spans="1:11" ht="13.5" customHeight="1" x14ac:dyDescent="0.2">
      <c r="A49" s="14">
        <v>36</v>
      </c>
      <c r="B49" s="6" t="s">
        <v>31</v>
      </c>
      <c r="C49" s="6" t="s">
        <v>32</v>
      </c>
      <c r="D49" s="5" t="s">
        <v>110</v>
      </c>
      <c r="E49" s="7"/>
      <c r="F49" s="26"/>
      <c r="G49" s="53">
        <v>512143</v>
      </c>
      <c r="H49" s="53"/>
      <c r="I49" s="53"/>
    </row>
    <row r="50" spans="1:11" ht="13.5" customHeight="1" x14ac:dyDescent="0.2">
      <c r="A50" s="14">
        <v>37</v>
      </c>
      <c r="B50" s="31" t="s">
        <v>33</v>
      </c>
      <c r="C50" s="32" t="s">
        <v>95</v>
      </c>
      <c r="D50" s="16" t="s">
        <v>127</v>
      </c>
      <c r="E50" s="17"/>
      <c r="F50" s="26"/>
      <c r="G50" s="53"/>
      <c r="H50" s="53">
        <v>604942</v>
      </c>
      <c r="I50" s="53"/>
      <c r="K50" s="29"/>
    </row>
    <row r="51" spans="1:11" ht="13.5" customHeight="1" x14ac:dyDescent="0.2">
      <c r="A51" s="14">
        <v>38</v>
      </c>
      <c r="B51" s="20" t="s">
        <v>87</v>
      </c>
      <c r="C51" s="20" t="s">
        <v>40</v>
      </c>
      <c r="D51" s="5" t="s">
        <v>124</v>
      </c>
      <c r="E51" s="7"/>
      <c r="F51" s="26"/>
      <c r="G51" s="53"/>
      <c r="H51" s="53">
        <v>480886</v>
      </c>
      <c r="I51" s="53"/>
    </row>
    <row r="52" spans="1:11" ht="13.5" customHeight="1" x14ac:dyDescent="0.2">
      <c r="A52" s="152">
        <v>39</v>
      </c>
      <c r="B52" s="154" t="s">
        <v>86</v>
      </c>
      <c r="C52" s="154" t="s">
        <v>96</v>
      </c>
      <c r="D52" s="5" t="s">
        <v>125</v>
      </c>
      <c r="E52" s="7"/>
      <c r="F52" s="26"/>
      <c r="G52" s="53"/>
      <c r="H52" s="53">
        <v>369960</v>
      </c>
      <c r="I52" s="53"/>
    </row>
    <row r="53" spans="1:11" ht="13.5" customHeight="1" x14ac:dyDescent="0.2">
      <c r="A53" s="153"/>
      <c r="B53" s="155"/>
      <c r="C53" s="155"/>
      <c r="D53" s="13" t="s">
        <v>128</v>
      </c>
      <c r="E53" s="7"/>
      <c r="F53" s="22"/>
      <c r="G53" s="53">
        <v>305384</v>
      </c>
      <c r="H53" s="53"/>
      <c r="I53" s="53"/>
    </row>
    <row r="54" spans="1:11" ht="13.5" customHeight="1" x14ac:dyDescent="0.2">
      <c r="A54" s="152">
        <v>40</v>
      </c>
      <c r="B54" s="156" t="s">
        <v>62</v>
      </c>
      <c r="C54" s="156" t="s">
        <v>41</v>
      </c>
      <c r="D54" s="13" t="s">
        <v>74</v>
      </c>
      <c r="E54" s="7"/>
      <c r="F54" s="22"/>
      <c r="G54" s="53">
        <v>412208</v>
      </c>
      <c r="H54" s="53"/>
      <c r="I54" s="53"/>
    </row>
    <row r="55" spans="1:11" ht="13.5" customHeight="1" x14ac:dyDescent="0.2">
      <c r="A55" s="153"/>
      <c r="B55" s="157"/>
      <c r="C55" s="157"/>
      <c r="D55" s="13" t="s">
        <v>129</v>
      </c>
      <c r="E55" s="7"/>
      <c r="F55" s="23"/>
      <c r="G55" s="75">
        <v>137500</v>
      </c>
      <c r="H55" s="75"/>
      <c r="I55" s="75"/>
    </row>
    <row r="56" spans="1:11" ht="13.5" customHeight="1" x14ac:dyDescent="0.2">
      <c r="A56" s="91">
        <v>41</v>
      </c>
      <c r="B56" s="31" t="s">
        <v>63</v>
      </c>
      <c r="C56" s="31" t="s">
        <v>42</v>
      </c>
      <c r="D56" s="5" t="s">
        <v>111</v>
      </c>
      <c r="E56" s="7"/>
      <c r="F56" s="22"/>
      <c r="G56" s="53">
        <v>1346725</v>
      </c>
      <c r="H56" s="53"/>
      <c r="I56" s="53"/>
      <c r="K56" s="29" t="s">
        <v>153</v>
      </c>
    </row>
    <row r="57" spans="1:11" ht="13.5" customHeight="1" x14ac:dyDescent="0.2">
      <c r="A57" s="91">
        <v>42</v>
      </c>
      <c r="B57" s="30" t="s">
        <v>64</v>
      </c>
      <c r="C57" s="6" t="s">
        <v>65</v>
      </c>
      <c r="D57" s="5" t="s">
        <v>75</v>
      </c>
      <c r="E57" s="7"/>
      <c r="F57" s="22"/>
      <c r="G57" s="53">
        <v>409048</v>
      </c>
      <c r="H57" s="53"/>
      <c r="I57" s="53"/>
      <c r="K57" s="29"/>
    </row>
    <row r="58" spans="1:11" ht="13.5" customHeight="1" x14ac:dyDescent="0.2">
      <c r="A58" s="91">
        <v>43</v>
      </c>
      <c r="B58" s="30" t="s">
        <v>50</v>
      </c>
      <c r="C58" s="6" t="s">
        <v>44</v>
      </c>
      <c r="D58" s="5" t="s">
        <v>112</v>
      </c>
      <c r="E58" s="7"/>
      <c r="F58" s="28"/>
      <c r="G58" s="84">
        <v>443253</v>
      </c>
      <c r="H58" s="76"/>
      <c r="I58" s="76"/>
      <c r="K58" s="29"/>
    </row>
    <row r="59" spans="1:11" ht="13.5" customHeight="1" x14ac:dyDescent="0.2">
      <c r="A59" s="91">
        <v>44</v>
      </c>
      <c r="B59" s="30" t="s">
        <v>146</v>
      </c>
      <c r="C59" s="6" t="s">
        <v>147</v>
      </c>
      <c r="D59" s="16" t="s">
        <v>148</v>
      </c>
      <c r="E59" s="7"/>
      <c r="F59" s="44"/>
      <c r="G59" s="85">
        <f>2500+253140</f>
        <v>255640</v>
      </c>
      <c r="H59" s="53"/>
      <c r="I59" s="53"/>
    </row>
    <row r="60" spans="1:11" ht="13.5" customHeight="1" x14ac:dyDescent="0.2">
      <c r="A60" s="91">
        <v>45</v>
      </c>
      <c r="B60" s="30" t="s">
        <v>149</v>
      </c>
      <c r="C60" s="6" t="s">
        <v>150</v>
      </c>
      <c r="D60" s="16" t="s">
        <v>151</v>
      </c>
      <c r="E60" s="7"/>
      <c r="F60" s="44"/>
      <c r="G60" s="85">
        <f>2500+158412</f>
        <v>160912</v>
      </c>
      <c r="H60" s="53"/>
      <c r="I60" s="53"/>
    </row>
    <row r="61" spans="1:11" ht="13.5" customHeight="1" x14ac:dyDescent="0.2">
      <c r="A61" s="91">
        <v>46</v>
      </c>
      <c r="B61" s="6" t="s">
        <v>167</v>
      </c>
      <c r="C61" s="6" t="s">
        <v>168</v>
      </c>
      <c r="D61" s="114" t="s">
        <v>169</v>
      </c>
      <c r="E61" s="7"/>
      <c r="F61" s="22"/>
      <c r="G61" s="53">
        <f>2500+513341</f>
        <v>515841</v>
      </c>
      <c r="H61" s="53"/>
      <c r="I61" s="53"/>
    </row>
    <row r="62" spans="1:11" ht="13.5" customHeight="1" x14ac:dyDescent="0.2">
      <c r="A62" s="91">
        <v>47</v>
      </c>
      <c r="B62" s="6" t="s">
        <v>15</v>
      </c>
      <c r="C62" s="6" t="s">
        <v>165</v>
      </c>
      <c r="D62" s="114" t="s">
        <v>166</v>
      </c>
      <c r="E62" s="7"/>
      <c r="F62" s="22"/>
      <c r="G62" s="53">
        <f>2500+429745</f>
        <v>432245</v>
      </c>
      <c r="H62" s="53"/>
      <c r="I62" s="53"/>
    </row>
    <row r="63" spans="1:11" ht="13.5" customHeight="1" x14ac:dyDescent="0.2">
      <c r="A63" s="110">
        <v>48</v>
      </c>
      <c r="B63" s="98" t="s">
        <v>138</v>
      </c>
      <c r="C63" s="98" t="s">
        <v>139</v>
      </c>
      <c r="D63" s="115" t="s">
        <v>140</v>
      </c>
      <c r="E63" s="116"/>
      <c r="F63" s="117"/>
      <c r="G63" s="118">
        <f>2500+195179</f>
        <v>197679</v>
      </c>
      <c r="H63" s="118"/>
      <c r="I63" s="118"/>
    </row>
    <row r="64" spans="1:11" ht="22.5" customHeight="1" x14ac:dyDescent="0.2">
      <c r="A64" s="34"/>
      <c r="B64" s="148" t="s">
        <v>136</v>
      </c>
      <c r="C64" s="148"/>
      <c r="D64" s="148"/>
      <c r="E64" s="148"/>
      <c r="F64" s="40">
        <f>SUM(F8:F63)</f>
        <v>375326</v>
      </c>
      <c r="G64" s="40">
        <f>SUM(G8:G63)</f>
        <v>23354034</v>
      </c>
      <c r="H64" s="40">
        <f>SUM(H8:H63)</f>
        <v>3701407</v>
      </c>
      <c r="I64" s="40">
        <f>SUM(I8:I58)</f>
        <v>350715</v>
      </c>
      <c r="J64" s="29"/>
      <c r="K64" s="25"/>
    </row>
    <row r="65" spans="1:11" ht="22.5" customHeight="1" x14ac:dyDescent="0.2">
      <c r="A65" s="35"/>
      <c r="B65" s="149" t="s">
        <v>135</v>
      </c>
      <c r="C65" s="149"/>
      <c r="D65" s="149"/>
      <c r="E65" s="149"/>
      <c r="F65" s="150">
        <f>SUM(F64:I64)</f>
        <v>27781482</v>
      </c>
      <c r="G65" s="151"/>
      <c r="H65" s="151"/>
      <c r="I65" s="151"/>
      <c r="J65" s="29"/>
      <c r="K65" s="25">
        <f>SUM(G64:I64)</f>
        <v>27406156</v>
      </c>
    </row>
    <row r="66" spans="1:11" ht="8.25" customHeight="1" x14ac:dyDescent="0.2">
      <c r="A66" s="36"/>
      <c r="B66" s="2"/>
      <c r="C66" s="2"/>
      <c r="D66" s="2"/>
      <c r="E66" s="2"/>
      <c r="J66" s="29"/>
    </row>
    <row r="67" spans="1:11" x14ac:dyDescent="0.2">
      <c r="B67" s="36" t="s">
        <v>160</v>
      </c>
      <c r="C67" s="2"/>
      <c r="D67" s="2" t="s">
        <v>153</v>
      </c>
      <c r="E67" s="2"/>
      <c r="F67" s="25">
        <f>F64-(F11+F27)</f>
        <v>375326</v>
      </c>
      <c r="G67" s="25">
        <f>G64-G27</f>
        <v>22651571</v>
      </c>
      <c r="H67" s="25"/>
      <c r="I67" s="25">
        <f>I64-0</f>
        <v>350715</v>
      </c>
      <c r="J67" s="1" t="s">
        <v>153</v>
      </c>
    </row>
    <row r="68" spans="1:11" x14ac:dyDescent="0.2">
      <c r="B68" s="36" t="s">
        <v>132</v>
      </c>
      <c r="C68" s="2"/>
      <c r="D68" s="2"/>
      <c r="E68" s="64"/>
      <c r="F68" s="25">
        <f>F11+F27</f>
        <v>0</v>
      </c>
      <c r="G68" s="61"/>
    </row>
    <row r="69" spans="1:11" x14ac:dyDescent="0.2">
      <c r="B69" s="36"/>
      <c r="C69" s="2"/>
      <c r="D69" s="2"/>
      <c r="E69" s="2"/>
      <c r="F69" s="25">
        <f>SUM(F67:F68)</f>
        <v>375326</v>
      </c>
      <c r="G69" s="61"/>
    </row>
    <row r="70" spans="1:11" x14ac:dyDescent="0.2">
      <c r="B70" s="36"/>
      <c r="C70" s="2"/>
      <c r="D70" s="2"/>
      <c r="E70" s="2"/>
      <c r="G70" s="60"/>
      <c r="K70" s="25">
        <f>K65-G71</f>
        <v>7545681</v>
      </c>
    </row>
    <row r="71" spans="1:11" x14ac:dyDescent="0.2">
      <c r="B71" s="37" t="s">
        <v>133</v>
      </c>
      <c r="C71" s="2"/>
      <c r="D71" s="2"/>
      <c r="E71" s="2"/>
      <c r="G71" s="61">
        <v>19860475</v>
      </c>
    </row>
    <row r="72" spans="1:11" x14ac:dyDescent="0.2">
      <c r="B72" s="36" t="s">
        <v>134</v>
      </c>
      <c r="C72" s="2"/>
      <c r="D72" s="2"/>
      <c r="E72" s="2"/>
    </row>
    <row r="73" spans="1:11" x14ac:dyDescent="0.2">
      <c r="A73" s="36"/>
      <c r="B73" s="2"/>
      <c r="C73" s="2"/>
      <c r="D73" s="2"/>
      <c r="E73" s="2"/>
      <c r="G73" s="25"/>
      <c r="H73" s="25"/>
    </row>
    <row r="74" spans="1:11" x14ac:dyDescent="0.2">
      <c r="A74" s="36"/>
      <c r="B74" s="2"/>
      <c r="C74" s="2"/>
      <c r="D74" s="2"/>
      <c r="E74" s="2"/>
    </row>
    <row r="75" spans="1:11" x14ac:dyDescent="0.2">
      <c r="A75" s="36"/>
      <c r="B75" s="2"/>
      <c r="C75" s="2"/>
      <c r="D75" s="2"/>
      <c r="E75" s="2"/>
    </row>
    <row r="76" spans="1:11" x14ac:dyDescent="0.2">
      <c r="A76" s="36"/>
      <c r="B76" s="2"/>
      <c r="C76" s="2"/>
      <c r="D76" s="2"/>
      <c r="E76" s="2"/>
    </row>
    <row r="77" spans="1:11" x14ac:dyDescent="0.2">
      <c r="A77" s="36"/>
      <c r="B77" s="2"/>
      <c r="C77" s="2"/>
      <c r="D77" s="2"/>
      <c r="E77" s="2"/>
    </row>
    <row r="78" spans="1:11" x14ac:dyDescent="0.2">
      <c r="A78" s="36"/>
      <c r="B78" s="2"/>
      <c r="C78" s="2"/>
      <c r="D78" s="2"/>
      <c r="E78" s="2"/>
    </row>
    <row r="79" spans="1:11" x14ac:dyDescent="0.2">
      <c r="A79" s="36"/>
      <c r="B79" s="2"/>
      <c r="C79" s="2"/>
      <c r="D79" s="2"/>
      <c r="E79" s="2"/>
    </row>
    <row r="80" spans="1:11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  <row r="151" spans="1:5" x14ac:dyDescent="0.2">
      <c r="A151" s="36"/>
      <c r="B151" s="2"/>
      <c r="C151" s="2"/>
      <c r="D151" s="2"/>
      <c r="E151" s="2"/>
    </row>
    <row r="152" spans="1:5" x14ac:dyDescent="0.2">
      <c r="A152" s="36"/>
      <c r="B152" s="2"/>
      <c r="C152" s="2"/>
      <c r="D152" s="2"/>
      <c r="E152" s="2"/>
    </row>
    <row r="153" spans="1:5" x14ac:dyDescent="0.2">
      <c r="A153" s="36"/>
      <c r="B153" s="2"/>
      <c r="C153" s="2"/>
      <c r="D153" s="2"/>
      <c r="E153" s="2"/>
    </row>
    <row r="154" spans="1:5" x14ac:dyDescent="0.2">
      <c r="A154" s="36"/>
      <c r="B154" s="2"/>
      <c r="C154" s="2"/>
      <c r="D154" s="2"/>
      <c r="E154" s="2"/>
    </row>
  </sheetData>
  <mergeCells count="40">
    <mergeCell ref="B64:E64"/>
    <mergeCell ref="B65:E65"/>
    <mergeCell ref="F65:I65"/>
    <mergeCell ref="A52:A53"/>
    <mergeCell ref="B52:B53"/>
    <mergeCell ref="C52:C53"/>
    <mergeCell ref="A54:A55"/>
    <mergeCell ref="B54:B55"/>
    <mergeCell ref="C54:C55"/>
    <mergeCell ref="A33:A34"/>
    <mergeCell ref="B33:B34"/>
    <mergeCell ref="C33:C34"/>
    <mergeCell ref="E33:E34"/>
    <mergeCell ref="A35:A36"/>
    <mergeCell ref="B35:B36"/>
    <mergeCell ref="C35:C36"/>
    <mergeCell ref="E35:E36"/>
    <mergeCell ref="A14:A15"/>
    <mergeCell ref="B14:B15"/>
    <mergeCell ref="C14:C15"/>
    <mergeCell ref="E14:E15"/>
    <mergeCell ref="A29:A30"/>
    <mergeCell ref="B29:B30"/>
    <mergeCell ref="C29:C30"/>
    <mergeCell ref="A8:A9"/>
    <mergeCell ref="B8:B9"/>
    <mergeCell ref="C8:C9"/>
    <mergeCell ref="E8:E9"/>
    <mergeCell ref="A11:A12"/>
    <mergeCell ref="B11:B12"/>
    <mergeCell ref="C11:C12"/>
    <mergeCell ref="A2:I2"/>
    <mergeCell ref="A3:I3"/>
    <mergeCell ref="A4:I4"/>
    <mergeCell ref="A5:F5"/>
    <mergeCell ref="A6:A7"/>
    <mergeCell ref="B6:B7"/>
    <mergeCell ref="C6:C7"/>
    <mergeCell ref="D6:E6"/>
    <mergeCell ref="F6:I6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showGridLines="0" zoomScaleSheetLayoutView="100" workbookViewId="0">
      <pane ySplit="7" topLeftCell="A8" activePane="bottomLeft" state="frozen"/>
      <selection pane="bottomLeft" activeCell="A16" sqref="A16:D16"/>
    </sheetView>
  </sheetViews>
  <sheetFormatPr baseColWidth="10" defaultColWidth="8.83203125" defaultRowHeight="16" x14ac:dyDescent="0.2"/>
  <cols>
    <col min="1" max="1" width="5.1640625" style="33" customWidth="1"/>
    <col min="2" max="2" width="40.33203125" style="1" customWidth="1"/>
    <col min="3" max="3" width="20.33203125" style="1" customWidth="1"/>
    <col min="4" max="4" width="14.5" style="1" customWidth="1"/>
    <col min="5" max="5" width="15.1640625" style="1" customWidth="1"/>
    <col min="6" max="8" width="14.83203125" style="1" customWidth="1"/>
    <col min="9" max="9" width="8.83203125" style="1"/>
    <col min="10" max="10" width="14" style="1" bestFit="1" customWidth="1"/>
    <col min="11" max="16384" width="8.83203125" style="1"/>
  </cols>
  <sheetData>
    <row r="1" spans="1:10" ht="6.75" customHeight="1" x14ac:dyDescent="0.2"/>
    <row r="2" spans="1:10" ht="15" customHeight="1" x14ac:dyDescent="0.2">
      <c r="A2" s="172" t="s">
        <v>118</v>
      </c>
      <c r="B2" s="172"/>
      <c r="C2" s="172"/>
      <c r="D2" s="172"/>
      <c r="E2" s="172"/>
      <c r="F2" s="172"/>
      <c r="G2" s="172"/>
      <c r="H2" s="172"/>
    </row>
    <row r="3" spans="1:10" ht="15" customHeight="1" x14ac:dyDescent="0.2">
      <c r="A3" s="173" t="s">
        <v>0</v>
      </c>
      <c r="B3" s="173"/>
      <c r="C3" s="173"/>
      <c r="D3" s="173"/>
      <c r="E3" s="173"/>
      <c r="F3" s="173"/>
      <c r="G3" s="173"/>
      <c r="H3" s="173"/>
    </row>
    <row r="4" spans="1:10" ht="15" customHeight="1" x14ac:dyDescent="0.2">
      <c r="A4" s="173" t="s">
        <v>175</v>
      </c>
      <c r="B4" s="173"/>
      <c r="C4" s="173"/>
      <c r="D4" s="173"/>
      <c r="E4" s="173"/>
      <c r="F4" s="173"/>
      <c r="G4" s="173"/>
      <c r="H4" s="173"/>
    </row>
    <row r="5" spans="1:10" ht="6" customHeight="1" x14ac:dyDescent="0.2">
      <c r="A5" s="174"/>
      <c r="B5" s="174"/>
      <c r="C5" s="174"/>
      <c r="D5" s="174"/>
      <c r="E5" s="174"/>
      <c r="F5" s="173"/>
    </row>
    <row r="6" spans="1:10" ht="30.75" customHeight="1" x14ac:dyDescent="0.2">
      <c r="A6" s="175" t="s">
        <v>119</v>
      </c>
      <c r="B6" s="175" t="s">
        <v>1</v>
      </c>
      <c r="C6" s="175" t="s">
        <v>16</v>
      </c>
      <c r="D6" s="177" t="s">
        <v>88</v>
      </c>
      <c r="E6" s="178"/>
      <c r="F6" s="177" t="s">
        <v>130</v>
      </c>
      <c r="G6" s="179"/>
      <c r="H6" s="179"/>
    </row>
    <row r="7" spans="1:10" ht="13.5" customHeight="1" x14ac:dyDescent="0.2">
      <c r="A7" s="176"/>
      <c r="B7" s="176"/>
      <c r="C7" s="176"/>
      <c r="D7" s="3" t="s">
        <v>116</v>
      </c>
      <c r="E7" s="12" t="s">
        <v>117</v>
      </c>
      <c r="F7" s="38">
        <v>42287</v>
      </c>
      <c r="G7" s="38">
        <v>42293</v>
      </c>
      <c r="H7" s="38">
        <v>42295</v>
      </c>
      <c r="I7" s="1" t="s">
        <v>153</v>
      </c>
    </row>
    <row r="8" spans="1:10" ht="13.5" customHeight="1" x14ac:dyDescent="0.2">
      <c r="A8" s="164">
        <v>1</v>
      </c>
      <c r="B8" s="166" t="s">
        <v>4</v>
      </c>
      <c r="C8" s="166" t="s">
        <v>52</v>
      </c>
      <c r="D8" s="4" t="s">
        <v>76</v>
      </c>
      <c r="E8" s="168"/>
      <c r="F8" s="126">
        <v>1110797</v>
      </c>
      <c r="G8" s="126"/>
      <c r="H8" s="126"/>
    </row>
    <row r="9" spans="1:10" ht="13.5" customHeight="1" x14ac:dyDescent="0.2">
      <c r="A9" s="165"/>
      <c r="B9" s="167"/>
      <c r="C9" s="167"/>
      <c r="D9" s="5" t="s">
        <v>99</v>
      </c>
      <c r="E9" s="169"/>
      <c r="F9" s="26">
        <v>137500</v>
      </c>
      <c r="G9" s="26"/>
      <c r="H9" s="26"/>
    </row>
    <row r="10" spans="1:10" ht="13.5" customHeight="1" x14ac:dyDescent="0.2">
      <c r="A10" s="14">
        <f>A8+1</f>
        <v>2</v>
      </c>
      <c r="B10" s="31" t="s">
        <v>6</v>
      </c>
      <c r="C10" s="6" t="s">
        <v>154</v>
      </c>
      <c r="D10" s="47" t="s">
        <v>155</v>
      </c>
      <c r="E10" s="7"/>
      <c r="F10" s="26">
        <f>816912+2000</f>
        <v>818912</v>
      </c>
      <c r="G10" s="127"/>
      <c r="H10" s="26"/>
    </row>
    <row r="11" spans="1:10" ht="13.5" customHeight="1" x14ac:dyDescent="0.2">
      <c r="A11" s="152">
        <v>3</v>
      </c>
      <c r="B11" s="156" t="s">
        <v>5</v>
      </c>
      <c r="C11" s="170" t="s">
        <v>20</v>
      </c>
      <c r="E11" s="79" t="s">
        <v>98</v>
      </c>
      <c r="F11" s="26">
        <v>549073</v>
      </c>
      <c r="G11" s="26"/>
      <c r="H11" s="26"/>
      <c r="J11" s="59"/>
    </row>
    <row r="12" spans="1:10" ht="13.5" customHeight="1" x14ac:dyDescent="0.2">
      <c r="A12" s="153"/>
      <c r="B12" s="157"/>
      <c r="C12" s="171"/>
      <c r="D12" s="47" t="s">
        <v>142</v>
      </c>
      <c r="E12" s="55"/>
      <c r="F12" s="45">
        <f>1435543+2500</f>
        <v>1438043</v>
      </c>
      <c r="G12" s="45"/>
      <c r="H12" s="26"/>
    </row>
    <row r="13" spans="1:10" ht="13.5" customHeight="1" x14ac:dyDescent="0.2">
      <c r="A13" s="14">
        <v>4</v>
      </c>
      <c r="B13" s="20" t="s">
        <v>8</v>
      </c>
      <c r="C13" s="20" t="s">
        <v>89</v>
      </c>
      <c r="D13" s="13" t="s">
        <v>120</v>
      </c>
      <c r="E13" s="56"/>
      <c r="F13" s="45"/>
      <c r="G13" s="26">
        <v>419340</v>
      </c>
      <c r="H13" s="26"/>
    </row>
    <row r="14" spans="1:10" ht="13.5" customHeight="1" x14ac:dyDescent="0.2">
      <c r="A14" s="158">
        <v>5</v>
      </c>
      <c r="B14" s="159" t="s">
        <v>9</v>
      </c>
      <c r="C14" s="159" t="s">
        <v>57</v>
      </c>
      <c r="D14" s="5" t="s">
        <v>97</v>
      </c>
      <c r="E14" s="160"/>
      <c r="F14" s="45">
        <v>699836</v>
      </c>
      <c r="G14" s="45"/>
      <c r="H14" s="26"/>
    </row>
    <row r="15" spans="1:10" ht="13.5" customHeight="1" x14ac:dyDescent="0.2">
      <c r="A15" s="158"/>
      <c r="B15" s="159"/>
      <c r="C15" s="159"/>
      <c r="D15" s="5" t="s">
        <v>156</v>
      </c>
      <c r="E15" s="161"/>
      <c r="F15" s="45">
        <v>310034</v>
      </c>
      <c r="G15" s="45"/>
      <c r="H15" s="26"/>
    </row>
    <row r="16" spans="1:10" ht="13.5" customHeight="1" x14ac:dyDescent="0.2">
      <c r="A16" s="14">
        <v>6</v>
      </c>
      <c r="B16" s="6" t="s">
        <v>85</v>
      </c>
      <c r="C16" s="6" t="s">
        <v>23</v>
      </c>
      <c r="D16" s="120" t="s">
        <v>67</v>
      </c>
      <c r="E16" s="56"/>
      <c r="F16" s="45">
        <v>210372</v>
      </c>
      <c r="G16" s="45"/>
      <c r="H16" s="26"/>
    </row>
    <row r="17" spans="1:10" ht="13.5" customHeight="1" x14ac:dyDescent="0.2">
      <c r="A17" s="14">
        <v>7</v>
      </c>
      <c r="B17" s="6" t="s">
        <v>2</v>
      </c>
      <c r="C17" s="6" t="s">
        <v>25</v>
      </c>
      <c r="D17" s="5" t="s">
        <v>69</v>
      </c>
      <c r="E17" s="56"/>
      <c r="F17" s="45">
        <v>450169</v>
      </c>
      <c r="G17" s="45"/>
      <c r="H17" s="26"/>
    </row>
    <row r="18" spans="1:10" ht="13.5" customHeight="1" x14ac:dyDescent="0.2">
      <c r="A18" s="14">
        <v>8</v>
      </c>
      <c r="B18" s="6" t="s">
        <v>59</v>
      </c>
      <c r="C18" s="6" t="s">
        <v>35</v>
      </c>
      <c r="D18" s="5" t="s">
        <v>102</v>
      </c>
      <c r="E18" s="56"/>
      <c r="F18" s="45">
        <v>527924</v>
      </c>
      <c r="G18" s="45"/>
      <c r="H18" s="26"/>
    </row>
    <row r="19" spans="1:10" ht="13.5" customHeight="1" x14ac:dyDescent="0.2">
      <c r="A19" s="14">
        <v>9</v>
      </c>
      <c r="B19" s="6" t="s">
        <v>49</v>
      </c>
      <c r="C19" s="6" t="s">
        <v>36</v>
      </c>
      <c r="D19" s="5" t="s">
        <v>68</v>
      </c>
      <c r="E19" s="56"/>
      <c r="F19" s="57"/>
      <c r="G19" s="113">
        <v>638814</v>
      </c>
      <c r="H19" s="113"/>
      <c r="J19" s="60"/>
    </row>
    <row r="20" spans="1:10" ht="13.5" customHeight="1" x14ac:dyDescent="0.2">
      <c r="A20" s="14">
        <v>10</v>
      </c>
      <c r="B20" s="20" t="s">
        <v>83</v>
      </c>
      <c r="C20" s="20" t="s">
        <v>21</v>
      </c>
      <c r="D20" s="5" t="s">
        <v>121</v>
      </c>
      <c r="E20" s="56"/>
      <c r="F20" s="45"/>
      <c r="G20" s="26">
        <v>709607</v>
      </c>
      <c r="H20" s="26"/>
    </row>
    <row r="21" spans="1:10" ht="13.5" customHeight="1" x14ac:dyDescent="0.2">
      <c r="A21" s="14">
        <v>11</v>
      </c>
      <c r="B21" s="6" t="s">
        <v>82</v>
      </c>
      <c r="C21" s="6" t="s">
        <v>38</v>
      </c>
      <c r="D21" s="5" t="s">
        <v>70</v>
      </c>
      <c r="E21" s="56"/>
      <c r="F21" s="45">
        <v>635038</v>
      </c>
      <c r="G21" s="45"/>
      <c r="H21" s="26"/>
    </row>
    <row r="22" spans="1:10" ht="13.5" customHeight="1" x14ac:dyDescent="0.2">
      <c r="A22" s="14">
        <v>12</v>
      </c>
      <c r="B22" s="6" t="s">
        <v>46</v>
      </c>
      <c r="C22" s="6" t="s">
        <v>45</v>
      </c>
      <c r="D22" s="5" t="s">
        <v>71</v>
      </c>
      <c r="E22" s="56"/>
      <c r="F22" s="45">
        <v>912970</v>
      </c>
      <c r="G22" s="45"/>
      <c r="H22" s="26"/>
      <c r="J22" s="1" t="s">
        <v>153</v>
      </c>
    </row>
    <row r="23" spans="1:10" ht="13.5" customHeight="1" x14ac:dyDescent="0.2">
      <c r="A23" s="14">
        <v>13</v>
      </c>
      <c r="B23" s="6" t="s">
        <v>60</v>
      </c>
      <c r="C23" s="19" t="s">
        <v>61</v>
      </c>
      <c r="D23" s="5" t="s">
        <v>73</v>
      </c>
      <c r="E23" s="56"/>
      <c r="F23" s="45">
        <v>390592</v>
      </c>
      <c r="G23" s="45"/>
      <c r="H23" s="26"/>
    </row>
    <row r="24" spans="1:10" ht="13.5" customHeight="1" x14ac:dyDescent="0.2">
      <c r="A24" s="124">
        <v>14</v>
      </c>
      <c r="B24" s="31" t="s">
        <v>60</v>
      </c>
      <c r="C24" s="46" t="s">
        <v>34</v>
      </c>
      <c r="D24" s="52" t="s">
        <v>141</v>
      </c>
      <c r="E24" s="56"/>
      <c r="F24" s="57">
        <f>2500+167950</f>
        <v>170450</v>
      </c>
      <c r="G24" s="57"/>
      <c r="H24" s="113"/>
    </row>
    <row r="25" spans="1:10" ht="13.5" customHeight="1" x14ac:dyDescent="0.2">
      <c r="A25" s="14">
        <v>15</v>
      </c>
      <c r="B25" s="6" t="s">
        <v>46</v>
      </c>
      <c r="C25" s="6" t="s">
        <v>90</v>
      </c>
      <c r="D25" s="120" t="s">
        <v>103</v>
      </c>
      <c r="E25" s="56"/>
      <c r="F25" s="45">
        <v>3446763</v>
      </c>
      <c r="G25" s="45"/>
      <c r="H25" s="26"/>
    </row>
    <row r="26" spans="1:10" ht="13.5" customHeight="1" x14ac:dyDescent="0.2">
      <c r="A26" s="14">
        <v>16</v>
      </c>
      <c r="B26" s="6" t="s">
        <v>7</v>
      </c>
      <c r="C26" s="20" t="s">
        <v>55</v>
      </c>
      <c r="D26" s="90" t="s">
        <v>78</v>
      </c>
      <c r="E26" s="56"/>
      <c r="F26" s="45">
        <v>313816</v>
      </c>
      <c r="G26" s="26"/>
      <c r="H26" s="26"/>
    </row>
    <row r="27" spans="1:10" ht="13.5" customHeight="1" x14ac:dyDescent="0.2">
      <c r="A27" s="14">
        <v>17</v>
      </c>
      <c r="B27" s="6" t="s">
        <v>3</v>
      </c>
      <c r="C27" s="20" t="s">
        <v>143</v>
      </c>
      <c r="D27" s="5"/>
      <c r="E27" s="80" t="s">
        <v>144</v>
      </c>
      <c r="F27" s="45">
        <f>895159+2500</f>
        <v>897659</v>
      </c>
      <c r="G27" s="45"/>
      <c r="H27" s="26"/>
    </row>
    <row r="28" spans="1:10" ht="13.5" customHeight="1" x14ac:dyDescent="0.2">
      <c r="A28" s="14">
        <v>18</v>
      </c>
      <c r="B28" s="6" t="s">
        <v>11</v>
      </c>
      <c r="C28" s="6" t="s">
        <v>53</v>
      </c>
      <c r="D28" s="8" t="s">
        <v>115</v>
      </c>
      <c r="E28" s="56"/>
      <c r="F28" s="45">
        <v>315462</v>
      </c>
      <c r="G28" s="45"/>
      <c r="H28" s="26"/>
    </row>
    <row r="29" spans="1:10" ht="13.5" customHeight="1" x14ac:dyDescent="0.2">
      <c r="A29" s="162">
        <v>19</v>
      </c>
      <c r="B29" s="156" t="s">
        <v>10</v>
      </c>
      <c r="C29" s="156" t="s">
        <v>54</v>
      </c>
      <c r="D29" s="5" t="s">
        <v>100</v>
      </c>
      <c r="E29" s="56"/>
      <c r="F29" s="45">
        <v>1030309</v>
      </c>
      <c r="G29" s="26"/>
      <c r="H29" s="26"/>
    </row>
    <row r="30" spans="1:10" ht="13.5" customHeight="1" x14ac:dyDescent="0.2">
      <c r="A30" s="163"/>
      <c r="B30" s="157"/>
      <c r="C30" s="157"/>
      <c r="D30" s="48" t="s">
        <v>145</v>
      </c>
      <c r="E30" s="56"/>
      <c r="F30" s="45"/>
      <c r="G30" s="45"/>
      <c r="H30" s="26"/>
    </row>
    <row r="31" spans="1:10" ht="13.5" customHeight="1" x14ac:dyDescent="0.2">
      <c r="A31" s="50">
        <v>20</v>
      </c>
      <c r="B31" s="6" t="s">
        <v>13</v>
      </c>
      <c r="C31" s="6" t="s">
        <v>19</v>
      </c>
      <c r="D31" s="5" t="s">
        <v>101</v>
      </c>
      <c r="E31" s="56"/>
      <c r="F31" s="45">
        <v>27500</v>
      </c>
      <c r="G31" s="45"/>
      <c r="H31" s="26"/>
    </row>
    <row r="32" spans="1:10" ht="13.5" customHeight="1" x14ac:dyDescent="0.2">
      <c r="A32" s="14">
        <v>21</v>
      </c>
      <c r="B32" s="6" t="s">
        <v>12</v>
      </c>
      <c r="C32" s="6" t="s">
        <v>91</v>
      </c>
      <c r="D32" s="5" t="s">
        <v>77</v>
      </c>
      <c r="E32" s="56"/>
      <c r="F32" s="45">
        <v>1373290</v>
      </c>
      <c r="G32" s="45"/>
      <c r="H32" s="26"/>
    </row>
    <row r="33" spans="1:11" ht="13.5" customHeight="1" x14ac:dyDescent="0.2">
      <c r="A33" s="158">
        <v>22</v>
      </c>
      <c r="B33" s="159" t="s">
        <v>17</v>
      </c>
      <c r="C33" s="159" t="s">
        <v>152</v>
      </c>
      <c r="D33" s="9" t="s">
        <v>79</v>
      </c>
      <c r="E33" s="160"/>
      <c r="F33" s="45">
        <v>370851</v>
      </c>
      <c r="G33" s="45"/>
      <c r="H33" s="26"/>
    </row>
    <row r="34" spans="1:11" ht="13.5" customHeight="1" x14ac:dyDescent="0.2">
      <c r="A34" s="158"/>
      <c r="B34" s="159"/>
      <c r="C34" s="159"/>
      <c r="D34" s="5" t="s">
        <v>113</v>
      </c>
      <c r="E34" s="161"/>
      <c r="F34" s="45">
        <v>143000</v>
      </c>
      <c r="G34" s="45"/>
      <c r="H34" s="26"/>
    </row>
    <row r="35" spans="1:11" ht="13.5" customHeight="1" x14ac:dyDescent="0.2">
      <c r="A35" s="158">
        <v>23</v>
      </c>
      <c r="B35" s="159" t="s">
        <v>18</v>
      </c>
      <c r="C35" s="159" t="s">
        <v>58</v>
      </c>
      <c r="D35" s="5" t="s">
        <v>80</v>
      </c>
      <c r="E35" s="160"/>
      <c r="F35" s="45">
        <v>434582</v>
      </c>
      <c r="G35" s="45"/>
      <c r="H35" s="26"/>
    </row>
    <row r="36" spans="1:11" ht="13.5" customHeight="1" x14ac:dyDescent="0.2">
      <c r="A36" s="158"/>
      <c r="B36" s="159"/>
      <c r="C36" s="159"/>
      <c r="D36" s="5" t="s">
        <v>114</v>
      </c>
      <c r="E36" s="161"/>
      <c r="F36" s="45">
        <v>448522</v>
      </c>
      <c r="G36" s="45"/>
      <c r="H36" s="26"/>
    </row>
    <row r="37" spans="1:11" ht="13.5" customHeight="1" x14ac:dyDescent="0.2">
      <c r="A37" s="14">
        <v>24</v>
      </c>
      <c r="B37" s="6" t="s">
        <v>84</v>
      </c>
      <c r="C37" s="6" t="s">
        <v>39</v>
      </c>
      <c r="D37" s="5" t="s">
        <v>72</v>
      </c>
      <c r="E37" s="56"/>
      <c r="F37" s="45">
        <v>189945</v>
      </c>
      <c r="G37" s="45"/>
      <c r="H37" s="26"/>
    </row>
    <row r="38" spans="1:11" ht="13.5" customHeight="1" x14ac:dyDescent="0.2">
      <c r="A38" s="14">
        <v>25</v>
      </c>
      <c r="B38" s="6" t="s">
        <v>122</v>
      </c>
      <c r="C38" s="6" t="s">
        <v>22</v>
      </c>
      <c r="D38" s="5" t="s">
        <v>66</v>
      </c>
      <c r="E38" s="56"/>
      <c r="F38" s="57">
        <v>91952</v>
      </c>
      <c r="G38" s="57"/>
      <c r="H38" s="113"/>
    </row>
    <row r="39" spans="1:11" ht="13.5" customHeight="1" x14ac:dyDescent="0.2">
      <c r="A39" s="14">
        <v>26</v>
      </c>
      <c r="B39" s="6" t="s">
        <v>26</v>
      </c>
      <c r="C39" s="6" t="s">
        <v>27</v>
      </c>
      <c r="D39" s="5" t="s">
        <v>104</v>
      </c>
      <c r="E39" s="56"/>
      <c r="F39" s="45">
        <v>500871</v>
      </c>
      <c r="G39" s="45"/>
      <c r="H39" s="26"/>
    </row>
    <row r="40" spans="1:11" ht="13.5" customHeight="1" x14ac:dyDescent="0.2">
      <c r="A40" s="14">
        <v>27</v>
      </c>
      <c r="B40" s="6" t="s">
        <v>51</v>
      </c>
      <c r="C40" s="6" t="s">
        <v>43</v>
      </c>
      <c r="D40" s="5" t="s">
        <v>81</v>
      </c>
      <c r="E40" s="56"/>
      <c r="F40" s="45">
        <v>312826</v>
      </c>
      <c r="G40" s="45"/>
      <c r="H40" s="26"/>
    </row>
    <row r="41" spans="1:11" ht="13.5" customHeight="1" x14ac:dyDescent="0.2">
      <c r="A41" s="14">
        <v>28</v>
      </c>
      <c r="B41" s="6" t="s">
        <v>14</v>
      </c>
      <c r="C41" s="6" t="s">
        <v>92</v>
      </c>
      <c r="D41" s="120" t="s">
        <v>105</v>
      </c>
      <c r="E41" s="56"/>
      <c r="F41" s="45">
        <v>382137</v>
      </c>
      <c r="G41" s="26"/>
      <c r="H41" s="26"/>
    </row>
    <row r="42" spans="1:11" ht="13.5" customHeight="1" x14ac:dyDescent="0.2">
      <c r="A42" s="14">
        <v>29</v>
      </c>
      <c r="B42" s="6" t="s">
        <v>15</v>
      </c>
      <c r="C42" s="19" t="s">
        <v>56</v>
      </c>
      <c r="D42" s="18" t="s">
        <v>126</v>
      </c>
      <c r="E42" s="56"/>
      <c r="F42" s="57"/>
      <c r="G42" s="113">
        <v>38500</v>
      </c>
      <c r="H42" s="113"/>
    </row>
    <row r="43" spans="1:11" ht="13.5" customHeight="1" x14ac:dyDescent="0.2">
      <c r="A43" s="14">
        <v>30</v>
      </c>
      <c r="B43" s="6" t="s">
        <v>47</v>
      </c>
      <c r="C43" s="6" t="s">
        <v>48</v>
      </c>
      <c r="D43" s="5" t="s">
        <v>106</v>
      </c>
      <c r="E43" s="56"/>
      <c r="F43" s="45">
        <v>376432</v>
      </c>
      <c r="G43" s="45"/>
      <c r="H43" s="26"/>
    </row>
    <row r="44" spans="1:11" ht="13.5" customHeight="1" x14ac:dyDescent="0.2">
      <c r="A44" s="14">
        <v>31</v>
      </c>
      <c r="B44" s="6" t="s">
        <v>26</v>
      </c>
      <c r="C44" s="6" t="s">
        <v>93</v>
      </c>
      <c r="D44" s="5" t="s">
        <v>107</v>
      </c>
      <c r="E44" s="56"/>
      <c r="F44" s="45">
        <v>715217</v>
      </c>
      <c r="G44" s="45"/>
      <c r="H44" s="26"/>
    </row>
    <row r="45" spans="1:11" ht="13.5" customHeight="1" x14ac:dyDescent="0.2">
      <c r="A45" s="14">
        <v>32</v>
      </c>
      <c r="B45" s="6" t="s">
        <v>29</v>
      </c>
      <c r="C45" s="20" t="s">
        <v>94</v>
      </c>
      <c r="D45" s="16" t="s">
        <v>131</v>
      </c>
      <c r="E45" s="56"/>
      <c r="F45" s="57"/>
      <c r="G45" s="113"/>
      <c r="H45" s="113">
        <v>615023</v>
      </c>
    </row>
    <row r="46" spans="1:11" ht="13.5" customHeight="1" x14ac:dyDescent="0.2">
      <c r="A46" s="14">
        <v>33</v>
      </c>
      <c r="B46" s="6" t="s">
        <v>29</v>
      </c>
      <c r="C46" s="6" t="s">
        <v>37</v>
      </c>
      <c r="D46" s="5" t="s">
        <v>108</v>
      </c>
      <c r="E46" s="7"/>
      <c r="F46" s="26">
        <v>876819</v>
      </c>
      <c r="G46" s="26"/>
      <c r="H46" s="26"/>
    </row>
    <row r="47" spans="1:11" ht="13.5" customHeight="1" x14ac:dyDescent="0.2">
      <c r="A47" s="14">
        <v>34</v>
      </c>
      <c r="B47" s="6" t="s">
        <v>24</v>
      </c>
      <c r="C47" s="6" t="s">
        <v>28</v>
      </c>
      <c r="D47" s="5" t="s">
        <v>109</v>
      </c>
      <c r="E47" s="7"/>
      <c r="F47" s="26">
        <v>446954</v>
      </c>
      <c r="G47" s="26"/>
      <c r="H47" s="26"/>
      <c r="K47" s="29" t="s">
        <v>153</v>
      </c>
    </row>
    <row r="48" spans="1:11" ht="13.5" customHeight="1" x14ac:dyDescent="0.2">
      <c r="A48" s="14">
        <v>35</v>
      </c>
      <c r="B48" s="20" t="s">
        <v>29</v>
      </c>
      <c r="C48" s="20" t="s">
        <v>30</v>
      </c>
      <c r="D48" s="5" t="s">
        <v>123</v>
      </c>
      <c r="E48" s="7"/>
      <c r="F48" s="26"/>
      <c r="G48" s="26">
        <v>300660</v>
      </c>
      <c r="H48" s="26"/>
      <c r="K48" s="29" t="s">
        <v>153</v>
      </c>
    </row>
    <row r="49" spans="1:10" ht="13.5" customHeight="1" x14ac:dyDescent="0.2">
      <c r="A49" s="14">
        <v>36</v>
      </c>
      <c r="B49" s="6" t="s">
        <v>31</v>
      </c>
      <c r="C49" s="6" t="s">
        <v>32</v>
      </c>
      <c r="D49" s="5" t="s">
        <v>110</v>
      </c>
      <c r="E49" s="7"/>
      <c r="F49" s="26">
        <v>468092</v>
      </c>
      <c r="G49" s="26"/>
      <c r="H49" s="26"/>
    </row>
    <row r="50" spans="1:10" ht="13.5" customHeight="1" x14ac:dyDescent="0.2">
      <c r="A50" s="14">
        <v>37</v>
      </c>
      <c r="B50" s="31" t="s">
        <v>33</v>
      </c>
      <c r="C50" s="32" t="s">
        <v>95</v>
      </c>
      <c r="D50" s="16" t="s">
        <v>127</v>
      </c>
      <c r="E50" s="17"/>
      <c r="F50" s="26"/>
      <c r="G50" s="26">
        <v>778394</v>
      </c>
      <c r="H50" s="26"/>
      <c r="J50" s="29"/>
    </row>
    <row r="51" spans="1:10" ht="13.5" customHeight="1" x14ac:dyDescent="0.2">
      <c r="A51" s="14">
        <v>38</v>
      </c>
      <c r="B51" s="20" t="s">
        <v>87</v>
      </c>
      <c r="C51" s="20" t="s">
        <v>40</v>
      </c>
      <c r="D51" s="5" t="s">
        <v>124</v>
      </c>
      <c r="E51" s="7"/>
      <c r="F51" s="26"/>
      <c r="G51" s="26">
        <v>461064</v>
      </c>
      <c r="H51" s="26"/>
    </row>
    <row r="52" spans="1:10" ht="13.5" customHeight="1" x14ac:dyDescent="0.2">
      <c r="A52" s="152">
        <v>39</v>
      </c>
      <c r="B52" s="154" t="s">
        <v>86</v>
      </c>
      <c r="C52" s="154" t="s">
        <v>96</v>
      </c>
      <c r="D52" s="5" t="s">
        <v>125</v>
      </c>
      <c r="E52" s="7"/>
      <c r="F52" s="26"/>
      <c r="G52" s="26">
        <v>428983</v>
      </c>
      <c r="H52" s="26"/>
    </row>
    <row r="53" spans="1:10" ht="13.5" customHeight="1" x14ac:dyDescent="0.2">
      <c r="A53" s="153"/>
      <c r="B53" s="155"/>
      <c r="C53" s="155"/>
      <c r="D53" s="13" t="s">
        <v>128</v>
      </c>
      <c r="E53" s="7"/>
      <c r="F53" s="26">
        <v>256660</v>
      </c>
      <c r="G53" s="26"/>
      <c r="H53" s="26"/>
    </row>
    <row r="54" spans="1:10" ht="13.5" customHeight="1" x14ac:dyDescent="0.2">
      <c r="A54" s="152">
        <v>40</v>
      </c>
      <c r="B54" s="156" t="s">
        <v>62</v>
      </c>
      <c r="C54" s="156" t="s">
        <v>41</v>
      </c>
      <c r="D54" s="13" t="s">
        <v>74</v>
      </c>
      <c r="E54" s="7"/>
      <c r="F54" s="26">
        <v>487613</v>
      </c>
      <c r="G54" s="26"/>
      <c r="H54" s="26"/>
    </row>
    <row r="55" spans="1:10" ht="13.5" customHeight="1" x14ac:dyDescent="0.2">
      <c r="A55" s="153"/>
      <c r="B55" s="157"/>
      <c r="C55" s="157"/>
      <c r="D55" s="13" t="s">
        <v>129</v>
      </c>
      <c r="E55" s="7"/>
      <c r="F55" s="128">
        <v>137500</v>
      </c>
      <c r="G55" s="128"/>
      <c r="H55" s="128"/>
    </row>
    <row r="56" spans="1:10" ht="13.5" customHeight="1" x14ac:dyDescent="0.2">
      <c r="A56" s="124">
        <v>41</v>
      </c>
      <c r="B56" s="31" t="s">
        <v>63</v>
      </c>
      <c r="C56" s="31" t="s">
        <v>42</v>
      </c>
      <c r="D56" s="5" t="s">
        <v>111</v>
      </c>
      <c r="E56" s="7"/>
      <c r="F56" s="26">
        <v>968846</v>
      </c>
      <c r="G56" s="26"/>
      <c r="H56" s="26"/>
      <c r="J56" s="29" t="s">
        <v>153</v>
      </c>
    </row>
    <row r="57" spans="1:10" ht="13.5" customHeight="1" x14ac:dyDescent="0.2">
      <c r="A57" s="124">
        <v>42</v>
      </c>
      <c r="B57" s="30" t="s">
        <v>64</v>
      </c>
      <c r="C57" s="6" t="s">
        <v>65</v>
      </c>
      <c r="D57" s="5" t="s">
        <v>75</v>
      </c>
      <c r="E57" s="7"/>
      <c r="F57" s="26">
        <v>459511</v>
      </c>
      <c r="G57" s="26"/>
      <c r="H57" s="26"/>
      <c r="J57" s="29"/>
    </row>
    <row r="58" spans="1:10" ht="13.5" customHeight="1" x14ac:dyDescent="0.2">
      <c r="A58" s="124">
        <v>43</v>
      </c>
      <c r="B58" s="30" t="s">
        <v>50</v>
      </c>
      <c r="C58" s="6" t="s">
        <v>44</v>
      </c>
      <c r="D58" s="5" t="s">
        <v>112</v>
      </c>
      <c r="E58" s="7"/>
      <c r="F58" s="129">
        <v>511398</v>
      </c>
      <c r="G58" s="129"/>
      <c r="H58" s="130"/>
      <c r="J58" s="29"/>
    </row>
    <row r="59" spans="1:10" ht="13.5" customHeight="1" x14ac:dyDescent="0.2">
      <c r="A59" s="124">
        <v>44</v>
      </c>
      <c r="B59" s="30" t="s">
        <v>146</v>
      </c>
      <c r="C59" s="6" t="s">
        <v>147</v>
      </c>
      <c r="D59" s="16" t="s">
        <v>148</v>
      </c>
      <c r="E59" s="7"/>
      <c r="F59" s="131">
        <f>291736+2500</f>
        <v>294236</v>
      </c>
      <c r="G59" s="131"/>
      <c r="H59" s="26"/>
    </row>
    <row r="60" spans="1:10" ht="13.5" customHeight="1" x14ac:dyDescent="0.2">
      <c r="A60" s="124">
        <v>45</v>
      </c>
      <c r="B60" s="30" t="s">
        <v>149</v>
      </c>
      <c r="C60" s="6" t="s">
        <v>150</v>
      </c>
      <c r="D60" s="16" t="s">
        <v>151</v>
      </c>
      <c r="E60" s="7"/>
      <c r="F60" s="131">
        <f>2500+170335</f>
        <v>172835</v>
      </c>
      <c r="G60" s="131"/>
      <c r="H60" s="26"/>
    </row>
    <row r="61" spans="1:10" ht="13.5" customHeight="1" x14ac:dyDescent="0.2">
      <c r="A61" s="124">
        <v>46</v>
      </c>
      <c r="B61" s="6" t="s">
        <v>167</v>
      </c>
      <c r="C61" s="6" t="s">
        <v>168</v>
      </c>
      <c r="D61" s="114" t="s">
        <v>169</v>
      </c>
      <c r="E61" s="7"/>
      <c r="F61" s="26">
        <f>2500+649970</f>
        <v>652470</v>
      </c>
      <c r="G61" s="26"/>
      <c r="H61" s="26"/>
    </row>
    <row r="62" spans="1:10" ht="13.5" customHeight="1" x14ac:dyDescent="0.2">
      <c r="A62" s="124">
        <v>47</v>
      </c>
      <c r="B62" s="6" t="s">
        <v>15</v>
      </c>
      <c r="C62" s="6" t="s">
        <v>165</v>
      </c>
      <c r="D62" s="114" t="s">
        <v>166</v>
      </c>
      <c r="E62" s="7"/>
      <c r="F62" s="26">
        <f>2500+482592</f>
        <v>485092</v>
      </c>
      <c r="G62" s="26"/>
      <c r="H62" s="26"/>
    </row>
    <row r="63" spans="1:10" ht="13.5" customHeight="1" x14ac:dyDescent="0.2">
      <c r="A63" s="110">
        <v>48</v>
      </c>
      <c r="B63" s="98" t="s">
        <v>138</v>
      </c>
      <c r="C63" s="98" t="s">
        <v>139</v>
      </c>
      <c r="D63" s="115" t="s">
        <v>140</v>
      </c>
      <c r="E63" s="116"/>
      <c r="F63" s="132">
        <f>38500+2500</f>
        <v>41000</v>
      </c>
      <c r="G63" s="132"/>
      <c r="H63" s="132"/>
    </row>
    <row r="64" spans="1:10" ht="22.5" customHeight="1" x14ac:dyDescent="0.2">
      <c r="A64" s="34"/>
      <c r="B64" s="148" t="s">
        <v>136</v>
      </c>
      <c r="C64" s="148"/>
      <c r="D64" s="148"/>
      <c r="E64" s="148"/>
      <c r="F64" s="40">
        <f>SUM(F8:F63)</f>
        <v>25991870</v>
      </c>
      <c r="G64" s="40">
        <f>SUM(G8:G63)</f>
        <v>3775362</v>
      </c>
      <c r="H64" s="40">
        <f>SUM(H8:H63)</f>
        <v>615023</v>
      </c>
      <c r="I64" s="29"/>
      <c r="J64" s="25"/>
    </row>
    <row r="65" spans="1:10" ht="22.5" customHeight="1" x14ac:dyDescent="0.2">
      <c r="A65" s="35"/>
      <c r="B65" s="149" t="s">
        <v>135</v>
      </c>
      <c r="C65" s="149"/>
      <c r="D65" s="149"/>
      <c r="E65" s="149"/>
      <c r="F65" s="150">
        <f>SUM(F64:H64)</f>
        <v>30382255</v>
      </c>
      <c r="G65" s="151"/>
      <c r="H65" s="180"/>
      <c r="I65" s="29"/>
      <c r="J65" s="25"/>
    </row>
    <row r="66" spans="1:10" ht="8.25" customHeight="1" x14ac:dyDescent="0.2">
      <c r="A66" s="36"/>
      <c r="B66" s="2"/>
      <c r="C66" s="2"/>
      <c r="D66" s="2"/>
      <c r="E66" s="2"/>
      <c r="I66" s="29"/>
    </row>
    <row r="67" spans="1:10" x14ac:dyDescent="0.2">
      <c r="B67" s="36" t="s">
        <v>160</v>
      </c>
      <c r="C67" s="2"/>
      <c r="D67" s="2" t="s">
        <v>153</v>
      </c>
      <c r="E67" s="2"/>
      <c r="F67" s="25">
        <f>F64-(F11+F27)</f>
        <v>24545138</v>
      </c>
      <c r="G67" s="25">
        <f>G64-G27</f>
        <v>3775362</v>
      </c>
      <c r="H67" s="25"/>
      <c r="I67" s="1" t="s">
        <v>153</v>
      </c>
    </row>
    <row r="68" spans="1:10" x14ac:dyDescent="0.2">
      <c r="B68" s="36" t="s">
        <v>132</v>
      </c>
      <c r="C68" s="2"/>
      <c r="D68" s="2"/>
      <c r="E68" s="64"/>
      <c r="F68" s="25">
        <f>F11+F27</f>
        <v>1446732</v>
      </c>
      <c r="G68" s="61"/>
    </row>
    <row r="69" spans="1:10" x14ac:dyDescent="0.2">
      <c r="B69" s="36"/>
      <c r="C69" s="2"/>
      <c r="D69" s="2"/>
      <c r="E69" s="2"/>
      <c r="F69" s="25">
        <f>SUM(F67:F68)</f>
        <v>25991870</v>
      </c>
      <c r="G69" s="61"/>
    </row>
    <row r="70" spans="1:10" x14ac:dyDescent="0.2">
      <c r="B70" s="36"/>
      <c r="C70" s="2"/>
      <c r="D70" s="2"/>
      <c r="E70" s="2"/>
      <c r="G70" s="60"/>
      <c r="J70" s="25"/>
    </row>
    <row r="71" spans="1:10" x14ac:dyDescent="0.2">
      <c r="B71" s="37" t="s">
        <v>133</v>
      </c>
      <c r="C71" s="2"/>
      <c r="D71" s="2"/>
      <c r="E71" s="2"/>
      <c r="G71" s="61">
        <v>19860475</v>
      </c>
    </row>
    <row r="72" spans="1:10" x14ac:dyDescent="0.2">
      <c r="B72" s="36" t="s">
        <v>134</v>
      </c>
      <c r="C72" s="2"/>
      <c r="D72" s="2"/>
      <c r="E72" s="2"/>
    </row>
    <row r="73" spans="1:10" x14ac:dyDescent="0.2">
      <c r="A73" s="36"/>
      <c r="B73" s="2"/>
      <c r="C73" s="2"/>
      <c r="D73" s="2"/>
      <c r="E73" s="2"/>
      <c r="G73" s="25"/>
      <c r="H73" s="25"/>
    </row>
    <row r="74" spans="1:10" x14ac:dyDescent="0.2">
      <c r="A74" s="36"/>
      <c r="B74" s="2"/>
      <c r="C74" s="2"/>
      <c r="D74" s="2"/>
      <c r="E74" s="2"/>
    </row>
    <row r="75" spans="1:10" x14ac:dyDescent="0.2">
      <c r="A75" s="36"/>
      <c r="B75" s="2"/>
      <c r="C75" s="2"/>
      <c r="D75" s="2"/>
      <c r="E75" s="2"/>
    </row>
    <row r="76" spans="1:10" x14ac:dyDescent="0.2">
      <c r="A76" s="36"/>
      <c r="B76" s="2"/>
      <c r="C76" s="2"/>
      <c r="D76" s="2"/>
      <c r="E76" s="2"/>
    </row>
    <row r="77" spans="1:10" x14ac:dyDescent="0.2">
      <c r="A77" s="36"/>
      <c r="B77" s="2"/>
      <c r="C77" s="2"/>
      <c r="D77" s="2"/>
      <c r="E77" s="2"/>
    </row>
    <row r="78" spans="1:10" x14ac:dyDescent="0.2">
      <c r="A78" s="36"/>
      <c r="B78" s="2"/>
      <c r="C78" s="2"/>
      <c r="D78" s="2"/>
      <c r="E78" s="2"/>
    </row>
    <row r="79" spans="1:10" x14ac:dyDescent="0.2">
      <c r="A79" s="36"/>
      <c r="B79" s="2"/>
      <c r="C79" s="2"/>
      <c r="D79" s="2"/>
      <c r="E79" s="2"/>
    </row>
    <row r="80" spans="1:10" x14ac:dyDescent="0.2">
      <c r="A80" s="36"/>
      <c r="B80" s="2"/>
      <c r="C80" s="2"/>
      <c r="D80" s="2"/>
      <c r="E80" s="2"/>
    </row>
    <row r="81" spans="1:5" x14ac:dyDescent="0.2">
      <c r="A81" s="36"/>
      <c r="B81" s="2"/>
      <c r="C81" s="2"/>
      <c r="D81" s="2"/>
      <c r="E81" s="2"/>
    </row>
    <row r="82" spans="1:5" x14ac:dyDescent="0.2">
      <c r="A82" s="36"/>
      <c r="B82" s="2"/>
      <c r="C82" s="2"/>
      <c r="D82" s="2"/>
      <c r="E82" s="2"/>
    </row>
    <row r="83" spans="1:5" x14ac:dyDescent="0.2">
      <c r="A83" s="36"/>
      <c r="B83" s="2"/>
      <c r="C83" s="2"/>
      <c r="D83" s="2"/>
      <c r="E83" s="2"/>
    </row>
    <row r="84" spans="1:5" x14ac:dyDescent="0.2">
      <c r="A84" s="36"/>
      <c r="B84" s="2"/>
      <c r="C84" s="2"/>
      <c r="D84" s="2"/>
      <c r="E84" s="2"/>
    </row>
    <row r="85" spans="1:5" x14ac:dyDescent="0.2">
      <c r="A85" s="36"/>
      <c r="B85" s="2"/>
      <c r="C85" s="2"/>
      <c r="D85" s="2"/>
      <c r="E85" s="2"/>
    </row>
    <row r="86" spans="1:5" x14ac:dyDescent="0.2">
      <c r="A86" s="36"/>
      <c r="B86" s="2"/>
      <c r="C86" s="2"/>
      <c r="D86" s="2"/>
      <c r="E86" s="2"/>
    </row>
    <row r="87" spans="1:5" x14ac:dyDescent="0.2">
      <c r="A87" s="36"/>
      <c r="B87" s="2"/>
      <c r="C87" s="2"/>
      <c r="D87" s="2"/>
      <c r="E87" s="2"/>
    </row>
    <row r="88" spans="1:5" x14ac:dyDescent="0.2">
      <c r="A88" s="36"/>
      <c r="B88" s="2"/>
      <c r="C88" s="2"/>
      <c r="D88" s="2"/>
      <c r="E88" s="2"/>
    </row>
    <row r="89" spans="1:5" x14ac:dyDescent="0.2">
      <c r="A89" s="36"/>
      <c r="B89" s="2"/>
      <c r="C89" s="2"/>
      <c r="D89" s="2"/>
      <c r="E89" s="2"/>
    </row>
    <row r="90" spans="1:5" x14ac:dyDescent="0.2">
      <c r="A90" s="36"/>
      <c r="B90" s="2"/>
      <c r="C90" s="2"/>
      <c r="D90" s="2"/>
      <c r="E90" s="2"/>
    </row>
    <row r="91" spans="1:5" x14ac:dyDescent="0.2">
      <c r="A91" s="36"/>
      <c r="B91" s="2"/>
      <c r="C91" s="2"/>
      <c r="D91" s="2"/>
      <c r="E91" s="2"/>
    </row>
    <row r="92" spans="1:5" x14ac:dyDescent="0.2">
      <c r="A92" s="36"/>
      <c r="B92" s="2"/>
      <c r="C92" s="2"/>
      <c r="D92" s="2"/>
      <c r="E92" s="2"/>
    </row>
    <row r="93" spans="1:5" x14ac:dyDescent="0.2">
      <c r="A93" s="36"/>
      <c r="B93" s="2"/>
      <c r="C93" s="2"/>
      <c r="D93" s="2"/>
      <c r="E93" s="2"/>
    </row>
    <row r="94" spans="1:5" x14ac:dyDescent="0.2">
      <c r="A94" s="36"/>
      <c r="B94" s="2"/>
      <c r="C94" s="2"/>
      <c r="D94" s="2"/>
      <c r="E94" s="2"/>
    </row>
    <row r="95" spans="1:5" x14ac:dyDescent="0.2">
      <c r="A95" s="36"/>
      <c r="B95" s="2"/>
      <c r="C95" s="2"/>
      <c r="D95" s="2"/>
      <c r="E95" s="2"/>
    </row>
    <row r="96" spans="1:5" x14ac:dyDescent="0.2">
      <c r="A96" s="36"/>
      <c r="B96" s="2"/>
      <c r="C96" s="2"/>
      <c r="D96" s="2"/>
      <c r="E96" s="2"/>
    </row>
    <row r="97" spans="1:5" x14ac:dyDescent="0.2">
      <c r="A97" s="36"/>
      <c r="B97" s="2"/>
      <c r="C97" s="2"/>
      <c r="D97" s="2"/>
      <c r="E97" s="2"/>
    </row>
    <row r="98" spans="1:5" x14ac:dyDescent="0.2">
      <c r="A98" s="36"/>
      <c r="B98" s="2"/>
      <c r="C98" s="2"/>
      <c r="D98" s="2"/>
      <c r="E98" s="2"/>
    </row>
    <row r="99" spans="1:5" x14ac:dyDescent="0.2">
      <c r="A99" s="36"/>
      <c r="B99" s="2"/>
      <c r="C99" s="2"/>
      <c r="D99" s="2"/>
      <c r="E99" s="2"/>
    </row>
    <row r="100" spans="1:5" x14ac:dyDescent="0.2">
      <c r="A100" s="36"/>
      <c r="B100" s="2"/>
      <c r="C100" s="2"/>
      <c r="D100" s="2"/>
      <c r="E100" s="2"/>
    </row>
    <row r="101" spans="1:5" x14ac:dyDescent="0.2">
      <c r="A101" s="36"/>
      <c r="B101" s="2"/>
      <c r="C101" s="2"/>
      <c r="D101" s="2"/>
      <c r="E101" s="2"/>
    </row>
    <row r="102" spans="1:5" x14ac:dyDescent="0.2">
      <c r="A102" s="36"/>
      <c r="B102" s="2"/>
      <c r="C102" s="2"/>
      <c r="D102" s="2"/>
      <c r="E102" s="2"/>
    </row>
    <row r="103" spans="1:5" x14ac:dyDescent="0.2">
      <c r="A103" s="36"/>
      <c r="B103" s="2"/>
      <c r="C103" s="2"/>
      <c r="D103" s="2"/>
      <c r="E103" s="2"/>
    </row>
    <row r="104" spans="1:5" x14ac:dyDescent="0.2">
      <c r="A104" s="36"/>
      <c r="B104" s="2"/>
      <c r="C104" s="2"/>
      <c r="D104" s="2"/>
      <c r="E104" s="2"/>
    </row>
    <row r="105" spans="1:5" x14ac:dyDescent="0.2">
      <c r="A105" s="36"/>
      <c r="B105" s="2"/>
      <c r="C105" s="2"/>
      <c r="D105" s="2"/>
      <c r="E105" s="2"/>
    </row>
    <row r="106" spans="1:5" x14ac:dyDescent="0.2">
      <c r="A106" s="36"/>
      <c r="B106" s="2"/>
      <c r="C106" s="2"/>
      <c r="D106" s="2"/>
      <c r="E106" s="2"/>
    </row>
    <row r="107" spans="1:5" x14ac:dyDescent="0.2">
      <c r="A107" s="36"/>
      <c r="B107" s="2"/>
      <c r="C107" s="2"/>
      <c r="D107" s="2"/>
      <c r="E107" s="2"/>
    </row>
    <row r="108" spans="1:5" x14ac:dyDescent="0.2">
      <c r="A108" s="36"/>
      <c r="B108" s="2"/>
      <c r="C108" s="2"/>
      <c r="D108" s="2"/>
      <c r="E108" s="2"/>
    </row>
    <row r="109" spans="1:5" x14ac:dyDescent="0.2">
      <c r="A109" s="36"/>
      <c r="B109" s="2"/>
      <c r="C109" s="2"/>
      <c r="D109" s="2"/>
      <c r="E109" s="2"/>
    </row>
    <row r="110" spans="1:5" x14ac:dyDescent="0.2">
      <c r="A110" s="36"/>
      <c r="B110" s="2"/>
      <c r="C110" s="2"/>
      <c r="D110" s="2"/>
      <c r="E110" s="2"/>
    </row>
    <row r="111" spans="1:5" x14ac:dyDescent="0.2">
      <c r="A111" s="36"/>
      <c r="B111" s="2"/>
      <c r="C111" s="2"/>
      <c r="D111" s="2"/>
      <c r="E111" s="2"/>
    </row>
    <row r="112" spans="1:5" x14ac:dyDescent="0.2">
      <c r="A112" s="36"/>
      <c r="B112" s="2"/>
      <c r="C112" s="2"/>
      <c r="D112" s="2"/>
      <c r="E112" s="2"/>
    </row>
    <row r="113" spans="1:5" x14ac:dyDescent="0.2">
      <c r="A113" s="36"/>
      <c r="B113" s="2"/>
      <c r="C113" s="2"/>
      <c r="D113" s="2"/>
      <c r="E113" s="2"/>
    </row>
    <row r="114" spans="1:5" x14ac:dyDescent="0.2">
      <c r="A114" s="36"/>
      <c r="B114" s="2"/>
      <c r="C114" s="2"/>
      <c r="D114" s="2"/>
      <c r="E114" s="2"/>
    </row>
    <row r="115" spans="1:5" x14ac:dyDescent="0.2">
      <c r="A115" s="36"/>
      <c r="B115" s="2"/>
      <c r="C115" s="2"/>
      <c r="D115" s="2"/>
      <c r="E115" s="2"/>
    </row>
    <row r="116" spans="1:5" x14ac:dyDescent="0.2">
      <c r="A116" s="36"/>
      <c r="B116" s="2"/>
      <c r="C116" s="2"/>
      <c r="D116" s="2"/>
      <c r="E116" s="2"/>
    </row>
    <row r="117" spans="1:5" x14ac:dyDescent="0.2">
      <c r="A117" s="36"/>
      <c r="B117" s="2"/>
      <c r="C117" s="2"/>
      <c r="D117" s="2"/>
      <c r="E117" s="2"/>
    </row>
    <row r="118" spans="1:5" x14ac:dyDescent="0.2">
      <c r="A118" s="36"/>
      <c r="B118" s="2"/>
      <c r="C118" s="2"/>
      <c r="D118" s="2"/>
      <c r="E118" s="2"/>
    </row>
    <row r="119" spans="1:5" x14ac:dyDescent="0.2">
      <c r="A119" s="36"/>
      <c r="B119" s="2"/>
      <c r="C119" s="2"/>
      <c r="D119" s="2"/>
      <c r="E119" s="2"/>
    </row>
    <row r="120" spans="1:5" x14ac:dyDescent="0.2">
      <c r="A120" s="36"/>
      <c r="B120" s="2"/>
      <c r="C120" s="2"/>
      <c r="D120" s="2"/>
      <c r="E120" s="2"/>
    </row>
    <row r="121" spans="1:5" x14ac:dyDescent="0.2">
      <c r="A121" s="36"/>
      <c r="B121" s="2"/>
      <c r="C121" s="2"/>
      <c r="D121" s="2"/>
      <c r="E121" s="2"/>
    </row>
    <row r="122" spans="1:5" x14ac:dyDescent="0.2">
      <c r="A122" s="36"/>
      <c r="B122" s="2"/>
      <c r="C122" s="2"/>
      <c r="D122" s="2"/>
      <c r="E122" s="2"/>
    </row>
    <row r="123" spans="1:5" x14ac:dyDescent="0.2">
      <c r="A123" s="36"/>
      <c r="B123" s="2"/>
      <c r="C123" s="2"/>
      <c r="D123" s="2"/>
      <c r="E123" s="2"/>
    </row>
    <row r="124" spans="1:5" x14ac:dyDescent="0.2">
      <c r="A124" s="36"/>
      <c r="B124" s="2"/>
      <c r="C124" s="2"/>
      <c r="D124" s="2"/>
      <c r="E124" s="2"/>
    </row>
    <row r="125" spans="1:5" x14ac:dyDescent="0.2">
      <c r="A125" s="36"/>
      <c r="B125" s="2"/>
      <c r="C125" s="2"/>
      <c r="D125" s="2"/>
      <c r="E125" s="2"/>
    </row>
    <row r="126" spans="1:5" x14ac:dyDescent="0.2">
      <c r="A126" s="36"/>
      <c r="B126" s="2"/>
      <c r="C126" s="2"/>
      <c r="D126" s="2"/>
      <c r="E126" s="2"/>
    </row>
    <row r="127" spans="1:5" x14ac:dyDescent="0.2">
      <c r="A127" s="36"/>
      <c r="B127" s="2"/>
      <c r="C127" s="2"/>
      <c r="D127" s="2"/>
      <c r="E127" s="2"/>
    </row>
    <row r="128" spans="1:5" x14ac:dyDescent="0.2">
      <c r="A128" s="36"/>
      <c r="B128" s="2"/>
      <c r="C128" s="2"/>
      <c r="D128" s="2"/>
      <c r="E128" s="2"/>
    </row>
    <row r="129" spans="1:5" x14ac:dyDescent="0.2">
      <c r="A129" s="36"/>
      <c r="B129" s="2"/>
      <c r="C129" s="2"/>
      <c r="D129" s="2"/>
      <c r="E129" s="2"/>
    </row>
    <row r="130" spans="1:5" x14ac:dyDescent="0.2">
      <c r="A130" s="36"/>
      <c r="B130" s="2"/>
      <c r="C130" s="2"/>
      <c r="D130" s="2"/>
      <c r="E130" s="2"/>
    </row>
    <row r="131" spans="1:5" x14ac:dyDescent="0.2">
      <c r="A131" s="36"/>
      <c r="B131" s="2"/>
      <c r="C131" s="2"/>
      <c r="D131" s="2"/>
      <c r="E131" s="2"/>
    </row>
    <row r="132" spans="1:5" x14ac:dyDescent="0.2">
      <c r="A132" s="36"/>
      <c r="B132" s="2"/>
      <c r="C132" s="2"/>
      <c r="D132" s="2"/>
      <c r="E132" s="2"/>
    </row>
    <row r="133" spans="1:5" x14ac:dyDescent="0.2">
      <c r="A133" s="36"/>
      <c r="B133" s="2"/>
      <c r="C133" s="2"/>
      <c r="D133" s="2"/>
      <c r="E133" s="2"/>
    </row>
    <row r="134" spans="1:5" x14ac:dyDescent="0.2">
      <c r="A134" s="36"/>
      <c r="B134" s="2"/>
      <c r="C134" s="2"/>
      <c r="D134" s="2"/>
      <c r="E134" s="2"/>
    </row>
    <row r="135" spans="1:5" x14ac:dyDescent="0.2">
      <c r="A135" s="36"/>
      <c r="B135" s="2"/>
      <c r="C135" s="2"/>
      <c r="D135" s="2"/>
      <c r="E135" s="2"/>
    </row>
    <row r="136" spans="1:5" x14ac:dyDescent="0.2">
      <c r="A136" s="36"/>
      <c r="B136" s="2"/>
      <c r="C136" s="2"/>
      <c r="D136" s="2"/>
      <c r="E136" s="2"/>
    </row>
    <row r="137" spans="1:5" x14ac:dyDescent="0.2">
      <c r="A137" s="36"/>
      <c r="B137" s="2"/>
      <c r="C137" s="2"/>
      <c r="D137" s="2"/>
      <c r="E137" s="2"/>
    </row>
    <row r="138" spans="1:5" x14ac:dyDescent="0.2">
      <c r="A138" s="36"/>
      <c r="B138" s="2"/>
      <c r="C138" s="2"/>
      <c r="D138" s="2"/>
      <c r="E138" s="2"/>
    </row>
    <row r="139" spans="1:5" x14ac:dyDescent="0.2">
      <c r="A139" s="36"/>
      <c r="B139" s="2"/>
      <c r="C139" s="2"/>
      <c r="D139" s="2"/>
      <c r="E139" s="2"/>
    </row>
    <row r="140" spans="1:5" x14ac:dyDescent="0.2">
      <c r="A140" s="36"/>
      <c r="B140" s="2"/>
      <c r="C140" s="2"/>
      <c r="D140" s="2"/>
      <c r="E140" s="2"/>
    </row>
    <row r="141" spans="1:5" x14ac:dyDescent="0.2">
      <c r="A141" s="36"/>
      <c r="B141" s="2"/>
      <c r="C141" s="2"/>
      <c r="D141" s="2"/>
      <c r="E141" s="2"/>
    </row>
    <row r="142" spans="1:5" x14ac:dyDescent="0.2">
      <c r="A142" s="36"/>
      <c r="B142" s="2"/>
      <c r="C142" s="2"/>
      <c r="D142" s="2"/>
      <c r="E142" s="2"/>
    </row>
    <row r="143" spans="1:5" x14ac:dyDescent="0.2">
      <c r="A143" s="36"/>
      <c r="B143" s="2"/>
      <c r="C143" s="2"/>
      <c r="D143" s="2"/>
      <c r="E143" s="2"/>
    </row>
    <row r="144" spans="1:5" x14ac:dyDescent="0.2">
      <c r="A144" s="36"/>
      <c r="B144" s="2"/>
      <c r="C144" s="2"/>
      <c r="D144" s="2"/>
      <c r="E144" s="2"/>
    </row>
    <row r="145" spans="1:5" x14ac:dyDescent="0.2">
      <c r="A145" s="36"/>
      <c r="B145" s="2"/>
      <c r="C145" s="2"/>
      <c r="D145" s="2"/>
      <c r="E145" s="2"/>
    </row>
    <row r="146" spans="1:5" x14ac:dyDescent="0.2">
      <c r="A146" s="36"/>
      <c r="B146" s="2"/>
      <c r="C146" s="2"/>
      <c r="D146" s="2"/>
      <c r="E146" s="2"/>
    </row>
    <row r="147" spans="1:5" x14ac:dyDescent="0.2">
      <c r="A147" s="36"/>
      <c r="B147" s="2"/>
      <c r="C147" s="2"/>
      <c r="D147" s="2"/>
      <c r="E147" s="2"/>
    </row>
    <row r="148" spans="1:5" x14ac:dyDescent="0.2">
      <c r="A148" s="36"/>
      <c r="B148" s="2"/>
      <c r="C148" s="2"/>
      <c r="D148" s="2"/>
      <c r="E148" s="2"/>
    </row>
    <row r="149" spans="1:5" x14ac:dyDescent="0.2">
      <c r="A149" s="36"/>
      <c r="B149" s="2"/>
      <c r="C149" s="2"/>
      <c r="D149" s="2"/>
      <c r="E149" s="2"/>
    </row>
    <row r="150" spans="1:5" x14ac:dyDescent="0.2">
      <c r="A150" s="36"/>
      <c r="B150" s="2"/>
      <c r="C150" s="2"/>
      <c r="D150" s="2"/>
      <c r="E150" s="2"/>
    </row>
    <row r="151" spans="1:5" x14ac:dyDescent="0.2">
      <c r="A151" s="36"/>
      <c r="B151" s="2"/>
      <c r="C151" s="2"/>
      <c r="D151" s="2"/>
      <c r="E151" s="2"/>
    </row>
    <row r="152" spans="1:5" x14ac:dyDescent="0.2">
      <c r="A152" s="36"/>
      <c r="B152" s="2"/>
      <c r="C152" s="2"/>
      <c r="D152" s="2"/>
      <c r="E152" s="2"/>
    </row>
    <row r="153" spans="1:5" x14ac:dyDescent="0.2">
      <c r="A153" s="36"/>
      <c r="B153" s="2"/>
      <c r="C153" s="2"/>
      <c r="D153" s="2"/>
      <c r="E153" s="2"/>
    </row>
    <row r="154" spans="1:5" x14ac:dyDescent="0.2">
      <c r="A154" s="36"/>
      <c r="B154" s="2"/>
      <c r="C154" s="2"/>
      <c r="D154" s="2"/>
      <c r="E154" s="2"/>
    </row>
  </sheetData>
  <mergeCells count="40">
    <mergeCell ref="A2:H2"/>
    <mergeCell ref="A3:H3"/>
    <mergeCell ref="A4:H4"/>
    <mergeCell ref="A5:F5"/>
    <mergeCell ref="A6:A7"/>
    <mergeCell ref="B6:B7"/>
    <mergeCell ref="C6:C7"/>
    <mergeCell ref="D6:E6"/>
    <mergeCell ref="F6:H6"/>
    <mergeCell ref="A8:A9"/>
    <mergeCell ref="B8:B9"/>
    <mergeCell ref="C8:C9"/>
    <mergeCell ref="E8:E9"/>
    <mergeCell ref="A11:A12"/>
    <mergeCell ref="B11:B12"/>
    <mergeCell ref="C11:C12"/>
    <mergeCell ref="A14:A15"/>
    <mergeCell ref="B14:B15"/>
    <mergeCell ref="C14:C15"/>
    <mergeCell ref="E14:E15"/>
    <mergeCell ref="A29:A30"/>
    <mergeCell ref="B29:B30"/>
    <mergeCell ref="C29:C30"/>
    <mergeCell ref="A33:A34"/>
    <mergeCell ref="B33:B34"/>
    <mergeCell ref="C33:C34"/>
    <mergeCell ref="E33:E34"/>
    <mergeCell ref="A35:A36"/>
    <mergeCell ref="B35:B36"/>
    <mergeCell ref="C35:C36"/>
    <mergeCell ref="E35:E36"/>
    <mergeCell ref="B64:E64"/>
    <mergeCell ref="B65:E65"/>
    <mergeCell ref="F65:H65"/>
    <mergeCell ref="A52:A53"/>
    <mergeCell ref="B52:B53"/>
    <mergeCell ref="C52:C53"/>
    <mergeCell ref="A54:A55"/>
    <mergeCell ref="B54:B55"/>
    <mergeCell ref="C54:C55"/>
  </mergeCells>
  <printOptions horizontalCentered="1"/>
  <pageMargins left="0.43307086614173229" right="0.23622047244094491" top="0.51181102362204722" bottom="0.31496062992125984" header="0.31496062992125984" footer="0.31496062992125984"/>
  <pageSetup paperSize="9"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Tagihan pulsa (Januari)</vt:lpstr>
      <vt:lpstr>Tagihan pulsa (Februari)</vt:lpstr>
      <vt:lpstr>Tagihan pulsa (Maret)</vt:lpstr>
      <vt:lpstr>Tagihan pulsa (April)</vt:lpstr>
      <vt:lpstr>Tagihan pulsa (Mei)</vt:lpstr>
      <vt:lpstr>Tagihan pulsa (Juni)</vt:lpstr>
      <vt:lpstr>Tagihan pulsa (Juli)</vt:lpstr>
      <vt:lpstr>Tagihan pulsa (Agustus)</vt:lpstr>
      <vt:lpstr>Tagihan pulsa (September)</vt:lpstr>
      <vt:lpstr>Tagihan pulsa (Oktober)</vt:lpstr>
      <vt:lpstr>Tagihan pulsa (Nopember)</vt:lpstr>
      <vt:lpstr>Daftar Mandiri</vt:lpstr>
      <vt:lpstr>Daftar KICK 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2015-10-22T03:58:56Z</cp:lastPrinted>
  <dcterms:created xsi:type="dcterms:W3CDTF">2013-01-11T04:25:03Z</dcterms:created>
  <dcterms:modified xsi:type="dcterms:W3CDTF">2016-03-29T18:45:28Z</dcterms:modified>
</cp:coreProperties>
</file>