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pple/Documents/work/同步文件/办公室同步/系统/"/>
    </mc:Choice>
  </mc:AlternateContent>
  <bookViews>
    <workbookView xWindow="0" yWindow="0" windowWidth="28800" windowHeight="18000" tabRatio="943" activeTab="2"/>
  </bookViews>
  <sheets>
    <sheet name="项目基本信息" sheetId="33" r:id="rId1"/>
    <sheet name="项目人天预估" sheetId="36" r:id="rId2"/>
    <sheet name="外部采购" sheetId="35" r:id="rId3"/>
    <sheet name="项目日常费用" sheetId="37" r:id="rId4"/>
    <sheet name="人力成本" sheetId="34" r:id="rId5"/>
    <sheet name="资金成本" sheetId="24" r:id="rId6"/>
    <sheet name="分阶段成本表（自动）" sheetId="1" state="hidden" r:id="rId7"/>
    <sheet name="立项部门信息" sheetId="27" state="hidden" r:id="rId8"/>
    <sheet name="预算调整模板" sheetId="30" r:id="rId9"/>
    <sheet name="决算" sheetId="25" state="hidden" r:id="rId10"/>
  </sheets>
  <definedNames>
    <definedName name="_xlnm._FilterDatabase" localSheetId="7" hidden="1">立项部门信息!$A$1:$WVP$28</definedName>
    <definedName name="DATA1" localSheetId="7">#REF!</definedName>
    <definedName name="DATA1">#REF!</definedName>
    <definedName name="DATA10" localSheetId="7">#REF!</definedName>
    <definedName name="DATA10">#REF!</definedName>
    <definedName name="DATA100" localSheetId="7">#REF!</definedName>
    <definedName name="DATA100">#REF!</definedName>
    <definedName name="DATA101" localSheetId="7">#REF!</definedName>
    <definedName name="DATA101">#REF!</definedName>
    <definedName name="DATA102" localSheetId="7">#REF!</definedName>
    <definedName name="DATA102">#REF!</definedName>
    <definedName name="DATA103" localSheetId="7">#REF!</definedName>
    <definedName name="DATA103">#REF!</definedName>
    <definedName name="DATA104" localSheetId="7">#REF!</definedName>
    <definedName name="DATA104">#REF!</definedName>
    <definedName name="DATA105" localSheetId="7">#REF!</definedName>
    <definedName name="DATA105">#REF!</definedName>
    <definedName name="DATA106" localSheetId="7">#REF!</definedName>
    <definedName name="DATA106">#REF!</definedName>
    <definedName name="DATA107" localSheetId="7">#REF!</definedName>
    <definedName name="DATA107">#REF!</definedName>
    <definedName name="DATA108" localSheetId="7">#REF!</definedName>
    <definedName name="DATA108">#REF!</definedName>
    <definedName name="DATA109" localSheetId="7">#REF!</definedName>
    <definedName name="DATA109">#REF!</definedName>
    <definedName name="DATA11" localSheetId="7">#REF!</definedName>
    <definedName name="DATA11">#REF!</definedName>
    <definedName name="DATA110" localSheetId="7">#REF!</definedName>
    <definedName name="DATA110">#REF!</definedName>
    <definedName name="DATA111" localSheetId="7">#REF!</definedName>
    <definedName name="DATA111">#REF!</definedName>
    <definedName name="DATA112" localSheetId="7">#REF!</definedName>
    <definedName name="DATA112">#REF!</definedName>
    <definedName name="DATA113" localSheetId="7">#REF!</definedName>
    <definedName name="DATA113">#REF!</definedName>
    <definedName name="DATA114" localSheetId="7">#REF!</definedName>
    <definedName name="DATA114">#REF!</definedName>
    <definedName name="DATA115" localSheetId="7">#REF!</definedName>
    <definedName name="DATA115">#REF!</definedName>
    <definedName name="DATA116" localSheetId="7">#REF!</definedName>
    <definedName name="DATA116">#REF!</definedName>
    <definedName name="DATA117" localSheetId="7">#REF!</definedName>
    <definedName name="DATA117">#REF!</definedName>
    <definedName name="DATA118" localSheetId="7">#REF!</definedName>
    <definedName name="DATA118">#REF!</definedName>
    <definedName name="DATA119" localSheetId="7">#REF!</definedName>
    <definedName name="DATA119">#REF!</definedName>
    <definedName name="DATA12" localSheetId="7">#REF!</definedName>
    <definedName name="DATA12">#REF!</definedName>
    <definedName name="DATA120" localSheetId="7">#REF!</definedName>
    <definedName name="DATA120">#REF!</definedName>
    <definedName name="DATA121" localSheetId="7">#REF!</definedName>
    <definedName name="DATA121">#REF!</definedName>
    <definedName name="DATA122" localSheetId="7">#REF!</definedName>
    <definedName name="DATA122">#REF!</definedName>
    <definedName name="DATA123" localSheetId="7">#REF!</definedName>
    <definedName name="DATA123">#REF!</definedName>
    <definedName name="DATA13" localSheetId="7">#REF!</definedName>
    <definedName name="DATA13">#REF!</definedName>
    <definedName name="DATA14" localSheetId="7">#REF!</definedName>
    <definedName name="DATA14">#REF!</definedName>
    <definedName name="DATA15" localSheetId="7">#REF!</definedName>
    <definedName name="DATA15">#REF!</definedName>
    <definedName name="DATA16" localSheetId="7">#REF!</definedName>
    <definedName name="DATA16">#REF!</definedName>
    <definedName name="DATA17" localSheetId="7">#REF!</definedName>
    <definedName name="DATA17">#REF!</definedName>
    <definedName name="DATA18" localSheetId="7">#REF!</definedName>
    <definedName name="DATA18">#REF!</definedName>
    <definedName name="DATA19" localSheetId="7">#REF!</definedName>
    <definedName name="DATA19">#REF!</definedName>
    <definedName name="DATA2" localSheetId="7">#REF!</definedName>
    <definedName name="DATA2">#REF!</definedName>
    <definedName name="DATA20" localSheetId="7">#REF!</definedName>
    <definedName name="DATA20">#REF!</definedName>
    <definedName name="DATA21" localSheetId="7">#REF!</definedName>
    <definedName name="DATA21">#REF!</definedName>
    <definedName name="DATA22" localSheetId="7">#REF!</definedName>
    <definedName name="DATA22">#REF!</definedName>
    <definedName name="DATA23" localSheetId="7">#REF!</definedName>
    <definedName name="DATA23">#REF!</definedName>
    <definedName name="DATA24" localSheetId="7">#REF!</definedName>
    <definedName name="DATA24">#REF!</definedName>
    <definedName name="DATA25" localSheetId="7">#REF!</definedName>
    <definedName name="DATA25">#REF!</definedName>
    <definedName name="DATA26" localSheetId="7">#REF!</definedName>
    <definedName name="DATA26">#REF!</definedName>
    <definedName name="DATA27" localSheetId="7">#REF!</definedName>
    <definedName name="DATA27">#REF!</definedName>
    <definedName name="DATA28" localSheetId="7">#REF!</definedName>
    <definedName name="DATA28">#REF!</definedName>
    <definedName name="DATA29" localSheetId="7">#REF!</definedName>
    <definedName name="DATA29">#REF!</definedName>
    <definedName name="DATA3" localSheetId="7">#REF!</definedName>
    <definedName name="DATA3">#REF!</definedName>
    <definedName name="DATA30" localSheetId="7">#REF!</definedName>
    <definedName name="DATA30">#REF!</definedName>
    <definedName name="DATA31" localSheetId="7">#REF!</definedName>
    <definedName name="DATA31">#REF!</definedName>
    <definedName name="DATA32" localSheetId="7">#REF!</definedName>
    <definedName name="DATA32">#REF!</definedName>
    <definedName name="DATA33" localSheetId="7">#REF!</definedName>
    <definedName name="DATA33">#REF!</definedName>
    <definedName name="DATA34" localSheetId="7">#REF!</definedName>
    <definedName name="DATA34">#REF!</definedName>
    <definedName name="DATA35" localSheetId="7">#REF!</definedName>
    <definedName name="DATA35">#REF!</definedName>
    <definedName name="DATA36" localSheetId="7">#REF!</definedName>
    <definedName name="DATA36">#REF!</definedName>
    <definedName name="DATA37" localSheetId="7">#REF!</definedName>
    <definedName name="DATA37">#REF!</definedName>
    <definedName name="DATA38" localSheetId="7">#REF!</definedName>
    <definedName name="DATA38">#REF!</definedName>
    <definedName name="DATA39" localSheetId="7">#REF!</definedName>
    <definedName name="DATA39">#REF!</definedName>
    <definedName name="DATA4" localSheetId="7">#REF!</definedName>
    <definedName name="DATA4">#REF!</definedName>
    <definedName name="DATA40" localSheetId="7">#REF!</definedName>
    <definedName name="DATA40">#REF!</definedName>
    <definedName name="DATA41" localSheetId="7">#REF!</definedName>
    <definedName name="DATA41">#REF!</definedName>
    <definedName name="DATA42" localSheetId="7">#REF!</definedName>
    <definedName name="DATA42">#REF!</definedName>
    <definedName name="DATA43" localSheetId="7">#REF!</definedName>
    <definedName name="DATA43">#REF!</definedName>
    <definedName name="DATA44" localSheetId="7">#REF!</definedName>
    <definedName name="DATA44">#REF!</definedName>
    <definedName name="DATA45" localSheetId="7">#REF!</definedName>
    <definedName name="DATA45">#REF!</definedName>
    <definedName name="DATA46" localSheetId="7">#REF!</definedName>
    <definedName name="DATA46">#REF!</definedName>
    <definedName name="DATA47" localSheetId="7">#REF!</definedName>
    <definedName name="DATA47">#REF!</definedName>
    <definedName name="DATA48" localSheetId="7">#REF!</definedName>
    <definedName name="DATA48">#REF!</definedName>
    <definedName name="DATA49" localSheetId="7">#REF!</definedName>
    <definedName name="DATA49">#REF!</definedName>
    <definedName name="DATA5" localSheetId="7">#REF!</definedName>
    <definedName name="DATA5">#REF!</definedName>
    <definedName name="DATA50" localSheetId="7">#REF!</definedName>
    <definedName name="DATA50">#REF!</definedName>
    <definedName name="DATA51" localSheetId="7">#REF!</definedName>
    <definedName name="DATA51">#REF!</definedName>
    <definedName name="DATA52" localSheetId="7">#REF!</definedName>
    <definedName name="DATA52">#REF!</definedName>
    <definedName name="DATA53" localSheetId="7">#REF!</definedName>
    <definedName name="DATA53">#REF!</definedName>
    <definedName name="DATA54" localSheetId="7">#REF!</definedName>
    <definedName name="DATA54">#REF!</definedName>
    <definedName name="DATA55" localSheetId="7">#REF!</definedName>
    <definedName name="DATA55">#REF!</definedName>
    <definedName name="DATA56" localSheetId="7">#REF!</definedName>
    <definedName name="DATA56">#REF!</definedName>
    <definedName name="DATA57" localSheetId="7">#REF!</definedName>
    <definedName name="DATA57">#REF!</definedName>
    <definedName name="DATA58" localSheetId="7">#REF!</definedName>
    <definedName name="DATA58">#REF!</definedName>
    <definedName name="DATA59" localSheetId="7">#REF!</definedName>
    <definedName name="DATA59">#REF!</definedName>
    <definedName name="DATA6" localSheetId="7">#REF!</definedName>
    <definedName name="DATA6">#REF!</definedName>
    <definedName name="DATA60" localSheetId="7">#REF!</definedName>
    <definedName name="DATA60">#REF!</definedName>
    <definedName name="DATA61" localSheetId="7">#REF!</definedName>
    <definedName name="DATA61">#REF!</definedName>
    <definedName name="DATA62" localSheetId="7">#REF!</definedName>
    <definedName name="DATA62">#REF!</definedName>
    <definedName name="DATA63" localSheetId="7">#REF!</definedName>
    <definedName name="DATA63">#REF!</definedName>
    <definedName name="DATA64" localSheetId="7">#REF!</definedName>
    <definedName name="DATA64">#REF!</definedName>
    <definedName name="DATA65" localSheetId="7">#REF!</definedName>
    <definedName name="DATA65">#REF!</definedName>
    <definedName name="DATA66" localSheetId="7">#REF!</definedName>
    <definedName name="DATA66">#REF!</definedName>
    <definedName name="DATA67" localSheetId="7">#REF!</definedName>
    <definedName name="DATA67">#REF!</definedName>
    <definedName name="DATA68" localSheetId="7">#REF!</definedName>
    <definedName name="DATA68">#REF!</definedName>
    <definedName name="DATA69" localSheetId="7">#REF!</definedName>
    <definedName name="DATA69">#REF!</definedName>
    <definedName name="DATA7" localSheetId="7">#REF!</definedName>
    <definedName name="DATA7">#REF!</definedName>
    <definedName name="DATA70" localSheetId="7">#REF!</definedName>
    <definedName name="DATA70">#REF!</definedName>
    <definedName name="DATA71" localSheetId="7">#REF!</definedName>
    <definedName name="DATA71">#REF!</definedName>
    <definedName name="DATA72" localSheetId="7">#REF!</definedName>
    <definedName name="DATA72">#REF!</definedName>
    <definedName name="DATA73" localSheetId="7">#REF!</definedName>
    <definedName name="DATA73">#REF!</definedName>
    <definedName name="DATA74" localSheetId="7">#REF!</definedName>
    <definedName name="DATA74">#REF!</definedName>
    <definedName name="DATA75" localSheetId="7">#REF!</definedName>
    <definedName name="DATA75">#REF!</definedName>
    <definedName name="DATA76" localSheetId="7">#REF!</definedName>
    <definedName name="DATA76">#REF!</definedName>
    <definedName name="DATA77" localSheetId="7">#REF!</definedName>
    <definedName name="DATA77">#REF!</definedName>
    <definedName name="DATA78" localSheetId="7">#REF!</definedName>
    <definedName name="DATA78">#REF!</definedName>
    <definedName name="DATA79" localSheetId="7">#REF!</definedName>
    <definedName name="DATA79">#REF!</definedName>
    <definedName name="DATA8" localSheetId="7">#REF!</definedName>
    <definedName name="DATA8">#REF!</definedName>
    <definedName name="DATA80" localSheetId="7">#REF!</definedName>
    <definedName name="DATA80">#REF!</definedName>
    <definedName name="DATA81" localSheetId="7">#REF!</definedName>
    <definedName name="DATA81">#REF!</definedName>
    <definedName name="DATA82" localSheetId="7">#REF!</definedName>
    <definedName name="DATA82">#REF!</definedName>
    <definedName name="DATA83" localSheetId="7">#REF!</definedName>
    <definedName name="DATA83">#REF!</definedName>
    <definedName name="DATA84" localSheetId="7">#REF!</definedName>
    <definedName name="DATA84">#REF!</definedName>
    <definedName name="DATA85" localSheetId="7">#REF!</definedName>
    <definedName name="DATA85">#REF!</definedName>
    <definedName name="DATA86" localSheetId="7">#REF!</definedName>
    <definedName name="DATA86">#REF!</definedName>
    <definedName name="DATA87" localSheetId="7">#REF!</definedName>
    <definedName name="DATA87">#REF!</definedName>
    <definedName name="DATA88" localSheetId="7">#REF!</definedName>
    <definedName name="DATA88">#REF!</definedName>
    <definedName name="DATA89" localSheetId="7">#REF!</definedName>
    <definedName name="DATA89">#REF!</definedName>
    <definedName name="DATA9" localSheetId="7">#REF!</definedName>
    <definedName name="DATA9">#REF!</definedName>
    <definedName name="DATA90" localSheetId="7">#REF!</definedName>
    <definedName name="DATA90">#REF!</definedName>
    <definedName name="DATA91" localSheetId="7">#REF!</definedName>
    <definedName name="DATA91">#REF!</definedName>
    <definedName name="DATA92" localSheetId="7">#REF!</definedName>
    <definedName name="DATA92">#REF!</definedName>
    <definedName name="DATA93" localSheetId="7">#REF!</definedName>
    <definedName name="DATA93">#REF!</definedName>
    <definedName name="DATA94" localSheetId="7">#REF!</definedName>
    <definedName name="DATA94">#REF!</definedName>
    <definedName name="DATA95" localSheetId="7">#REF!</definedName>
    <definedName name="DATA95">#REF!</definedName>
    <definedName name="DATA96" localSheetId="7">#REF!</definedName>
    <definedName name="DATA96">#REF!</definedName>
    <definedName name="DATA97" localSheetId="7">#REF!</definedName>
    <definedName name="DATA97">#REF!</definedName>
    <definedName name="DATA98" localSheetId="7">#REF!</definedName>
    <definedName name="DATA98">#REF!</definedName>
    <definedName name="DATA99" localSheetId="7">#REF!</definedName>
    <definedName name="DATA99">#REF!</definedName>
    <definedName name="TEST1" localSheetId="7">#REF!</definedName>
    <definedName name="TEST1">#REF!</definedName>
    <definedName name="TEST10" localSheetId="7">#REF!</definedName>
    <definedName name="TEST10">#REF!</definedName>
    <definedName name="TEST2" localSheetId="7">#REF!</definedName>
    <definedName name="TEST2">#REF!</definedName>
    <definedName name="TEST3" localSheetId="7">#REF!</definedName>
    <definedName name="TEST3">#REF!</definedName>
    <definedName name="TEST4" localSheetId="7">#REF!</definedName>
    <definedName name="TEST4">#REF!</definedName>
    <definedName name="TEST5" localSheetId="7">#REF!</definedName>
    <definedName name="TEST5">#REF!</definedName>
    <definedName name="TEST6" localSheetId="7">#REF!</definedName>
    <definedName name="TEST6">#REF!</definedName>
    <definedName name="TEST7" localSheetId="7">#REF!</definedName>
    <definedName name="TEST7">#REF!</definedName>
    <definedName name="TEST8" localSheetId="7">#REF!</definedName>
    <definedName name="TEST8">#REF!</definedName>
    <definedName name="TEST9" localSheetId="7">#REF!</definedName>
    <definedName name="TEST9">#REF!</definedName>
    <definedName name="TESTHKEY" localSheetId="7">#REF!</definedName>
    <definedName name="TESTHKEY">#REF!</definedName>
    <definedName name="TESTKEYS" localSheetId="7">#REF!</definedName>
    <definedName name="TESTKEYS">#REF!</definedName>
    <definedName name="TESTVKEY" localSheetId="7">#REF!</definedName>
    <definedName name="TESTVKEY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37" l="1"/>
  <c r="G18" i="37"/>
  <c r="G19" i="37"/>
  <c r="G20" i="37"/>
  <c r="D20" i="37"/>
  <c r="H20" i="37"/>
  <c r="G21" i="37"/>
  <c r="D17" i="37"/>
  <c r="H17" i="37"/>
  <c r="D18" i="37"/>
  <c r="H18" i="37"/>
  <c r="D19" i="37"/>
  <c r="H19" i="37"/>
  <c r="D21" i="37"/>
  <c r="H21" i="37"/>
  <c r="G14" i="34"/>
  <c r="L8" i="36"/>
  <c r="L9" i="36"/>
  <c r="L10" i="36"/>
  <c r="L11" i="36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7" i="36"/>
  <c r="F8" i="25"/>
  <c r="C53" i="25"/>
  <c r="C16" i="25"/>
  <c r="C54" i="25"/>
  <c r="C52" i="25"/>
  <c r="D52" i="25"/>
  <c r="D48" i="25"/>
  <c r="D47" i="25"/>
  <c r="C42" i="25"/>
  <c r="C41" i="25"/>
  <c r="C40" i="25"/>
  <c r="D40" i="25"/>
  <c r="C39" i="25"/>
  <c r="C38" i="25"/>
  <c r="C37" i="25"/>
  <c r="C36" i="25"/>
  <c r="C35" i="25"/>
  <c r="B36" i="25"/>
  <c r="D35" i="25"/>
  <c r="B34" i="25"/>
  <c r="C34" i="25"/>
  <c r="B33" i="25"/>
  <c r="C33" i="25"/>
  <c r="I37" i="25"/>
  <c r="B32" i="25"/>
  <c r="C32" i="25"/>
  <c r="D30" i="25"/>
  <c r="D46" i="25"/>
  <c r="D49" i="25"/>
  <c r="D50" i="25"/>
  <c r="C29" i="25"/>
  <c r="C28" i="25"/>
  <c r="C27" i="25"/>
  <c r="C26" i="25"/>
  <c r="C25" i="25"/>
  <c r="C24" i="25"/>
  <c r="I36" i="25"/>
  <c r="C23" i="25"/>
  <c r="C22" i="25"/>
  <c r="C21" i="25"/>
  <c r="C20" i="25"/>
  <c r="C19" i="25"/>
  <c r="C18" i="25"/>
  <c r="C17" i="25"/>
  <c r="C30" i="25"/>
  <c r="C31" i="25"/>
  <c r="C48" i="25"/>
  <c r="F13" i="25"/>
  <c r="D13" i="25"/>
  <c r="F12" i="25"/>
  <c r="D12" i="25"/>
  <c r="B12" i="25"/>
  <c r="F11" i="25"/>
  <c r="D11" i="25"/>
  <c r="B11" i="25"/>
  <c r="F10" i="25"/>
  <c r="D10" i="25"/>
  <c r="B10" i="25"/>
  <c r="F9" i="25"/>
  <c r="D9" i="25"/>
  <c r="B9" i="25"/>
  <c r="D53" i="25"/>
  <c r="D54" i="25"/>
  <c r="D56" i="25"/>
  <c r="D57" i="25"/>
  <c r="D8" i="25"/>
  <c r="B8" i="25"/>
  <c r="F7" i="25"/>
  <c r="D7" i="25"/>
  <c r="B7" i="25"/>
  <c r="D6" i="25"/>
  <c r="B6" i="25"/>
  <c r="F5" i="25"/>
  <c r="B5" i="25"/>
  <c r="F4" i="25"/>
  <c r="B4" i="25"/>
  <c r="B3" i="25"/>
  <c r="C50" i="30"/>
  <c r="E50" i="30"/>
  <c r="C36" i="30"/>
  <c r="E36" i="30"/>
  <c r="B36" i="30"/>
  <c r="C26" i="30"/>
  <c r="E26" i="30"/>
  <c r="H12" i="37"/>
  <c r="C23" i="30"/>
  <c r="E23" i="30"/>
  <c r="F13" i="30"/>
  <c r="D13" i="30"/>
  <c r="B13" i="30"/>
  <c r="F12" i="30"/>
  <c r="D12" i="30"/>
  <c r="B12" i="30"/>
  <c r="F11" i="30"/>
  <c r="F10" i="30"/>
  <c r="D10" i="30"/>
  <c r="B10" i="30"/>
  <c r="F9" i="30"/>
  <c r="D9" i="30"/>
  <c r="B9" i="30"/>
  <c r="F8" i="30"/>
  <c r="D8" i="30"/>
  <c r="B8" i="30"/>
  <c r="F7" i="30"/>
  <c r="D7" i="30"/>
  <c r="B7" i="30"/>
  <c r="D6" i="30"/>
  <c r="B6" i="30"/>
  <c r="F5" i="30"/>
  <c r="B5" i="30"/>
  <c r="F4" i="30"/>
  <c r="B4" i="30"/>
  <c r="H21" i="1"/>
  <c r="J10" i="1"/>
  <c r="J15" i="1"/>
  <c r="G10" i="1"/>
  <c r="G15" i="1"/>
  <c r="D20" i="1"/>
  <c r="F10" i="1"/>
  <c r="F15" i="1"/>
  <c r="I18" i="1"/>
  <c r="J14" i="1"/>
  <c r="I14" i="1"/>
  <c r="G14" i="1"/>
  <c r="H14" i="1"/>
  <c r="F14" i="1"/>
  <c r="E14" i="1"/>
  <c r="D14" i="1"/>
  <c r="C14" i="1"/>
  <c r="J13" i="1"/>
  <c r="I13" i="1"/>
  <c r="G13" i="1"/>
  <c r="H13" i="1"/>
  <c r="F13" i="1"/>
  <c r="K13" i="1"/>
  <c r="E13" i="1"/>
  <c r="D13" i="1"/>
  <c r="C13" i="1"/>
  <c r="J12" i="1"/>
  <c r="I12" i="1"/>
  <c r="G12" i="1"/>
  <c r="H12" i="1"/>
  <c r="F12" i="1"/>
  <c r="K12" i="1"/>
  <c r="E12" i="1"/>
  <c r="D12" i="1"/>
  <c r="C12" i="1"/>
  <c r="J11" i="1"/>
  <c r="I11" i="1"/>
  <c r="G11" i="1"/>
  <c r="H11" i="1"/>
  <c r="F11" i="1"/>
  <c r="K11" i="1"/>
  <c r="E11" i="1"/>
  <c r="D11" i="1"/>
  <c r="C11" i="1"/>
  <c r="I10" i="1"/>
  <c r="I15" i="1"/>
  <c r="I19" i="1"/>
  <c r="H10" i="1"/>
  <c r="H15" i="1"/>
  <c r="I20" i="1"/>
  <c r="K10" i="1"/>
  <c r="K15" i="1"/>
  <c r="E10" i="1"/>
  <c r="E15" i="1"/>
  <c r="D19" i="1"/>
  <c r="D10" i="1"/>
  <c r="C10" i="1"/>
  <c r="H6" i="1"/>
  <c r="C6" i="1"/>
  <c r="J5" i="1"/>
  <c r="H5" i="1"/>
  <c r="C5" i="1"/>
  <c r="J4" i="1"/>
  <c r="H4" i="1"/>
  <c r="C4" i="1"/>
  <c r="F5" i="24"/>
  <c r="E5" i="24"/>
  <c r="D5" i="24"/>
  <c r="C5" i="24"/>
  <c r="I13" i="34"/>
  <c r="K13" i="34"/>
  <c r="F13" i="34"/>
  <c r="L13" i="34"/>
  <c r="C12" i="34"/>
  <c r="B12" i="34"/>
  <c r="C11" i="34"/>
  <c r="B11" i="34"/>
  <c r="C10" i="34"/>
  <c r="B10" i="34"/>
  <c r="C9" i="34"/>
  <c r="B9" i="34"/>
  <c r="C8" i="34"/>
  <c r="B8" i="34"/>
  <c r="C7" i="34"/>
  <c r="B7" i="34"/>
  <c r="C6" i="34"/>
  <c r="B6" i="34"/>
  <c r="C5" i="34"/>
  <c r="B5" i="34"/>
  <c r="E45" i="37"/>
  <c r="E44" i="37"/>
  <c r="E43" i="37"/>
  <c r="I42" i="37"/>
  <c r="C39" i="30"/>
  <c r="E39" i="30"/>
  <c r="E42" i="37"/>
  <c r="E41" i="37"/>
  <c r="E40" i="37"/>
  <c r="E39" i="37"/>
  <c r="E46" i="37"/>
  <c r="C27" i="30"/>
  <c r="E27" i="30"/>
  <c r="L34" i="37"/>
  <c r="F34" i="37"/>
  <c r="L33" i="37"/>
  <c r="F33" i="37"/>
  <c r="L32" i="37"/>
  <c r="L31" i="37"/>
  <c r="L35" i="37"/>
  <c r="C38" i="30"/>
  <c r="E38" i="30"/>
  <c r="F32" i="37"/>
  <c r="F31" i="37"/>
  <c r="L30" i="37"/>
  <c r="F30" i="37"/>
  <c r="G25" i="37"/>
  <c r="D25" i="37"/>
  <c r="H25" i="37"/>
  <c r="G24" i="37"/>
  <c r="D24" i="37"/>
  <c r="G23" i="37"/>
  <c r="D23" i="37"/>
  <c r="H23" i="37"/>
  <c r="G22" i="37"/>
  <c r="D22" i="37"/>
  <c r="G16" i="37"/>
  <c r="G26" i="37"/>
  <c r="D16" i="37"/>
  <c r="D26" i="37"/>
  <c r="M11" i="37"/>
  <c r="D11" i="37"/>
  <c r="G11" i="37"/>
  <c r="I11" i="37"/>
  <c r="M10" i="37"/>
  <c r="D10" i="37"/>
  <c r="G10" i="37"/>
  <c r="I10" i="37"/>
  <c r="M9" i="37"/>
  <c r="D9" i="37"/>
  <c r="G9" i="37"/>
  <c r="I9" i="37"/>
  <c r="M8" i="37"/>
  <c r="D8" i="37"/>
  <c r="G8" i="37"/>
  <c r="I8" i="37"/>
  <c r="M7" i="37"/>
  <c r="D7" i="37"/>
  <c r="G7" i="37"/>
  <c r="I7" i="37"/>
  <c r="M6" i="37"/>
  <c r="D6" i="37"/>
  <c r="G6" i="37"/>
  <c r="I6" i="37"/>
  <c r="M5" i="37"/>
  <c r="M12" i="37"/>
  <c r="C24" i="30"/>
  <c r="E24" i="30"/>
  <c r="G5" i="37"/>
  <c r="G12" i="37"/>
  <c r="D5" i="37"/>
  <c r="E48" i="35"/>
  <c r="E47" i="35"/>
  <c r="E46" i="35"/>
  <c r="E45" i="35"/>
  <c r="E44" i="35"/>
  <c r="E35" i="35"/>
  <c r="E34" i="35"/>
  <c r="E33" i="35"/>
  <c r="E32" i="35"/>
  <c r="E26" i="35"/>
  <c r="E25" i="35"/>
  <c r="E24" i="35"/>
  <c r="E23" i="35"/>
  <c r="E22" i="35"/>
  <c r="E21" i="35"/>
  <c r="E20" i="35"/>
  <c r="E19" i="35"/>
  <c r="E18" i="35"/>
  <c r="E17" i="35"/>
  <c r="E27" i="35"/>
  <c r="G27" i="35"/>
  <c r="F12" i="35"/>
  <c r="G12" i="35"/>
  <c r="F9" i="35"/>
  <c r="G9" i="35"/>
  <c r="D6" i="35"/>
  <c r="D5" i="35"/>
  <c r="K32" i="36"/>
  <c r="J32" i="36"/>
  <c r="I32" i="36"/>
  <c r="H32" i="36"/>
  <c r="G32" i="36"/>
  <c r="F32" i="36"/>
  <c r="E32" i="36"/>
  <c r="D32" i="36"/>
  <c r="K31" i="36"/>
  <c r="J31" i="36"/>
  <c r="I31" i="36"/>
  <c r="H31" i="36"/>
  <c r="G31" i="36"/>
  <c r="F31" i="36"/>
  <c r="E31" i="36"/>
  <c r="D31" i="36"/>
  <c r="K28" i="36"/>
  <c r="J28" i="36"/>
  <c r="I28" i="36"/>
  <c r="H28" i="36"/>
  <c r="H30" i="36"/>
  <c r="G28" i="36"/>
  <c r="F28" i="36"/>
  <c r="E28" i="36"/>
  <c r="D28" i="36"/>
  <c r="N27" i="36"/>
  <c r="N26" i="36"/>
  <c r="N25" i="36"/>
  <c r="N24" i="36"/>
  <c r="N23" i="36"/>
  <c r="N22" i="36"/>
  <c r="N21" i="36"/>
  <c r="N20" i="36"/>
  <c r="N19" i="36"/>
  <c r="N18" i="36"/>
  <c r="N17" i="36"/>
  <c r="N16" i="36"/>
  <c r="N15" i="36"/>
  <c r="N14" i="36"/>
  <c r="N13" i="36"/>
  <c r="N12" i="36"/>
  <c r="N11" i="36"/>
  <c r="N10" i="36"/>
  <c r="N9" i="36"/>
  <c r="N8" i="36"/>
  <c r="N7" i="36"/>
  <c r="L28" i="36"/>
  <c r="C15" i="33"/>
  <c r="C17" i="30"/>
  <c r="G14" i="33"/>
  <c r="G13" i="33"/>
  <c r="G12" i="33"/>
  <c r="C11" i="33"/>
  <c r="C16" i="30"/>
  <c r="E16" i="30"/>
  <c r="E10" i="33"/>
  <c r="D11" i="30"/>
  <c r="C10" i="33"/>
  <c r="B11" i="30"/>
  <c r="C2" i="33"/>
  <c r="B3" i="30"/>
  <c r="I30" i="36"/>
  <c r="K14" i="1"/>
  <c r="C47" i="25"/>
  <c r="E36" i="35"/>
  <c r="E49" i="35"/>
  <c r="G49" i="35"/>
  <c r="C20" i="30"/>
  <c r="E20" i="30"/>
  <c r="H22" i="37"/>
  <c r="H24" i="37"/>
  <c r="G5" i="24"/>
  <c r="C7" i="24"/>
  <c r="C43" i="30"/>
  <c r="E43" i="30"/>
  <c r="D31" i="25"/>
  <c r="C43" i="25"/>
  <c r="K30" i="36"/>
  <c r="D12" i="34"/>
  <c r="I12" i="34"/>
  <c r="F35" i="37"/>
  <c r="C25" i="30"/>
  <c r="E25" i="30"/>
  <c r="G30" i="36"/>
  <c r="K19" i="37"/>
  <c r="L31" i="36"/>
  <c r="L32" i="36"/>
  <c r="J30" i="36"/>
  <c r="K22" i="37"/>
  <c r="C44" i="25"/>
  <c r="C46" i="25"/>
  <c r="C49" i="25"/>
  <c r="I5" i="37"/>
  <c r="D12" i="37"/>
  <c r="H26" i="37"/>
  <c r="C37" i="30"/>
  <c r="E37" i="30"/>
  <c r="H16" i="37"/>
  <c r="G36" i="35"/>
  <c r="H36" i="35"/>
  <c r="H27" i="35"/>
  <c r="K23" i="37"/>
  <c r="D11" i="34"/>
  <c r="D10" i="34"/>
  <c r="K21" i="37"/>
  <c r="D9" i="34"/>
  <c r="K20" i="37"/>
  <c r="D30" i="36"/>
  <c r="E30" i="36"/>
  <c r="K17" i="37"/>
  <c r="F30" i="36"/>
  <c r="K18" i="37"/>
  <c r="D6" i="34"/>
  <c r="E15" i="33"/>
  <c r="E17" i="30"/>
  <c r="C42" i="30"/>
  <c r="E42" i="30"/>
  <c r="C5" i="35"/>
  <c r="F5" i="35"/>
  <c r="G5" i="35"/>
  <c r="F6" i="35"/>
  <c r="G6" i="35"/>
  <c r="C22" i="30"/>
  <c r="E22" i="30"/>
  <c r="D8" i="34"/>
  <c r="I8" i="34"/>
  <c r="K8" i="34"/>
  <c r="D5" i="34"/>
  <c r="F5" i="34"/>
  <c r="L30" i="36"/>
  <c r="F9" i="34"/>
  <c r="I9" i="34"/>
  <c r="K9" i="34"/>
  <c r="I10" i="34"/>
  <c r="K10" i="34"/>
  <c r="F11" i="34"/>
  <c r="I11" i="34"/>
  <c r="K11" i="34"/>
  <c r="I6" i="34"/>
  <c r="K6" i="34"/>
  <c r="F6" i="34"/>
  <c r="F8" i="34"/>
  <c r="C56" i="25"/>
  <c r="C57" i="25"/>
  <c r="C50" i="25"/>
  <c r="I12" i="37"/>
  <c r="C35" i="30"/>
  <c r="E35" i="30"/>
  <c r="H49" i="35"/>
  <c r="H52" i="35"/>
  <c r="C41" i="30"/>
  <c r="C40" i="30"/>
  <c r="E40" i="30"/>
  <c r="C19" i="30"/>
  <c r="K12" i="34"/>
  <c r="F12" i="34"/>
  <c r="F10" i="34"/>
  <c r="K16" i="37"/>
  <c r="D7" i="34"/>
  <c r="C21" i="30"/>
  <c r="L9" i="34"/>
  <c r="L10" i="34"/>
  <c r="K24" i="37"/>
  <c r="D14" i="34"/>
  <c r="F7" i="34"/>
  <c r="I7" i="34"/>
  <c r="K7" i="34"/>
  <c r="I5" i="34"/>
  <c r="L8" i="34"/>
  <c r="L6" i="34"/>
  <c r="L11" i="34"/>
  <c r="E19" i="30"/>
  <c r="B32" i="30"/>
  <c r="C32" i="30"/>
  <c r="E32" i="30"/>
  <c r="L12" i="34"/>
  <c r="F14" i="34"/>
  <c r="C28" i="30"/>
  <c r="E28" i="30"/>
  <c r="E41" i="30"/>
  <c r="E21" i="30"/>
  <c r="C46" i="30"/>
  <c r="E46" i="30"/>
  <c r="L22" i="37"/>
  <c r="M22" i="37"/>
  <c r="L17" i="37"/>
  <c r="M17" i="37"/>
  <c r="L19" i="37"/>
  <c r="M19" i="37"/>
  <c r="L18" i="37"/>
  <c r="M18" i="37"/>
  <c r="L20" i="37"/>
  <c r="M20" i="37"/>
  <c r="L23" i="37"/>
  <c r="M23" i="37"/>
  <c r="L21" i="37"/>
  <c r="M21" i="37"/>
  <c r="K5" i="34"/>
  <c r="I14" i="34"/>
  <c r="L7" i="34"/>
  <c r="L16" i="37"/>
  <c r="M16" i="37"/>
  <c r="M24" i="37"/>
  <c r="K14" i="34"/>
  <c r="C29" i="30"/>
  <c r="L5" i="34"/>
  <c r="L14" i="34"/>
  <c r="B34" i="30"/>
  <c r="C34" i="30"/>
  <c r="E34" i="30"/>
  <c r="B33" i="30"/>
  <c r="C33" i="30"/>
  <c r="E33" i="30"/>
  <c r="E29" i="30"/>
  <c r="C18" i="30"/>
  <c r="C30" i="30"/>
  <c r="E18" i="30"/>
  <c r="C31" i="30"/>
  <c r="E31" i="30"/>
  <c r="C45" i="30"/>
  <c r="E30" i="30"/>
  <c r="E45" i="30"/>
  <c r="C47" i="30"/>
  <c r="E47" i="30"/>
  <c r="C48" i="30"/>
  <c r="E48" i="30"/>
  <c r="C51" i="30"/>
  <c r="C53" i="30"/>
  <c r="C52" i="30"/>
  <c r="E51" i="30"/>
  <c r="E52" i="30"/>
  <c r="C54" i="30"/>
  <c r="E54" i="30"/>
  <c r="E53" i="30"/>
  <c r="C55" i="30"/>
  <c r="C56" i="30"/>
  <c r="E56" i="30"/>
  <c r="E55" i="30"/>
  <c r="C57" i="30"/>
  <c r="E57" i="30"/>
  <c r="C58" i="30"/>
  <c r="E58" i="30"/>
</calcChain>
</file>

<file path=xl/comments1.xml><?xml version="1.0" encoding="utf-8"?>
<comments xmlns="http://schemas.openxmlformats.org/spreadsheetml/2006/main">
  <authors>
    <author>Anonymous</author>
  </authors>
  <commentList>
    <comment ref="C2" authorId="0">
      <text>
        <r>
          <rPr>
            <b/>
            <sz val="9"/>
            <rFont val="宋体"/>
            <family val="3"/>
            <charset val="134"/>
          </rPr>
          <t>城市名 业主公司简称 项目类型_客户公司简称</t>
        </r>
      </text>
    </comment>
    <comment ref="C3" authorId="0">
      <text>
        <r>
          <rPr>
            <b/>
            <sz val="9"/>
            <rFont val="宋体"/>
            <family val="3"/>
            <charset val="134"/>
          </rPr>
          <t>最终接受产品或服务方公司</t>
        </r>
      </text>
    </comment>
    <comment ref="G3" authorId="0">
      <text>
        <r>
          <rPr>
            <b/>
            <sz val="9"/>
            <rFont val="宋体"/>
            <family val="3"/>
            <charset val="134"/>
          </rPr>
          <t>填写业主方公司简称</t>
        </r>
      </text>
    </comment>
    <comment ref="C4" authorId="0">
      <text>
        <r>
          <rPr>
            <b/>
            <sz val="9"/>
            <rFont val="宋体"/>
            <family val="3"/>
            <charset val="134"/>
          </rPr>
          <t>接受发票，付款的公司</t>
        </r>
      </text>
    </comment>
    <comment ref="G4" authorId="0">
      <text>
        <r>
          <rPr>
            <b/>
            <sz val="9"/>
            <rFont val="宋体"/>
            <family val="3"/>
            <charset val="134"/>
          </rPr>
          <t>填写客户公司简称！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举例：ERP咨询服务、BRM实施，XXX产品采购</t>
        </r>
      </text>
    </comment>
    <comment ref="C6" authorId="0">
      <text>
        <r>
          <rPr>
            <b/>
            <sz val="9"/>
            <rFont val="宋体"/>
            <family val="3"/>
            <charset val="134"/>
          </rPr>
          <t>立项前没编号先不填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立项前没编号，先不填</t>
        </r>
      </text>
    </comment>
    <comment ref="C7" authorId="0">
      <text>
        <r>
          <rPr>
            <b/>
            <sz val="9"/>
            <rFont val="宋体"/>
            <family val="3"/>
            <charset val="134"/>
          </rPr>
          <t>请填写项目经理姓名！</t>
        </r>
      </text>
    </comment>
    <comment ref="G7" authorId="0">
      <text>
        <r>
          <rPr>
            <b/>
            <sz val="9"/>
            <rFont val="宋体"/>
            <family val="3"/>
            <charset val="134"/>
          </rPr>
          <t>请选择！
以主要业务类型分类。</t>
        </r>
      </text>
    </comment>
    <comment ref="E8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C9" authorId="0">
      <text>
        <r>
          <rPr>
            <b/>
            <sz val="9"/>
            <rFont val="宋体"/>
            <family val="3"/>
            <charset val="134"/>
          </rPr>
          <t>请填写销售人员姓名！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销售经理确认，没有填：无</t>
        </r>
      </text>
    </comment>
    <comment ref="G9" authorId="0">
      <text>
        <r>
          <rPr>
            <b/>
            <sz val="9"/>
            <rFont val="宋体"/>
            <family val="3"/>
            <charset val="134"/>
          </rPr>
          <t>销售部门领导确认，0%-100%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实施顾问做项目的地方，如有多个，全部填写</t>
        </r>
      </text>
    </comment>
  </commentList>
</comments>
</file>

<file path=xl/comments2.xml><?xml version="1.0" encoding="utf-8"?>
<comments xmlns="http://schemas.openxmlformats.org/spreadsheetml/2006/main">
  <authors>
    <author>Anonymous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E12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F27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F36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  <comment ref="F49" authorId="0">
      <text>
        <r>
          <rPr>
            <b/>
            <sz val="9"/>
            <rFont val="宋体"/>
            <family val="3"/>
            <charset val="134"/>
          </rPr>
          <t>请选择！</t>
        </r>
      </text>
    </comment>
  </commentList>
</comments>
</file>

<file path=xl/comments3.xml><?xml version="1.0" encoding="utf-8"?>
<comments xmlns="http://schemas.openxmlformats.org/spreadsheetml/2006/main">
  <authors>
    <author>Anonymous</author>
    <author>罗雅琦</author>
  </authors>
  <commentList>
    <comment ref="E5" authorId="0">
      <text>
        <r>
          <rPr>
            <b/>
            <sz val="9"/>
            <rFont val="宋体"/>
            <family val="3"/>
            <charset val="134"/>
          </rPr>
          <t>由部门经理核算！</t>
        </r>
      </text>
    </comment>
    <comment ref="F14" authorId="1">
      <text>
        <r>
          <rPr>
            <b/>
            <sz val="9"/>
            <rFont val="宋体"/>
            <family val="3"/>
            <charset val="134"/>
          </rPr>
          <t>1.15系数为年终奖所占比例</t>
        </r>
      </text>
    </comment>
  </commentList>
</comments>
</file>

<file path=xl/comments4.xml><?xml version="1.0" encoding="utf-8"?>
<comments xmlns="http://schemas.openxmlformats.org/spreadsheetml/2006/main">
  <authors>
    <author>Anonymous</author>
  </authors>
  <commentList>
    <comment ref="B32" authorId="0">
      <text>
        <r>
          <rPr>
            <b/>
            <sz val="9"/>
            <rFont val="宋体"/>
            <family val="3"/>
            <charset val="134"/>
          </rPr>
          <t>产品毛利</t>
        </r>
      </text>
    </comment>
    <comment ref="B33" authorId="0">
      <text>
        <r>
          <rPr>
            <b/>
            <sz val="9"/>
            <rFont val="宋体"/>
            <family val="3"/>
            <charset val="134"/>
          </rPr>
          <t>服务毛利</t>
        </r>
      </text>
    </comment>
    <comment ref="B34" authorId="0">
      <text>
        <r>
          <rPr>
            <b/>
            <sz val="9"/>
            <rFont val="宋体"/>
            <family val="3"/>
            <charset val="134"/>
          </rPr>
          <t>安装毛利</t>
        </r>
      </text>
    </comment>
  </commentList>
</comments>
</file>

<file path=xl/comments5.xml><?xml version="1.0" encoding="utf-8"?>
<comments xmlns="http://schemas.openxmlformats.org/spreadsheetml/2006/main">
  <authors>
    <author>Anonymous</author>
  </authors>
  <commentList>
    <comment ref="B32" authorId="0">
      <text>
        <r>
          <rPr>
            <b/>
            <sz val="9"/>
            <rFont val="宋体"/>
            <family val="3"/>
            <charset val="134"/>
          </rPr>
          <t>产品毛利</t>
        </r>
      </text>
    </comment>
    <comment ref="B33" authorId="0">
      <text>
        <r>
          <rPr>
            <b/>
            <sz val="9"/>
            <rFont val="宋体"/>
            <family val="3"/>
            <charset val="134"/>
          </rPr>
          <t>服务毛利</t>
        </r>
      </text>
    </comment>
    <comment ref="B34" authorId="0">
      <text>
        <r>
          <rPr>
            <b/>
            <sz val="9"/>
            <rFont val="宋体"/>
            <family val="3"/>
            <charset val="134"/>
          </rPr>
          <t>安装毛利</t>
        </r>
      </text>
    </comment>
  </commentList>
</comments>
</file>

<file path=xl/sharedStrings.xml><?xml version="1.0" encoding="utf-8"?>
<sst xmlns="http://schemas.openxmlformats.org/spreadsheetml/2006/main" count="649" uniqueCount="427">
  <si>
    <t>项目基本信息</t>
  </si>
  <si>
    <t>单位：元</t>
  </si>
  <si>
    <t>项目名称：</t>
  </si>
  <si>
    <t>业主方全称：</t>
  </si>
  <si>
    <t>业主方简称：</t>
  </si>
  <si>
    <t>客户全称：</t>
  </si>
  <si>
    <t>客户简称：</t>
  </si>
  <si>
    <t>业主方注册地城市：</t>
  </si>
  <si>
    <t>产品或服务类型：</t>
  </si>
  <si>
    <t>合同编号：</t>
  </si>
  <si>
    <t>WBS号：</t>
  </si>
  <si>
    <t>立项公司名称：</t>
  </si>
  <si>
    <t>项目经理：</t>
  </si>
  <si>
    <t>项目经理员工编号：</t>
  </si>
  <si>
    <t>项目类别：</t>
  </si>
  <si>
    <t>立项部门名称：</t>
  </si>
  <si>
    <t>项目分类：</t>
  </si>
  <si>
    <t>销售部门：</t>
  </si>
  <si>
    <t>销售经理：</t>
  </si>
  <si>
    <t>跟踪订单号：</t>
  </si>
  <si>
    <t>销售贡献率：</t>
  </si>
  <si>
    <t>成本中心：</t>
  </si>
  <si>
    <t>利润中心：</t>
  </si>
  <si>
    <t>财年：</t>
  </si>
  <si>
    <t>2018年</t>
  </si>
  <si>
    <t>合同金额（含税）：</t>
  </si>
  <si>
    <t>实施地：</t>
  </si>
  <si>
    <t>双立项公司：</t>
  </si>
  <si>
    <t>其中：硬件销售收入(含税)</t>
  </si>
  <si>
    <t>税率：</t>
  </si>
  <si>
    <t>硬件无税收入</t>
  </si>
  <si>
    <t>软件咨询实施服务无税收入</t>
  </si>
  <si>
    <t>其中：安装服务收入(含税)</t>
  </si>
  <si>
    <t>安装服务无税收入</t>
  </si>
  <si>
    <t>销售收入（无税）：</t>
  </si>
  <si>
    <t>销项税</t>
  </si>
  <si>
    <t>填表日期：</t>
  </si>
  <si>
    <t xml:space="preserve">   2018 年 月 日</t>
  </si>
  <si>
    <t>部分字段填写说明：</t>
  </si>
  <si>
    <t>1、项目名称：自动生成，不用填写</t>
  </si>
  <si>
    <t>2、业主方名称：最终接受产品或服务方公司名称  业主方简称：填写业主方6字以内简称</t>
  </si>
  <si>
    <t>3、客户名称：客户公司全称   客户简称：填写客户6字以内简称。</t>
  </si>
  <si>
    <t>4、产品或服务类型：举例：ERP咨询服务、BRM实施、PLM。。。，字数限定15位汉字以内</t>
  </si>
  <si>
    <t>5、跟踪订单号：由销售经理填写，无跟踪订单号填写“无”</t>
  </si>
  <si>
    <r>
      <rPr>
        <sz val="10"/>
        <rFont val="宋体"/>
        <charset val="134"/>
      </rPr>
      <t>5、销售贡献率：由管理团队评定、销售部门经理确认，填写该项目销售人员的贡献率（0%-1</t>
    </r>
    <r>
      <rPr>
        <sz val="10"/>
        <rFont val="宋体"/>
        <charset val="134"/>
      </rPr>
      <t>0</t>
    </r>
    <r>
      <rPr>
        <sz val="10"/>
        <rFont val="宋体"/>
        <charset val="134"/>
      </rPr>
      <t>0%），内部项目此处填“0%”</t>
    </r>
  </si>
  <si>
    <t>6、项目类别：以主要业务类型分类</t>
  </si>
  <si>
    <t>7、实施地：即实施顾问做项目的地方，如有多个实施地，全部填写</t>
  </si>
  <si>
    <t>项目人天预估</t>
  </si>
  <si>
    <t>项目角色</t>
  </si>
  <si>
    <t>项目人员姓名</t>
  </si>
  <si>
    <t>顾问类型</t>
  </si>
  <si>
    <t>售前支持</t>
  </si>
  <si>
    <t>需求调研</t>
  </si>
  <si>
    <t>合计</t>
  </si>
  <si>
    <r>
      <rPr>
        <b/>
        <sz val="10"/>
        <color rgb="FFFF0000"/>
        <rFont val="宋体"/>
        <charset val="134"/>
      </rPr>
      <t>外部顾问采购价格</t>
    </r>
    <r>
      <rPr>
        <b/>
        <sz val="10"/>
        <rFont val="宋体"/>
        <charset val="134"/>
      </rPr>
      <t>（元/天）（含税）</t>
    </r>
  </si>
  <si>
    <t>外部顾问采购汇总</t>
  </si>
  <si>
    <t>研发</t>
  </si>
  <si>
    <t>实施</t>
  </si>
  <si>
    <t>软件开发</t>
  </si>
  <si>
    <t>实施部署</t>
  </si>
  <si>
    <t>培训</t>
  </si>
  <si>
    <t>维护</t>
  </si>
  <si>
    <t>开始时间</t>
  </si>
  <si>
    <t>结束时间</t>
  </si>
  <si>
    <t>项目经理</t>
  </si>
  <si>
    <t>内部顾问</t>
  </si>
  <si>
    <t>自由顾问</t>
  </si>
  <si>
    <t>采购顾问</t>
  </si>
  <si>
    <t xml:space="preserve"> </t>
  </si>
  <si>
    <t>人天汇总</t>
  </si>
  <si>
    <t>内部人天</t>
  </si>
  <si>
    <t>自由顾问人天</t>
  </si>
  <si>
    <t>采购顾问人天</t>
  </si>
  <si>
    <t>1、项目人员分配必须落实到具体角色、具体人名，顾问类型根据项目实际进行选择（内部顾问、自由顾问、采购顾问），外部顾问立项时未确定人员可暂时不写人名</t>
  </si>
  <si>
    <t>2、项目阶段名可以更改</t>
  </si>
  <si>
    <r>
      <rPr>
        <sz val="9"/>
        <rFont val="楷体_GB2312"/>
        <charset val="134"/>
      </rPr>
      <t>3</t>
    </r>
    <r>
      <rPr>
        <sz val="9"/>
        <rFont val="宋体"/>
        <charset val="134"/>
      </rPr>
      <t>、</t>
    </r>
    <r>
      <rPr>
        <sz val="9"/>
        <rFont val="Times New Roman"/>
        <family val="1"/>
      </rPr>
      <t>J</t>
    </r>
    <r>
      <rPr>
        <sz val="9"/>
        <rFont val="宋体"/>
        <charset val="134"/>
      </rPr>
      <t>列只填写外部顾问采购价格</t>
    </r>
  </si>
  <si>
    <t>外部采购</t>
  </si>
  <si>
    <r>
      <rPr>
        <sz val="10"/>
        <color rgb="FFFF0000"/>
        <rFont val="宋体"/>
        <charset val="134"/>
      </rPr>
      <t>部分字段填写说明</t>
    </r>
    <r>
      <rPr>
        <sz val="10"/>
        <rFont val="宋体"/>
        <charset val="134"/>
      </rPr>
      <t>：
1、因不同公司有不同纳税标准，税率部分需要选择（0%，3%，6%，11%，17%）
2、自由顾问开具的发票为普通增值税发票，税率选择0。</t>
    </r>
  </si>
  <si>
    <r>
      <rPr>
        <b/>
        <sz val="11"/>
        <color rgb="FFFF0000"/>
        <rFont val="宋体"/>
        <charset val="134"/>
      </rPr>
      <t>一、按人天</t>
    </r>
    <r>
      <rPr>
        <b/>
        <sz val="11"/>
        <rFont val="宋体"/>
        <charset val="134"/>
      </rPr>
      <t>结算的外包服务采购</t>
    </r>
  </si>
  <si>
    <t>成本预算标准与汇总</t>
  </si>
  <si>
    <t>项目</t>
  </si>
  <si>
    <t>手续费</t>
  </si>
  <si>
    <t>采购金额</t>
  </si>
  <si>
    <t>税率</t>
  </si>
  <si>
    <t>无税金额</t>
  </si>
  <si>
    <t>进项税额</t>
  </si>
  <si>
    <r>
      <rPr>
        <b/>
        <sz val="11"/>
        <color rgb="FFFF0000"/>
        <rFont val="宋体"/>
        <charset val="134"/>
      </rPr>
      <t>二、不按人天</t>
    </r>
    <r>
      <rPr>
        <b/>
        <sz val="11"/>
        <rFont val="宋体"/>
        <charset val="134"/>
      </rPr>
      <t>结算的外包服务采购</t>
    </r>
  </si>
  <si>
    <t>含税金额</t>
  </si>
  <si>
    <t>总包价：</t>
  </si>
  <si>
    <t>三、其他咨询服务费</t>
  </si>
  <si>
    <t>四、硬件产品采购</t>
  </si>
  <si>
    <t>硬件产品采购明细</t>
  </si>
  <si>
    <t>型号</t>
  </si>
  <si>
    <t>描述</t>
  </si>
  <si>
    <t>数量</t>
  </si>
  <si>
    <t>单价（元）</t>
  </si>
  <si>
    <t>金额</t>
  </si>
  <si>
    <t>合计：</t>
  </si>
  <si>
    <t>五、软件及许可采购</t>
  </si>
  <si>
    <t>软件及许可采购明细</t>
  </si>
  <si>
    <t>六、安装采购</t>
  </si>
  <si>
    <t>安装服务采购明细</t>
  </si>
  <si>
    <t>进项税额合计：</t>
  </si>
  <si>
    <t>一、差旅费（含房租费）</t>
  </si>
  <si>
    <t>1、项目日常差旅费与房租费（项目经理填写）</t>
  </si>
  <si>
    <t>往返路费</t>
  </si>
  <si>
    <t>住宿费（享受差旅补贴类填写）</t>
  </si>
  <si>
    <t>市内交通费</t>
  </si>
  <si>
    <t>总计</t>
  </si>
  <si>
    <t>房租费（未享受差旅补贴采取租房类填写）</t>
  </si>
  <si>
    <t>单价</t>
  </si>
  <si>
    <t>人次数</t>
  </si>
  <si>
    <t>小计</t>
  </si>
  <si>
    <t>住宿标准</t>
  </si>
  <si>
    <t>住宿人天数</t>
  </si>
  <si>
    <r>
      <rPr>
        <sz val="10"/>
        <rFont val="宋体"/>
        <charset val="134"/>
      </rPr>
      <t>市内交通费</t>
    </r>
  </si>
  <si>
    <t>租住月数</t>
  </si>
  <si>
    <t>月租金</t>
  </si>
  <si>
    <t>水电气物业费（月）</t>
  </si>
  <si>
    <t>2、项目售后差旅费（销售经理填写）</t>
  </si>
  <si>
    <t>住宿费</t>
  </si>
  <si>
    <t>阶段名称</t>
  </si>
  <si>
    <t>工作量</t>
  </si>
  <si>
    <t>阶段差旅费用</t>
  </si>
  <si>
    <t>预计人天数</t>
  </si>
  <si>
    <t>占总工作量</t>
  </si>
  <si>
    <t>售前支持（研发）</t>
  </si>
  <si>
    <t>售前支持（实施）</t>
  </si>
  <si>
    <t>需求调研（研发）</t>
  </si>
  <si>
    <t>需求调研（实施）</t>
  </si>
  <si>
    <t>二、业务活动费（含团队活动费）</t>
  </si>
  <si>
    <t>1、业务活动费、团队活动费（项目经理填写）</t>
  </si>
  <si>
    <t>2、销售业务活动费（销售经理填写）</t>
  </si>
  <si>
    <t>费用事由</t>
  </si>
  <si>
    <t>次数</t>
  </si>
  <si>
    <t>三、其他费用</t>
  </si>
  <si>
    <t>1、项目日常费用-其他费用（项目经理填写）</t>
  </si>
  <si>
    <t>2、销售类其他费用（销售经理填写）</t>
  </si>
  <si>
    <t>租房生活用品名称</t>
  </si>
  <si>
    <t>租房生活用品数量</t>
  </si>
  <si>
    <t>3、跟踪订单费用（销售经理填写）</t>
  </si>
  <si>
    <t>金额：</t>
  </si>
  <si>
    <t>四、</t>
  </si>
  <si>
    <t>其他费用预算（项目经理填写）</t>
  </si>
  <si>
    <t>费用项目</t>
  </si>
  <si>
    <t>办公费</t>
  </si>
  <si>
    <t>公司内部人力成本</t>
  </si>
  <si>
    <r>
      <rPr>
        <b/>
        <sz val="11"/>
        <rFont val="宋体"/>
        <charset val="134"/>
      </rPr>
      <t>阶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段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计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划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和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成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本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预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charset val="134"/>
      </rPr>
      <t>算</t>
    </r>
  </si>
  <si>
    <t>完成时间</t>
  </si>
  <si>
    <t>内部人天数</t>
  </si>
  <si>
    <t>人天标准</t>
  </si>
  <si>
    <t>人力成本</t>
  </si>
  <si>
    <t>其中：现场实施人天数</t>
  </si>
  <si>
    <t>补贴标准</t>
  </si>
  <si>
    <t>其中：非现场实施人天数</t>
  </si>
  <si>
    <t>补贴</t>
  </si>
  <si>
    <t>总成本</t>
  </si>
  <si>
    <t>分类合计</t>
  </si>
  <si>
    <r>
      <rPr>
        <sz val="11"/>
        <rFont val="宋体"/>
        <charset val="134"/>
      </rPr>
      <t>人天标准由各部门经理根据该项目成员的实际工资情况核算</t>
    </r>
    <r>
      <rPr>
        <sz val="11"/>
        <color rgb="FFFF0000"/>
        <rFont val="宋体"/>
        <family val="3"/>
        <charset val="134"/>
      </rPr>
      <t>（甲平均人天*天数+乙平均人天*天数…)/总人天数</t>
    </r>
  </si>
  <si>
    <r>
      <rPr>
        <sz val="10"/>
        <rFont val="宋体"/>
        <charset val="134"/>
      </rPr>
      <t>备注：个人平均人天=（每月基薪+每月五险一金）/2</t>
    </r>
    <r>
      <rPr>
        <sz val="10"/>
        <rFont val="宋体"/>
        <charset val="134"/>
      </rPr>
      <t>1.75</t>
    </r>
    <r>
      <rPr>
        <sz val="10"/>
        <rFont val="宋体"/>
        <charset val="134"/>
      </rPr>
      <t>；
     人力成本汇总时1.15的系数为年终奖所占比例</t>
    </r>
  </si>
  <si>
    <t>补贴标准：按公司差旅报销制度执行</t>
  </si>
  <si>
    <t>说明：如果项目有现场实施和非现场实施混合的情况，需要分别列出两部分人天数</t>
  </si>
  <si>
    <t>资金成本</t>
  </si>
  <si>
    <t>年月</t>
  </si>
  <si>
    <t>收款：</t>
  </si>
  <si>
    <t>付款：</t>
  </si>
  <si>
    <t>资金需求：</t>
  </si>
  <si>
    <t>垫款时长：</t>
  </si>
  <si>
    <t>月</t>
  </si>
  <si>
    <t>资金成本=垫资金额*垫资月份*1%</t>
  </si>
  <si>
    <t>项目预算表</t>
  </si>
  <si>
    <t>金额单位：人民币元</t>
  </si>
  <si>
    <r>
      <rPr>
        <b/>
        <sz val="11"/>
        <color indexed="9"/>
        <rFont val="宋体"/>
        <charset val="134"/>
      </rPr>
      <t>项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charset val="134"/>
      </rPr>
      <t>目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charset val="134"/>
      </rPr>
      <t>信</t>
    </r>
    <r>
      <rPr>
        <b/>
        <sz val="11"/>
        <color indexed="9"/>
        <rFont val="Times New Roman"/>
        <family val="1"/>
      </rPr>
      <t xml:space="preserve">   </t>
    </r>
    <r>
      <rPr>
        <b/>
        <sz val="11"/>
        <color indexed="9"/>
        <rFont val="宋体"/>
        <charset val="134"/>
      </rPr>
      <t>息</t>
    </r>
  </si>
  <si>
    <t>项目编号</t>
  </si>
  <si>
    <r>
      <rPr>
        <sz val="11"/>
        <rFont val="宋体"/>
        <charset val="134"/>
      </rPr>
      <t>项目经理（</t>
    </r>
    <r>
      <rPr>
        <sz val="11"/>
        <color rgb="FFFF0000"/>
        <rFont val="宋体"/>
        <family val="3"/>
        <charset val="134"/>
      </rPr>
      <t>签字</t>
    </r>
    <r>
      <rPr>
        <sz val="11"/>
        <rFont val="宋体"/>
        <charset val="134"/>
      </rPr>
      <t>）：</t>
    </r>
  </si>
  <si>
    <r>
      <rPr>
        <sz val="11"/>
        <rFont val="宋体"/>
        <charset val="134"/>
      </rPr>
      <t>销售经理（</t>
    </r>
    <r>
      <rPr>
        <sz val="11"/>
        <color rgb="FFFF0000"/>
        <rFont val="宋体"/>
        <family val="3"/>
        <charset val="134"/>
      </rPr>
      <t>签字</t>
    </r>
    <r>
      <rPr>
        <sz val="11"/>
        <rFont val="宋体"/>
        <charset val="134"/>
      </rPr>
      <t>）：</t>
    </r>
  </si>
  <si>
    <t>项目名称</t>
  </si>
  <si>
    <t>业务范围</t>
  </si>
  <si>
    <t>成本中心</t>
  </si>
  <si>
    <t>项目计划开始时间</t>
  </si>
  <si>
    <t>项目计划结束时间</t>
  </si>
  <si>
    <r>
      <rPr>
        <b/>
        <sz val="11"/>
        <color indexed="9"/>
        <rFont val="宋体"/>
        <charset val="134"/>
      </rPr>
      <t>阶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段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计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划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和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成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本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预</t>
    </r>
    <r>
      <rPr>
        <b/>
        <sz val="11"/>
        <color indexed="9"/>
        <rFont val="Times New Roman"/>
        <family val="1"/>
      </rPr>
      <t xml:space="preserve"> </t>
    </r>
    <r>
      <rPr>
        <b/>
        <sz val="11"/>
        <color indexed="9"/>
        <rFont val="宋体"/>
        <charset val="134"/>
      </rPr>
      <t>算</t>
    </r>
  </si>
  <si>
    <t>项目预计投入人天数合计</t>
  </si>
  <si>
    <t>差旅费</t>
  </si>
  <si>
    <t>项目补贴</t>
  </si>
  <si>
    <t>阶段成本合计</t>
  </si>
  <si>
    <t>协作顾问人天数</t>
  </si>
  <si>
    <t>协作成本</t>
  </si>
  <si>
    <t>项目准备</t>
  </si>
  <si>
    <t>蓝图设计</t>
  </si>
  <si>
    <t>系统实现</t>
  </si>
  <si>
    <t>集成测试</t>
  </si>
  <si>
    <t>上线与支持</t>
  </si>
  <si>
    <r>
      <rPr>
        <sz val="10"/>
        <rFont val="Times New Roman"/>
        <family val="1"/>
      </rPr>
      <t xml:space="preserve">                                                         </t>
    </r>
    <r>
      <rPr>
        <sz val="10"/>
        <rFont val="宋体"/>
        <charset val="134"/>
      </rPr>
      <t>分类合计</t>
    </r>
    <r>
      <rPr>
        <sz val="10"/>
        <rFont val="Times New Roman"/>
        <family val="1"/>
      </rPr>
      <t xml:space="preserve">    </t>
    </r>
  </si>
  <si>
    <t>人力成本标准</t>
  </si>
  <si>
    <t>项目成本汇总</t>
  </si>
  <si>
    <t>级别</t>
  </si>
  <si>
    <t>人天数</t>
  </si>
  <si>
    <t>内部人工成本</t>
  </si>
  <si>
    <t>预算金额</t>
  </si>
  <si>
    <t>公司标准</t>
  </si>
  <si>
    <t>内部顾问成本标准</t>
  </si>
  <si>
    <t>协作顾问成本标准</t>
  </si>
  <si>
    <t>协作顾问成本</t>
  </si>
  <si>
    <t>外部物资采购成本</t>
  </si>
  <si>
    <t>见合同分析报告-硬</t>
  </si>
  <si>
    <t>立项部门名称</t>
  </si>
  <si>
    <t>利润中心</t>
  </si>
  <si>
    <t>使用的公共项目号</t>
  </si>
  <si>
    <t>公司代码</t>
  </si>
  <si>
    <t>集团支持服务部</t>
  </si>
  <si>
    <t>Q000121</t>
  </si>
  <si>
    <t>Q001012</t>
  </si>
  <si>
    <t>D09/320-01112-1</t>
  </si>
  <si>
    <t>Q000</t>
  </si>
  <si>
    <t>运维服务部</t>
  </si>
  <si>
    <t>Q000109</t>
  </si>
  <si>
    <t>Q001008</t>
  </si>
  <si>
    <t>D09/320-01108-1</t>
  </si>
  <si>
    <t>电子商务研发部</t>
  </si>
  <si>
    <t>Q000105</t>
  </si>
  <si>
    <t>Q001003</t>
  </si>
  <si>
    <t>D09/320-01106-1</t>
  </si>
  <si>
    <t>系统集成事业部</t>
  </si>
  <si>
    <t>Q000126</t>
  </si>
  <si>
    <t xml:space="preserve">Q001019       </t>
  </si>
  <si>
    <t>D15/320-01213-1</t>
  </si>
  <si>
    <t>市场服务部</t>
  </si>
  <si>
    <t>Q000123</t>
  </si>
  <si>
    <t>Q001014</t>
  </si>
  <si>
    <t>D15/320-01216-1</t>
  </si>
  <si>
    <t>集成事业部（原）</t>
  </si>
  <si>
    <t>Q000110</t>
  </si>
  <si>
    <t>Q001009</t>
  </si>
  <si>
    <t>D09/320-01109-1</t>
  </si>
  <si>
    <t>互联网创新</t>
  </si>
  <si>
    <t>Q001023</t>
  </si>
  <si>
    <t>Q000132</t>
  </si>
  <si>
    <t>D14/320-01212-1</t>
  </si>
  <si>
    <t>虹信SAP事业部</t>
  </si>
  <si>
    <t>Q000108</t>
  </si>
  <si>
    <t>Q001007</t>
  </si>
  <si>
    <t>SAP_D11/320-01003-1</t>
  </si>
  <si>
    <t>虹信SAP事业部华北区技术部</t>
  </si>
  <si>
    <t>Q000111</t>
  </si>
  <si>
    <t>Q001010</t>
  </si>
  <si>
    <t>D09/320-01102-1</t>
  </si>
  <si>
    <t>虹信金融创新研发部</t>
  </si>
  <si>
    <t>Q000124</t>
  </si>
  <si>
    <t>Q001015</t>
  </si>
  <si>
    <t>D15/320-01214-1</t>
  </si>
  <si>
    <t>虹信物流与供应链事业部</t>
  </si>
  <si>
    <t>Q000107</t>
  </si>
  <si>
    <t>Q001006</t>
  </si>
  <si>
    <t>D09/320-01105-1</t>
  </si>
  <si>
    <t>虹信共享服务技术部</t>
  </si>
  <si>
    <t>Q000104</t>
  </si>
  <si>
    <t>Q001002</t>
  </si>
  <si>
    <t>D09/320-01104-1</t>
  </si>
  <si>
    <t>虹信共享服务项目部</t>
  </si>
  <si>
    <t>Q000136</t>
  </si>
  <si>
    <t>Q001025</t>
  </si>
  <si>
    <t>D16/321-01N219-0</t>
  </si>
  <si>
    <t>虹信PLM事业部</t>
  </si>
  <si>
    <t>Q000106</t>
  </si>
  <si>
    <t>Q001004</t>
  </si>
  <si>
    <t>D09/320-01103-1</t>
  </si>
  <si>
    <t>虹信智慧商业事业部</t>
  </si>
  <si>
    <t>Q000135</t>
  </si>
  <si>
    <t>Q001024</t>
  </si>
  <si>
    <t>D15/320-01215-1</t>
  </si>
  <si>
    <t>智远SAP事业部</t>
  </si>
  <si>
    <t>Q600000</t>
  </si>
  <si>
    <t>Q601001</t>
  </si>
  <si>
    <t>HXZY_D15/320-01001-1</t>
  </si>
  <si>
    <t>Q600</t>
  </si>
  <si>
    <t>智远sap事业部华北区技术部</t>
  </si>
  <si>
    <t>Q600010</t>
  </si>
  <si>
    <t>Q601002</t>
  </si>
  <si>
    <t>HXZY_D15/320-01003-1</t>
  </si>
  <si>
    <t>智远金融创新研发部</t>
  </si>
  <si>
    <t>Q600020</t>
  </si>
  <si>
    <t>Q601003</t>
  </si>
  <si>
    <t>HXZY_D15/320-01004-1</t>
  </si>
  <si>
    <t>智远物流与供应链事业部</t>
  </si>
  <si>
    <t>Q600030</t>
  </si>
  <si>
    <t>Q601004</t>
  </si>
  <si>
    <t>HXZY_D15/320-01005-1</t>
  </si>
  <si>
    <t>智远共享服务技术部</t>
  </si>
  <si>
    <t>Q600040</t>
  </si>
  <si>
    <t>Q601005</t>
  </si>
  <si>
    <t>HXZY_D15/320-01007-1</t>
  </si>
  <si>
    <t>智远共享服务项目部</t>
  </si>
  <si>
    <t>Q600060</t>
  </si>
  <si>
    <t>Q601007</t>
  </si>
  <si>
    <t>D16/321-01N219-6</t>
  </si>
  <si>
    <t>智远PLM事业部</t>
  </si>
  <si>
    <t>Q600070</t>
  </si>
  <si>
    <t>Q601008</t>
  </si>
  <si>
    <t>D17/321-01N001-6</t>
  </si>
  <si>
    <t>智远基础平台与产品研发部</t>
  </si>
  <si>
    <t>Q600080</t>
  </si>
  <si>
    <t>Q603001</t>
  </si>
  <si>
    <t>D17/321-01N002-6</t>
  </si>
  <si>
    <t>虹慧战略运营部技术部</t>
  </si>
  <si>
    <t>Q700001</t>
  </si>
  <si>
    <t>Q701001</t>
  </si>
  <si>
    <t>D16/321-01N003-7</t>
  </si>
  <si>
    <t>Q700</t>
  </si>
  <si>
    <t>虹慧研发部</t>
  </si>
  <si>
    <t>Q700002</t>
  </si>
  <si>
    <t>Q701002</t>
  </si>
  <si>
    <t>D16/321-01N004-7</t>
  </si>
  <si>
    <t>虹慧智能工程部</t>
  </si>
  <si>
    <t>Q700003</t>
  </si>
  <si>
    <t>Q701003</t>
  </si>
  <si>
    <t>D16/321-01N005-7</t>
  </si>
  <si>
    <t>虹慧定位服务</t>
  </si>
  <si>
    <t>Q700005</t>
  </si>
  <si>
    <t>Q701005</t>
  </si>
  <si>
    <t>D16/321-01N006-7</t>
  </si>
  <si>
    <t>合同分析报告预算调整分析</t>
  </si>
  <si>
    <t>一、项目基本信息</t>
  </si>
  <si>
    <t>业主方名称：</t>
  </si>
  <si>
    <t>客户名称：</t>
  </si>
  <si>
    <t>(1)硬件销售收入：</t>
  </si>
  <si>
    <t>(2)软件咨询实施服务收入：</t>
  </si>
  <si>
    <t>(3)安装服务收入：</t>
  </si>
  <si>
    <t>项目开始时间：</t>
  </si>
  <si>
    <t>项目结束时间：</t>
  </si>
  <si>
    <t>二、预算明细：</t>
  </si>
  <si>
    <t>预算科目</t>
  </si>
  <si>
    <t>调整后（在子表中更改明细）</t>
  </si>
  <si>
    <t>调整前（上一次合同分析报告数据）</t>
  </si>
  <si>
    <t>调整金额（正数表示调增，负数表示调减）</t>
  </si>
  <si>
    <t>已经使用金额</t>
  </si>
  <si>
    <t>项目收款</t>
  </si>
  <si>
    <t>（一）项目收入</t>
  </si>
  <si>
    <t>（二）项目成本</t>
  </si>
  <si>
    <t>2.1外部采购成本</t>
  </si>
  <si>
    <t>产成品采购成本</t>
  </si>
  <si>
    <t>安装费</t>
  </si>
  <si>
    <t>服务支持费</t>
  </si>
  <si>
    <t>2.2项目日常费用预算</t>
  </si>
  <si>
    <t>国内差旅费</t>
  </si>
  <si>
    <t>项目期间交通费</t>
  </si>
  <si>
    <t>房租费</t>
  </si>
  <si>
    <t>业务活动费、团队活动费</t>
  </si>
  <si>
    <t>其他费用</t>
  </si>
  <si>
    <t>2.3人力成本</t>
  </si>
  <si>
    <t>人力成本-标准成本</t>
  </si>
  <si>
    <t>人力成本-项目补助</t>
  </si>
  <si>
    <t>毛利</t>
  </si>
  <si>
    <t>综合毛利率</t>
  </si>
  <si>
    <t>其中：产品毛利率</t>
  </si>
  <si>
    <t>其中：服务毛利率</t>
  </si>
  <si>
    <t>其中：安装毛利率</t>
  </si>
  <si>
    <t>（三）销售费用</t>
  </si>
  <si>
    <t>3.1签约前已发生费用</t>
  </si>
  <si>
    <t>3.2项目售后费用</t>
  </si>
  <si>
    <t>业务活动费</t>
  </si>
  <si>
    <t>（四）税金</t>
  </si>
  <si>
    <t>4.1城建及教育附加税(城建税（应纳税额的7%），教育附加税（应纳税额的5%）</t>
  </si>
  <si>
    <r>
      <rPr>
        <b/>
        <sz val="10"/>
        <rFont val="微软雅黑"/>
        <charset val="134"/>
      </rPr>
      <t>4.2印花税（销售收入</t>
    </r>
    <r>
      <rPr>
        <b/>
        <sz val="10"/>
        <rFont val="微软雅黑"/>
        <charset val="134"/>
      </rPr>
      <t>*0.0003</t>
    </r>
    <r>
      <rPr>
        <b/>
        <sz val="10"/>
        <rFont val="微软雅黑"/>
        <charset val="134"/>
      </rPr>
      <t>）</t>
    </r>
  </si>
  <si>
    <t>（五）财务费用（资金成本）</t>
  </si>
  <si>
    <t>（六）项目分析</t>
  </si>
  <si>
    <t>6.1未计提前利润</t>
  </si>
  <si>
    <t>6.2计提公司运营费用20%</t>
  </si>
  <si>
    <r>
      <rPr>
        <b/>
        <sz val="10"/>
        <rFont val="微软雅黑"/>
        <charset val="134"/>
      </rPr>
      <t>6.</t>
    </r>
    <r>
      <rPr>
        <b/>
        <sz val="10"/>
        <rFont val="微软雅黑"/>
        <charset val="134"/>
      </rPr>
      <t>3</t>
    </r>
    <r>
      <rPr>
        <b/>
        <sz val="10"/>
        <rFont val="微软雅黑"/>
        <charset val="134"/>
      </rPr>
      <t>合同分析利润</t>
    </r>
  </si>
  <si>
    <r>
      <rPr>
        <b/>
        <sz val="10"/>
        <rFont val="微软雅黑"/>
        <charset val="134"/>
      </rPr>
      <t>6.</t>
    </r>
    <r>
      <rPr>
        <b/>
        <sz val="10"/>
        <rFont val="微软雅黑"/>
        <charset val="134"/>
      </rPr>
      <t>4</t>
    </r>
    <r>
      <rPr>
        <b/>
        <sz val="10"/>
        <rFont val="微软雅黑"/>
        <charset val="134"/>
      </rPr>
      <t>合同分析利润率</t>
    </r>
  </si>
  <si>
    <t>（七）利润分配</t>
  </si>
  <si>
    <t>7.1销售人员贡献率</t>
  </si>
  <si>
    <r>
      <rPr>
        <b/>
        <sz val="10"/>
        <rFont val="微软雅黑"/>
        <charset val="134"/>
      </rPr>
      <t>7.</t>
    </r>
    <r>
      <rPr>
        <b/>
        <sz val="10"/>
        <rFont val="微软雅黑"/>
        <charset val="134"/>
      </rPr>
      <t>2</t>
    </r>
    <r>
      <rPr>
        <b/>
        <sz val="10"/>
        <rFont val="微软雅黑"/>
        <charset val="134"/>
      </rPr>
      <t>项目税前净利润</t>
    </r>
  </si>
  <si>
    <t>项目税前净利润</t>
  </si>
  <si>
    <r>
      <rPr>
        <b/>
        <sz val="10"/>
        <rFont val="微软雅黑"/>
        <charset val="134"/>
      </rPr>
      <t>7.</t>
    </r>
    <r>
      <rPr>
        <b/>
        <sz val="10"/>
        <rFont val="微软雅黑"/>
        <charset val="134"/>
      </rPr>
      <t>3</t>
    </r>
    <r>
      <rPr>
        <b/>
        <sz val="10"/>
        <rFont val="微软雅黑"/>
        <charset val="134"/>
      </rPr>
      <t>项目税前净利润率</t>
    </r>
  </si>
  <si>
    <t>项目税前净利润率</t>
  </si>
  <si>
    <r>
      <rPr>
        <sz val="10"/>
        <rFont val="微软雅黑"/>
        <charset val="134"/>
      </rPr>
      <t>7.4</t>
    </r>
    <r>
      <rPr>
        <sz val="10"/>
        <rFont val="微软雅黑"/>
        <charset val="134"/>
      </rPr>
      <t>项目税后净利润</t>
    </r>
  </si>
  <si>
    <r>
      <rPr>
        <sz val="10"/>
        <rFont val="微软雅黑"/>
        <charset val="134"/>
      </rPr>
      <t>7.5</t>
    </r>
    <r>
      <rPr>
        <sz val="10"/>
        <rFont val="微软雅黑"/>
        <charset val="134"/>
      </rPr>
      <t>项目税后净利润率项目税后净利润率(高新企业所得税率15%)</t>
    </r>
  </si>
  <si>
    <r>
      <rPr>
        <sz val="10"/>
        <rFont val="微软雅黑"/>
        <charset val="134"/>
      </rPr>
      <t>7.6</t>
    </r>
    <r>
      <rPr>
        <sz val="10"/>
        <rFont val="微软雅黑"/>
        <charset val="134"/>
      </rPr>
      <t>个人销售提成</t>
    </r>
  </si>
  <si>
    <t>个人销售项目税后提成净利润</t>
  </si>
  <si>
    <t>个人销售提成比例</t>
  </si>
  <si>
    <t>个人销售应提成金额</t>
  </si>
  <si>
    <t>个人销售提成金额（最终分配）</t>
  </si>
  <si>
    <t>项目经理：                                                                   销售经理：                                                                    研发总监：</t>
  </si>
  <si>
    <t>销售总监：                                                                  财务总监：                                                                      总经办：</t>
  </si>
  <si>
    <t>决算分析报告</t>
  </si>
  <si>
    <t>(1)产品销售收入：</t>
  </si>
  <si>
    <t>(2)咨询实施服务收入：</t>
  </si>
  <si>
    <t>实际发生</t>
  </si>
  <si>
    <t>剩余金额</t>
  </si>
  <si>
    <t>备注</t>
  </si>
  <si>
    <t>一、项目收入</t>
  </si>
  <si>
    <t>二、项目成本</t>
  </si>
  <si>
    <r>
      <rPr>
        <b/>
        <sz val="10"/>
        <rFont val="宋体"/>
        <charset val="134"/>
      </rPr>
      <t>2.</t>
    </r>
    <r>
      <rPr>
        <b/>
        <sz val="10"/>
        <rFont val="宋体"/>
        <charset val="134"/>
      </rPr>
      <t>3</t>
    </r>
    <r>
      <rPr>
        <b/>
        <sz val="10"/>
        <rFont val="宋体"/>
        <charset val="134"/>
      </rPr>
      <t>人力成本</t>
    </r>
  </si>
  <si>
    <t>三、销售费用</t>
  </si>
  <si>
    <t>智远外包合同金额</t>
  </si>
  <si>
    <r>
      <rPr>
        <b/>
        <sz val="10"/>
        <rFont val="宋体"/>
        <charset val="134"/>
      </rPr>
      <t>3.</t>
    </r>
    <r>
      <rPr>
        <b/>
        <sz val="10"/>
        <rFont val="宋体"/>
        <charset val="134"/>
      </rPr>
      <t>2</t>
    </r>
    <r>
      <rPr>
        <b/>
        <sz val="10"/>
        <rFont val="宋体"/>
        <charset val="134"/>
      </rPr>
      <t>项目售后费用</t>
    </r>
  </si>
  <si>
    <t>智远外包合同利润率</t>
  </si>
  <si>
    <t>四、税金</t>
  </si>
  <si>
    <t>4.1城建及教育附加税</t>
  </si>
  <si>
    <t>4.2工程类代扣所得税</t>
  </si>
  <si>
    <t>4.3印花税</t>
  </si>
  <si>
    <t>五、财务费用（资金成本）</t>
  </si>
  <si>
    <t>六、项目分析</t>
  </si>
  <si>
    <t>6.2计提公共费用</t>
  </si>
  <si>
    <t>6.3计提奖励基金</t>
  </si>
  <si>
    <t>6.4合同分析利润</t>
  </si>
  <si>
    <t>6.5合同分析利润率</t>
  </si>
  <si>
    <t>七、利润分配（内部项目不填写此项）</t>
  </si>
  <si>
    <t>7.2销售提成</t>
  </si>
  <si>
    <t>提成比例</t>
  </si>
  <si>
    <t>提成金额</t>
  </si>
  <si>
    <t>实际已发提成金额</t>
  </si>
  <si>
    <t>7.3项目税前净利润</t>
  </si>
  <si>
    <t>7.4项目税前净利润率</t>
  </si>
  <si>
    <t>其中：软件咨询实施服务收入(含税)</t>
    <phoneticPr fontId="65" type="noConversion"/>
  </si>
  <si>
    <t>四川省委组织部</t>
    <phoneticPr fontId="65" type="noConversion"/>
  </si>
  <si>
    <t>省委组织部</t>
    <phoneticPr fontId="65" type="noConversion"/>
  </si>
  <si>
    <t>组织部</t>
    <phoneticPr fontId="65" type="noConversion"/>
  </si>
  <si>
    <t>软件及许可代理业务</t>
  </si>
  <si>
    <t>王涛</t>
    <phoneticPr fontId="65" type="noConversion"/>
  </si>
  <si>
    <t>销售部</t>
    <phoneticPr fontId="65" type="noConversion"/>
  </si>
  <si>
    <t>外部项目</t>
  </si>
  <si>
    <t>成都</t>
    <phoneticPr fontId="65" type="noConversion"/>
  </si>
  <si>
    <t>加班伙食费</t>
    <phoneticPr fontId="65" type="noConversion"/>
  </si>
  <si>
    <t>商务费用</t>
    <phoneticPr fontId="65" type="noConversion"/>
  </si>
  <si>
    <t>团队活动费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</si>
</sst>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_ * #,##0_ ;_ * \-#,##0_ ;_ * &quot;-&quot;_ ;_ @_ "/>
    <numFmt numFmtId="177" formatCode="_ * #,##0.00_ ;_ * \-#,##0.00_ ;_ * &quot;-&quot;??_ ;_ @_ "/>
    <numFmt numFmtId="178" formatCode="#,##0_ "/>
    <numFmt numFmtId="179" formatCode="#,##0.0_);[Red]\(#,##0.0\)"/>
    <numFmt numFmtId="180" formatCode="0_ "/>
    <numFmt numFmtId="181" formatCode="#,##0.0_ "/>
    <numFmt numFmtId="182" formatCode="\¥#,##0;\¥\-#,##0"/>
    <numFmt numFmtId="183" formatCode="0.00_);[Red]\(0.00\)"/>
    <numFmt numFmtId="184" formatCode="0.00_ "/>
    <numFmt numFmtId="185" formatCode="#,##0.00_ "/>
    <numFmt numFmtId="186" formatCode="\¥#,##0.00;\¥\-#,##0.00"/>
    <numFmt numFmtId="187" formatCode="yyyy&quot;年&quot;m&quot;月&quot;d&quot;日&quot;;@"/>
  </numFmts>
  <fonts count="67" x14ac:knownFonts="1">
    <font>
      <sz val="12"/>
      <name val="宋体"/>
      <charset val="134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10"/>
      <name val="宋体"/>
      <charset val="134"/>
    </font>
    <font>
      <sz val="9"/>
      <name val="Times New Roman"/>
      <family val="1"/>
    </font>
    <font>
      <sz val="10"/>
      <color rgb="FFFF000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b/>
      <sz val="16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宋体"/>
      <charset val="134"/>
      <scheme val="major"/>
    </font>
    <font>
      <sz val="11"/>
      <name val="宋体"/>
      <charset val="134"/>
    </font>
    <font>
      <sz val="11"/>
      <name val="宋体"/>
      <charset val="134"/>
      <scheme val="major"/>
    </font>
    <font>
      <b/>
      <sz val="11"/>
      <name val="宋体"/>
      <charset val="134"/>
    </font>
    <font>
      <sz val="9"/>
      <name val="Arial"/>
      <family val="2"/>
    </font>
    <font>
      <b/>
      <sz val="8"/>
      <name val="宋体"/>
      <charset val="134"/>
    </font>
    <font>
      <b/>
      <sz val="10"/>
      <color rgb="FFFF0000"/>
      <name val="Times New Roman"/>
      <family val="1"/>
    </font>
    <font>
      <b/>
      <sz val="10"/>
      <color rgb="FFFF0000"/>
      <name val="宋体"/>
      <charset val="134"/>
    </font>
    <font>
      <sz val="10"/>
      <color indexed="8"/>
      <name val="宋体"/>
      <charset val="134"/>
    </font>
    <font>
      <sz val="9"/>
      <color indexed="12"/>
      <name val="宋体"/>
      <charset val="134"/>
    </font>
    <font>
      <sz val="10"/>
      <color indexed="12"/>
      <name val="宋体"/>
      <charset val="134"/>
    </font>
    <font>
      <sz val="12"/>
      <color indexed="10"/>
      <name val="宋体"/>
      <charset val="134"/>
    </font>
    <font>
      <sz val="9"/>
      <name val="宋体"/>
      <charset val="134"/>
    </font>
    <font>
      <sz val="9"/>
      <color indexed="12"/>
      <name val="Times New Roman"/>
      <family val="1"/>
    </font>
    <font>
      <b/>
      <sz val="9"/>
      <name val="Times New Roman"/>
      <family val="1"/>
    </font>
    <font>
      <sz val="10"/>
      <color rgb="FFFF0000"/>
      <name val="宋体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b/>
      <sz val="16"/>
      <name val="微软雅黑"/>
      <charset val="134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sz val="10"/>
      <color indexed="8"/>
      <name val="微软雅黑"/>
      <charset val="134"/>
    </font>
    <font>
      <b/>
      <sz val="10"/>
      <color indexed="10"/>
      <name val="微软雅黑"/>
      <charset val="134"/>
    </font>
    <font>
      <sz val="10"/>
      <color indexed="10"/>
      <name val="微软雅黑"/>
      <charset val="134"/>
    </font>
    <font>
      <sz val="10"/>
      <color theme="0" tint="-0.499984740745262"/>
      <name val="微软雅黑"/>
      <charset val="134"/>
    </font>
    <font>
      <b/>
      <sz val="14"/>
      <name val="宋体"/>
      <charset val="134"/>
    </font>
    <font>
      <b/>
      <sz val="11"/>
      <color indexed="9"/>
      <name val="宋体"/>
      <charset val="134"/>
    </font>
    <font>
      <sz val="10"/>
      <color indexed="10"/>
      <name val="宋体"/>
      <charset val="134"/>
    </font>
    <font>
      <b/>
      <sz val="12"/>
      <name val="微软雅黑"/>
      <charset val="134"/>
    </font>
    <font>
      <sz val="14"/>
      <name val="微软雅黑"/>
      <charset val="134"/>
    </font>
    <font>
      <sz val="11"/>
      <name val="微软雅黑"/>
      <charset val="134"/>
    </font>
    <font>
      <b/>
      <sz val="11"/>
      <color indexed="42"/>
      <name val="宋体"/>
      <charset val="134"/>
    </font>
    <font>
      <b/>
      <sz val="12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FF0000"/>
      <name val="宋体"/>
      <charset val="134"/>
    </font>
    <font>
      <b/>
      <sz val="14"/>
      <name val="黑体"/>
      <charset val="134"/>
    </font>
    <font>
      <b/>
      <sz val="11"/>
      <name val="黑体"/>
      <charset val="134"/>
    </font>
    <font>
      <b/>
      <sz val="10.5"/>
      <color indexed="8"/>
      <name val="宋体"/>
      <charset val="134"/>
    </font>
    <font>
      <sz val="10.5"/>
      <color indexed="8"/>
      <name val="宋体"/>
      <charset val="134"/>
    </font>
    <font>
      <sz val="12"/>
      <name val="Times New Roman"/>
      <family val="1"/>
    </font>
    <font>
      <b/>
      <sz val="12"/>
      <name val="黑体"/>
      <charset val="134"/>
    </font>
    <font>
      <sz val="10"/>
      <name val="黑体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name val="楷体_GB2312"/>
      <charset val="134"/>
    </font>
    <font>
      <sz val="9"/>
      <name val="楷体_GB2312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9"/>
      <name val="Times New Roman"/>
      <family val="1"/>
    </font>
    <font>
      <sz val="11"/>
      <color rgb="FFFF0000"/>
      <name val="宋体"/>
      <family val="3"/>
      <charset val="134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6">
    <xf numFmtId="0" fontId="0" fillId="0" borderId="0"/>
    <xf numFmtId="176" fontId="62" fillId="0" borderId="0" applyFont="0" applyFill="0" applyBorder="0" applyAlignment="0" applyProtection="0"/>
    <xf numFmtId="9" fontId="62" fillId="0" borderId="0" applyFont="0" applyFill="0" applyBorder="0" applyAlignment="0" applyProtection="0">
      <alignment vertical="center"/>
    </xf>
    <xf numFmtId="0" fontId="58" fillId="0" borderId="0">
      <alignment vertical="center"/>
    </xf>
    <xf numFmtId="0" fontId="62" fillId="0" borderId="0"/>
    <xf numFmtId="0" fontId="51" fillId="0" borderId="0"/>
  </cellStyleXfs>
  <cellXfs count="636">
    <xf numFmtId="0" fontId="0" fillId="0" borderId="0" xfId="0"/>
    <xf numFmtId="0" fontId="0" fillId="0" borderId="0" xfId="0" applyProtection="1"/>
    <xf numFmtId="0" fontId="1" fillId="0" borderId="0" xfId="5" applyFont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Protection="1"/>
    <xf numFmtId="0" fontId="4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</xf>
    <xf numFmtId="0" fontId="8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10" fillId="0" borderId="1" xfId="0" applyFont="1" applyFill="1" applyBorder="1" applyAlignment="1" applyProtection="1">
      <alignment horizontal="right" vertical="center"/>
    </xf>
    <xf numFmtId="0" fontId="10" fillId="0" borderId="4" xfId="0" applyFont="1" applyFill="1" applyBorder="1" applyAlignment="1" applyProtection="1">
      <alignment horizontal="right" vertical="center"/>
    </xf>
    <xf numFmtId="0" fontId="10" fillId="0" borderId="8" xfId="0" applyFont="1" applyFill="1" applyBorder="1" applyAlignment="1" applyProtection="1">
      <alignment horizontal="right" vertical="center"/>
    </xf>
    <xf numFmtId="176" fontId="11" fillId="0" borderId="9" xfId="0" applyNumberFormat="1" applyFont="1" applyFill="1" applyBorder="1" applyAlignment="1" applyProtection="1">
      <alignment horizontal="left" vertical="center"/>
    </xf>
    <xf numFmtId="0" fontId="10" fillId="0" borderId="10" xfId="0" applyFont="1" applyFill="1" applyBorder="1" applyAlignment="1" applyProtection="1">
      <alignment horizontal="right" vertical="center"/>
    </xf>
    <xf numFmtId="176" fontId="11" fillId="0" borderId="5" xfId="0" applyNumberFormat="1" applyFont="1" applyFill="1" applyBorder="1" applyAlignment="1" applyProtection="1">
      <alignment vertical="center"/>
    </xf>
    <xf numFmtId="176" fontId="11" fillId="0" borderId="8" xfId="0" applyNumberFormat="1" applyFont="1" applyBorder="1" applyAlignment="1" applyProtection="1">
      <alignment horizontal="left"/>
    </xf>
    <xf numFmtId="176" fontId="11" fillId="0" borderId="8" xfId="0" applyNumberFormat="1" applyFont="1" applyFill="1" applyBorder="1" applyAlignment="1" applyProtection="1">
      <alignment horizontal="left"/>
    </xf>
    <xf numFmtId="176" fontId="11" fillId="0" borderId="12" xfId="0" applyNumberFormat="1" applyFont="1" applyBorder="1" applyAlignment="1" applyProtection="1">
      <alignment horizontal="left"/>
    </xf>
    <xf numFmtId="180" fontId="11" fillId="0" borderId="8" xfId="0" applyNumberFormat="1" applyFont="1" applyFill="1" applyBorder="1" applyAlignment="1" applyProtection="1">
      <alignment horizontal="left"/>
    </xf>
    <xf numFmtId="176" fontId="11" fillId="0" borderId="12" xfId="0" applyNumberFormat="1" applyFont="1" applyBorder="1" applyAlignment="1" applyProtection="1"/>
    <xf numFmtId="176" fontId="11" fillId="0" borderId="8" xfId="5" applyNumberFormat="1" applyFont="1" applyBorder="1" applyAlignment="1" applyProtection="1">
      <alignment horizontal="left" vertical="center"/>
    </xf>
    <xf numFmtId="176" fontId="11" fillId="0" borderId="8" xfId="5" applyNumberFormat="1" applyFont="1" applyFill="1" applyBorder="1" applyAlignment="1" applyProtection="1">
      <alignment horizontal="left" vertical="center"/>
    </xf>
    <xf numFmtId="176" fontId="12" fillId="0" borderId="12" xfId="0" applyNumberFormat="1" applyFont="1" applyFill="1" applyBorder="1" applyAlignment="1" applyProtection="1">
      <alignment horizontal="left" vertical="center"/>
    </xf>
    <xf numFmtId="176" fontId="2" fillId="0" borderId="8" xfId="0" applyNumberFormat="1" applyFont="1" applyFill="1" applyBorder="1" applyAlignment="1" applyProtection="1">
      <alignment horizontal="left" vertical="center" wrapText="1"/>
    </xf>
    <xf numFmtId="176" fontId="2" fillId="0" borderId="8" xfId="5" applyNumberFormat="1" applyFont="1" applyFill="1" applyBorder="1" applyAlignment="1" applyProtection="1">
      <alignment horizontal="left" vertical="center"/>
    </xf>
    <xf numFmtId="176" fontId="12" fillId="0" borderId="12" xfId="5" applyNumberFormat="1" applyFont="1" applyBorder="1" applyAlignment="1" applyProtection="1">
      <alignment horizontal="left" vertical="center"/>
    </xf>
    <xf numFmtId="176" fontId="11" fillId="0" borderId="8" xfId="0" applyNumberFormat="1" applyFont="1" applyFill="1" applyBorder="1" applyAlignment="1" applyProtection="1">
      <alignment horizontal="left" vertical="center"/>
    </xf>
    <xf numFmtId="0" fontId="10" fillId="0" borderId="13" xfId="0" applyFont="1" applyFill="1" applyBorder="1" applyAlignment="1" applyProtection="1">
      <alignment horizontal="right" vertical="center"/>
    </xf>
    <xf numFmtId="176" fontId="13" fillId="0" borderId="14" xfId="0" applyNumberFormat="1" applyFont="1" applyFill="1" applyBorder="1" applyAlignment="1" applyProtection="1">
      <alignment horizontal="left" vertical="center"/>
    </xf>
    <xf numFmtId="176" fontId="14" fillId="0" borderId="15" xfId="0" applyNumberFormat="1" applyFont="1" applyFill="1" applyBorder="1" applyAlignment="1" applyProtection="1">
      <alignment horizontal="left" vertical="center"/>
    </xf>
    <xf numFmtId="0" fontId="15" fillId="0" borderId="16" xfId="0" applyFont="1" applyBorder="1" applyAlignment="1" applyProtection="1">
      <alignment horizontal="center"/>
    </xf>
    <xf numFmtId="0" fontId="15" fillId="0" borderId="17" xfId="0" applyFont="1" applyBorder="1" applyAlignment="1" applyProtection="1">
      <alignment horizontal="center"/>
    </xf>
    <xf numFmtId="0" fontId="10" fillId="0" borderId="17" xfId="0" applyFont="1" applyFill="1" applyBorder="1" applyAlignment="1" applyProtection="1">
      <alignment horizontal="right" vertical="center"/>
    </xf>
    <xf numFmtId="14" fontId="11" fillId="0" borderId="17" xfId="0" applyNumberFormat="1" applyFont="1" applyFill="1" applyBorder="1" applyAlignment="1" applyProtection="1">
      <alignment horizontal="left" vertical="center"/>
    </xf>
    <xf numFmtId="14" fontId="11" fillId="0" borderId="18" xfId="0" applyNumberFormat="1" applyFont="1" applyBorder="1" applyAlignment="1" applyProtection="1">
      <alignment horizontal="left" vertical="center"/>
    </xf>
    <xf numFmtId="0" fontId="16" fillId="0" borderId="0" xfId="0" applyFont="1" applyProtection="1"/>
    <xf numFmtId="0" fontId="9" fillId="0" borderId="0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7" fillId="0" borderId="0" xfId="5" applyFont="1" applyAlignment="1" applyProtection="1">
      <alignment vertical="center"/>
    </xf>
    <xf numFmtId="14" fontId="1" fillId="0" borderId="0" xfId="5" applyNumberFormat="1" applyFont="1" applyBorder="1" applyAlignment="1" applyProtection="1">
      <alignment horizontal="left" vertical="center"/>
    </xf>
    <xf numFmtId="0" fontId="10" fillId="0" borderId="2" xfId="0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>
      <alignment horizontal="center" vertical="center" wrapText="1"/>
    </xf>
    <xf numFmtId="0" fontId="10" fillId="0" borderId="3" xfId="0" applyFont="1" applyFill="1" applyBorder="1" applyAlignment="1" applyProtection="1">
      <alignment horizontal="center" vertical="center"/>
    </xf>
    <xf numFmtId="0" fontId="10" fillId="0" borderId="19" xfId="0" applyFont="1" applyFill="1" applyBorder="1" applyAlignment="1" applyProtection="1">
      <alignment horizontal="left" vertical="center"/>
    </xf>
    <xf numFmtId="0" fontId="7" fillId="0" borderId="20" xfId="0" applyFont="1" applyFill="1" applyBorder="1" applyAlignment="1" applyProtection="1">
      <alignment horizontal="center" vertical="center"/>
    </xf>
    <xf numFmtId="0" fontId="18" fillId="0" borderId="20" xfId="0" applyFont="1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vertical="center" wrapText="1"/>
    </xf>
    <xf numFmtId="0" fontId="0" fillId="0" borderId="8" xfId="0" applyFill="1" applyBorder="1" applyAlignment="1" applyProtection="1">
      <alignment vertical="center"/>
    </xf>
    <xf numFmtId="0" fontId="0" fillId="0" borderId="12" xfId="0" applyBorder="1" applyAlignment="1" applyProtection="1">
      <alignment vertical="center"/>
    </xf>
    <xf numFmtId="0" fontId="19" fillId="0" borderId="21" xfId="0" applyFont="1" applyFill="1" applyBorder="1" applyAlignment="1" applyProtection="1">
      <alignment vertical="center" wrapText="1"/>
    </xf>
    <xf numFmtId="0" fontId="19" fillId="0" borderId="6" xfId="0" applyFont="1" applyFill="1" applyBorder="1" applyAlignment="1" applyProtection="1">
      <alignment vertical="center" wrapText="1"/>
    </xf>
    <xf numFmtId="178" fontId="18" fillId="0" borderId="8" xfId="0" applyNumberFormat="1" applyFont="1" applyFill="1" applyBorder="1" applyAlignment="1" applyProtection="1">
      <alignment horizontal="center" vertical="center"/>
    </xf>
    <xf numFmtId="182" fontId="7" fillId="0" borderId="8" xfId="0" applyNumberFormat="1" applyFont="1" applyFill="1" applyBorder="1" applyAlignment="1" applyProtection="1">
      <alignment horizontal="center" vertical="center" wrapText="1"/>
    </xf>
    <xf numFmtId="182" fontId="7" fillId="0" borderId="8" xfId="0" applyNumberFormat="1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vertical="center"/>
    </xf>
    <xf numFmtId="178" fontId="7" fillId="0" borderId="8" xfId="0" applyNumberFormat="1" applyFont="1" applyFill="1" applyBorder="1" applyAlignment="1" applyProtection="1">
      <alignment horizontal="center" vertical="center"/>
    </xf>
    <xf numFmtId="182" fontId="7" fillId="0" borderId="12" xfId="0" applyNumberFormat="1" applyFont="1" applyFill="1" applyBorder="1" applyAlignment="1" applyProtection="1">
      <alignment horizontal="center" vertical="center" wrapText="1"/>
    </xf>
    <xf numFmtId="0" fontId="11" fillId="0" borderId="14" xfId="0" applyFont="1" applyFill="1" applyBorder="1" applyAlignment="1" applyProtection="1">
      <alignment vertical="center"/>
    </xf>
    <xf numFmtId="178" fontId="7" fillId="0" borderId="8" xfId="0" applyNumberFormat="1" applyFont="1" applyFill="1" applyBorder="1" applyAlignment="1" applyProtection="1">
      <alignment horizontal="center" vertical="center" wrapText="1"/>
    </xf>
    <xf numFmtId="0" fontId="10" fillId="0" borderId="10" xfId="0" applyFont="1" applyFill="1" applyBorder="1" applyAlignment="1" applyProtection="1">
      <alignment horizontal="left" vertical="center" wrapText="1"/>
    </xf>
    <xf numFmtId="0" fontId="11" fillId="0" borderId="8" xfId="0" applyFont="1" applyFill="1" applyBorder="1" applyAlignment="1" applyProtection="1">
      <alignment vertical="center"/>
    </xf>
    <xf numFmtId="0" fontId="20" fillId="0" borderId="8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left" vertical="center" wrapText="1"/>
    </xf>
    <xf numFmtId="178" fontId="10" fillId="0" borderId="8" xfId="0" applyNumberFormat="1" applyFont="1" applyFill="1" applyBorder="1" applyAlignment="1" applyProtection="1">
      <alignment horizontal="center" vertical="center"/>
    </xf>
    <xf numFmtId="0" fontId="10" fillId="0" borderId="12" xfId="0" applyFont="1" applyFill="1" applyBorder="1" applyAlignment="1" applyProtection="1">
      <alignment horizontal="center" vertical="center" wrapText="1"/>
    </xf>
    <xf numFmtId="184" fontId="2" fillId="0" borderId="12" xfId="0" applyNumberFormat="1" applyFont="1" applyFill="1" applyBorder="1" applyAlignment="1" applyProtection="1">
      <alignment horizontal="center" vertical="center"/>
    </xf>
    <xf numFmtId="0" fontId="11" fillId="0" borderId="8" xfId="0" applyFont="1" applyFill="1" applyBorder="1" applyAlignment="1" applyProtection="1">
      <alignment vertical="center" wrapText="1"/>
    </xf>
    <xf numFmtId="178" fontId="7" fillId="2" borderId="8" xfId="0" applyNumberFormat="1" applyFont="1" applyFill="1" applyBorder="1" applyAlignment="1" applyProtection="1">
      <alignment horizontal="center" vertical="center"/>
    </xf>
    <xf numFmtId="10" fontId="7" fillId="0" borderId="8" xfId="0" applyNumberFormat="1" applyFont="1" applyFill="1" applyBorder="1" applyAlignment="1" applyProtection="1">
      <alignment horizontal="center" vertical="center"/>
    </xf>
    <xf numFmtId="10" fontId="7" fillId="2" borderId="8" xfId="0" applyNumberFormat="1" applyFont="1" applyFill="1" applyBorder="1" applyAlignment="1" applyProtection="1">
      <alignment horizontal="center" vertical="center"/>
    </xf>
    <xf numFmtId="178" fontId="11" fillId="0" borderId="8" xfId="0" applyNumberFormat="1" applyFont="1" applyFill="1" applyBorder="1" applyAlignment="1" applyProtection="1">
      <alignment horizontal="right" vertical="center"/>
    </xf>
    <xf numFmtId="182" fontId="18" fillId="3" borderId="8" xfId="0" applyNumberFormat="1" applyFont="1" applyFill="1" applyBorder="1" applyAlignment="1" applyProtection="1">
      <alignment horizontal="center" vertical="center"/>
    </xf>
    <xf numFmtId="182" fontId="7" fillId="0" borderId="12" xfId="0" applyNumberFormat="1" applyFont="1" applyFill="1" applyBorder="1" applyAlignment="1" applyProtection="1">
      <alignment horizontal="center" vertical="center"/>
    </xf>
    <xf numFmtId="178" fontId="11" fillId="0" borderId="8" xfId="0" applyNumberFormat="1" applyFont="1" applyFill="1" applyBorder="1" applyAlignment="1" applyProtection="1">
      <alignment vertical="center"/>
    </xf>
    <xf numFmtId="10" fontId="7" fillId="4" borderId="8" xfId="0" applyNumberFormat="1" applyFont="1" applyFill="1" applyBorder="1" applyAlignment="1" applyProtection="1">
      <alignment horizontal="center" vertical="center"/>
    </xf>
    <xf numFmtId="185" fontId="7" fillId="0" borderId="8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vertical="center"/>
    </xf>
    <xf numFmtId="182" fontId="11" fillId="0" borderId="8" xfId="0" applyNumberFormat="1" applyFont="1" applyFill="1" applyBorder="1" applyAlignment="1" applyProtection="1">
      <alignment vertical="center" wrapText="1"/>
    </xf>
    <xf numFmtId="184" fontId="2" fillId="0" borderId="8" xfId="0" applyNumberFormat="1" applyFont="1" applyFill="1" applyBorder="1" applyAlignment="1" applyProtection="1">
      <alignment horizontal="center" vertical="center"/>
    </xf>
    <xf numFmtId="180" fontId="10" fillId="0" borderId="8" xfId="0" applyNumberFormat="1" applyFont="1" applyFill="1" applyBorder="1" applyAlignment="1" applyProtection="1">
      <alignment horizontal="center" vertical="center"/>
    </xf>
    <xf numFmtId="182" fontId="4" fillId="5" borderId="8" xfId="0" applyNumberFormat="1" applyFont="1" applyFill="1" applyBorder="1" applyAlignment="1" applyProtection="1">
      <alignment vertical="center" wrapText="1"/>
    </xf>
    <xf numFmtId="184" fontId="10" fillId="0" borderId="8" xfId="0" applyNumberFormat="1" applyFont="1" applyFill="1" applyBorder="1" applyAlignment="1" applyProtection="1">
      <alignment horizontal="center" vertical="center"/>
    </xf>
    <xf numFmtId="0" fontId="19" fillId="0" borderId="21" xfId="0" applyFont="1" applyFill="1" applyBorder="1" applyAlignment="1" applyProtection="1">
      <alignment vertical="center"/>
    </xf>
    <xf numFmtId="184" fontId="7" fillId="0" borderId="8" xfId="0" applyNumberFormat="1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>
      <alignment vertical="center" wrapText="1"/>
    </xf>
    <xf numFmtId="0" fontId="22" fillId="0" borderId="8" xfId="0" applyFont="1" applyFill="1" applyBorder="1" applyAlignment="1" applyProtection="1">
      <alignment horizontal="left" vertical="center" wrapText="1"/>
    </xf>
    <xf numFmtId="178" fontId="10" fillId="0" borderId="8" xfId="0" applyNumberFormat="1" applyFont="1" applyFill="1" applyBorder="1" applyAlignment="1" applyProtection="1">
      <alignment horizontal="center"/>
    </xf>
    <xf numFmtId="0" fontId="7" fillId="0" borderId="8" xfId="5" applyFont="1" applyBorder="1" applyAlignment="1" applyProtection="1">
      <alignment horizontal="center"/>
    </xf>
    <xf numFmtId="10" fontId="7" fillId="0" borderId="8" xfId="5" applyNumberFormat="1" applyFont="1" applyBorder="1" applyAlignment="1" applyProtection="1">
      <alignment horizontal="center"/>
    </xf>
    <xf numFmtId="0" fontId="0" fillId="0" borderId="8" xfId="0" applyBorder="1" applyAlignment="1" applyProtection="1">
      <alignment vertical="center"/>
    </xf>
    <xf numFmtId="184" fontId="10" fillId="0" borderId="8" xfId="0" applyNumberFormat="1" applyFont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vertical="center"/>
    </xf>
    <xf numFmtId="10" fontId="10" fillId="0" borderId="8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vertical="center"/>
    </xf>
    <xf numFmtId="9" fontId="3" fillId="0" borderId="0" xfId="0" applyNumberFormat="1" applyFont="1" applyBorder="1" applyAlignment="1" applyProtection="1">
      <alignment vertical="center"/>
    </xf>
    <xf numFmtId="10" fontId="3" fillId="0" borderId="0" xfId="0" applyNumberFormat="1" applyFont="1" applyBorder="1" applyAlignment="1" applyProtection="1">
      <alignment horizontal="center"/>
    </xf>
    <xf numFmtId="10" fontId="3" fillId="0" borderId="0" xfId="0" applyNumberFormat="1" applyFont="1" applyBorder="1" applyAlignment="1" applyProtection="1">
      <alignment horizontal="center" wrapText="1"/>
    </xf>
    <xf numFmtId="0" fontId="3" fillId="0" borderId="0" xfId="0" applyFont="1" applyFill="1" applyBorder="1" applyAlignment="1" applyProtection="1"/>
    <xf numFmtId="10" fontId="3" fillId="0" borderId="0" xfId="0" applyNumberFormat="1" applyFont="1" applyBorder="1" applyProtection="1"/>
    <xf numFmtId="10" fontId="3" fillId="0" borderId="0" xfId="0" applyNumberFormat="1" applyFont="1" applyBorder="1" applyAlignment="1" applyProtection="1">
      <alignment wrapText="1"/>
    </xf>
    <xf numFmtId="0" fontId="3" fillId="0" borderId="0" xfId="0" applyFont="1" applyBorder="1" applyAlignment="1" applyProtection="1"/>
    <xf numFmtId="0" fontId="24" fillId="0" borderId="0" xfId="0" applyFont="1" applyFill="1" applyAlignment="1" applyProtection="1">
      <alignment horizontal="left" vertical="center"/>
    </xf>
    <xf numFmtId="0" fontId="25" fillId="0" borderId="0" xfId="0" applyFont="1" applyFill="1" applyAlignment="1" applyProtection="1">
      <alignment vertical="center"/>
    </xf>
    <xf numFmtId="0" fontId="26" fillId="0" borderId="0" xfId="0" applyFont="1" applyFill="1" applyAlignment="1" applyProtection="1">
      <alignment horizontal="center" vertical="center"/>
    </xf>
    <xf numFmtId="0" fontId="26" fillId="0" borderId="0" xfId="0" applyFont="1" applyFill="1" applyAlignment="1" applyProtection="1">
      <alignment horizontal="center" vertical="center" wrapText="1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left" vertical="center"/>
    </xf>
    <xf numFmtId="176" fontId="2" fillId="0" borderId="0" xfId="0" applyNumberFormat="1" applyFont="1" applyFill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27" fillId="0" borderId="0" xfId="0" applyFont="1" applyProtection="1"/>
    <xf numFmtId="0" fontId="18" fillId="0" borderId="0" xfId="0" applyFont="1" applyFill="1" applyAlignment="1" applyProtection="1">
      <alignment horizontal="center" vertical="center"/>
    </xf>
    <xf numFmtId="0" fontId="18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/>
    </xf>
    <xf numFmtId="186" fontId="2" fillId="0" borderId="0" xfId="0" applyNumberFormat="1" applyFont="1" applyFill="1" applyAlignment="1" applyProtection="1">
      <alignment horizontal="center" vertical="center"/>
    </xf>
    <xf numFmtId="0" fontId="28" fillId="0" borderId="0" xfId="0" applyFont="1" applyFill="1" applyAlignment="1" applyProtection="1">
      <alignment vertical="center"/>
      <protection locked="0"/>
    </xf>
    <xf numFmtId="0" fontId="29" fillId="0" borderId="0" xfId="0" applyFont="1"/>
    <xf numFmtId="0" fontId="28" fillId="0" borderId="0" xfId="0" applyFont="1" applyAlignment="1" applyProtection="1">
      <alignment horizontal="left"/>
    </xf>
    <xf numFmtId="0" fontId="28" fillId="0" borderId="0" xfId="0" applyFont="1" applyAlignment="1" applyProtection="1">
      <alignment horizontal="center"/>
    </xf>
    <xf numFmtId="0" fontId="28" fillId="0" borderId="1" xfId="0" applyFont="1" applyFill="1" applyBorder="1" applyAlignment="1" applyProtection="1">
      <alignment horizontal="left" vertical="center"/>
    </xf>
    <xf numFmtId="0" fontId="28" fillId="0" borderId="10" xfId="0" applyFont="1" applyFill="1" applyBorder="1" applyAlignment="1" applyProtection="1">
      <alignment horizontal="left" vertical="center"/>
    </xf>
    <xf numFmtId="176" fontId="31" fillId="0" borderId="8" xfId="0" applyNumberFormat="1" applyFont="1" applyFill="1" applyBorder="1" applyAlignment="1" applyProtection="1">
      <alignment horizontal="left" vertical="center"/>
    </xf>
    <xf numFmtId="0" fontId="28" fillId="0" borderId="8" xfId="0" applyFont="1" applyFill="1" applyBorder="1" applyAlignment="1" applyProtection="1">
      <alignment horizontal="left" vertical="center"/>
    </xf>
    <xf numFmtId="176" fontId="31" fillId="0" borderId="12" xfId="0" applyNumberFormat="1" applyFont="1" applyFill="1" applyBorder="1" applyAlignment="1" applyProtection="1">
      <alignment horizontal="left" vertical="center"/>
    </xf>
    <xf numFmtId="176" fontId="31" fillId="0" borderId="8" xfId="0" applyNumberFormat="1" applyFont="1" applyFill="1" applyBorder="1" applyAlignment="1" applyProtection="1">
      <alignment vertical="center"/>
    </xf>
    <xf numFmtId="176" fontId="31" fillId="0" borderId="8" xfId="0" applyNumberFormat="1" applyFont="1" applyBorder="1" applyAlignment="1" applyProtection="1">
      <alignment horizontal="left"/>
    </xf>
    <xf numFmtId="176" fontId="31" fillId="0" borderId="8" xfId="0" applyNumberFormat="1" applyFont="1" applyFill="1" applyBorder="1" applyAlignment="1" applyProtection="1">
      <alignment horizontal="left"/>
    </xf>
    <xf numFmtId="176" fontId="31" fillId="0" borderId="12" xfId="0" applyNumberFormat="1" applyFont="1" applyBorder="1" applyAlignment="1" applyProtection="1">
      <alignment horizontal="left"/>
    </xf>
    <xf numFmtId="180" fontId="31" fillId="0" borderId="8" xfId="0" applyNumberFormat="1" applyFont="1" applyFill="1" applyBorder="1" applyAlignment="1" applyProtection="1">
      <alignment horizontal="left"/>
    </xf>
    <xf numFmtId="176" fontId="31" fillId="0" borderId="12" xfId="0" applyNumberFormat="1" applyFont="1" applyBorder="1" applyAlignment="1" applyProtection="1"/>
    <xf numFmtId="176" fontId="31" fillId="0" borderId="8" xfId="5" applyNumberFormat="1" applyFont="1" applyBorder="1" applyAlignment="1" applyProtection="1">
      <alignment horizontal="left" vertical="center"/>
    </xf>
    <xf numFmtId="176" fontId="31" fillId="0" borderId="8" xfId="5" applyNumberFormat="1" applyFont="1" applyFill="1" applyBorder="1" applyAlignment="1" applyProtection="1">
      <alignment horizontal="left" vertical="center"/>
    </xf>
    <xf numFmtId="176" fontId="31" fillId="0" borderId="8" xfId="0" applyNumberFormat="1" applyFont="1" applyFill="1" applyBorder="1" applyAlignment="1" applyProtection="1">
      <alignment horizontal="left" vertical="center" wrapText="1"/>
    </xf>
    <xf numFmtId="176" fontId="31" fillId="0" borderId="12" xfId="5" applyNumberFormat="1" applyFont="1" applyBorder="1" applyAlignment="1" applyProtection="1">
      <alignment horizontal="left" vertical="center"/>
    </xf>
    <xf numFmtId="177" fontId="31" fillId="0" borderId="8" xfId="0" applyNumberFormat="1" applyFont="1" applyFill="1" applyBorder="1" applyAlignment="1" applyProtection="1">
      <alignment horizontal="left" vertical="center"/>
    </xf>
    <xf numFmtId="0" fontId="28" fillId="0" borderId="16" xfId="0" applyFont="1" applyFill="1" applyBorder="1" applyAlignment="1" applyProtection="1">
      <alignment horizontal="left" vertical="center"/>
    </xf>
    <xf numFmtId="176" fontId="31" fillId="0" borderId="17" xfId="0" applyNumberFormat="1" applyFont="1" applyFill="1" applyBorder="1" applyAlignment="1" applyProtection="1">
      <alignment horizontal="left" vertical="center" wrapText="1"/>
    </xf>
    <xf numFmtId="0" fontId="28" fillId="0" borderId="17" xfId="0" applyFont="1" applyFill="1" applyBorder="1" applyAlignment="1" applyProtection="1">
      <alignment horizontal="left" vertical="center"/>
    </xf>
    <xf numFmtId="187" fontId="31" fillId="0" borderId="17" xfId="0" applyNumberFormat="1" applyFont="1" applyFill="1" applyBorder="1" applyAlignment="1" applyProtection="1">
      <alignment horizontal="left" vertical="center"/>
    </xf>
    <xf numFmtId="187" fontId="31" fillId="0" borderId="18" xfId="0" applyNumberFormat="1" applyFont="1" applyBorder="1" applyAlignment="1" applyProtection="1">
      <alignment horizontal="left" vertical="center"/>
    </xf>
    <xf numFmtId="0" fontId="28" fillId="0" borderId="19" xfId="0" applyFont="1" applyBorder="1" applyAlignment="1" applyProtection="1">
      <alignment horizontal="left"/>
    </xf>
    <xf numFmtId="0" fontId="31" fillId="0" borderId="20" xfId="0" applyFont="1" applyBorder="1" applyProtection="1"/>
    <xf numFmtId="0" fontId="28" fillId="0" borderId="20" xfId="0" applyFont="1" applyBorder="1" applyAlignment="1" applyProtection="1">
      <alignment horizontal="center" vertical="center"/>
    </xf>
    <xf numFmtId="0" fontId="31" fillId="0" borderId="20" xfId="0" applyFont="1" applyBorder="1" applyAlignment="1" applyProtection="1">
      <alignment horizontal="center" vertical="center"/>
    </xf>
    <xf numFmtId="0" fontId="28" fillId="0" borderId="20" xfId="5" applyFont="1" applyBorder="1" applyAlignment="1" applyProtection="1">
      <alignment vertical="center"/>
    </xf>
    <xf numFmtId="14" fontId="28" fillId="0" borderId="20" xfId="5" applyNumberFormat="1" applyFont="1" applyBorder="1" applyAlignment="1" applyProtection="1">
      <alignment horizontal="left" vertical="center"/>
    </xf>
    <xf numFmtId="0" fontId="28" fillId="0" borderId="8" xfId="0" applyFont="1" applyFill="1" applyBorder="1" applyAlignment="1" applyProtection="1">
      <alignment horizontal="center" vertical="center"/>
    </xf>
    <xf numFmtId="0" fontId="28" fillId="0" borderId="8" xfId="0" applyFont="1" applyFill="1" applyBorder="1" applyAlignment="1" applyProtection="1">
      <alignment horizontal="center" vertical="center" wrapText="1"/>
    </xf>
    <xf numFmtId="0" fontId="28" fillId="0" borderId="12" xfId="0" applyFont="1" applyFill="1" applyBorder="1" applyAlignment="1" applyProtection="1">
      <alignment horizontal="center" vertical="center" wrapText="1"/>
    </xf>
    <xf numFmtId="177" fontId="28" fillId="0" borderId="8" xfId="0" applyNumberFormat="1" applyFont="1" applyFill="1" applyBorder="1" applyAlignment="1" applyProtection="1">
      <alignment horizontal="right" vertical="center" wrapText="1"/>
    </xf>
    <xf numFmtId="0" fontId="28" fillId="0" borderId="12" xfId="0" applyFont="1" applyFill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 wrapText="1"/>
    </xf>
    <xf numFmtId="0" fontId="32" fillId="0" borderId="8" xfId="0" applyFont="1" applyFill="1" applyBorder="1" applyAlignment="1" applyProtection="1">
      <alignment vertical="center" wrapText="1"/>
    </xf>
    <xf numFmtId="0" fontId="32" fillId="0" borderId="12" xfId="0" applyFont="1" applyFill="1" applyBorder="1" applyAlignment="1" applyProtection="1">
      <alignment vertical="center" wrapText="1"/>
    </xf>
    <xf numFmtId="0" fontId="28" fillId="0" borderId="10" xfId="0" applyFont="1" applyFill="1" applyBorder="1" applyAlignment="1" applyProtection="1">
      <alignment horizontal="left" vertical="center" wrapText="1"/>
    </xf>
    <xf numFmtId="0" fontId="31" fillId="0" borderId="8" xfId="0" applyFont="1" applyFill="1" applyBorder="1" applyAlignment="1" applyProtection="1">
      <alignment vertical="center"/>
    </xf>
    <xf numFmtId="184" fontId="31" fillId="0" borderId="12" xfId="0" applyNumberFormat="1" applyFont="1" applyFill="1" applyBorder="1" applyAlignment="1" applyProtection="1">
      <alignment horizontal="center" vertical="center"/>
    </xf>
    <xf numFmtId="0" fontId="33" fillId="0" borderId="8" xfId="0" applyFont="1" applyFill="1" applyBorder="1" applyAlignment="1" applyProtection="1">
      <alignment vertical="center"/>
    </xf>
    <xf numFmtId="0" fontId="31" fillId="0" borderId="8" xfId="0" applyFont="1" applyFill="1" applyBorder="1" applyAlignment="1" applyProtection="1">
      <alignment vertical="center" wrapText="1"/>
    </xf>
    <xf numFmtId="10" fontId="28" fillId="0" borderId="8" xfId="0" applyNumberFormat="1" applyFont="1" applyFill="1" applyBorder="1" applyAlignment="1" applyProtection="1">
      <alignment horizontal="right" vertical="center"/>
    </xf>
    <xf numFmtId="177" fontId="31" fillId="0" borderId="8" xfId="0" applyNumberFormat="1" applyFont="1" applyFill="1" applyBorder="1" applyAlignment="1" applyProtection="1">
      <alignment horizontal="right" vertical="center"/>
    </xf>
    <xf numFmtId="182" fontId="31" fillId="0" borderId="12" xfId="0" applyNumberFormat="1" applyFont="1" applyFill="1" applyBorder="1" applyAlignment="1" applyProtection="1">
      <alignment vertical="center" wrapText="1"/>
    </xf>
    <xf numFmtId="0" fontId="28" fillId="0" borderId="8" xfId="0" applyNumberFormat="1" applyFont="1" applyFill="1" applyBorder="1" applyAlignment="1" applyProtection="1">
      <alignment horizontal="center" vertical="center" wrapText="1"/>
    </xf>
    <xf numFmtId="0" fontId="31" fillId="0" borderId="12" xfId="0" applyFont="1" applyFill="1" applyBorder="1" applyAlignment="1" applyProtection="1">
      <alignment vertical="center" wrapText="1"/>
    </xf>
    <xf numFmtId="0" fontId="32" fillId="0" borderId="10" xfId="0" applyFont="1" applyFill="1" applyBorder="1" applyAlignment="1" applyProtection="1">
      <alignment vertical="center"/>
    </xf>
    <xf numFmtId="177" fontId="28" fillId="0" borderId="8" xfId="0" applyNumberFormat="1" applyFont="1" applyFill="1" applyBorder="1" applyAlignment="1" applyProtection="1">
      <alignment horizontal="center" vertical="center"/>
    </xf>
    <xf numFmtId="177" fontId="28" fillId="0" borderId="8" xfId="0" applyNumberFormat="1" applyFont="1" applyFill="1" applyBorder="1" applyAlignment="1" applyProtection="1">
      <alignment horizontal="center"/>
    </xf>
    <xf numFmtId="185" fontId="28" fillId="0" borderId="8" xfId="2" applyNumberFormat="1" applyFont="1" applyFill="1" applyBorder="1" applyAlignment="1" applyProtection="1">
      <alignment horizontal="right" vertical="center" wrapText="1"/>
    </xf>
    <xf numFmtId="184" fontId="34" fillId="0" borderId="12" xfId="0" applyNumberFormat="1" applyFont="1" applyFill="1" applyBorder="1" applyAlignment="1" applyProtection="1">
      <alignment horizontal="center" vertical="center"/>
    </xf>
    <xf numFmtId="10" fontId="28" fillId="0" borderId="8" xfId="2" applyNumberFormat="1" applyFont="1" applyFill="1" applyBorder="1" applyAlignment="1" applyProtection="1">
      <alignment horizontal="right" vertical="center" wrapText="1"/>
    </xf>
    <xf numFmtId="0" fontId="31" fillId="0" borderId="12" xfId="0" applyFont="1" applyBorder="1" applyAlignment="1" applyProtection="1">
      <alignment vertical="center"/>
    </xf>
    <xf numFmtId="0" fontId="28" fillId="0" borderId="10" xfId="0" applyFont="1" applyBorder="1" applyAlignment="1" applyProtection="1">
      <alignment vertical="center"/>
    </xf>
    <xf numFmtId="0" fontId="34" fillId="0" borderId="12" xfId="0" applyFont="1" applyBorder="1" applyAlignment="1" applyProtection="1"/>
    <xf numFmtId="10" fontId="28" fillId="0" borderId="8" xfId="0" applyNumberFormat="1" applyFont="1" applyFill="1" applyBorder="1" applyAlignment="1" applyProtection="1">
      <alignment horizontal="right"/>
    </xf>
    <xf numFmtId="177" fontId="28" fillId="4" borderId="8" xfId="0" applyNumberFormat="1" applyFont="1" applyFill="1" applyBorder="1" applyAlignment="1" applyProtection="1">
      <alignment horizontal="right" vertical="center" wrapText="1"/>
    </xf>
    <xf numFmtId="0" fontId="34" fillId="0" borderId="8" xfId="0" applyFont="1" applyBorder="1" applyAlignment="1" applyProtection="1"/>
    <xf numFmtId="10" fontId="28" fillId="4" borderId="8" xfId="0" applyNumberFormat="1" applyFont="1" applyFill="1" applyBorder="1" applyAlignment="1" applyProtection="1">
      <alignment horizontal="right"/>
    </xf>
    <xf numFmtId="0" fontId="31" fillId="4" borderId="8" xfId="0" applyFont="1" applyFill="1" applyBorder="1" applyAlignment="1" applyProtection="1">
      <alignment vertical="center"/>
    </xf>
    <xf numFmtId="177" fontId="28" fillId="4" borderId="20" xfId="0" applyNumberFormat="1" applyFont="1" applyFill="1" applyBorder="1" applyAlignment="1" applyProtection="1">
      <alignment horizontal="right" vertical="center" wrapText="1"/>
    </xf>
    <xf numFmtId="0" fontId="35" fillId="0" borderId="0" xfId="3" applyFont="1" applyFill="1" applyBorder="1">
      <alignment vertical="center"/>
    </xf>
    <xf numFmtId="0" fontId="31" fillId="0" borderId="0" xfId="3" applyFont="1" applyFill="1" applyBorder="1">
      <alignment vertical="center"/>
    </xf>
    <xf numFmtId="0" fontId="31" fillId="0" borderId="8" xfId="0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left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vertical="center"/>
    </xf>
    <xf numFmtId="0" fontId="31" fillId="0" borderId="8" xfId="0" applyFont="1" applyFill="1" applyBorder="1" applyAlignment="1">
      <alignment horizontal="left" vertical="center" wrapText="1"/>
    </xf>
    <xf numFmtId="0" fontId="31" fillId="0" borderId="8" xfId="3" applyFont="1" applyFill="1" applyBorder="1">
      <alignment vertical="center"/>
    </xf>
    <xf numFmtId="0" fontId="31" fillId="2" borderId="8" xfId="0" applyFont="1" applyFill="1" applyBorder="1" applyAlignment="1">
      <alignment horizontal="left" vertical="center"/>
    </xf>
    <xf numFmtId="0" fontId="31" fillId="2" borderId="8" xfId="0" applyFont="1" applyFill="1" applyBorder="1" applyAlignment="1">
      <alignment horizontal="center" vertical="center" wrapText="1"/>
    </xf>
    <xf numFmtId="0" fontId="31" fillId="2" borderId="8" xfId="0" applyFont="1" applyFill="1" applyBorder="1" applyAlignment="1">
      <alignment horizontal="left" vertical="center" wrapText="1"/>
    </xf>
    <xf numFmtId="0" fontId="36" fillId="2" borderId="8" xfId="0" applyFont="1" applyFill="1" applyBorder="1" applyAlignment="1">
      <alignment horizontal="left" vertical="center"/>
    </xf>
    <xf numFmtId="0" fontId="36" fillId="2" borderId="8" xfId="0" applyFont="1" applyFill="1" applyBorder="1" applyAlignment="1">
      <alignment horizontal="center" vertical="center" wrapText="1"/>
    </xf>
    <xf numFmtId="0" fontId="36" fillId="2" borderId="8" xfId="0" applyFont="1" applyFill="1" applyBorder="1" applyAlignment="1">
      <alignment vertical="center"/>
    </xf>
    <xf numFmtId="0" fontId="36" fillId="2" borderId="8" xfId="0" applyFont="1" applyFill="1" applyBorder="1" applyAlignment="1">
      <alignment horizontal="left" vertical="center" wrapText="1"/>
    </xf>
    <xf numFmtId="0" fontId="31" fillId="0" borderId="8" xfId="0" applyFont="1" applyFill="1" applyBorder="1" applyAlignment="1">
      <alignment vertical="center"/>
    </xf>
    <xf numFmtId="0" fontId="31" fillId="6" borderId="8" xfId="0" applyFont="1" applyFill="1" applyBorder="1" applyAlignment="1">
      <alignment vertical="center"/>
    </xf>
    <xf numFmtId="0" fontId="31" fillId="0" borderId="0" xfId="3" applyFont="1" applyFill="1" applyBorder="1" applyAlignment="1">
      <alignment vertical="center" wrapText="1"/>
    </xf>
    <xf numFmtId="0" fontId="13" fillId="0" borderId="0" xfId="0" applyFont="1" applyProtection="1"/>
    <xf numFmtId="0" fontId="11" fillId="0" borderId="0" xfId="0" applyFont="1" applyProtection="1"/>
    <xf numFmtId="0" fontId="11" fillId="0" borderId="0" xfId="0" applyFont="1" applyBorder="1" applyAlignment="1" applyProtection="1">
      <alignment vertical="center"/>
    </xf>
    <xf numFmtId="14" fontId="11" fillId="0" borderId="0" xfId="0" applyNumberFormat="1" applyFont="1" applyBorder="1" applyAlignment="1" applyProtection="1">
      <alignment horizontal="left" vertical="center"/>
    </xf>
    <xf numFmtId="0" fontId="13" fillId="0" borderId="33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</xf>
    <xf numFmtId="14" fontId="2" fillId="0" borderId="8" xfId="0" applyNumberFormat="1" applyFont="1" applyBorder="1" applyAlignment="1" applyProtection="1">
      <alignment horizontal="left" vertical="center"/>
      <protection locked="0"/>
    </xf>
    <xf numFmtId="179" fontId="11" fillId="0" borderId="8" xfId="0" applyNumberFormat="1" applyFont="1" applyBorder="1" applyAlignment="1" applyProtection="1">
      <alignment horizontal="right" vertical="center"/>
      <protection locked="0"/>
    </xf>
    <xf numFmtId="186" fontId="11" fillId="0" borderId="8" xfId="0" applyNumberFormat="1" applyFont="1" applyBorder="1" applyAlignment="1" applyProtection="1">
      <alignment horizontal="right" vertical="center"/>
      <protection locked="0"/>
    </xf>
    <xf numFmtId="179" fontId="11" fillId="0" borderId="17" xfId="0" applyNumberFormat="1" applyFont="1" applyBorder="1" applyAlignment="1" applyProtection="1">
      <alignment horizontal="right"/>
    </xf>
    <xf numFmtId="186" fontId="39" fillId="8" borderId="17" xfId="0" applyNumberFormat="1" applyFont="1" applyFill="1" applyBorder="1" applyAlignment="1" applyProtection="1">
      <alignment horizontal="right"/>
    </xf>
    <xf numFmtId="179" fontId="11" fillId="0" borderId="8" xfId="0" applyNumberFormat="1" applyFont="1" applyBorder="1" applyAlignment="1" applyProtection="1">
      <alignment horizontal="right"/>
    </xf>
    <xf numFmtId="186" fontId="27" fillId="4" borderId="8" xfId="0" applyNumberFormat="1" applyFont="1" applyFill="1" applyBorder="1" applyAlignment="1" applyProtection="1">
      <alignment horizontal="right"/>
    </xf>
    <xf numFmtId="0" fontId="11" fillId="0" borderId="8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181" fontId="11" fillId="0" borderId="8" xfId="0" applyNumberFormat="1" applyFont="1" applyBorder="1" applyAlignment="1" applyProtection="1">
      <alignment horizontal="right" vertical="center"/>
      <protection locked="0"/>
    </xf>
    <xf numFmtId="186" fontId="11" fillId="0" borderId="8" xfId="0" applyNumberFormat="1" applyFont="1" applyBorder="1" applyAlignment="1" applyProtection="1">
      <alignment horizontal="right"/>
      <protection locked="0"/>
    </xf>
    <xf numFmtId="0" fontId="0" fillId="0" borderId="16" xfId="0" applyBorder="1" applyAlignment="1" applyProtection="1"/>
    <xf numFmtId="0" fontId="0" fillId="0" borderId="17" xfId="0" applyBorder="1" applyAlignment="1" applyProtection="1"/>
    <xf numFmtId="186" fontId="0" fillId="0" borderId="0" xfId="0" applyNumberFormat="1" applyProtection="1"/>
    <xf numFmtId="183" fontId="13" fillId="0" borderId="33" xfId="0" applyNumberFormat="1" applyFont="1" applyBorder="1" applyAlignment="1" applyProtection="1">
      <alignment horizontal="center" vertical="center"/>
    </xf>
    <xf numFmtId="0" fontId="13" fillId="0" borderId="7" xfId="0" applyFont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vertical="center"/>
    </xf>
    <xf numFmtId="0" fontId="13" fillId="0" borderId="8" xfId="0" applyFont="1" applyBorder="1" applyAlignment="1" applyProtection="1">
      <alignment horizontal="center"/>
    </xf>
    <xf numFmtId="186" fontId="11" fillId="0" borderId="8" xfId="0" applyNumberFormat="1" applyFont="1" applyBorder="1" applyAlignment="1" applyProtection="1">
      <alignment vertical="center"/>
    </xf>
    <xf numFmtId="186" fontId="27" fillId="4" borderId="8" xfId="0" applyNumberFormat="1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 vertical="center"/>
    </xf>
    <xf numFmtId="0" fontId="29" fillId="0" borderId="0" xfId="4" applyFont="1"/>
    <xf numFmtId="0" fontId="41" fillId="9" borderId="8" xfId="0" applyFont="1" applyFill="1" applyBorder="1" applyAlignment="1" applyProtection="1">
      <alignment vertical="center"/>
      <protection locked="0"/>
    </xf>
    <xf numFmtId="14" fontId="29" fillId="0" borderId="8" xfId="4" applyNumberFormat="1" applyFont="1" applyFill="1" applyBorder="1"/>
    <xf numFmtId="0" fontId="29" fillId="0" borderId="8" xfId="4" applyFont="1" applyFill="1" applyBorder="1"/>
    <xf numFmtId="0" fontId="29" fillId="3" borderId="8" xfId="4" applyFont="1" applyFill="1" applyBorder="1"/>
    <xf numFmtId="0" fontId="41" fillId="9" borderId="40" xfId="0" applyFont="1" applyFill="1" applyBorder="1" applyAlignment="1" applyProtection="1">
      <alignment vertical="center"/>
      <protection locked="0"/>
    </xf>
    <xf numFmtId="0" fontId="29" fillId="0" borderId="40" xfId="4" applyFont="1" applyFill="1" applyBorder="1"/>
    <xf numFmtId="0" fontId="41" fillId="9" borderId="0" xfId="0" applyFont="1" applyFill="1" applyBorder="1" applyAlignment="1" applyProtection="1">
      <alignment vertical="center"/>
      <protection locked="0"/>
    </xf>
    <xf numFmtId="0" fontId="29" fillId="0" borderId="0" xfId="4" applyFont="1" applyFill="1" applyBorder="1"/>
    <xf numFmtId="180" fontId="29" fillId="0" borderId="8" xfId="4" applyNumberFormat="1" applyFont="1" applyBorder="1"/>
    <xf numFmtId="0" fontId="42" fillId="0" borderId="0" xfId="4" applyFont="1"/>
    <xf numFmtId="0" fontId="0" fillId="0" borderId="0" xfId="0" applyProtection="1">
      <protection locked="0"/>
    </xf>
    <xf numFmtId="177" fontId="15" fillId="9" borderId="44" xfId="0" applyNumberFormat="1" applyFont="1" applyFill="1" applyBorder="1" applyAlignment="1" applyProtection="1">
      <alignment vertical="center"/>
      <protection locked="0"/>
    </xf>
    <xf numFmtId="177" fontId="43" fillId="9" borderId="45" xfId="0" applyNumberFormat="1" applyFont="1" applyFill="1" applyBorder="1" applyAlignment="1" applyProtection="1">
      <alignment vertical="center"/>
      <protection locked="0"/>
    </xf>
    <xf numFmtId="177" fontId="11" fillId="9" borderId="30" xfId="0" applyNumberFormat="1" applyFont="1" applyFill="1" applyBorder="1" applyAlignment="1" applyProtection="1">
      <alignment vertical="center"/>
      <protection locked="0"/>
    </xf>
    <xf numFmtId="177" fontId="11" fillId="9" borderId="46" xfId="0" applyNumberFormat="1" applyFont="1" applyFill="1" applyBorder="1" applyAlignment="1" applyProtection="1">
      <alignment vertical="center"/>
      <protection locked="0"/>
    </xf>
    <xf numFmtId="177" fontId="11" fillId="9" borderId="8" xfId="0" applyNumberFormat="1" applyFont="1" applyFill="1" applyBorder="1" applyAlignment="1" applyProtection="1">
      <alignment horizontal="center" vertical="center"/>
      <protection locked="0"/>
    </xf>
    <xf numFmtId="177" fontId="10" fillId="9" borderId="8" xfId="0" applyNumberFormat="1" applyFont="1" applyFill="1" applyBorder="1" applyAlignment="1" applyProtection="1">
      <alignment horizontal="center" vertical="center" wrapText="1"/>
      <protection locked="0"/>
    </xf>
    <xf numFmtId="177" fontId="11" fillId="9" borderId="47" xfId="0" applyNumberFormat="1" applyFont="1" applyFill="1" applyBorder="1" applyAlignment="1" applyProtection="1">
      <alignment vertical="center"/>
      <protection locked="0"/>
    </xf>
    <xf numFmtId="177" fontId="11" fillId="9" borderId="48" xfId="0" applyNumberFormat="1" applyFont="1" applyFill="1" applyBorder="1" applyAlignment="1" applyProtection="1">
      <alignment vertical="center"/>
      <protection locked="0"/>
    </xf>
    <xf numFmtId="177" fontId="11" fillId="9" borderId="21" xfId="0" applyNumberFormat="1" applyFont="1" applyFill="1" applyBorder="1" applyAlignment="1" applyProtection="1">
      <alignment vertical="center"/>
      <protection locked="0"/>
    </xf>
    <xf numFmtId="14" fontId="2" fillId="3" borderId="8" xfId="0" applyNumberFormat="1" applyFont="1" applyFill="1" applyBorder="1" applyAlignment="1" applyProtection="1">
      <alignment horizontal="left" vertical="center"/>
    </xf>
    <xf numFmtId="177" fontId="11" fillId="3" borderId="8" xfId="0" applyNumberFormat="1" applyFont="1" applyFill="1" applyBorder="1" applyAlignment="1" applyProtection="1">
      <alignment horizontal="right" vertical="center"/>
    </xf>
    <xf numFmtId="177" fontId="11" fillId="0" borderId="8" xfId="0" applyNumberFormat="1" applyFont="1" applyBorder="1" applyAlignment="1" applyProtection="1">
      <alignment vertical="center"/>
      <protection locked="0"/>
    </xf>
    <xf numFmtId="177" fontId="11" fillId="0" borderId="8" xfId="0" applyNumberFormat="1" applyFont="1" applyFill="1" applyBorder="1" applyAlignment="1" applyProtection="1">
      <alignment horizontal="right" vertical="center"/>
      <protection locked="0"/>
    </xf>
    <xf numFmtId="177" fontId="2" fillId="3" borderId="8" xfId="0" applyNumberFormat="1" applyFont="1" applyFill="1" applyBorder="1" applyAlignment="1" applyProtection="1">
      <alignment horizontal="left" vertical="center"/>
      <protection locked="0"/>
    </xf>
    <xf numFmtId="177" fontId="11" fillId="3" borderId="8" xfId="0" applyNumberFormat="1" applyFont="1" applyFill="1" applyBorder="1" applyAlignment="1" applyProtection="1">
      <alignment horizontal="right" vertical="center"/>
      <protection locked="0"/>
    </xf>
    <xf numFmtId="177" fontId="27" fillId="0" borderId="21" xfId="0" applyNumberFormat="1" applyFont="1" applyFill="1" applyBorder="1" applyAlignment="1" applyProtection="1">
      <alignment vertical="center"/>
      <protection locked="0"/>
    </xf>
    <xf numFmtId="177" fontId="2" fillId="0" borderId="8" xfId="0" applyNumberFormat="1" applyFont="1" applyFill="1" applyBorder="1" applyAlignment="1" applyProtection="1">
      <alignment horizontal="left" vertical="center"/>
      <protection locked="0"/>
    </xf>
    <xf numFmtId="177" fontId="0" fillId="3" borderId="36" xfId="0" applyNumberFormat="1" applyFont="1" applyFill="1" applyBorder="1" applyAlignment="1" applyProtection="1">
      <alignment vertical="center"/>
      <protection locked="0"/>
    </xf>
    <xf numFmtId="177" fontId="13" fillId="3" borderId="8" xfId="0" applyNumberFormat="1" applyFont="1" applyFill="1" applyBorder="1" applyAlignment="1" applyProtection="1">
      <alignment vertical="center"/>
      <protection locked="0"/>
    </xf>
    <xf numFmtId="177" fontId="0" fillId="3" borderId="8" xfId="0" applyNumberFormat="1" applyFill="1" applyBorder="1" applyAlignment="1" applyProtection="1">
      <alignment vertical="center"/>
      <protection locked="0"/>
    </xf>
    <xf numFmtId="0" fontId="0" fillId="0" borderId="0" xfId="0" applyFont="1" applyProtection="1">
      <protection locked="0"/>
    </xf>
    <xf numFmtId="0" fontId="13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11" fillId="0" borderId="0" xfId="0" applyFont="1" applyBorder="1" applyAlignment="1" applyProtection="1">
      <alignment horizontal="left" wrapText="1"/>
      <protection locked="0"/>
    </xf>
    <xf numFmtId="0" fontId="11" fillId="0" borderId="0" xfId="0" applyFont="1" applyBorder="1" applyProtection="1">
      <protection locked="0"/>
    </xf>
    <xf numFmtId="0" fontId="27" fillId="0" borderId="19" xfId="0" applyFont="1" applyBorder="1" applyAlignment="1" applyProtection="1">
      <protection locked="0"/>
    </xf>
    <xf numFmtId="0" fontId="27" fillId="0" borderId="20" xfId="0" applyFont="1" applyBorder="1" applyAlignment="1" applyProtection="1">
      <protection locked="0"/>
    </xf>
    <xf numFmtId="0" fontId="11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62" fillId="0" borderId="0" xfId="4" applyProtection="1">
      <protection locked="0"/>
    </xf>
    <xf numFmtId="177" fontId="10" fillId="3" borderId="8" xfId="0" applyNumberFormat="1" applyFont="1" applyFill="1" applyBorder="1" applyAlignment="1" applyProtection="1">
      <alignment horizontal="right" vertical="center"/>
    </xf>
    <xf numFmtId="0" fontId="0" fillId="0" borderId="0" xfId="0" applyFill="1" applyProtection="1">
      <protection locked="0"/>
    </xf>
    <xf numFmtId="0" fontId="27" fillId="0" borderId="0" xfId="0" applyFont="1" applyAlignment="1" applyProtection="1">
      <protection locked="0"/>
    </xf>
    <xf numFmtId="0" fontId="0" fillId="0" borderId="0" xfId="0" applyAlignment="1" applyProtection="1">
      <alignment vertical="center"/>
      <protection locked="0"/>
    </xf>
    <xf numFmtId="177" fontId="11" fillId="0" borderId="0" xfId="0" applyNumberFormat="1" applyFont="1" applyAlignment="1" applyProtection="1">
      <alignment vertical="center"/>
      <protection locked="0"/>
    </xf>
    <xf numFmtId="0" fontId="0" fillId="0" borderId="0" xfId="0" applyFill="1" applyAlignment="1" applyProtection="1">
      <alignment vertical="center"/>
      <protection locked="0"/>
    </xf>
    <xf numFmtId="177" fontId="11" fillId="0" borderId="0" xfId="0" applyNumberFormat="1" applyFont="1" applyFill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62" fillId="0" borderId="0" xfId="4" applyAlignment="1" applyProtection="1">
      <alignment vertical="center"/>
      <protection locked="0"/>
    </xf>
    <xf numFmtId="0" fontId="11" fillId="0" borderId="0" xfId="4" applyFont="1" applyFill="1" applyBorder="1" applyAlignment="1" applyProtection="1">
      <alignment vertical="center"/>
      <protection locked="0"/>
    </xf>
    <xf numFmtId="0" fontId="44" fillId="0" borderId="0" xfId="0" applyFont="1" applyBorder="1" applyAlignment="1" applyProtection="1">
      <alignment vertical="center"/>
      <protection locked="0"/>
    </xf>
    <xf numFmtId="177" fontId="11" fillId="9" borderId="8" xfId="0" applyNumberFormat="1" applyFont="1" applyFill="1" applyBorder="1" applyAlignment="1" applyProtection="1">
      <alignment vertical="center"/>
      <protection locked="0"/>
    </xf>
    <xf numFmtId="177" fontId="11" fillId="0" borderId="8" xfId="0" applyNumberFormat="1" applyFont="1" applyFill="1" applyBorder="1" applyAlignment="1" applyProtection="1">
      <alignment vertical="center"/>
      <protection locked="0"/>
    </xf>
    <xf numFmtId="177" fontId="11" fillId="3" borderId="8" xfId="0" applyNumberFormat="1" applyFont="1" applyFill="1" applyBorder="1" applyAlignment="1" applyProtection="1">
      <alignment vertical="center"/>
    </xf>
    <xf numFmtId="177" fontId="10" fillId="3" borderId="39" xfId="0" applyNumberFormat="1" applyFont="1" applyFill="1" applyBorder="1" applyAlignment="1" applyProtection="1">
      <alignment vertical="center"/>
      <protection locked="0"/>
    </xf>
    <xf numFmtId="177" fontId="10" fillId="3" borderId="36" xfId="0" applyNumberFormat="1" applyFont="1" applyFill="1" applyBorder="1" applyAlignment="1" applyProtection="1">
      <alignment vertical="center"/>
      <protection locked="0"/>
    </xf>
    <xf numFmtId="177" fontId="39" fillId="3" borderId="17" xfId="0" applyNumberFormat="1" applyFont="1" applyFill="1" applyBorder="1" applyAlignment="1" applyProtection="1">
      <alignment horizontal="center" vertical="center"/>
    </xf>
    <xf numFmtId="177" fontId="11" fillId="3" borderId="17" xfId="0" applyNumberFormat="1" applyFont="1" applyFill="1" applyBorder="1" applyAlignment="1" applyProtection="1">
      <alignment horizontal="center" vertical="center"/>
      <protection locked="0"/>
    </xf>
    <xf numFmtId="177" fontId="27" fillId="3" borderId="17" xfId="0" applyNumberFormat="1" applyFont="1" applyFill="1" applyBorder="1" applyAlignment="1" applyProtection="1">
      <alignment vertical="center"/>
    </xf>
    <xf numFmtId="0" fontId="44" fillId="0" borderId="0" xfId="0" applyFont="1" applyFill="1" applyBorder="1" applyAlignment="1" applyProtection="1">
      <alignment vertical="center"/>
      <protection locked="0"/>
    </xf>
    <xf numFmtId="177" fontId="10" fillId="9" borderId="1" xfId="0" applyNumberFormat="1" applyFont="1" applyFill="1" applyBorder="1" applyAlignment="1" applyProtection="1">
      <alignment horizontal="center" vertical="center"/>
      <protection locked="0"/>
    </xf>
    <xf numFmtId="177" fontId="10" fillId="9" borderId="2" xfId="0" applyNumberFormat="1" applyFont="1" applyFill="1" applyBorder="1" applyAlignment="1" applyProtection="1">
      <alignment horizontal="center" vertical="center"/>
      <protection locked="0"/>
    </xf>
    <xf numFmtId="177" fontId="11" fillId="9" borderId="2" xfId="0" applyNumberFormat="1" applyFont="1" applyFill="1" applyBorder="1" applyAlignment="1" applyProtection="1">
      <alignment horizontal="center" vertical="center"/>
      <protection locked="0"/>
    </xf>
    <xf numFmtId="177" fontId="11" fillId="9" borderId="3" xfId="0" applyNumberFormat="1" applyFont="1" applyFill="1" applyBorder="1" applyAlignment="1" applyProtection="1">
      <alignment horizontal="center" vertical="center"/>
      <protection locked="0"/>
    </xf>
    <xf numFmtId="177" fontId="11" fillId="9" borderId="10" xfId="0" applyNumberFormat="1" applyFont="1" applyFill="1" applyBorder="1" applyAlignment="1" applyProtection="1">
      <alignment horizontal="center" vertical="center"/>
      <protection locked="0"/>
    </xf>
    <xf numFmtId="177" fontId="11" fillId="9" borderId="12" xfId="0" applyNumberFormat="1" applyFont="1" applyFill="1" applyBorder="1" applyAlignment="1" applyProtection="1">
      <alignment horizontal="center" vertical="center"/>
      <protection locked="0"/>
    </xf>
    <xf numFmtId="177" fontId="11" fillId="0" borderId="10" xfId="0" applyNumberFormat="1" applyFont="1" applyFill="1" applyBorder="1" applyAlignment="1" applyProtection="1">
      <alignment vertical="center"/>
      <protection locked="0"/>
    </xf>
    <xf numFmtId="177" fontId="11" fillId="3" borderId="12" xfId="0" applyNumberFormat="1" applyFont="1" applyFill="1" applyBorder="1" applyAlignment="1" applyProtection="1">
      <alignment vertical="center"/>
    </xf>
    <xf numFmtId="177" fontId="27" fillId="3" borderId="18" xfId="0" applyNumberFormat="1" applyFont="1" applyFill="1" applyBorder="1" applyAlignment="1" applyProtection="1">
      <alignment vertical="center"/>
    </xf>
    <xf numFmtId="0" fontId="45" fillId="0" borderId="0" xfId="0" applyFont="1" applyBorder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vertical="center"/>
      <protection locked="0"/>
    </xf>
    <xf numFmtId="177" fontId="11" fillId="9" borderId="1" xfId="0" applyNumberFormat="1" applyFont="1" applyFill="1" applyBorder="1" applyAlignment="1" applyProtection="1">
      <alignment horizontal="center" vertical="center"/>
      <protection locked="0"/>
    </xf>
    <xf numFmtId="177" fontId="11" fillId="3" borderId="10" xfId="0" applyNumberFormat="1" applyFont="1" applyFill="1" applyBorder="1" applyAlignment="1" applyProtection="1">
      <alignment vertical="center" wrapText="1"/>
      <protection locked="0"/>
    </xf>
    <xf numFmtId="177" fontId="11" fillId="3" borderId="8" xfId="0" applyNumberFormat="1" applyFont="1" applyFill="1" applyBorder="1" applyAlignment="1" applyProtection="1">
      <alignment vertical="center"/>
      <protection locked="0"/>
    </xf>
    <xf numFmtId="177" fontId="11" fillId="0" borderId="10" xfId="0" applyNumberFormat="1" applyFont="1" applyFill="1" applyBorder="1" applyAlignment="1" applyProtection="1">
      <alignment vertical="center" wrapText="1"/>
      <protection locked="0"/>
    </xf>
    <xf numFmtId="177" fontId="11" fillId="0" borderId="12" xfId="0" applyNumberFormat="1" applyFont="1" applyFill="1" applyBorder="1" applyAlignment="1" applyProtection="1">
      <alignment vertical="center"/>
    </xf>
    <xf numFmtId="177" fontId="11" fillId="3" borderId="16" xfId="0" applyNumberFormat="1" applyFont="1" applyFill="1" applyBorder="1" applyAlignment="1" applyProtection="1">
      <alignment vertical="center"/>
      <protection locked="0"/>
    </xf>
    <xf numFmtId="177" fontId="27" fillId="3" borderId="17" xfId="0" applyNumberFormat="1" applyFont="1" applyFill="1" applyBorder="1" applyAlignment="1" applyProtection="1">
      <alignment vertical="center"/>
      <protection locked="0"/>
    </xf>
    <xf numFmtId="177" fontId="11" fillId="3" borderId="17" xfId="0" applyNumberFormat="1" applyFont="1" applyFill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186" fontId="46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177" fontId="11" fillId="9" borderId="1" xfId="0" applyNumberFormat="1" applyFont="1" applyFill="1" applyBorder="1" applyAlignment="1" applyProtection="1">
      <alignment horizontal="center" vertical="center" wrapText="1"/>
      <protection locked="0"/>
    </xf>
    <xf numFmtId="177" fontId="11" fillId="9" borderId="2" xfId="0" applyNumberFormat="1" applyFont="1" applyFill="1" applyBorder="1" applyAlignment="1" applyProtection="1">
      <alignment horizontal="center" vertical="center" wrapText="1"/>
      <protection locked="0"/>
    </xf>
    <xf numFmtId="177" fontId="11" fillId="9" borderId="1" xfId="0" applyNumberFormat="1" applyFont="1" applyFill="1" applyBorder="1" applyAlignment="1" applyProtection="1">
      <alignment vertical="center"/>
      <protection locked="0"/>
    </xf>
    <xf numFmtId="0" fontId="0" fillId="9" borderId="49" xfId="0" applyFont="1" applyFill="1" applyBorder="1" applyAlignment="1" applyProtection="1">
      <alignment horizontal="right" vertical="center"/>
      <protection locked="0"/>
    </xf>
    <xf numFmtId="177" fontId="39" fillId="3" borderId="18" xfId="0" applyNumberFormat="1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vertical="center"/>
      <protection locked="0"/>
    </xf>
    <xf numFmtId="186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vertical="center"/>
      <protection locked="0"/>
    </xf>
    <xf numFmtId="177" fontId="11" fillId="9" borderId="48" xfId="0" applyNumberFormat="1" applyFont="1" applyFill="1" applyBorder="1" applyAlignment="1" applyProtection="1">
      <alignment horizontal="center" vertical="center"/>
      <protection locked="0"/>
    </xf>
    <xf numFmtId="177" fontId="11" fillId="9" borderId="48" xfId="0" applyNumberFormat="1" applyFont="1" applyFill="1" applyBorder="1" applyAlignment="1" applyProtection="1">
      <alignment horizontal="center" vertical="center" wrapText="1"/>
      <protection locked="0"/>
    </xf>
    <xf numFmtId="177" fontId="27" fillId="3" borderId="8" xfId="0" applyNumberFormat="1" applyFont="1" applyFill="1" applyBorder="1" applyAlignment="1" applyProtection="1">
      <alignment vertical="center"/>
    </xf>
    <xf numFmtId="177" fontId="11" fillId="9" borderId="8" xfId="0" applyNumberFormat="1" applyFont="1" applyFill="1" applyBorder="1" applyAlignment="1" applyProtection="1">
      <alignment vertical="center" wrapText="1"/>
      <protection locked="0"/>
    </xf>
    <xf numFmtId="177" fontId="2" fillId="3" borderId="8" xfId="0" applyNumberFormat="1" applyFont="1" applyFill="1" applyBorder="1" applyAlignment="1" applyProtection="1">
      <alignment horizontal="center" vertical="center"/>
    </xf>
    <xf numFmtId="177" fontId="11" fillId="3" borderId="8" xfId="0" applyNumberFormat="1" applyFont="1" applyFill="1" applyBorder="1" applyAlignment="1" applyProtection="1">
      <alignment horizontal="center" vertical="center"/>
    </xf>
    <xf numFmtId="177" fontId="11" fillId="3" borderId="8" xfId="0" applyNumberFormat="1" applyFont="1" applyFill="1" applyBorder="1" applyAlignment="1" applyProtection="1">
      <alignment horizontal="center" vertical="center"/>
      <protection locked="0"/>
    </xf>
    <xf numFmtId="177" fontId="11" fillId="3" borderId="12" xfId="0" applyNumberFormat="1" applyFont="1" applyFill="1" applyBorder="1" applyAlignment="1" applyProtection="1">
      <alignment horizontal="center" vertical="center"/>
    </xf>
    <xf numFmtId="177" fontId="11" fillId="0" borderId="8" xfId="0" applyNumberFormat="1" applyFont="1" applyFill="1" applyBorder="1" applyAlignment="1" applyProtection="1">
      <alignment horizontal="center" vertical="center"/>
      <protection locked="0"/>
    </xf>
    <xf numFmtId="177" fontId="11" fillId="0" borderId="12" xfId="0" applyNumberFormat="1" applyFont="1" applyFill="1" applyBorder="1" applyAlignment="1" applyProtection="1">
      <alignment horizontal="center" vertical="center"/>
    </xf>
    <xf numFmtId="177" fontId="11" fillId="9" borderId="3" xfId="0" applyNumberFormat="1" applyFont="1" applyFill="1" applyBorder="1" applyAlignment="1" applyProtection="1">
      <alignment vertical="center"/>
      <protection locked="0"/>
    </xf>
    <xf numFmtId="177" fontId="11" fillId="0" borderId="12" xfId="0" applyNumberFormat="1" applyFont="1" applyFill="1" applyBorder="1" applyAlignment="1" applyProtection="1">
      <alignment vertical="center"/>
      <protection locked="0"/>
    </xf>
    <xf numFmtId="177" fontId="11" fillId="0" borderId="50" xfId="0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186" fontId="0" fillId="0" borderId="0" xfId="0" applyNumberFormat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8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1" fillId="9" borderId="7" xfId="0" applyFont="1" applyFill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9" borderId="12" xfId="0" applyFont="1" applyFill="1" applyBorder="1" applyAlignment="1" applyProtection="1">
      <alignment horizontal="center" vertical="center"/>
      <protection locked="0"/>
    </xf>
    <xf numFmtId="177" fontId="11" fillId="3" borderId="7" xfId="0" applyNumberFormat="1" applyFont="1" applyFill="1" applyBorder="1" applyAlignment="1" applyProtection="1">
      <alignment vertical="center" wrapText="1"/>
    </xf>
    <xf numFmtId="9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3" borderId="37" xfId="0" applyFont="1" applyFill="1" applyBorder="1" applyAlignment="1" applyProtection="1">
      <alignment vertical="center" wrapText="1"/>
      <protection locked="0"/>
    </xf>
    <xf numFmtId="177" fontId="11" fillId="3" borderId="17" xfId="0" applyNumberFormat="1" applyFont="1" applyFill="1" applyBorder="1" applyAlignment="1" applyProtection="1">
      <alignment vertical="center"/>
    </xf>
    <xf numFmtId="177" fontId="11" fillId="3" borderId="18" xfId="0" applyNumberFormat="1" applyFont="1" applyFill="1" applyBorder="1" applyAlignment="1" applyProtection="1">
      <alignment vertical="center"/>
    </xf>
    <xf numFmtId="0" fontId="11" fillId="0" borderId="47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181" fontId="11" fillId="0" borderId="0" xfId="0" applyNumberFormat="1" applyFont="1" applyBorder="1" applyAlignment="1" applyProtection="1">
      <alignment horizontal="right" vertical="center"/>
      <protection locked="0"/>
    </xf>
    <xf numFmtId="186" fontId="10" fillId="0" borderId="0" xfId="0" applyNumberFormat="1" applyFont="1" applyBorder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vertical="center"/>
      <protection locked="0"/>
    </xf>
    <xf numFmtId="0" fontId="15" fillId="0" borderId="32" xfId="0" applyFont="1" applyFill="1" applyBorder="1" applyAlignment="1" applyProtection="1">
      <alignment vertical="center"/>
      <protection locked="0"/>
    </xf>
    <xf numFmtId="0" fontId="15" fillId="0" borderId="35" xfId="0" applyFont="1" applyFill="1" applyBorder="1" applyAlignment="1" applyProtection="1">
      <alignment vertical="center"/>
      <protection locked="0"/>
    </xf>
    <xf numFmtId="0" fontId="11" fillId="9" borderId="2" xfId="0" applyFont="1" applyFill="1" applyBorder="1" applyAlignment="1" applyProtection="1">
      <alignment horizontal="center" vertical="center"/>
      <protection locked="0"/>
    </xf>
    <xf numFmtId="0" fontId="10" fillId="9" borderId="36" xfId="0" applyFont="1" applyFill="1" applyBorder="1" applyAlignment="1" applyProtection="1">
      <alignment vertical="center"/>
      <protection locked="0"/>
    </xf>
    <xf numFmtId="177" fontId="11" fillId="0" borderId="38" xfId="0" applyNumberFormat="1" applyFont="1" applyFill="1" applyBorder="1" applyAlignment="1" applyProtection="1">
      <alignment vertical="center"/>
      <protection locked="0"/>
    </xf>
    <xf numFmtId="0" fontId="9" fillId="0" borderId="32" xfId="0" applyFont="1" applyFill="1" applyBorder="1" applyAlignment="1" applyProtection="1">
      <alignment vertical="center"/>
      <protection locked="0"/>
    </xf>
    <xf numFmtId="0" fontId="9" fillId="0" borderId="35" xfId="0" applyFont="1" applyFill="1" applyBorder="1" applyAlignment="1" applyProtection="1">
      <alignment vertical="center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20" fillId="0" borderId="10" xfId="0" applyFont="1" applyFill="1" applyBorder="1" applyAlignment="1" applyProtection="1">
      <alignment vertical="center" wrapText="1"/>
      <protection locked="0"/>
    </xf>
    <xf numFmtId="0" fontId="20" fillId="0" borderId="8" xfId="0" applyFont="1" applyFill="1" applyBorder="1" applyAlignment="1" applyProtection="1">
      <alignment horizontal="center" vertical="center" wrapText="1"/>
      <protection locked="0"/>
    </xf>
    <xf numFmtId="0" fontId="20" fillId="0" borderId="8" xfId="0" applyFont="1" applyFill="1" applyBorder="1" applyAlignment="1" applyProtection="1">
      <alignment vertical="center" wrapText="1"/>
      <protection locked="0"/>
    </xf>
    <xf numFmtId="177" fontId="20" fillId="0" borderId="8" xfId="0" applyNumberFormat="1" applyFont="1" applyFill="1" applyBorder="1" applyAlignment="1" applyProtection="1">
      <alignment vertical="center" wrapText="1"/>
      <protection locked="0"/>
    </xf>
    <xf numFmtId="177" fontId="20" fillId="3" borderId="12" xfId="0" applyNumberFormat="1" applyFont="1" applyFill="1" applyBorder="1" applyAlignment="1" applyProtection="1">
      <alignment vertical="center" wrapText="1"/>
    </xf>
    <xf numFmtId="0" fontId="50" fillId="0" borderId="0" xfId="0" applyFont="1" applyFill="1" applyBorder="1" applyAlignment="1" applyProtection="1">
      <alignment vertical="center" wrapText="1"/>
      <protection locked="0"/>
    </xf>
    <xf numFmtId="177" fontId="20" fillId="0" borderId="14" xfId="0" applyNumberFormat="1" applyFont="1" applyFill="1" applyBorder="1" applyAlignment="1" applyProtection="1">
      <alignment vertical="center" wrapText="1"/>
      <protection locked="0"/>
    </xf>
    <xf numFmtId="177" fontId="20" fillId="3" borderId="5" xfId="0" applyNumberFormat="1" applyFont="1" applyFill="1" applyBorder="1" applyAlignment="1" applyProtection="1">
      <alignment vertical="center" wrapText="1"/>
    </xf>
    <xf numFmtId="0" fontId="20" fillId="0" borderId="16" xfId="0" applyFont="1" applyFill="1" applyBorder="1" applyAlignment="1" applyProtection="1">
      <alignment vertical="center" wrapText="1"/>
      <protection locked="0"/>
    </xf>
    <xf numFmtId="0" fontId="20" fillId="0" borderId="17" xfId="0" applyFont="1" applyFill="1" applyBorder="1" applyAlignment="1" applyProtection="1">
      <alignment horizontal="center" vertical="center" wrapText="1"/>
      <protection locked="0"/>
    </xf>
    <xf numFmtId="0" fontId="20" fillId="0" borderId="17" xfId="0" applyFont="1" applyFill="1" applyBorder="1" applyAlignment="1" applyProtection="1">
      <alignment vertical="center" wrapText="1"/>
      <protection locked="0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vertical="center"/>
      <protection locked="0"/>
    </xf>
    <xf numFmtId="177" fontId="20" fillId="3" borderId="8" xfId="0" applyNumberFormat="1" applyFont="1" applyFill="1" applyBorder="1" applyAlignment="1" applyProtection="1">
      <alignment vertical="center" wrapText="1"/>
    </xf>
    <xf numFmtId="0" fontId="0" fillId="0" borderId="8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14" fontId="10" fillId="9" borderId="8" xfId="0" applyNumberFormat="1" applyFont="1" applyFill="1" applyBorder="1" applyAlignment="1" applyProtection="1">
      <alignment horizontal="center" vertical="center"/>
      <protection locked="0"/>
    </xf>
    <xf numFmtId="14" fontId="11" fillId="0" borderId="8" xfId="0" applyNumberFormat="1" applyFont="1" applyFill="1" applyBorder="1" applyAlignment="1" applyProtection="1">
      <alignment horizontal="center" vertical="center"/>
      <protection locked="0"/>
    </xf>
    <xf numFmtId="14" fontId="10" fillId="9" borderId="17" xfId="0" applyNumberFormat="1" applyFont="1" applyFill="1" applyBorder="1" applyAlignment="1" applyProtection="1">
      <alignment horizontal="center" vertical="center"/>
      <protection locked="0"/>
    </xf>
    <xf numFmtId="14" fontId="11" fillId="0" borderId="17" xfId="0" applyNumberFormat="1" applyFont="1" applyFill="1" applyBorder="1" applyAlignment="1" applyProtection="1">
      <alignment horizontal="center" vertical="center"/>
      <protection locked="0"/>
    </xf>
    <xf numFmtId="0" fontId="20" fillId="0" borderId="1" xfId="0" applyNumberFormat="1" applyFont="1" applyFill="1" applyBorder="1" applyAlignment="1" applyProtection="1">
      <alignment horizontal="justify" vertical="center" wrapText="1"/>
      <protection locked="0"/>
    </xf>
    <xf numFmtId="0" fontId="20" fillId="0" borderId="2" xfId="0" applyNumberFormat="1" applyFont="1" applyFill="1" applyBorder="1" applyAlignment="1" applyProtection="1">
      <alignment horizontal="justify" vertical="center" wrapText="1"/>
      <protection locked="0"/>
    </xf>
    <xf numFmtId="177" fontId="20" fillId="0" borderId="8" xfId="0" applyNumberFormat="1" applyFont="1" applyFill="1" applyBorder="1" applyAlignment="1" applyProtection="1">
      <alignment horizontal="justify" vertical="center" wrapText="1"/>
      <protection locked="0"/>
    </xf>
    <xf numFmtId="0" fontId="20" fillId="0" borderId="10" xfId="0" applyNumberFormat="1" applyFont="1" applyFill="1" applyBorder="1" applyAlignment="1" applyProtection="1">
      <alignment horizontal="justify" vertical="center" wrapText="1"/>
      <protection locked="0"/>
    </xf>
    <xf numFmtId="0" fontId="20" fillId="0" borderId="8" xfId="0" applyNumberFormat="1" applyFont="1" applyFill="1" applyBorder="1" applyAlignment="1" applyProtection="1">
      <alignment horizontal="justify" vertical="center" wrapText="1"/>
      <protection locked="0"/>
    </xf>
    <xf numFmtId="0" fontId="53" fillId="0" borderId="16" xfId="0" applyFont="1" applyBorder="1" applyAlignment="1" applyProtection="1">
      <alignment horizontal="center" vertical="center"/>
      <protection locked="0"/>
    </xf>
    <xf numFmtId="0" fontId="54" fillId="0" borderId="17" xfId="0" applyFont="1" applyBorder="1" applyAlignment="1" applyProtection="1">
      <alignment horizontal="center" vertical="center"/>
      <protection locked="0"/>
    </xf>
    <xf numFmtId="177" fontId="54" fillId="3" borderId="17" xfId="0" applyNumberFormat="1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vertical="center"/>
      <protection locked="0"/>
    </xf>
    <xf numFmtId="0" fontId="11" fillId="9" borderId="1" xfId="0" applyFont="1" applyFill="1" applyBorder="1" applyAlignment="1" applyProtection="1">
      <alignment vertical="center"/>
      <protection locked="0"/>
    </xf>
    <xf numFmtId="0" fontId="11" fillId="9" borderId="2" xfId="0" applyFont="1" applyFill="1" applyBorder="1" applyAlignment="1" applyProtection="1">
      <alignment vertical="center"/>
      <protection locked="0"/>
    </xf>
    <xf numFmtId="177" fontId="55" fillId="3" borderId="2" xfId="0" applyNumberFormat="1" applyFont="1" applyFill="1" applyBorder="1" applyAlignment="1" applyProtection="1">
      <alignment vertical="center"/>
    </xf>
    <xf numFmtId="0" fontId="11" fillId="9" borderId="10" xfId="0" applyFont="1" applyFill="1" applyBorder="1" applyAlignment="1" applyProtection="1">
      <alignment vertical="center"/>
      <protection locked="0"/>
    </xf>
    <xf numFmtId="0" fontId="11" fillId="9" borderId="8" xfId="0" applyFont="1" applyFill="1" applyBorder="1" applyAlignment="1" applyProtection="1">
      <alignment vertical="center"/>
      <protection locked="0"/>
    </xf>
    <xf numFmtId="177" fontId="55" fillId="3" borderId="8" xfId="0" applyNumberFormat="1" applyFont="1" applyFill="1" applyBorder="1" applyAlignment="1" applyProtection="1">
      <alignment vertical="center"/>
    </xf>
    <xf numFmtId="0" fontId="11" fillId="9" borderId="16" xfId="0" applyFont="1" applyFill="1" applyBorder="1" applyAlignment="1" applyProtection="1">
      <alignment vertical="center"/>
      <protection locked="0"/>
    </xf>
    <xf numFmtId="0" fontId="11" fillId="9" borderId="17" xfId="0" applyFont="1" applyFill="1" applyBorder="1" applyAlignment="1" applyProtection="1">
      <alignment vertical="center"/>
      <protection locked="0"/>
    </xf>
    <xf numFmtId="177" fontId="55" fillId="3" borderId="17" xfId="0" applyNumberFormat="1" applyFont="1" applyFill="1" applyBorder="1" applyAlignment="1" applyProtection="1">
      <alignment vertical="center"/>
    </xf>
    <xf numFmtId="0" fontId="24" fillId="0" borderId="0" xfId="0" applyFont="1" applyAlignment="1" applyProtection="1">
      <alignment vertical="center"/>
      <protection locked="0"/>
    </xf>
    <xf numFmtId="0" fontId="56" fillId="0" borderId="0" xfId="0" applyFont="1" applyAlignment="1" applyProtection="1">
      <alignment vertical="center"/>
      <protection locked="0"/>
    </xf>
    <xf numFmtId="0" fontId="57" fillId="0" borderId="0" xfId="0" applyFont="1" applyAlignment="1" applyProtection="1">
      <alignment vertical="center"/>
      <protection locked="0"/>
    </xf>
    <xf numFmtId="177" fontId="55" fillId="3" borderId="2" xfId="0" applyNumberFormat="1" applyFont="1" applyFill="1" applyBorder="1" applyAlignment="1" applyProtection="1">
      <alignment horizontal="center" vertical="center"/>
    </xf>
    <xf numFmtId="177" fontId="2" fillId="0" borderId="2" xfId="0" applyNumberFormat="1" applyFont="1" applyBorder="1" applyAlignment="1" applyProtection="1">
      <alignment vertical="center"/>
      <protection locked="0"/>
    </xf>
    <xf numFmtId="177" fontId="2" fillId="3" borderId="3" xfId="0" applyNumberFormat="1" applyFont="1" applyFill="1" applyBorder="1" applyAlignment="1" applyProtection="1">
      <alignment vertical="center"/>
    </xf>
    <xf numFmtId="177" fontId="2" fillId="0" borderId="8" xfId="0" applyNumberFormat="1" applyFont="1" applyBorder="1" applyAlignment="1" applyProtection="1">
      <alignment vertical="center"/>
      <protection locked="0"/>
    </xf>
    <xf numFmtId="177" fontId="2" fillId="3" borderId="12" xfId="0" applyNumberFormat="1" applyFont="1" applyFill="1" applyBorder="1" applyAlignment="1" applyProtection="1">
      <alignment vertical="center"/>
    </xf>
    <xf numFmtId="177" fontId="2" fillId="0" borderId="17" xfId="0" applyNumberFormat="1" applyFont="1" applyBorder="1" applyAlignment="1" applyProtection="1">
      <alignment vertical="center"/>
      <protection locked="0"/>
    </xf>
    <xf numFmtId="177" fontId="2" fillId="3" borderId="18" xfId="0" applyNumberFormat="1" applyFont="1" applyFill="1" applyBorder="1" applyAlignment="1" applyProtection="1">
      <alignment vertical="center"/>
    </xf>
    <xf numFmtId="177" fontId="55" fillId="3" borderId="3" xfId="0" applyNumberFormat="1" applyFont="1" applyFill="1" applyBorder="1" applyAlignment="1" applyProtection="1">
      <alignment vertical="center"/>
    </xf>
    <xf numFmtId="0" fontId="13" fillId="9" borderId="1" xfId="0" applyFont="1" applyFill="1" applyBorder="1" applyAlignment="1" applyProtection="1">
      <alignment horizontal="left" vertical="center"/>
      <protection locked="0"/>
    </xf>
    <xf numFmtId="0" fontId="13" fillId="9" borderId="10" xfId="0" applyFont="1" applyFill="1" applyBorder="1" applyAlignment="1" applyProtection="1">
      <alignment horizontal="left" vertical="center"/>
      <protection locked="0"/>
    </xf>
    <xf numFmtId="0" fontId="13" fillId="9" borderId="8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11" fillId="0" borderId="5" xfId="0" applyFont="1" applyFill="1" applyBorder="1" applyAlignment="1" applyProtection="1">
      <alignment vertical="center"/>
      <protection locked="0"/>
    </xf>
    <xf numFmtId="0" fontId="11" fillId="0" borderId="8" xfId="0" applyFont="1" applyFill="1" applyBorder="1" applyAlignment="1" applyProtection="1">
      <alignment horizontal="left" vertical="center"/>
      <protection locked="0"/>
    </xf>
    <xf numFmtId="0" fontId="11" fillId="0" borderId="12" xfId="0" applyFont="1" applyBorder="1" applyAlignment="1" applyProtection="1">
      <alignment horizontal="left" vertical="center"/>
      <protection locked="0"/>
    </xf>
    <xf numFmtId="0" fontId="11" fillId="0" borderId="8" xfId="0" applyFont="1" applyFill="1" applyBorder="1" applyAlignment="1" applyProtection="1">
      <alignment vertical="center"/>
      <protection locked="0"/>
    </xf>
    <xf numFmtId="9" fontId="11" fillId="0" borderId="55" xfId="2" applyNumberFormat="1" applyFont="1" applyBorder="1" applyAlignment="1" applyProtection="1">
      <alignment horizontal="left" vertical="center"/>
      <protection locked="0"/>
    </xf>
    <xf numFmtId="0" fontId="11" fillId="3" borderId="8" xfId="0" applyFont="1" applyFill="1" applyBorder="1" applyAlignment="1" applyProtection="1">
      <alignment horizontal="left" vertical="center"/>
    </xf>
    <xf numFmtId="0" fontId="10" fillId="9" borderId="10" xfId="0" applyFont="1" applyFill="1" applyBorder="1" applyAlignment="1" applyProtection="1">
      <alignment horizontal="left" vertical="center"/>
      <protection locked="0"/>
    </xf>
    <xf numFmtId="177" fontId="10" fillId="3" borderId="5" xfId="1" applyNumberFormat="1" applyFont="1" applyFill="1" applyBorder="1" applyAlignment="1" applyProtection="1">
      <alignment vertical="center"/>
    </xf>
    <xf numFmtId="0" fontId="10" fillId="9" borderId="13" xfId="0" applyFont="1" applyFill="1" applyBorder="1" applyAlignment="1" applyProtection="1">
      <alignment horizontal="left" vertical="center"/>
      <protection locked="0"/>
    </xf>
    <xf numFmtId="177" fontId="10" fillId="0" borderId="56" xfId="1" applyNumberFormat="1" applyFont="1" applyFill="1" applyBorder="1" applyAlignment="1" applyProtection="1">
      <alignment vertical="center"/>
      <protection locked="0"/>
    </xf>
    <xf numFmtId="0" fontId="13" fillId="9" borderId="14" xfId="0" applyFont="1" applyFill="1" applyBorder="1" applyAlignment="1" applyProtection="1">
      <alignment horizontal="left" vertical="center"/>
      <protection locked="0"/>
    </xf>
    <xf numFmtId="9" fontId="11" fillId="3" borderId="5" xfId="1" applyNumberFormat="1" applyFont="1" applyFill="1" applyBorder="1" applyAlignment="1" applyProtection="1">
      <alignment horizontal="left" vertical="center"/>
    </xf>
    <xf numFmtId="177" fontId="11" fillId="3" borderId="11" xfId="1" applyNumberFormat="1" applyFont="1" applyFill="1" applyBorder="1" applyAlignment="1" applyProtection="1">
      <alignment vertical="center"/>
    </xf>
    <xf numFmtId="0" fontId="10" fillId="9" borderId="16" xfId="0" applyFont="1" applyFill="1" applyBorder="1" applyAlignment="1" applyProtection="1">
      <alignment horizontal="left" vertical="center"/>
      <protection locked="0"/>
    </xf>
    <xf numFmtId="177" fontId="10" fillId="3" borderId="17" xfId="0" applyNumberFormat="1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left" vertical="center"/>
      <protection locked="0"/>
    </xf>
    <xf numFmtId="187" fontId="11" fillId="0" borderId="18" xfId="0" applyNumberFormat="1" applyFont="1" applyFill="1" applyBorder="1" applyAlignment="1" applyProtection="1">
      <alignment horizontal="left" vertical="center"/>
      <protection locked="0"/>
    </xf>
    <xf numFmtId="0" fontId="27" fillId="0" borderId="0" xfId="0" applyFont="1" applyBorder="1" applyAlignment="1" applyProtection="1">
      <alignment vertical="center"/>
      <protection locked="0"/>
    </xf>
    <xf numFmtId="9" fontId="11" fillId="0" borderId="0" xfId="0" applyNumberFormat="1" applyFont="1" applyFill="1" applyAlignment="1" applyProtection="1">
      <alignment vertical="center"/>
      <protection locked="0"/>
    </xf>
    <xf numFmtId="9" fontId="11" fillId="0" borderId="0" xfId="0" applyNumberFormat="1" applyFont="1" applyAlignment="1" applyProtection="1">
      <alignment vertical="center"/>
      <protection locked="0"/>
    </xf>
    <xf numFmtId="0" fontId="64" fillId="9" borderId="13" xfId="0" applyFont="1" applyFill="1" applyBorder="1" applyAlignment="1" applyProtection="1">
      <alignment horizontal="left" vertical="center"/>
      <protection locked="0"/>
    </xf>
    <xf numFmtId="14" fontId="2" fillId="3" borderId="8" xfId="0" applyNumberFormat="1" applyFont="1" applyFill="1" applyBorder="1" applyAlignment="1" applyProtection="1">
      <alignment horizontal="left" vertical="center"/>
      <protection locked="0"/>
    </xf>
    <xf numFmtId="0" fontId="63" fillId="0" borderId="11" xfId="0" applyFont="1" applyFill="1" applyBorder="1" applyAlignment="1" applyProtection="1">
      <alignment horizontal="left" vertical="center"/>
      <protection locked="0"/>
    </xf>
    <xf numFmtId="0" fontId="63" fillId="0" borderId="8" xfId="0" applyFont="1" applyFill="1" applyBorder="1" applyAlignment="1" applyProtection="1">
      <alignment horizontal="left" vertical="center"/>
      <protection locked="0"/>
    </xf>
    <xf numFmtId="0" fontId="63" fillId="0" borderId="12" xfId="0" applyFont="1" applyBorder="1" applyAlignment="1" applyProtection="1">
      <alignment horizontal="left" vertical="center"/>
      <protection locked="0"/>
    </xf>
    <xf numFmtId="0" fontId="63" fillId="0" borderId="8" xfId="0" applyFont="1" applyBorder="1" applyAlignment="1" applyProtection="1">
      <alignment vertical="center"/>
      <protection locked="0"/>
    </xf>
    <xf numFmtId="177" fontId="63" fillId="0" borderId="10" xfId="0" applyNumberFormat="1" applyFont="1" applyFill="1" applyBorder="1" applyAlignment="1" applyProtection="1">
      <alignment vertical="center"/>
      <protection locked="0"/>
    </xf>
    <xf numFmtId="177" fontId="63" fillId="3" borderId="10" xfId="0" applyNumberFormat="1" applyFont="1" applyFill="1" applyBorder="1" applyAlignment="1" applyProtection="1">
      <alignment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0" fillId="3" borderId="34" xfId="0" applyFont="1" applyFill="1" applyBorder="1" applyAlignment="1" applyProtection="1">
      <alignment vertical="center"/>
    </xf>
    <xf numFmtId="0" fontId="10" fillId="3" borderId="35" xfId="0" applyFont="1" applyFill="1" applyBorder="1" applyAlignment="1" applyProtection="1">
      <alignment vertical="center"/>
    </xf>
    <xf numFmtId="0" fontId="10" fillId="3" borderId="42" xfId="0" applyFont="1" applyFill="1" applyBorder="1" applyAlignment="1" applyProtection="1">
      <alignment vertical="center"/>
    </xf>
    <xf numFmtId="0" fontId="63" fillId="0" borderId="5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7" xfId="0" applyFont="1" applyFill="1" applyBorder="1" applyAlignment="1" applyProtection="1">
      <alignment horizontal="left" vertical="center"/>
      <protection locked="0"/>
    </xf>
    <xf numFmtId="0" fontId="11" fillId="0" borderId="5" xfId="0" applyFont="1" applyFill="1" applyBorder="1" applyAlignment="1" applyProtection="1">
      <alignment horizontal="left" vertical="center"/>
      <protection locked="0"/>
    </xf>
    <xf numFmtId="0" fontId="11" fillId="0" borderId="11" xfId="0" applyFont="1" applyFill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horizontal="center" vertical="center"/>
      <protection locked="0"/>
    </xf>
    <xf numFmtId="0" fontId="10" fillId="9" borderId="51" xfId="0" applyFont="1" applyFill="1" applyBorder="1" applyAlignment="1" applyProtection="1">
      <alignment horizontal="center" vertical="center"/>
      <protection locked="0"/>
    </xf>
    <xf numFmtId="0" fontId="10" fillId="9" borderId="25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 applyProtection="1">
      <alignment horizontal="center" vertical="center"/>
      <protection locked="0"/>
    </xf>
    <xf numFmtId="0" fontId="10" fillId="9" borderId="10" xfId="0" applyFont="1" applyFill="1" applyBorder="1" applyAlignment="1" applyProtection="1">
      <alignment horizontal="center" vertical="center"/>
      <protection locked="0"/>
    </xf>
    <xf numFmtId="0" fontId="10" fillId="9" borderId="16" xfId="0" applyFont="1" applyFill="1" applyBorder="1" applyAlignment="1" applyProtection="1">
      <alignment horizontal="center" vertical="center"/>
      <protection locked="0"/>
    </xf>
    <xf numFmtId="0" fontId="11" fillId="9" borderId="52" xfId="0" applyFont="1" applyFill="1" applyBorder="1" applyAlignment="1" applyProtection="1">
      <alignment horizontal="center" vertical="center"/>
      <protection locked="0"/>
    </xf>
    <xf numFmtId="0" fontId="55" fillId="9" borderId="53" xfId="0" applyFont="1" applyFill="1" applyBorder="1" applyAlignment="1" applyProtection="1">
      <alignment horizontal="center" vertical="center"/>
      <protection locked="0"/>
    </xf>
    <xf numFmtId="0" fontId="55" fillId="9" borderId="54" xfId="0" applyFont="1" applyFill="1" applyBorder="1" applyAlignment="1" applyProtection="1">
      <alignment horizontal="center" vertical="center"/>
      <protection locked="0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0" fillId="9" borderId="8" xfId="0" applyFont="1" applyFill="1" applyBorder="1" applyAlignment="1" applyProtection="1">
      <alignment horizontal="center" vertical="center"/>
      <protection locked="0"/>
    </xf>
    <xf numFmtId="0" fontId="10" fillId="9" borderId="17" xfId="0" applyFont="1" applyFill="1" applyBorder="1" applyAlignment="1" applyProtection="1">
      <alignment horizontal="center" vertical="center"/>
      <protection locked="0"/>
    </xf>
    <xf numFmtId="0" fontId="10" fillId="9" borderId="2" xfId="0" applyFont="1" applyFill="1" applyBorder="1" applyAlignment="1" applyProtection="1">
      <alignment vertical="center" wrapText="1"/>
      <protection locked="0"/>
    </xf>
    <xf numFmtId="0" fontId="10" fillId="9" borderId="8" xfId="0" applyFont="1" applyFill="1" applyBorder="1" applyAlignment="1" applyProtection="1">
      <alignment vertical="center" wrapText="1"/>
      <protection locked="0"/>
    </xf>
    <xf numFmtId="0" fontId="10" fillId="9" borderId="17" xfId="0" applyFont="1" applyFill="1" applyBorder="1" applyAlignment="1" applyProtection="1">
      <alignment vertical="center" wrapText="1"/>
      <protection locked="0"/>
    </xf>
    <xf numFmtId="0" fontId="10" fillId="9" borderId="3" xfId="0" applyFont="1" applyFill="1" applyBorder="1" applyAlignment="1" applyProtection="1">
      <alignment horizontal="center" vertical="center" wrapText="1"/>
      <protection locked="0"/>
    </xf>
    <xf numFmtId="0" fontId="10" fillId="9" borderId="12" xfId="0" applyFont="1" applyFill="1" applyBorder="1" applyAlignment="1" applyProtection="1">
      <alignment horizontal="center" vertical="center" wrapText="1"/>
      <protection locked="0"/>
    </xf>
    <xf numFmtId="0" fontId="10" fillId="9" borderId="18" xfId="0" applyFont="1" applyFill="1" applyBorder="1" applyAlignment="1" applyProtection="1">
      <alignment horizontal="center" vertical="center" wrapText="1"/>
      <protection locked="0"/>
    </xf>
    <xf numFmtId="0" fontId="11" fillId="9" borderId="46" xfId="0" applyFont="1" applyFill="1" applyBorder="1" applyAlignment="1" applyProtection="1">
      <alignment horizontal="center" vertical="center"/>
      <protection locked="0"/>
    </xf>
    <xf numFmtId="0" fontId="11" fillId="9" borderId="40" xfId="0" applyFont="1" applyFill="1" applyBorder="1" applyAlignment="1" applyProtection="1">
      <alignment horizontal="center" vertical="center"/>
      <protection locked="0"/>
    </xf>
    <xf numFmtId="0" fontId="47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top" wrapText="1"/>
      <protection locked="0"/>
    </xf>
    <xf numFmtId="0" fontId="11" fillId="9" borderId="8" xfId="0" applyFont="1" applyFill="1" applyBorder="1" applyAlignment="1" applyProtection="1">
      <alignment horizontal="right" vertical="center" wrapText="1"/>
      <protection locked="0"/>
    </xf>
    <xf numFmtId="0" fontId="10" fillId="9" borderId="36" xfId="0" applyFont="1" applyFill="1" applyBorder="1" applyAlignment="1" applyProtection="1">
      <alignment vertical="center"/>
      <protection locked="0"/>
    </xf>
    <xf numFmtId="0" fontId="10" fillId="9" borderId="39" xfId="0" applyFont="1" applyFill="1" applyBorder="1" applyAlignment="1" applyProtection="1">
      <alignment vertical="center"/>
      <protection locked="0"/>
    </xf>
    <xf numFmtId="0" fontId="10" fillId="9" borderId="37" xfId="0" applyFont="1" applyFill="1" applyBorder="1" applyAlignment="1" applyProtection="1">
      <alignment vertical="center"/>
      <protection locked="0"/>
    </xf>
    <xf numFmtId="0" fontId="47" fillId="0" borderId="29" xfId="0" applyFont="1" applyBorder="1" applyAlignment="1" applyProtection="1">
      <alignment horizontal="center" vertical="center"/>
      <protection locked="0"/>
    </xf>
    <xf numFmtId="0" fontId="15" fillId="0" borderId="47" xfId="0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5" fillId="9" borderId="1" xfId="0" applyFont="1" applyFill="1" applyBorder="1" applyAlignment="1" applyProtection="1">
      <alignment vertical="center"/>
      <protection locked="0"/>
    </xf>
    <xf numFmtId="0" fontId="15" fillId="9" borderId="2" xfId="0" applyFont="1" applyFill="1" applyBorder="1" applyAlignment="1" applyProtection="1">
      <alignment vertical="center"/>
      <protection locked="0"/>
    </xf>
    <xf numFmtId="0" fontId="15" fillId="9" borderId="3" xfId="0" applyFont="1" applyFill="1" applyBorder="1" applyAlignment="1" applyProtection="1">
      <alignment vertical="center"/>
      <protection locked="0"/>
    </xf>
    <xf numFmtId="0" fontId="11" fillId="9" borderId="8" xfId="0" applyFont="1" applyFill="1" applyBorder="1" applyAlignment="1" applyProtection="1">
      <alignment horizontal="right" vertical="center"/>
      <protection locked="0"/>
    </xf>
    <xf numFmtId="0" fontId="45" fillId="0" borderId="29" xfId="0" applyFont="1" applyBorder="1" applyAlignment="1" applyProtection="1">
      <alignment horizontal="left" vertical="center"/>
      <protection locked="0"/>
    </xf>
    <xf numFmtId="177" fontId="11" fillId="9" borderId="8" xfId="0" applyNumberFormat="1" applyFont="1" applyFill="1" applyBorder="1" applyAlignment="1" applyProtection="1">
      <alignment horizontal="center" vertical="center"/>
      <protection locked="0"/>
    </xf>
    <xf numFmtId="177" fontId="10" fillId="9" borderId="34" xfId="0" applyNumberFormat="1" applyFont="1" applyFill="1" applyBorder="1" applyAlignment="1" applyProtection="1">
      <alignment horizontal="center" vertical="center"/>
      <protection locked="0"/>
    </xf>
    <xf numFmtId="177" fontId="10" fillId="9" borderId="35" xfId="0" applyNumberFormat="1" applyFont="1" applyFill="1" applyBorder="1" applyAlignment="1" applyProtection="1">
      <alignment horizontal="center" vertical="center"/>
      <protection locked="0"/>
    </xf>
    <xf numFmtId="177" fontId="11" fillId="9" borderId="33" xfId="0" applyNumberFormat="1" applyFont="1" applyFill="1" applyBorder="1" applyAlignment="1" applyProtection="1">
      <alignment horizontal="center" vertical="center"/>
      <protection locked="0"/>
    </xf>
    <xf numFmtId="177" fontId="11" fillId="9" borderId="5" xfId="0" applyNumberFormat="1" applyFont="1" applyFill="1" applyBorder="1" applyAlignment="1" applyProtection="1">
      <alignment horizontal="center" vertical="center"/>
      <protection locked="0"/>
    </xf>
    <xf numFmtId="177" fontId="11" fillId="9" borderId="6" xfId="0" applyNumberFormat="1" applyFont="1" applyFill="1" applyBorder="1" applyAlignment="1" applyProtection="1">
      <alignment horizontal="center" vertical="center"/>
      <protection locked="0"/>
    </xf>
    <xf numFmtId="177" fontId="11" fillId="9" borderId="7" xfId="0" applyNumberFormat="1" applyFont="1" applyFill="1" applyBorder="1" applyAlignment="1" applyProtection="1">
      <alignment horizontal="center" vertical="center"/>
      <protection locked="0"/>
    </xf>
    <xf numFmtId="177" fontId="11" fillId="3" borderId="17" xfId="0" applyNumberFormat="1" applyFont="1" applyFill="1" applyBorder="1" applyAlignment="1" applyProtection="1">
      <alignment horizontal="center" vertical="center"/>
      <protection locked="0"/>
    </xf>
    <xf numFmtId="177" fontId="11" fillId="3" borderId="5" xfId="0" applyNumberFormat="1" applyFont="1" applyFill="1" applyBorder="1" applyAlignment="1" applyProtection="1">
      <alignment horizontal="center" vertical="center"/>
      <protection locked="0"/>
    </xf>
    <xf numFmtId="177" fontId="11" fillId="3" borderId="7" xfId="0" applyNumberFormat="1" applyFont="1" applyFill="1" applyBorder="1" applyAlignment="1" applyProtection="1">
      <alignment horizontal="center" vertical="center"/>
      <protection locked="0"/>
    </xf>
    <xf numFmtId="177" fontId="11" fillId="9" borderId="14" xfId="0" applyNumberFormat="1" applyFont="1" applyFill="1" applyBorder="1" applyAlignment="1" applyProtection="1">
      <alignment horizontal="center" vertical="center"/>
      <protection locked="0"/>
    </xf>
    <xf numFmtId="177" fontId="11" fillId="9" borderId="40" xfId="0" applyNumberFormat="1" applyFont="1" applyFill="1" applyBorder="1" applyAlignment="1" applyProtection="1">
      <alignment horizontal="center" vertical="center"/>
      <protection locked="0"/>
    </xf>
    <xf numFmtId="177" fontId="11" fillId="3" borderId="16" xfId="0" applyNumberFormat="1" applyFont="1" applyFill="1" applyBorder="1" applyAlignment="1" applyProtection="1">
      <alignment horizontal="center" vertic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 applyProtection="1">
      <alignment horizontal="left" vertical="center" wrapText="1"/>
      <protection locked="0"/>
    </xf>
    <xf numFmtId="0" fontId="40" fillId="0" borderId="0" xfId="4" applyFont="1" applyAlignment="1">
      <alignment horizontal="center"/>
    </xf>
    <xf numFmtId="0" fontId="37" fillId="0" borderId="0" xfId="0" applyFont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left" vertical="center"/>
      <protection locked="0"/>
    </xf>
    <xf numFmtId="0" fontId="0" fillId="0" borderId="29" xfId="0" applyNumberFormat="1" applyBorder="1" applyAlignment="1"/>
    <xf numFmtId="14" fontId="11" fillId="0" borderId="29" xfId="0" applyNumberFormat="1" applyFont="1" applyBorder="1" applyAlignment="1" applyProtection="1">
      <alignment horizontal="left" vertical="center"/>
      <protection locked="0"/>
    </xf>
    <xf numFmtId="14" fontId="0" fillId="0" borderId="29" xfId="0" applyNumberFormat="1" applyBorder="1" applyAlignment="1"/>
    <xf numFmtId="0" fontId="38" fillId="7" borderId="30" xfId="0" applyFont="1" applyFill="1" applyBorder="1" applyAlignment="1" applyProtection="1">
      <alignment horizontal="center" vertical="center"/>
    </xf>
    <xf numFmtId="0" fontId="38" fillId="7" borderId="31" xfId="0" applyFont="1" applyFill="1" applyBorder="1" applyAlignment="1" applyProtection="1">
      <alignment horizontal="center" vertical="center"/>
    </xf>
    <xf numFmtId="0" fontId="38" fillId="7" borderId="41" xfId="0" applyFont="1" applyFill="1" applyBorder="1" applyAlignment="1" applyProtection="1">
      <alignment horizontal="center" vertical="center"/>
    </xf>
    <xf numFmtId="0" fontId="13" fillId="0" borderId="32" xfId="0" applyFont="1" applyBorder="1" applyAlignment="1" applyProtection="1">
      <alignment horizontal="center" vertical="center"/>
    </xf>
    <xf numFmtId="0" fontId="13" fillId="0" borderId="33" xfId="0" applyFont="1" applyBorder="1" applyAlignment="1" applyProtection="1">
      <alignment horizontal="center" vertical="center"/>
    </xf>
    <xf numFmtId="0" fontId="13" fillId="0" borderId="34" xfId="0" applyFont="1" applyBorder="1" applyAlignment="1" applyProtection="1">
      <alignment horizontal="left" vertical="center"/>
      <protection locked="0"/>
    </xf>
    <xf numFmtId="0" fontId="0" fillId="0" borderId="35" xfId="0" applyBorder="1" applyAlignment="1" applyProtection="1">
      <alignment horizontal="left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13" fillId="0" borderId="34" xfId="0" applyFont="1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 vertical="center"/>
    </xf>
    <xf numFmtId="0" fontId="13" fillId="0" borderId="34" xfId="0" applyFont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13" fillId="0" borderId="36" xfId="0" applyFont="1" applyBorder="1" applyAlignment="1" applyProtection="1">
      <alignment horizontal="center" vertical="center"/>
    </xf>
    <xf numFmtId="0" fontId="13" fillId="0" borderId="37" xfId="0" applyFont="1" applyBorder="1" applyAlignment="1" applyProtection="1">
      <alignment horizontal="center" vertical="center"/>
    </xf>
    <xf numFmtId="14" fontId="13" fillId="0" borderId="38" xfId="0" applyNumberFormat="1" applyFont="1" applyBorder="1" applyAlignment="1" applyProtection="1">
      <alignment horizontal="left" vertical="center"/>
    </xf>
    <xf numFmtId="14" fontId="0" fillId="0" borderId="39" xfId="0" applyNumberFormat="1" applyBorder="1" applyAlignment="1">
      <alignment horizontal="left" vertical="center"/>
    </xf>
    <xf numFmtId="14" fontId="0" fillId="0" borderId="37" xfId="0" applyNumberFormat="1" applyBorder="1" applyAlignment="1">
      <alignment horizontal="left" vertical="center"/>
    </xf>
    <xf numFmtId="14" fontId="13" fillId="0" borderId="38" xfId="0" applyNumberFormat="1" applyFont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39" xfId="0" applyBorder="1" applyAlignment="1"/>
    <xf numFmtId="0" fontId="0" fillId="0" borderId="43" xfId="0" applyBorder="1" applyAlignment="1"/>
    <xf numFmtId="0" fontId="38" fillId="7" borderId="1" xfId="0" applyFont="1" applyFill="1" applyBorder="1" applyAlignment="1" applyProtection="1">
      <alignment horizontal="center" vertical="center"/>
    </xf>
    <xf numFmtId="0" fontId="38" fillId="7" borderId="2" xfId="0" applyFont="1" applyFill="1" applyBorder="1" applyAlignment="1" applyProtection="1">
      <alignment horizontal="center" vertical="center"/>
    </xf>
    <xf numFmtId="0" fontId="38" fillId="7" borderId="40" xfId="0" applyFont="1" applyFill="1" applyBorder="1" applyAlignment="1" applyProtection="1">
      <alignment horizontal="center" vertical="center"/>
    </xf>
    <xf numFmtId="0" fontId="38" fillId="7" borderId="9" xfId="0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Border="1" applyAlignment="1">
      <alignment horizontal="center"/>
    </xf>
    <xf numFmtId="179" fontId="11" fillId="0" borderId="8" xfId="0" applyNumberFormat="1" applyFont="1" applyBorder="1" applyAlignment="1" applyProtection="1">
      <alignment horizontal="center" vertical="center"/>
    </xf>
    <xf numFmtId="0" fontId="0" fillId="0" borderId="8" xfId="0" applyBorder="1" applyAlignment="1">
      <alignment horizontal="center" vertical="center"/>
    </xf>
    <xf numFmtId="49" fontId="11" fillId="0" borderId="10" xfId="0" applyNumberFormat="1" applyFont="1" applyBorder="1" applyAlignment="1" applyProtection="1">
      <alignment horizontal="left" vertical="center"/>
      <protection locked="0"/>
    </xf>
    <xf numFmtId="0" fontId="0" fillId="0" borderId="8" xfId="0" applyBorder="1" applyAlignment="1">
      <alignment horizontal="left"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 wrapText="1"/>
    </xf>
    <xf numFmtId="0" fontId="0" fillId="0" borderId="7" xfId="0" applyBorder="1" applyAlignment="1">
      <alignment horizontal="center"/>
    </xf>
    <xf numFmtId="0" fontId="11" fillId="0" borderId="8" xfId="0" applyFont="1" applyBorder="1" applyAlignment="1" applyProtection="1">
      <alignment horizontal="center" vertical="center"/>
    </xf>
    <xf numFmtId="186" fontId="11" fillId="0" borderId="8" xfId="0" applyNumberFormat="1" applyFont="1" applyBorder="1" applyAlignment="1" applyProtection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0" borderId="10" xfId="0" applyFont="1" applyBorder="1" applyAlignment="1" applyProtection="1">
      <alignment horizontal="center" vertical="center" wrapText="1"/>
    </xf>
    <xf numFmtId="0" fontId="0" fillId="0" borderId="8" xfId="0" applyBorder="1" applyAlignment="1"/>
    <xf numFmtId="0" fontId="11" fillId="0" borderId="17" xfId="0" applyFont="1" applyBorder="1" applyAlignment="1" applyProtection="1">
      <alignment horizontal="center" vertical="center"/>
    </xf>
    <xf numFmtId="0" fontId="0" fillId="0" borderId="17" xfId="0" applyBorder="1" applyAlignment="1">
      <alignment horizontal="center" vertical="center"/>
    </xf>
    <xf numFmtId="3" fontId="11" fillId="0" borderId="17" xfId="0" applyNumberFormat="1" applyFont="1" applyBorder="1" applyAlignment="1" applyProtection="1">
      <alignment horizontal="center" vertical="center"/>
    </xf>
    <xf numFmtId="0" fontId="0" fillId="0" borderId="18" xfId="0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</xf>
    <xf numFmtId="0" fontId="11" fillId="0" borderId="40" xfId="0" applyFont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 vertical="center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left" vertical="center"/>
    </xf>
    <xf numFmtId="0" fontId="0" fillId="0" borderId="17" xfId="0" applyBorder="1" applyAlignment="1">
      <alignment horizontal="left"/>
    </xf>
    <xf numFmtId="0" fontId="30" fillId="0" borderId="0" xfId="0" applyFont="1" applyAlignment="1" applyProtection="1">
      <alignment horizontal="center"/>
    </xf>
    <xf numFmtId="176" fontId="31" fillId="0" borderId="2" xfId="0" applyNumberFormat="1" applyFont="1" applyFill="1" applyBorder="1" applyAlignment="1" applyProtection="1">
      <alignment horizontal="left" vertical="center"/>
    </xf>
    <xf numFmtId="176" fontId="31" fillId="0" borderId="3" xfId="0" applyNumberFormat="1" applyFont="1" applyFill="1" applyBorder="1" applyAlignment="1" applyProtection="1">
      <alignment horizontal="left" vertical="center"/>
    </xf>
    <xf numFmtId="176" fontId="31" fillId="0" borderId="8" xfId="0" applyNumberFormat="1" applyFont="1" applyFill="1" applyBorder="1" applyAlignment="1" applyProtection="1">
      <alignment horizontal="left" vertical="center"/>
    </xf>
    <xf numFmtId="176" fontId="31" fillId="0" borderId="8" xfId="0" applyNumberFormat="1" applyFont="1" applyFill="1" applyBorder="1" applyAlignment="1" applyProtection="1">
      <alignment vertical="center"/>
    </xf>
    <xf numFmtId="176" fontId="31" fillId="0" borderId="12" xfId="0" applyNumberFormat="1" applyFont="1" applyFill="1" applyBorder="1" applyAlignment="1" applyProtection="1">
      <alignment vertical="center"/>
    </xf>
    <xf numFmtId="0" fontId="28" fillId="0" borderId="10" xfId="0" applyFont="1" applyFill="1" applyBorder="1" applyAlignment="1" applyProtection="1">
      <alignment horizontal="center" vertical="center"/>
    </xf>
    <xf numFmtId="0" fontId="28" fillId="0" borderId="8" xfId="0" applyFont="1" applyFill="1" applyBorder="1" applyAlignment="1" applyProtection="1">
      <alignment horizontal="center" vertical="center"/>
    </xf>
    <xf numFmtId="0" fontId="28" fillId="0" borderId="10" xfId="0" applyFont="1" applyFill="1" applyBorder="1" applyAlignment="1" applyProtection="1">
      <alignment horizontal="left" vertical="center" wrapText="1"/>
    </xf>
    <xf numFmtId="0" fontId="28" fillId="0" borderId="8" xfId="0" applyFont="1" applyFill="1" applyBorder="1" applyAlignment="1" applyProtection="1">
      <alignment horizontal="left" vertical="center" wrapText="1"/>
    </xf>
    <xf numFmtId="0" fontId="28" fillId="0" borderId="26" xfId="0" applyFont="1" applyFill="1" applyBorder="1" applyAlignment="1" applyProtection="1">
      <alignment horizontal="left" vertical="center"/>
      <protection locked="0"/>
    </xf>
    <xf numFmtId="0" fontId="28" fillId="0" borderId="27" xfId="0" applyFont="1" applyFill="1" applyBorder="1" applyAlignment="1" applyProtection="1">
      <alignment horizontal="left" vertical="center"/>
      <protection locked="0"/>
    </xf>
    <xf numFmtId="0" fontId="28" fillId="0" borderId="28" xfId="0" applyFont="1" applyFill="1" applyBorder="1" applyAlignment="1" applyProtection="1">
      <alignment horizontal="left" vertical="center"/>
      <protection locked="0"/>
    </xf>
    <xf numFmtId="0" fontId="31" fillId="4" borderId="23" xfId="0" applyFont="1" applyFill="1" applyBorder="1" applyAlignment="1" applyProtection="1">
      <alignment horizontal="left" vertical="center"/>
    </xf>
    <xf numFmtId="0" fontId="31" fillId="4" borderId="24" xfId="0" applyFont="1" applyFill="1" applyBorder="1" applyAlignment="1" applyProtection="1">
      <alignment horizontal="left" vertical="center"/>
    </xf>
    <xf numFmtId="0" fontId="31" fillId="4" borderId="25" xfId="0" applyFont="1" applyFill="1" applyBorder="1" applyAlignment="1" applyProtection="1">
      <alignment horizontal="left" vertical="center"/>
    </xf>
    <xf numFmtId="0" fontId="32" fillId="0" borderId="10" xfId="0" applyFont="1" applyFill="1" applyBorder="1" applyAlignment="1" applyProtection="1">
      <alignment vertical="center"/>
    </xf>
    <xf numFmtId="0" fontId="32" fillId="0" borderId="8" xfId="0" applyFont="1" applyFill="1" applyBorder="1" applyAlignment="1" applyProtection="1">
      <alignment vertical="center"/>
    </xf>
    <xf numFmtId="0" fontId="32" fillId="0" borderId="12" xfId="0" applyFont="1" applyFill="1" applyBorder="1" applyAlignment="1" applyProtection="1">
      <alignment vertical="center"/>
    </xf>
    <xf numFmtId="0" fontId="31" fillId="4" borderId="5" xfId="0" applyFont="1" applyFill="1" applyBorder="1" applyAlignment="1" applyProtection="1">
      <alignment horizontal="left" vertical="center"/>
    </xf>
    <xf numFmtId="0" fontId="31" fillId="4" borderId="7" xfId="0" applyFont="1" applyFill="1" applyBorder="1" applyAlignment="1" applyProtection="1">
      <alignment horizontal="left" vertical="center"/>
    </xf>
    <xf numFmtId="0" fontId="28" fillId="0" borderId="13" xfId="0" applyFont="1" applyFill="1" applyBorder="1" applyAlignment="1" applyProtection="1">
      <alignment horizontal="left" vertical="center"/>
      <protection locked="0"/>
    </xf>
    <xf numFmtId="0" fontId="28" fillId="0" borderId="14" xfId="0" applyFont="1" applyFill="1" applyBorder="1" applyAlignment="1" applyProtection="1">
      <alignment horizontal="left" vertical="center"/>
      <protection locked="0"/>
    </xf>
    <xf numFmtId="0" fontId="28" fillId="0" borderId="15" xfId="0" applyFont="1" applyFill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/>
    </xf>
    <xf numFmtId="176" fontId="11" fillId="0" borderId="2" xfId="0" applyNumberFormat="1" applyFont="1" applyFill="1" applyBorder="1" applyAlignment="1" applyProtection="1">
      <alignment horizontal="left" vertical="center"/>
    </xf>
    <xf numFmtId="176" fontId="11" fillId="0" borderId="3" xfId="0" applyNumberFormat="1" applyFont="1" applyFill="1" applyBorder="1" applyAlignment="1" applyProtection="1">
      <alignment horizontal="left" vertical="center"/>
    </xf>
    <xf numFmtId="176" fontId="11" fillId="0" borderId="5" xfId="0" applyNumberFormat="1" applyFont="1" applyFill="1" applyBorder="1" applyAlignment="1" applyProtection="1">
      <alignment horizontal="left" vertical="center"/>
    </xf>
    <xf numFmtId="176" fontId="11" fillId="0" borderId="6" xfId="0" applyNumberFormat="1" applyFont="1" applyFill="1" applyBorder="1" applyAlignment="1" applyProtection="1">
      <alignment horizontal="left" vertical="center"/>
    </xf>
    <xf numFmtId="176" fontId="11" fillId="0" borderId="7" xfId="0" applyNumberFormat="1" applyFont="1" applyFill="1" applyBorder="1" applyAlignment="1" applyProtection="1">
      <alignment horizontal="left" vertical="center"/>
    </xf>
    <xf numFmtId="176" fontId="11" fillId="0" borderId="5" xfId="0" applyNumberFormat="1" applyFont="1" applyFill="1" applyBorder="1" applyAlignment="1" applyProtection="1">
      <alignment vertical="center"/>
    </xf>
    <xf numFmtId="176" fontId="11" fillId="0" borderId="6" xfId="0" applyNumberFormat="1" applyFont="1" applyFill="1" applyBorder="1" applyAlignment="1" applyProtection="1">
      <alignment vertical="center"/>
    </xf>
    <xf numFmtId="176" fontId="11" fillId="0" borderId="11" xfId="0" applyNumberFormat="1" applyFont="1" applyFill="1" applyBorder="1" applyAlignment="1" applyProtection="1">
      <alignment vertical="center"/>
    </xf>
    <xf numFmtId="0" fontId="10" fillId="0" borderId="1" xfId="0" applyFont="1" applyFill="1" applyBorder="1" applyAlignment="1" applyProtection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10" fillId="0" borderId="21" xfId="0" applyFont="1" applyFill="1" applyBorder="1" applyAlignment="1" applyProtection="1">
      <alignment horizontal="left" vertical="center" wrapText="1"/>
    </xf>
    <xf numFmtId="0" fontId="10" fillId="0" borderId="7" xfId="0" applyFont="1" applyFill="1" applyBorder="1" applyAlignment="1" applyProtection="1">
      <alignment horizontal="left" vertical="center" wrapText="1"/>
    </xf>
    <xf numFmtId="0" fontId="10" fillId="0" borderId="13" xfId="0" applyFont="1" applyFill="1" applyBorder="1" applyAlignment="1" applyProtection="1">
      <alignment horizontal="left" vertical="center" wrapText="1"/>
    </xf>
    <xf numFmtId="0" fontId="10" fillId="0" borderId="22" xfId="0" applyFont="1" applyFill="1" applyBorder="1" applyAlignment="1" applyProtection="1">
      <alignment horizontal="left" vertical="center" wrapText="1"/>
    </xf>
    <xf numFmtId="0" fontId="10" fillId="0" borderId="10" xfId="0" applyFont="1" applyFill="1" applyBorder="1" applyAlignment="1" applyProtection="1">
      <alignment horizontal="left" vertical="center" wrapText="1"/>
    </xf>
    <xf numFmtId="0" fontId="19" fillId="0" borderId="21" xfId="0" applyFont="1" applyFill="1" applyBorder="1" applyAlignment="1" applyProtection="1">
      <alignment vertical="center"/>
    </xf>
    <xf numFmtId="0" fontId="19" fillId="0" borderId="6" xfId="0" applyFont="1" applyFill="1" applyBorder="1" applyAlignment="1" applyProtection="1">
      <alignment vertical="center"/>
    </xf>
    <xf numFmtId="0" fontId="19" fillId="0" borderId="11" xfId="0" applyFont="1" applyFill="1" applyBorder="1" applyAlignment="1" applyProtection="1">
      <alignment vertical="center"/>
    </xf>
    <xf numFmtId="0" fontId="10" fillId="0" borderId="8" xfId="0" applyFont="1" applyFill="1" applyBorder="1" applyAlignment="1" applyProtection="1">
      <alignment horizontal="left" vertical="center" wrapText="1"/>
    </xf>
    <xf numFmtId="0" fontId="19" fillId="0" borderId="8" xfId="0" applyFont="1" applyFill="1" applyBorder="1" applyAlignment="1" applyProtection="1">
      <alignment vertical="center"/>
    </xf>
    <xf numFmtId="0" fontId="11" fillId="0" borderId="5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</xf>
    <xf numFmtId="0" fontId="10" fillId="0" borderId="8" xfId="0" applyFont="1" applyBorder="1" applyAlignment="1" applyProtection="1">
      <alignment horizontal="left" vertical="center"/>
    </xf>
  </cellXfs>
  <cellStyles count="6">
    <cellStyle name="百分比" xfId="2" builtinId="5"/>
    <cellStyle name="常规" xfId="0" builtinId="0"/>
    <cellStyle name="常规 2" xfId="3"/>
    <cellStyle name="常规 3" xfId="4"/>
    <cellStyle name="常规_LAS人民币合同分析报告（商品）" xfId="5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5"/>
  <sheetViews>
    <sheetView workbookViewId="0">
      <selection activeCell="C13" sqref="C13"/>
    </sheetView>
  </sheetViews>
  <sheetFormatPr baseColWidth="10" defaultColWidth="9" defaultRowHeight="14" x14ac:dyDescent="0.15"/>
  <cols>
    <col min="1" max="1" width="4.1640625" style="331" customWidth="1"/>
    <col min="2" max="2" width="31.83203125" style="331" customWidth="1"/>
    <col min="3" max="3" width="28.1640625" style="331" customWidth="1"/>
    <col min="4" max="4" width="17.33203125" style="331" customWidth="1"/>
    <col min="5" max="5" width="20.6640625" style="331" customWidth="1"/>
    <col min="6" max="6" width="25" style="331" customWidth="1"/>
    <col min="7" max="7" width="21.5" style="331" customWidth="1"/>
    <col min="8" max="16384" width="9" style="331"/>
  </cols>
  <sheetData>
    <row r="1" spans="1:8" ht="52.5" customHeight="1" x14ac:dyDescent="0.15">
      <c r="A1" s="464" t="s">
        <v>0</v>
      </c>
      <c r="B1" s="464"/>
      <c r="C1" s="464"/>
      <c r="D1" s="464"/>
      <c r="E1" s="464"/>
      <c r="F1" s="464"/>
      <c r="G1" s="464"/>
      <c r="H1" s="331" t="s">
        <v>1</v>
      </c>
    </row>
    <row r="2" spans="1:8" ht="26.25" customHeight="1" x14ac:dyDescent="0.15">
      <c r="B2" s="432" t="s">
        <v>2</v>
      </c>
      <c r="C2" s="465" t="str">
        <f>C5&amp;G3&amp;E5&amp;"_"&amp;G4</f>
        <v>组织部_</v>
      </c>
      <c r="D2" s="466"/>
      <c r="E2" s="466"/>
      <c r="F2" s="466"/>
      <c r="G2" s="467"/>
    </row>
    <row r="3" spans="1:8" ht="26.25" customHeight="1" x14ac:dyDescent="0.15">
      <c r="B3" s="433" t="s">
        <v>3</v>
      </c>
      <c r="C3" s="468" t="s">
        <v>416</v>
      </c>
      <c r="D3" s="469"/>
      <c r="E3" s="470"/>
      <c r="F3" s="434" t="s">
        <v>4</v>
      </c>
      <c r="G3" s="458" t="s">
        <v>418</v>
      </c>
    </row>
    <row r="4" spans="1:8" ht="26.25" customHeight="1" x14ac:dyDescent="0.15">
      <c r="B4" s="433" t="s">
        <v>5</v>
      </c>
      <c r="C4" s="468" t="s">
        <v>417</v>
      </c>
      <c r="D4" s="469"/>
      <c r="E4" s="470"/>
      <c r="F4" s="434" t="s">
        <v>6</v>
      </c>
      <c r="G4" s="435"/>
    </row>
    <row r="5" spans="1:8" ht="26.25" customHeight="1" x14ac:dyDescent="0.15">
      <c r="B5" s="433" t="s">
        <v>7</v>
      </c>
      <c r="C5" s="436"/>
      <c r="D5" s="433" t="s">
        <v>8</v>
      </c>
      <c r="E5" s="471"/>
      <c r="F5" s="469"/>
      <c r="G5" s="472"/>
    </row>
    <row r="6" spans="1:8" ht="21.75" customHeight="1" x14ac:dyDescent="0.15">
      <c r="A6" s="366"/>
      <c r="B6" s="433" t="s">
        <v>9</v>
      </c>
      <c r="C6" s="437"/>
      <c r="D6" s="434" t="s">
        <v>10</v>
      </c>
      <c r="E6" s="437"/>
      <c r="F6" s="434" t="s">
        <v>11</v>
      </c>
      <c r="G6" s="438"/>
    </row>
    <row r="7" spans="1:8" ht="21.75" customHeight="1" x14ac:dyDescent="0.15">
      <c r="A7" s="366"/>
      <c r="B7" s="433" t="s">
        <v>12</v>
      </c>
      <c r="C7" s="437"/>
      <c r="D7" s="434" t="s">
        <v>13</v>
      </c>
      <c r="E7" s="437"/>
      <c r="F7" s="434" t="s">
        <v>14</v>
      </c>
      <c r="G7" s="438" t="s">
        <v>419</v>
      </c>
    </row>
    <row r="8" spans="1:8" ht="21.75" customHeight="1" x14ac:dyDescent="0.15">
      <c r="A8" s="366"/>
      <c r="B8" s="433" t="s">
        <v>15</v>
      </c>
      <c r="C8" s="460" t="s">
        <v>421</v>
      </c>
      <c r="D8" s="434" t="s">
        <v>16</v>
      </c>
      <c r="E8" s="392" t="s">
        <v>422</v>
      </c>
      <c r="F8" s="434" t="s">
        <v>17</v>
      </c>
      <c r="G8" s="438"/>
    </row>
    <row r="9" spans="1:8" ht="21.75" customHeight="1" x14ac:dyDescent="0.15">
      <c r="A9" s="366"/>
      <c r="B9" s="433" t="s">
        <v>18</v>
      </c>
      <c r="C9" s="459" t="s">
        <v>420</v>
      </c>
      <c r="D9" s="434" t="s">
        <v>19</v>
      </c>
      <c r="E9" s="439"/>
      <c r="F9" s="434" t="s">
        <v>20</v>
      </c>
      <c r="G9" s="440">
        <v>1</v>
      </c>
    </row>
    <row r="10" spans="1:8" ht="21.75" customHeight="1" x14ac:dyDescent="0.15">
      <c r="A10" s="366"/>
      <c r="B10" s="433" t="s">
        <v>21</v>
      </c>
      <c r="C10" s="441" t="e">
        <f>VLOOKUP(C8,立项部门信息!A:C,3,0)</f>
        <v>#N/A</v>
      </c>
      <c r="D10" s="434" t="s">
        <v>22</v>
      </c>
      <c r="E10" s="441" t="e">
        <f>VLOOKUP(C8,立项部门信息!A:B,2,0)</f>
        <v>#N/A</v>
      </c>
      <c r="F10" s="434" t="s">
        <v>23</v>
      </c>
      <c r="G10" s="438" t="s">
        <v>24</v>
      </c>
    </row>
    <row r="11" spans="1:8" ht="30" customHeight="1" x14ac:dyDescent="0.15">
      <c r="A11" s="366"/>
      <c r="B11" s="442" t="s">
        <v>25</v>
      </c>
      <c r="C11" s="443">
        <f>C12+C13+C14</f>
        <v>0</v>
      </c>
      <c r="D11" s="434" t="s">
        <v>26</v>
      </c>
      <c r="E11" s="461" t="s">
        <v>423</v>
      </c>
      <c r="F11" s="434" t="s">
        <v>27</v>
      </c>
      <c r="G11" s="438"/>
    </row>
    <row r="12" spans="1:8" ht="30" customHeight="1" x14ac:dyDescent="0.15">
      <c r="A12" s="366"/>
      <c r="B12" s="444" t="s">
        <v>28</v>
      </c>
      <c r="C12" s="445"/>
      <c r="D12" s="446" t="s">
        <v>29</v>
      </c>
      <c r="E12" s="447">
        <v>0.17</v>
      </c>
      <c r="F12" s="434" t="s">
        <v>30</v>
      </c>
      <c r="G12" s="448">
        <f t="shared" ref="G12:G14" si="0">C12/(1+E12)</f>
        <v>0</v>
      </c>
    </row>
    <row r="13" spans="1:8" ht="30" customHeight="1" x14ac:dyDescent="0.15">
      <c r="A13" s="366"/>
      <c r="B13" s="456" t="s">
        <v>415</v>
      </c>
      <c r="C13" s="445"/>
      <c r="D13" s="446" t="s">
        <v>29</v>
      </c>
      <c r="E13" s="447">
        <v>0.06</v>
      </c>
      <c r="F13" s="434" t="s">
        <v>31</v>
      </c>
      <c r="G13" s="448">
        <f t="shared" si="0"/>
        <v>0</v>
      </c>
    </row>
    <row r="14" spans="1:8" ht="30" customHeight="1" x14ac:dyDescent="0.15">
      <c r="A14" s="366"/>
      <c r="B14" s="444" t="s">
        <v>32</v>
      </c>
      <c r="C14" s="445"/>
      <c r="D14" s="446" t="s">
        <v>29</v>
      </c>
      <c r="E14" s="447">
        <v>0.11</v>
      </c>
      <c r="F14" s="434" t="s">
        <v>33</v>
      </c>
      <c r="G14" s="448">
        <f t="shared" si="0"/>
        <v>0</v>
      </c>
    </row>
    <row r="15" spans="1:8" ht="24" customHeight="1" x14ac:dyDescent="0.15">
      <c r="A15" s="366"/>
      <c r="B15" s="449" t="s">
        <v>34</v>
      </c>
      <c r="C15" s="450">
        <f>C12/(1+E12)+C13/(1+E13)+C14/(1+E14)</f>
        <v>0</v>
      </c>
      <c r="D15" s="451" t="s">
        <v>35</v>
      </c>
      <c r="E15" s="450">
        <f>C11-C15</f>
        <v>0</v>
      </c>
      <c r="F15" s="451" t="s">
        <v>36</v>
      </c>
      <c r="G15" s="452" t="s">
        <v>37</v>
      </c>
    </row>
    <row r="16" spans="1:8" ht="25.5" customHeight="1" x14ac:dyDescent="0.15">
      <c r="A16" s="453"/>
      <c r="D16" s="366"/>
      <c r="E16" s="366"/>
      <c r="F16" s="366"/>
      <c r="G16" s="366"/>
    </row>
    <row r="17" spans="1:3" x14ac:dyDescent="0.15">
      <c r="A17" s="331" t="s">
        <v>38</v>
      </c>
    </row>
    <row r="18" spans="1:3" x14ac:dyDescent="0.15">
      <c r="B18" s="331" t="s">
        <v>39</v>
      </c>
    </row>
    <row r="19" spans="1:3" x14ac:dyDescent="0.15">
      <c r="B19" s="331" t="s">
        <v>40</v>
      </c>
      <c r="C19" s="454"/>
    </row>
    <row r="20" spans="1:3" x14ac:dyDescent="0.15">
      <c r="B20" s="331" t="s">
        <v>41</v>
      </c>
      <c r="C20" s="455"/>
    </row>
    <row r="21" spans="1:3" x14ac:dyDescent="0.15">
      <c r="B21" s="331" t="s">
        <v>42</v>
      </c>
      <c r="C21" s="455"/>
    </row>
    <row r="22" spans="1:3" x14ac:dyDescent="0.15">
      <c r="B22" s="331" t="s">
        <v>43</v>
      </c>
    </row>
    <row r="23" spans="1:3" x14ac:dyDescent="0.15">
      <c r="B23" s="331" t="s">
        <v>44</v>
      </c>
    </row>
    <row r="24" spans="1:3" x14ac:dyDescent="0.15">
      <c r="B24" s="331" t="s">
        <v>45</v>
      </c>
    </row>
    <row r="25" spans="1:3" x14ac:dyDescent="0.15">
      <c r="B25" s="331" t="s">
        <v>46</v>
      </c>
    </row>
  </sheetData>
  <mergeCells count="5">
    <mergeCell ref="A1:G1"/>
    <mergeCell ref="C2:G2"/>
    <mergeCell ref="C3:E3"/>
    <mergeCell ref="C4:E4"/>
    <mergeCell ref="E5:G5"/>
  </mergeCells>
  <phoneticPr fontId="65" type="noConversion"/>
  <dataValidations count="7">
    <dataValidation errorStyle="warning" allowBlank="1" showInputMessage="1" showErrorMessage="1" errorTitle="自动生成，不用填写" error="自动生成，不用填写" sqref="C2:G2"/>
    <dataValidation type="textLength" operator="lessThanOrEqual" allowBlank="1" showInputMessage="1" showErrorMessage="1" error="字数限制15字以内！" sqref="E5:G5">
      <formula1>15</formula1>
    </dataValidation>
    <dataValidation errorStyle="warning" allowBlank="1" showInputMessage="1" showErrorMessage="1" errorTitle="请选择公司名称" error="请选择公司名称！" sqref="G6 C8 G8 G11"/>
    <dataValidation type="textLength" allowBlank="1" showInputMessage="1" showErrorMessage="1" error="请输入8位项目经理员工编号！" sqref="E7">
      <formula1>8</formula1>
      <formula2>8</formula2>
    </dataValidation>
    <dataValidation type="list" allowBlank="1" showInputMessage="1" showErrorMessage="1" error="请选择项目类别！" sqref="G7">
      <formula1>"咨询实施及软件开发服务,系统集成及产品销售,软件及许可代理业务"</formula1>
    </dataValidation>
    <dataValidation type="list" allowBlank="1" showInputMessage="1" showErrorMessage="1" error="请选择项目分类！" sqref="E8">
      <formula1>"内部项目,外部项目,研发项目"</formula1>
    </dataValidation>
    <dataValidation type="textLength" operator="lessThanOrEqual" allowBlank="1" showInputMessage="1" showErrorMessage="1" sqref="G3:G4">
      <formula1>6</formula1>
    </dataValidation>
  </dataValidations>
  <pageMargins left="0.75" right="0.75" top="1" bottom="1" header="0.51180555555555596" footer="0.51180555555555596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IN68"/>
  <sheetViews>
    <sheetView workbookViewId="0">
      <selection activeCell="F16" sqref="F16"/>
    </sheetView>
  </sheetViews>
  <sheetFormatPr baseColWidth="10" defaultColWidth="9" defaultRowHeight="13" x14ac:dyDescent="0.15"/>
  <cols>
    <col min="1" max="1" width="18" style="9" customWidth="1"/>
    <col min="2" max="2" width="18.6640625" style="10" customWidth="1"/>
    <col min="3" max="3" width="21.33203125" style="11" customWidth="1"/>
    <col min="4" max="4" width="19" style="12" customWidth="1"/>
    <col min="5" max="5" width="20.6640625" style="13" customWidth="1"/>
    <col min="6" max="6" width="18.6640625" style="14" customWidth="1"/>
    <col min="7" max="7" width="9" style="10"/>
    <col min="8" max="8" width="12.1640625" style="10" customWidth="1"/>
    <col min="9" max="9" width="7.1640625" style="10" customWidth="1"/>
    <col min="10" max="16384" width="9" style="10"/>
  </cols>
  <sheetData>
    <row r="1" spans="1:248" s="1" customFormat="1" ht="19" x14ac:dyDescent="0.15">
      <c r="A1" s="612" t="s">
        <v>385</v>
      </c>
      <c r="B1" s="612"/>
      <c r="C1" s="612"/>
      <c r="D1" s="612"/>
      <c r="E1" s="612"/>
      <c r="F1" s="612"/>
      <c r="G1" s="15"/>
    </row>
    <row r="2" spans="1:248" s="1" customFormat="1" ht="19" x14ac:dyDescent="0.15">
      <c r="A2" s="16" t="s">
        <v>322</v>
      </c>
      <c r="B2" s="15"/>
      <c r="C2" s="15"/>
      <c r="D2" s="15"/>
      <c r="E2" s="15"/>
      <c r="F2" s="15"/>
      <c r="G2" s="15"/>
    </row>
    <row r="3" spans="1:248" s="1" customFormat="1" ht="19" x14ac:dyDescent="0.15">
      <c r="A3" s="17" t="s">
        <v>2</v>
      </c>
      <c r="B3" s="613" t="e">
        <f>#REF!</f>
        <v>#REF!</v>
      </c>
      <c r="C3" s="613"/>
      <c r="D3" s="613"/>
      <c r="E3" s="613"/>
      <c r="F3" s="614"/>
      <c r="G3" s="15"/>
    </row>
    <row r="4" spans="1:248" s="1" customFormat="1" ht="19" x14ac:dyDescent="0.15">
      <c r="A4" s="18" t="s">
        <v>323</v>
      </c>
      <c r="B4" s="615" t="e">
        <f>#REF!</f>
        <v>#REF!</v>
      </c>
      <c r="C4" s="616"/>
      <c r="D4" s="617"/>
      <c r="E4" s="19" t="s">
        <v>4</v>
      </c>
      <c r="F4" s="20" t="e">
        <f>#REF!</f>
        <v>#REF!</v>
      </c>
      <c r="G4" s="15"/>
    </row>
    <row r="5" spans="1:248" s="1" customFormat="1" ht="19" x14ac:dyDescent="0.15">
      <c r="A5" s="18" t="s">
        <v>324</v>
      </c>
      <c r="B5" s="615" t="e">
        <f>#REF!</f>
        <v>#REF!</v>
      </c>
      <c r="C5" s="616"/>
      <c r="D5" s="617"/>
      <c r="E5" s="19" t="s">
        <v>6</v>
      </c>
      <c r="F5" s="20" t="e">
        <f>#REF!</f>
        <v>#REF!</v>
      </c>
      <c r="G5" s="15"/>
    </row>
    <row r="6" spans="1:248" s="1" customFormat="1" ht="19" x14ac:dyDescent="0.15">
      <c r="A6" s="21" t="s">
        <v>7</v>
      </c>
      <c r="B6" s="22" t="e">
        <f>#REF!</f>
        <v>#REF!</v>
      </c>
      <c r="C6" s="19" t="s">
        <v>8</v>
      </c>
      <c r="D6" s="618" t="e">
        <f>#REF!</f>
        <v>#REF!</v>
      </c>
      <c r="E6" s="619"/>
      <c r="F6" s="620"/>
      <c r="G6" s="15"/>
    </row>
    <row r="7" spans="1:248" s="1" customFormat="1" ht="19" x14ac:dyDescent="0.15">
      <c r="A7" s="21" t="s">
        <v>9</v>
      </c>
      <c r="B7" s="23" t="e">
        <f>#REF!</f>
        <v>#REF!</v>
      </c>
      <c r="C7" s="19" t="s">
        <v>10</v>
      </c>
      <c r="D7" s="24" t="e">
        <f>#REF!</f>
        <v>#REF!</v>
      </c>
      <c r="E7" s="19" t="s">
        <v>11</v>
      </c>
      <c r="F7" s="25" t="e">
        <f>#REF!</f>
        <v>#REF!</v>
      </c>
      <c r="G7" s="15"/>
    </row>
    <row r="8" spans="1:248" s="1" customFormat="1" ht="19" x14ac:dyDescent="0.15">
      <c r="A8" s="21" t="s">
        <v>12</v>
      </c>
      <c r="B8" s="23" t="e">
        <f>#REF!</f>
        <v>#REF!</v>
      </c>
      <c r="C8" s="19" t="s">
        <v>13</v>
      </c>
      <c r="D8" s="26" t="e">
        <f>#REF!</f>
        <v>#REF!</v>
      </c>
      <c r="E8" s="19" t="s">
        <v>14</v>
      </c>
      <c r="F8" s="27" t="e">
        <f>#REF!</f>
        <v>#REF!</v>
      </c>
      <c r="G8" s="15"/>
    </row>
    <row r="9" spans="1:248" s="1" customFormat="1" ht="19" x14ac:dyDescent="0.15">
      <c r="A9" s="21" t="s">
        <v>18</v>
      </c>
      <c r="B9" s="28" t="e">
        <f>#REF!</f>
        <v>#REF!</v>
      </c>
      <c r="C9" s="19" t="s">
        <v>19</v>
      </c>
      <c r="D9" s="29" t="e">
        <f>#REF!</f>
        <v>#REF!</v>
      </c>
      <c r="E9" s="19" t="s">
        <v>26</v>
      </c>
      <c r="F9" s="30" t="e">
        <f>#REF!</f>
        <v>#REF!</v>
      </c>
      <c r="G9" s="15"/>
    </row>
    <row r="10" spans="1:248" s="1" customFormat="1" ht="19" x14ac:dyDescent="0.15">
      <c r="A10" s="21" t="s">
        <v>15</v>
      </c>
      <c r="B10" s="31" t="e">
        <f>#REF!</f>
        <v>#REF!</v>
      </c>
      <c r="C10" s="19" t="s">
        <v>16</v>
      </c>
      <c r="D10" s="32" t="e">
        <f>#REF!</f>
        <v>#REF!</v>
      </c>
      <c r="E10" s="19" t="s">
        <v>17</v>
      </c>
      <c r="F10" s="33" t="e">
        <f>#REF!</f>
        <v>#REF!</v>
      </c>
      <c r="G10" s="15"/>
    </row>
    <row r="11" spans="1:248" s="1" customFormat="1" ht="19" x14ac:dyDescent="0.15">
      <c r="A11" s="21" t="s">
        <v>21</v>
      </c>
      <c r="B11" s="34" t="e">
        <f>#REF!</f>
        <v>#REF!</v>
      </c>
      <c r="C11" s="19" t="s">
        <v>22</v>
      </c>
      <c r="D11" s="34" t="e">
        <f>#REF!</f>
        <v>#REF!</v>
      </c>
      <c r="E11" s="19" t="s">
        <v>23</v>
      </c>
      <c r="F11" s="30" t="e">
        <f>#REF!</f>
        <v>#REF!</v>
      </c>
      <c r="G11" s="15"/>
    </row>
    <row r="12" spans="1:248" s="1" customFormat="1" ht="19" x14ac:dyDescent="0.15">
      <c r="A12" s="35" t="s">
        <v>386</v>
      </c>
      <c r="B12" s="36" t="e">
        <f>#REF!</f>
        <v>#REF!</v>
      </c>
      <c r="C12" s="35" t="s">
        <v>387</v>
      </c>
      <c r="D12" s="36" t="e">
        <f>#REF!</f>
        <v>#REF!</v>
      </c>
      <c r="E12" s="35" t="s">
        <v>327</v>
      </c>
      <c r="F12" s="37" t="e">
        <f>#REF!</f>
        <v>#REF!</v>
      </c>
      <c r="G12" s="15"/>
    </row>
    <row r="13" spans="1:248" s="1" customFormat="1" ht="19" x14ac:dyDescent="0.15">
      <c r="A13" s="38"/>
      <c r="B13" s="39"/>
      <c r="C13" s="40" t="s">
        <v>328</v>
      </c>
      <c r="D13" s="41" t="e">
        <f>#REF!</f>
        <v>#REF!</v>
      </c>
      <c r="E13" s="40" t="s">
        <v>329</v>
      </c>
      <c r="F13" s="42" t="e">
        <f>MAX(#REF!)</f>
        <v>#REF!</v>
      </c>
      <c r="G13" s="15"/>
    </row>
    <row r="14" spans="1:248" s="2" customFormat="1" ht="21" customHeight="1" x14ac:dyDescent="0.15">
      <c r="A14" s="16" t="s">
        <v>330</v>
      </c>
      <c r="B14" s="43"/>
      <c r="C14" s="44"/>
      <c r="D14" s="45"/>
      <c r="E14" s="46"/>
      <c r="F14" s="47"/>
    </row>
    <row r="15" spans="1:248" ht="25.5" customHeight="1" x14ac:dyDescent="0.15">
      <c r="A15" s="621" t="s">
        <v>331</v>
      </c>
      <c r="B15" s="622"/>
      <c r="C15" s="48" t="s">
        <v>199</v>
      </c>
      <c r="D15" s="49" t="s">
        <v>388</v>
      </c>
      <c r="E15" s="49" t="s">
        <v>389</v>
      </c>
      <c r="F15" s="50" t="s">
        <v>390</v>
      </c>
    </row>
    <row r="16" spans="1:248" s="3" customFormat="1" ht="15" x14ac:dyDescent="0.15">
      <c r="A16" s="51" t="s">
        <v>336</v>
      </c>
      <c r="B16" s="52"/>
      <c r="C16" s="53" t="e">
        <f>#REF!</f>
        <v>#REF!</v>
      </c>
      <c r="D16" s="54"/>
      <c r="E16" s="55"/>
      <c r="F16" s="56"/>
      <c r="AX16" s="119"/>
      <c r="AY16" s="120"/>
      <c r="AZ16" s="119"/>
      <c r="BA16" s="119"/>
      <c r="BB16" s="119"/>
      <c r="BC16" s="119"/>
      <c r="BD16" s="119"/>
      <c r="BE16" s="119"/>
      <c r="BF16" s="120"/>
      <c r="BG16" s="119"/>
      <c r="BH16" s="119"/>
      <c r="BI16" s="119"/>
      <c r="BJ16" s="119"/>
      <c r="BK16" s="119"/>
      <c r="BL16" s="119"/>
      <c r="BM16" s="120"/>
      <c r="BN16" s="119"/>
      <c r="BO16" s="119"/>
      <c r="BP16" s="119"/>
      <c r="BQ16" s="119"/>
      <c r="BR16" s="119"/>
      <c r="BS16" s="119"/>
      <c r="BT16" s="120"/>
      <c r="BU16" s="119"/>
      <c r="BV16" s="119"/>
      <c r="BW16" s="119"/>
      <c r="BX16" s="119"/>
      <c r="BY16" s="119"/>
      <c r="BZ16" s="119"/>
      <c r="CA16" s="120"/>
      <c r="CB16" s="119"/>
      <c r="CC16" s="119"/>
      <c r="CD16" s="119"/>
      <c r="CE16" s="119"/>
      <c r="CF16" s="119"/>
      <c r="CG16" s="119"/>
      <c r="CH16" s="120"/>
      <c r="CI16" s="119"/>
      <c r="CJ16" s="119"/>
      <c r="CK16" s="119"/>
      <c r="CL16" s="119"/>
      <c r="CM16" s="119"/>
      <c r="CN16" s="119"/>
      <c r="CO16" s="120"/>
      <c r="CP16" s="119"/>
      <c r="CQ16" s="119"/>
      <c r="CR16" s="119"/>
      <c r="CS16" s="119"/>
      <c r="CT16" s="119"/>
      <c r="CU16" s="119"/>
      <c r="CV16" s="120"/>
      <c r="CW16" s="119"/>
      <c r="CX16" s="119"/>
      <c r="CY16" s="119"/>
      <c r="CZ16" s="119"/>
      <c r="DA16" s="119"/>
      <c r="DB16" s="119"/>
      <c r="DC16" s="120"/>
      <c r="DD16" s="119"/>
      <c r="DE16" s="119"/>
      <c r="DF16" s="119"/>
      <c r="DG16" s="119"/>
      <c r="DH16" s="119"/>
      <c r="DI16" s="119"/>
      <c r="DJ16" s="120"/>
      <c r="DK16" s="119"/>
      <c r="DL16" s="119"/>
      <c r="DM16" s="119"/>
      <c r="DN16" s="119"/>
      <c r="DO16" s="119"/>
      <c r="DP16" s="119"/>
      <c r="DQ16" s="120"/>
      <c r="DR16" s="119"/>
      <c r="DS16" s="119"/>
      <c r="DT16" s="119"/>
      <c r="DU16" s="119"/>
      <c r="DV16" s="119"/>
      <c r="DW16" s="119"/>
      <c r="DX16" s="120"/>
      <c r="DY16" s="119"/>
      <c r="DZ16" s="119"/>
      <c r="EA16" s="119"/>
      <c r="EB16" s="119"/>
      <c r="EC16" s="119"/>
      <c r="ED16" s="119"/>
      <c r="EE16" s="120"/>
      <c r="EF16" s="119"/>
      <c r="EG16" s="119"/>
      <c r="EH16" s="119"/>
      <c r="EI16" s="119"/>
      <c r="EJ16" s="119"/>
      <c r="EK16" s="119"/>
      <c r="EL16" s="120"/>
      <c r="EM16" s="119"/>
      <c r="EN16" s="119"/>
      <c r="EO16" s="119"/>
      <c r="EP16" s="119"/>
      <c r="EQ16" s="119"/>
      <c r="ER16" s="119"/>
      <c r="ES16" s="120"/>
      <c r="ET16" s="119"/>
      <c r="EU16" s="119"/>
      <c r="EV16" s="119"/>
      <c r="EW16" s="119"/>
      <c r="EX16" s="119"/>
      <c r="EY16" s="119"/>
      <c r="EZ16" s="120"/>
      <c r="FA16" s="119"/>
      <c r="FB16" s="119"/>
      <c r="FC16" s="119"/>
      <c r="FD16" s="119"/>
      <c r="FE16" s="119"/>
      <c r="FF16" s="119"/>
      <c r="FG16" s="120"/>
      <c r="FH16" s="119"/>
      <c r="FI16" s="119"/>
      <c r="FJ16" s="119"/>
      <c r="FK16" s="119"/>
      <c r="FL16" s="119"/>
      <c r="FM16" s="119"/>
      <c r="FN16" s="120"/>
      <c r="FO16" s="119"/>
      <c r="FP16" s="119"/>
      <c r="FQ16" s="119"/>
      <c r="FR16" s="119"/>
      <c r="FS16" s="119"/>
      <c r="FT16" s="119"/>
      <c r="FU16" s="120"/>
      <c r="FV16" s="119"/>
      <c r="FW16" s="119"/>
      <c r="FX16" s="119"/>
      <c r="FY16" s="119"/>
      <c r="FZ16" s="119"/>
      <c r="GA16" s="119"/>
      <c r="GB16" s="120"/>
      <c r="GC16" s="119"/>
      <c r="GD16" s="119"/>
      <c r="GE16" s="119"/>
      <c r="GF16" s="119"/>
      <c r="GG16" s="119"/>
      <c r="GH16" s="119"/>
      <c r="GI16" s="120"/>
      <c r="GJ16" s="119"/>
      <c r="GK16" s="119"/>
      <c r="GL16" s="119"/>
      <c r="GM16" s="119"/>
      <c r="GN16" s="119"/>
      <c r="GO16" s="119"/>
      <c r="GP16" s="120"/>
      <c r="GQ16" s="119"/>
      <c r="GR16" s="119"/>
      <c r="GS16" s="119"/>
      <c r="GT16" s="119"/>
      <c r="GU16" s="119"/>
      <c r="GV16" s="119"/>
      <c r="GW16" s="120"/>
      <c r="GX16" s="119"/>
      <c r="GY16" s="119"/>
      <c r="GZ16" s="119"/>
      <c r="HA16" s="119"/>
      <c r="HB16" s="119"/>
      <c r="HC16" s="119"/>
      <c r="HD16" s="120"/>
      <c r="HE16" s="119"/>
      <c r="HF16" s="119"/>
      <c r="HG16" s="119"/>
      <c r="HH16" s="119"/>
      <c r="HI16" s="119"/>
      <c r="HJ16" s="119"/>
      <c r="HK16" s="120"/>
      <c r="HL16" s="119"/>
      <c r="HM16" s="119"/>
      <c r="HN16" s="119"/>
      <c r="HO16" s="119"/>
      <c r="HP16" s="119"/>
      <c r="HQ16" s="119"/>
      <c r="HR16" s="120"/>
      <c r="HS16" s="119"/>
      <c r="HT16" s="119"/>
      <c r="HU16" s="119"/>
      <c r="HV16" s="119"/>
      <c r="HW16" s="119"/>
      <c r="HX16" s="119"/>
      <c r="HY16" s="120"/>
      <c r="HZ16" s="119"/>
      <c r="IA16" s="119"/>
      <c r="IB16" s="119"/>
      <c r="IC16" s="119"/>
      <c r="ID16" s="119"/>
      <c r="IE16" s="119"/>
      <c r="IF16" s="120"/>
      <c r="IG16" s="119"/>
      <c r="IH16" s="119"/>
      <c r="II16" s="119"/>
      <c r="IJ16" s="119"/>
      <c r="IK16" s="119"/>
      <c r="IL16" s="119"/>
      <c r="IM16" s="120"/>
      <c r="IN16" s="119"/>
    </row>
    <row r="17" spans="1:248" ht="14" x14ac:dyDescent="0.15">
      <c r="A17" s="57" t="s">
        <v>391</v>
      </c>
      <c r="B17" s="58"/>
      <c r="C17" s="59" t="e">
        <f>#REF!</f>
        <v>#REF!</v>
      </c>
      <c r="D17" s="60"/>
      <c r="E17" s="61"/>
      <c r="F17" s="62"/>
      <c r="G17" s="63"/>
    </row>
    <row r="18" spans="1:248" ht="14" x14ac:dyDescent="0.15">
      <c r="A18" s="57" t="s">
        <v>392</v>
      </c>
      <c r="B18" s="58"/>
      <c r="C18" s="64" t="e">
        <f>SUM(C19:C29)</f>
        <v>#REF!</v>
      </c>
      <c r="D18" s="60"/>
      <c r="E18" s="60"/>
      <c r="F18" s="65"/>
    </row>
    <row r="19" spans="1:248" ht="14" x14ac:dyDescent="0.15">
      <c r="A19" s="625" t="s">
        <v>339</v>
      </c>
      <c r="B19" s="66" t="s">
        <v>340</v>
      </c>
      <c r="C19" s="67" t="e">
        <f>#REF!+#REF!</f>
        <v>#REF!</v>
      </c>
      <c r="D19" s="60"/>
      <c r="E19" s="60"/>
      <c r="F19" s="65"/>
    </row>
    <row r="20" spans="1:248" ht="14" x14ac:dyDescent="0.15">
      <c r="A20" s="626"/>
      <c r="B20" s="66" t="s">
        <v>341</v>
      </c>
      <c r="C20" s="67" t="e">
        <f>#REF!</f>
        <v>#REF!</v>
      </c>
      <c r="D20" s="60"/>
      <c r="E20" s="60"/>
      <c r="F20" s="65"/>
    </row>
    <row r="21" spans="1:248" ht="14" x14ac:dyDescent="0.15">
      <c r="A21" s="626"/>
      <c r="B21" s="66" t="s">
        <v>342</v>
      </c>
      <c r="C21" s="67" t="e">
        <f>#REF!+#REF!+#REF!+#REF!</f>
        <v>#REF!</v>
      </c>
      <c r="D21" s="60"/>
      <c r="E21" s="60"/>
      <c r="F21" s="65"/>
    </row>
    <row r="22" spans="1:248" s="3" customFormat="1" ht="15" x14ac:dyDescent="0.15">
      <c r="A22" s="627" t="s">
        <v>343</v>
      </c>
      <c r="B22" s="69" t="s">
        <v>344</v>
      </c>
      <c r="C22" s="64" t="e">
        <f>#REF!+#REF!</f>
        <v>#REF!</v>
      </c>
      <c r="D22" s="60"/>
      <c r="E22" s="55"/>
      <c r="F22" s="56"/>
      <c r="AX22" s="119"/>
      <c r="AY22" s="120"/>
      <c r="AZ22" s="119"/>
      <c r="BA22" s="119"/>
      <c r="BB22" s="119"/>
      <c r="BC22" s="119"/>
      <c r="BD22" s="119"/>
      <c r="BE22" s="119"/>
      <c r="BF22" s="120"/>
      <c r="BG22" s="119"/>
      <c r="BH22" s="119"/>
      <c r="BI22" s="119"/>
      <c r="BJ22" s="119"/>
      <c r="BK22" s="119"/>
      <c r="BL22" s="119"/>
      <c r="BM22" s="120"/>
      <c r="BN22" s="119"/>
      <c r="BO22" s="119"/>
      <c r="BP22" s="119"/>
      <c r="BQ22" s="119"/>
      <c r="BR22" s="119"/>
      <c r="BS22" s="119"/>
      <c r="BT22" s="120"/>
      <c r="BU22" s="119"/>
      <c r="BV22" s="119"/>
      <c r="BW22" s="119"/>
      <c r="BX22" s="119"/>
      <c r="BY22" s="119"/>
      <c r="BZ22" s="119"/>
      <c r="CA22" s="120"/>
      <c r="CB22" s="119"/>
      <c r="CC22" s="119"/>
      <c r="CD22" s="119"/>
      <c r="CE22" s="119"/>
      <c r="CF22" s="119"/>
      <c r="CG22" s="119"/>
      <c r="CH22" s="120"/>
      <c r="CI22" s="119"/>
      <c r="CJ22" s="119"/>
      <c r="CK22" s="119"/>
      <c r="CL22" s="119"/>
      <c r="CM22" s="119"/>
      <c r="CN22" s="119"/>
      <c r="CO22" s="120"/>
      <c r="CP22" s="119"/>
      <c r="CQ22" s="119"/>
      <c r="CR22" s="119"/>
      <c r="CS22" s="119"/>
      <c r="CT22" s="119"/>
      <c r="CU22" s="119"/>
      <c r="CV22" s="120"/>
      <c r="CW22" s="119"/>
      <c r="CX22" s="119"/>
      <c r="CY22" s="119"/>
      <c r="CZ22" s="119"/>
      <c r="DA22" s="119"/>
      <c r="DB22" s="119"/>
      <c r="DC22" s="120"/>
      <c r="DD22" s="119"/>
      <c r="DE22" s="119"/>
      <c r="DF22" s="119"/>
      <c r="DG22" s="119"/>
      <c r="DH22" s="119"/>
      <c r="DI22" s="119"/>
      <c r="DJ22" s="120"/>
      <c r="DK22" s="119"/>
      <c r="DL22" s="119"/>
      <c r="DM22" s="119"/>
      <c r="DN22" s="119"/>
      <c r="DO22" s="119"/>
      <c r="DP22" s="119"/>
      <c r="DQ22" s="120"/>
      <c r="DR22" s="119"/>
      <c r="DS22" s="119"/>
      <c r="DT22" s="119"/>
      <c r="DU22" s="119"/>
      <c r="DV22" s="119"/>
      <c r="DW22" s="119"/>
      <c r="DX22" s="120"/>
      <c r="DY22" s="119"/>
      <c r="DZ22" s="119"/>
      <c r="EA22" s="119"/>
      <c r="EB22" s="119"/>
      <c r="EC22" s="119"/>
      <c r="ED22" s="119"/>
      <c r="EE22" s="120"/>
      <c r="EF22" s="119"/>
      <c r="EG22" s="119"/>
      <c r="EH22" s="119"/>
      <c r="EI22" s="119"/>
      <c r="EJ22" s="119"/>
      <c r="EK22" s="119"/>
      <c r="EL22" s="120"/>
      <c r="EM22" s="119"/>
      <c r="EN22" s="119"/>
      <c r="EO22" s="119"/>
      <c r="EP22" s="119"/>
      <c r="EQ22" s="119"/>
      <c r="ER22" s="119"/>
      <c r="ES22" s="120"/>
      <c r="ET22" s="119"/>
      <c r="EU22" s="119"/>
      <c r="EV22" s="119"/>
      <c r="EW22" s="119"/>
      <c r="EX22" s="119"/>
      <c r="EY22" s="119"/>
      <c r="EZ22" s="120"/>
      <c r="FA22" s="119"/>
      <c r="FB22" s="119"/>
      <c r="FC22" s="119"/>
      <c r="FD22" s="119"/>
      <c r="FE22" s="119"/>
      <c r="FF22" s="119"/>
      <c r="FG22" s="120"/>
      <c r="FH22" s="119"/>
      <c r="FI22" s="119"/>
      <c r="FJ22" s="119"/>
      <c r="FK22" s="119"/>
      <c r="FL22" s="119"/>
      <c r="FM22" s="119"/>
      <c r="FN22" s="120"/>
      <c r="FO22" s="119"/>
      <c r="FP22" s="119"/>
      <c r="FQ22" s="119"/>
      <c r="FR22" s="119"/>
      <c r="FS22" s="119"/>
      <c r="FT22" s="119"/>
      <c r="FU22" s="120"/>
      <c r="FV22" s="119"/>
      <c r="FW22" s="119"/>
      <c r="FX22" s="119"/>
      <c r="FY22" s="119"/>
      <c r="FZ22" s="119"/>
      <c r="GA22" s="119"/>
      <c r="GB22" s="120"/>
      <c r="GC22" s="119"/>
      <c r="GD22" s="119"/>
      <c r="GE22" s="119"/>
      <c r="GF22" s="119"/>
      <c r="GG22" s="119"/>
      <c r="GH22" s="119"/>
      <c r="GI22" s="120"/>
      <c r="GJ22" s="119"/>
      <c r="GK22" s="119"/>
      <c r="GL22" s="119"/>
      <c r="GM22" s="119"/>
      <c r="GN22" s="119"/>
      <c r="GO22" s="119"/>
      <c r="GP22" s="120"/>
      <c r="GQ22" s="119"/>
      <c r="GR22" s="119"/>
      <c r="GS22" s="119"/>
      <c r="GT22" s="119"/>
      <c r="GU22" s="119"/>
      <c r="GV22" s="119"/>
      <c r="GW22" s="120"/>
      <c r="GX22" s="119"/>
      <c r="GY22" s="119"/>
      <c r="GZ22" s="119"/>
      <c r="HA22" s="119"/>
      <c r="HB22" s="119"/>
      <c r="HC22" s="119"/>
      <c r="HD22" s="120"/>
      <c r="HE22" s="119"/>
      <c r="HF22" s="119"/>
      <c r="HG22" s="119"/>
      <c r="HH22" s="119"/>
      <c r="HI22" s="119"/>
      <c r="HJ22" s="119"/>
      <c r="HK22" s="120"/>
      <c r="HL22" s="119"/>
      <c r="HM22" s="119"/>
      <c r="HN22" s="119"/>
      <c r="HO22" s="119"/>
      <c r="HP22" s="119"/>
      <c r="HQ22" s="119"/>
      <c r="HR22" s="120"/>
      <c r="HS22" s="119"/>
      <c r="HT22" s="119"/>
      <c r="HU22" s="119"/>
      <c r="HV22" s="119"/>
      <c r="HW22" s="119"/>
      <c r="HX22" s="119"/>
      <c r="HY22" s="120"/>
      <c r="HZ22" s="119"/>
      <c r="IA22" s="119"/>
      <c r="IB22" s="119"/>
      <c r="IC22" s="119"/>
      <c r="ID22" s="119"/>
      <c r="IE22" s="119"/>
      <c r="IF22" s="120"/>
      <c r="IG22" s="119"/>
      <c r="IH22" s="119"/>
      <c r="II22" s="119"/>
      <c r="IJ22" s="119"/>
      <c r="IK22" s="119"/>
      <c r="IL22" s="119"/>
      <c r="IM22" s="120"/>
      <c r="IN22" s="119"/>
    </row>
    <row r="23" spans="1:248" ht="14" x14ac:dyDescent="0.15">
      <c r="A23" s="627"/>
      <c r="B23" s="70" t="s">
        <v>345</v>
      </c>
      <c r="C23" s="64" t="e">
        <f>#REF!</f>
        <v>#REF!</v>
      </c>
      <c r="D23" s="71"/>
      <c r="E23" s="72"/>
      <c r="F23" s="62"/>
    </row>
    <row r="24" spans="1:248" s="4" customFormat="1" ht="14" x14ac:dyDescent="0.15">
      <c r="A24" s="627"/>
      <c r="B24" s="69" t="s">
        <v>346</v>
      </c>
      <c r="C24" s="64" t="e">
        <f>#REF!</f>
        <v>#REF!</v>
      </c>
      <c r="D24" s="71"/>
      <c r="E24" s="72"/>
      <c r="F24" s="73"/>
    </row>
    <row r="25" spans="1:248" ht="14" x14ac:dyDescent="0.15">
      <c r="A25" s="627"/>
      <c r="B25" s="69" t="s">
        <v>347</v>
      </c>
      <c r="C25" s="64" t="e">
        <f>#REF!</f>
        <v>#REF!</v>
      </c>
      <c r="D25" s="71"/>
      <c r="E25" s="72"/>
      <c r="F25" s="74"/>
    </row>
    <row r="26" spans="1:248" ht="14" x14ac:dyDescent="0.15">
      <c r="A26" s="627"/>
      <c r="B26" s="69" t="s">
        <v>145</v>
      </c>
      <c r="C26" s="64" t="e">
        <f>#REF!</f>
        <v>#REF!</v>
      </c>
      <c r="D26" s="71"/>
      <c r="E26" s="72"/>
      <c r="F26" s="74"/>
    </row>
    <row r="27" spans="1:248" ht="14" x14ac:dyDescent="0.15">
      <c r="A27" s="627"/>
      <c r="B27" s="69" t="s">
        <v>348</v>
      </c>
      <c r="C27" s="64" t="e">
        <f>#REF!</f>
        <v>#REF!</v>
      </c>
      <c r="D27" s="71"/>
      <c r="E27" s="72"/>
      <c r="F27" s="74"/>
    </row>
    <row r="28" spans="1:248" ht="14" x14ac:dyDescent="0.15">
      <c r="A28" s="627" t="s">
        <v>393</v>
      </c>
      <c r="B28" s="75" t="s">
        <v>350</v>
      </c>
      <c r="C28" s="64" t="e">
        <f>#REF!</f>
        <v>#REF!</v>
      </c>
      <c r="D28" s="71"/>
      <c r="E28" s="72"/>
      <c r="F28" s="74"/>
    </row>
    <row r="29" spans="1:248" ht="14" x14ac:dyDescent="0.15">
      <c r="A29" s="627"/>
      <c r="B29" s="75" t="s">
        <v>351</v>
      </c>
      <c r="C29" s="64" t="e">
        <f>#REF!</f>
        <v>#REF!</v>
      </c>
      <c r="D29" s="71"/>
      <c r="E29" s="72"/>
      <c r="F29" s="74"/>
    </row>
    <row r="30" spans="1:248" ht="14" x14ac:dyDescent="0.15">
      <c r="A30" s="623" t="s">
        <v>352</v>
      </c>
      <c r="B30" s="624"/>
      <c r="C30" s="64" t="e">
        <f>C17-C18</f>
        <v>#REF!</v>
      </c>
      <c r="D30" s="76">
        <f>D17-D18</f>
        <v>0</v>
      </c>
      <c r="E30" s="72"/>
      <c r="F30" s="74"/>
    </row>
    <row r="31" spans="1:248" ht="14" x14ac:dyDescent="0.15">
      <c r="A31" s="623" t="s">
        <v>353</v>
      </c>
      <c r="B31" s="624"/>
      <c r="C31" s="77" t="e">
        <f>C30/C17</f>
        <v>#REF!</v>
      </c>
      <c r="D31" s="78" t="e">
        <f>D30/D17</f>
        <v>#DIV/0!</v>
      </c>
      <c r="E31" s="72"/>
      <c r="F31" s="74"/>
    </row>
    <row r="32" spans="1:248" ht="14" x14ac:dyDescent="0.15">
      <c r="A32" s="68" t="s">
        <v>354</v>
      </c>
      <c r="B32" s="79" t="e">
        <f>IF(#REF!&gt;0,#REF!-#REF!,"无")</f>
        <v>#REF!</v>
      </c>
      <c r="C32" s="77" t="str">
        <f>IF(ISERROR(B32/#REF!),"",B32/#REF!)</f>
        <v/>
      </c>
      <c r="D32" s="64"/>
      <c r="E32" s="80"/>
      <c r="F32" s="81"/>
    </row>
    <row r="33" spans="1:9" ht="14" x14ac:dyDescent="0.15">
      <c r="A33" s="68" t="s">
        <v>355</v>
      </c>
      <c r="B33" s="82" t="e">
        <f>IF(#REF!&gt;0,#REF!-SUM(#REF!),"无")</f>
        <v>#REF!</v>
      </c>
      <c r="C33" s="83" t="str">
        <f>IF(ISERROR(B33/#REF!),"",B33/#REF!)</f>
        <v/>
      </c>
      <c r="D33" s="84"/>
      <c r="E33" s="61"/>
      <c r="F33" s="74"/>
    </row>
    <row r="34" spans="1:9" ht="14" x14ac:dyDescent="0.15">
      <c r="A34" s="68" t="s">
        <v>356</v>
      </c>
      <c r="B34" s="79" t="e">
        <f>IF(#REF!&gt;0,#REF!-SUM(#REF!),"无")</f>
        <v>#REF!</v>
      </c>
      <c r="C34" s="77" t="e">
        <f>IF(B34="无","",B34/#REF!)</f>
        <v>#REF!</v>
      </c>
      <c r="D34" s="77"/>
      <c r="E34" s="61"/>
      <c r="F34" s="74"/>
    </row>
    <row r="35" spans="1:9" ht="14" x14ac:dyDescent="0.15">
      <c r="A35" s="57" t="s">
        <v>394</v>
      </c>
      <c r="B35" s="58"/>
      <c r="C35" s="64" t="e">
        <f>SUM(C36:C39)</f>
        <v>#REF!</v>
      </c>
      <c r="D35" s="76">
        <f>SUM(D36:D39)</f>
        <v>0</v>
      </c>
      <c r="E35" s="61"/>
      <c r="F35" s="74"/>
    </row>
    <row r="36" spans="1:9" ht="14" x14ac:dyDescent="0.15">
      <c r="A36" s="68" t="s">
        <v>358</v>
      </c>
      <c r="B36" s="85" t="e">
        <f>#REF!</f>
        <v>#REF!</v>
      </c>
      <c r="C36" s="64" t="e">
        <f>#REF!</f>
        <v>#REF!</v>
      </c>
      <c r="D36" s="60"/>
      <c r="E36" s="61"/>
      <c r="F36" s="74"/>
      <c r="G36" s="63" t="s">
        <v>395</v>
      </c>
      <c r="I36" s="118" t="e">
        <f>SUM(C24:C31)</f>
        <v>#REF!</v>
      </c>
    </row>
    <row r="37" spans="1:9" ht="14" x14ac:dyDescent="0.15">
      <c r="A37" s="627" t="s">
        <v>396</v>
      </c>
      <c r="B37" s="69" t="s">
        <v>344</v>
      </c>
      <c r="C37" s="64" t="e">
        <f>#REF!</f>
        <v>#REF!</v>
      </c>
      <c r="D37" s="60"/>
      <c r="E37" s="61"/>
      <c r="F37" s="74"/>
      <c r="G37" s="63" t="s">
        <v>397</v>
      </c>
      <c r="I37" s="77" t="e">
        <f>C33-10%</f>
        <v>#VALUE!</v>
      </c>
    </row>
    <row r="38" spans="1:9" x14ac:dyDescent="0.15">
      <c r="A38" s="627"/>
      <c r="B38" s="86" t="s">
        <v>360</v>
      </c>
      <c r="C38" s="64" t="e">
        <f>#REF!</f>
        <v>#REF!</v>
      </c>
      <c r="D38" s="60"/>
      <c r="E38" s="61"/>
      <c r="F38" s="74"/>
    </row>
    <row r="39" spans="1:9" ht="36" customHeight="1" x14ac:dyDescent="0.15">
      <c r="A39" s="627"/>
      <c r="B39" s="69" t="s">
        <v>348</v>
      </c>
      <c r="C39" s="64" t="e">
        <f>#REF!</f>
        <v>#REF!</v>
      </c>
      <c r="D39" s="87"/>
      <c r="E39" s="87"/>
      <c r="F39" s="87"/>
    </row>
    <row r="40" spans="1:9" ht="12.75" customHeight="1" x14ac:dyDescent="0.15">
      <c r="A40" s="57" t="s">
        <v>398</v>
      </c>
      <c r="B40" s="58"/>
      <c r="C40" s="64" t="e">
        <f>SUM(C41:C43)</f>
        <v>#REF!</v>
      </c>
      <c r="D40" s="64">
        <f>SUM(D41:D43)</f>
        <v>0</v>
      </c>
      <c r="E40" s="88"/>
      <c r="F40" s="88"/>
    </row>
    <row r="41" spans="1:9" ht="14" x14ac:dyDescent="0.15">
      <c r="A41" s="623" t="s">
        <v>399</v>
      </c>
      <c r="B41" s="624"/>
      <c r="C41" s="89" t="e">
        <f>(#REF!-#REF!)*12%</f>
        <v>#REF!</v>
      </c>
      <c r="D41" s="90"/>
      <c r="E41" s="88"/>
      <c r="F41" s="88"/>
    </row>
    <row r="42" spans="1:9" ht="14" x14ac:dyDescent="0.15">
      <c r="A42" s="623" t="s">
        <v>400</v>
      </c>
      <c r="B42" s="624"/>
      <c r="C42" s="91" t="e">
        <f>#REF!</f>
        <v>#REF!</v>
      </c>
      <c r="D42" s="90"/>
      <c r="E42" s="88"/>
      <c r="F42" s="88"/>
    </row>
    <row r="43" spans="1:9" ht="14" x14ac:dyDescent="0.15">
      <c r="A43" s="623" t="s">
        <v>401</v>
      </c>
      <c r="B43" s="624"/>
      <c r="C43" s="89" t="e">
        <f>C17*0.8*0.0003</f>
        <v>#REF!</v>
      </c>
      <c r="D43" s="64"/>
      <c r="E43" s="88"/>
      <c r="F43" s="88"/>
    </row>
    <row r="44" spans="1:9" ht="14" x14ac:dyDescent="0.15">
      <c r="A44" s="92" t="s">
        <v>402</v>
      </c>
      <c r="B44" s="58"/>
      <c r="C44" s="89">
        <f>资金成本!C7</f>
        <v>0</v>
      </c>
      <c r="D44" s="60"/>
      <c r="E44" s="88"/>
      <c r="F44" s="88"/>
    </row>
    <row r="45" spans="1:9" ht="30.75" customHeight="1" x14ac:dyDescent="0.15">
      <c r="A45" s="628" t="s">
        <v>403</v>
      </c>
      <c r="B45" s="629"/>
      <c r="C45" s="629"/>
      <c r="D45" s="629"/>
      <c r="E45" s="629"/>
      <c r="F45" s="630"/>
    </row>
    <row r="46" spans="1:9" ht="24" customHeight="1" x14ac:dyDescent="0.15">
      <c r="A46" s="631" t="s">
        <v>366</v>
      </c>
      <c r="B46" s="631"/>
      <c r="C46" s="93" t="e">
        <f>C30-C35-C40-C44</f>
        <v>#REF!</v>
      </c>
      <c r="D46" s="93">
        <f>D30-D35-D40-D44</f>
        <v>0</v>
      </c>
      <c r="E46" s="94"/>
      <c r="F46" s="94"/>
    </row>
    <row r="47" spans="1:9" ht="24" customHeight="1" x14ac:dyDescent="0.15">
      <c r="A47" s="631" t="s">
        <v>404</v>
      </c>
      <c r="B47" s="631"/>
      <c r="C47" s="93" t="e">
        <f>(C17-C21-C20-C19)*18%</f>
        <v>#REF!</v>
      </c>
      <c r="D47" s="93">
        <f>(D17-D21-D20-D19)*18%</f>
        <v>0</v>
      </c>
      <c r="E47" s="94"/>
      <c r="F47" s="94"/>
    </row>
    <row r="48" spans="1:9" ht="14" x14ac:dyDescent="0.15">
      <c r="A48" s="631" t="s">
        <v>405</v>
      </c>
      <c r="B48" s="631"/>
      <c r="C48" s="93" t="e">
        <f>(C17-C21-C19)*3%</f>
        <v>#REF!</v>
      </c>
      <c r="D48" s="93">
        <f>(D17-D21-D19)*3%</f>
        <v>0</v>
      </c>
      <c r="E48" s="95"/>
      <c r="F48" s="95"/>
    </row>
    <row r="49" spans="1:248" ht="14" x14ac:dyDescent="0.15">
      <c r="A49" s="631" t="s">
        <v>406</v>
      </c>
      <c r="B49" s="631"/>
      <c r="C49" s="96" t="e">
        <f>C46-C47-C48</f>
        <v>#REF!</v>
      </c>
      <c r="D49" s="96">
        <f>D46-D47-D48</f>
        <v>0</v>
      </c>
      <c r="E49" s="95"/>
      <c r="F49" s="95"/>
    </row>
    <row r="50" spans="1:248" ht="14" x14ac:dyDescent="0.15">
      <c r="A50" s="631" t="s">
        <v>407</v>
      </c>
      <c r="B50" s="631"/>
      <c r="C50" s="83" t="e">
        <f>C49/C17</f>
        <v>#REF!</v>
      </c>
      <c r="D50" s="83" t="e">
        <f>D49/D17</f>
        <v>#DIV/0!</v>
      </c>
      <c r="E50" s="97"/>
      <c r="F50" s="95"/>
    </row>
    <row r="51" spans="1:248" s="5" customFormat="1" ht="15" x14ac:dyDescent="0.15">
      <c r="A51" s="632" t="s">
        <v>408</v>
      </c>
      <c r="B51" s="632"/>
      <c r="C51" s="632"/>
      <c r="D51" s="632"/>
      <c r="E51" s="632"/>
      <c r="F51" s="632"/>
      <c r="AX51" s="121"/>
      <c r="AY51" s="122"/>
      <c r="AZ51" s="121"/>
      <c r="BA51" s="121"/>
      <c r="BB51" s="121"/>
      <c r="BC51" s="121"/>
      <c r="BD51" s="121"/>
      <c r="BE51" s="121"/>
      <c r="BF51" s="122"/>
      <c r="BG51" s="121"/>
      <c r="BH51" s="121"/>
      <c r="BI51" s="121"/>
      <c r="BJ51" s="121"/>
      <c r="BK51" s="121"/>
      <c r="BL51" s="121"/>
      <c r="BM51" s="122"/>
      <c r="BN51" s="121"/>
      <c r="BO51" s="121"/>
      <c r="BP51" s="121"/>
      <c r="BQ51" s="121"/>
      <c r="BR51" s="121"/>
      <c r="BS51" s="121"/>
      <c r="BT51" s="122"/>
      <c r="BU51" s="121"/>
      <c r="BV51" s="121"/>
      <c r="BW51" s="121"/>
      <c r="BX51" s="121"/>
      <c r="BY51" s="121"/>
      <c r="BZ51" s="121"/>
      <c r="CA51" s="122"/>
      <c r="CB51" s="121"/>
      <c r="CC51" s="121"/>
      <c r="CD51" s="121"/>
      <c r="CE51" s="121"/>
      <c r="CF51" s="121"/>
      <c r="CG51" s="121"/>
      <c r="CH51" s="122"/>
      <c r="CI51" s="121"/>
      <c r="CJ51" s="121"/>
      <c r="CK51" s="121"/>
      <c r="CL51" s="121"/>
      <c r="CM51" s="121"/>
      <c r="CN51" s="121"/>
      <c r="CO51" s="122"/>
      <c r="CP51" s="121"/>
      <c r="CQ51" s="121"/>
      <c r="CR51" s="121"/>
      <c r="CS51" s="121"/>
      <c r="CT51" s="121"/>
      <c r="CU51" s="121"/>
      <c r="CV51" s="122"/>
      <c r="CW51" s="121"/>
      <c r="CX51" s="121"/>
      <c r="CY51" s="121"/>
      <c r="CZ51" s="121"/>
      <c r="DA51" s="121"/>
      <c r="DB51" s="121"/>
      <c r="DC51" s="122"/>
      <c r="DD51" s="121"/>
      <c r="DE51" s="121"/>
      <c r="DF51" s="121"/>
      <c r="DG51" s="121"/>
      <c r="DH51" s="121"/>
      <c r="DI51" s="121"/>
      <c r="DJ51" s="122"/>
      <c r="DK51" s="121"/>
      <c r="DL51" s="121"/>
      <c r="DM51" s="121"/>
      <c r="DN51" s="121"/>
      <c r="DO51" s="121"/>
      <c r="DP51" s="121"/>
      <c r="DQ51" s="122"/>
      <c r="DR51" s="121"/>
      <c r="DS51" s="121"/>
      <c r="DT51" s="121"/>
      <c r="DU51" s="121"/>
      <c r="DV51" s="121"/>
      <c r="DW51" s="121"/>
      <c r="DX51" s="122"/>
      <c r="DY51" s="121"/>
      <c r="DZ51" s="121"/>
      <c r="EA51" s="121"/>
      <c r="EB51" s="121"/>
      <c r="EC51" s="121"/>
      <c r="ED51" s="121"/>
      <c r="EE51" s="122"/>
      <c r="EF51" s="121"/>
      <c r="EG51" s="121"/>
      <c r="EH51" s="121"/>
      <c r="EI51" s="121"/>
      <c r="EJ51" s="121"/>
      <c r="EK51" s="121"/>
      <c r="EL51" s="122"/>
      <c r="EM51" s="121"/>
      <c r="EN51" s="121"/>
      <c r="EO51" s="121"/>
      <c r="EP51" s="121"/>
      <c r="EQ51" s="121"/>
      <c r="ER51" s="121"/>
      <c r="ES51" s="122"/>
      <c r="ET51" s="121"/>
      <c r="EU51" s="121"/>
      <c r="EV51" s="121"/>
      <c r="EW51" s="121"/>
      <c r="EX51" s="121"/>
      <c r="EY51" s="121"/>
      <c r="EZ51" s="122"/>
      <c r="FA51" s="121"/>
      <c r="FB51" s="121"/>
      <c r="FC51" s="121"/>
      <c r="FD51" s="121"/>
      <c r="FE51" s="121"/>
      <c r="FF51" s="121"/>
      <c r="FG51" s="122"/>
      <c r="FH51" s="121"/>
      <c r="FI51" s="121"/>
      <c r="FJ51" s="121"/>
      <c r="FK51" s="121"/>
      <c r="FL51" s="121"/>
      <c r="FM51" s="121"/>
      <c r="FN51" s="122"/>
      <c r="FO51" s="121"/>
      <c r="FP51" s="121"/>
      <c r="FQ51" s="121"/>
      <c r="FR51" s="121"/>
      <c r="FS51" s="121"/>
      <c r="FT51" s="121"/>
      <c r="FU51" s="122"/>
      <c r="FV51" s="121"/>
      <c r="FW51" s="121"/>
      <c r="FX51" s="121"/>
      <c r="FY51" s="121"/>
      <c r="FZ51" s="121"/>
      <c r="GA51" s="121"/>
      <c r="GB51" s="122"/>
      <c r="GC51" s="121"/>
      <c r="GD51" s="121"/>
      <c r="GE51" s="121"/>
      <c r="GF51" s="121"/>
      <c r="GG51" s="121"/>
      <c r="GH51" s="121"/>
      <c r="GI51" s="122"/>
      <c r="GJ51" s="121"/>
      <c r="GK51" s="121"/>
      <c r="GL51" s="121"/>
      <c r="GM51" s="121"/>
      <c r="GN51" s="121"/>
      <c r="GO51" s="121"/>
      <c r="GP51" s="122"/>
      <c r="GQ51" s="121"/>
      <c r="GR51" s="121"/>
      <c r="GS51" s="121"/>
      <c r="GT51" s="121"/>
      <c r="GU51" s="121"/>
      <c r="GV51" s="121"/>
      <c r="GW51" s="122"/>
      <c r="GX51" s="121"/>
      <c r="GY51" s="121"/>
      <c r="GZ51" s="121"/>
      <c r="HA51" s="121"/>
      <c r="HB51" s="121"/>
      <c r="HC51" s="121"/>
      <c r="HD51" s="122"/>
      <c r="HE51" s="121"/>
      <c r="HF51" s="121"/>
      <c r="HG51" s="121"/>
      <c r="HH51" s="121"/>
      <c r="HI51" s="121"/>
      <c r="HJ51" s="121"/>
      <c r="HK51" s="122"/>
      <c r="HL51" s="121"/>
      <c r="HM51" s="121"/>
      <c r="HN51" s="121"/>
      <c r="HO51" s="121"/>
      <c r="HP51" s="121"/>
      <c r="HQ51" s="121"/>
      <c r="HR51" s="122"/>
      <c r="HS51" s="121"/>
      <c r="HT51" s="121"/>
      <c r="HU51" s="121"/>
      <c r="HV51" s="121"/>
      <c r="HW51" s="121"/>
      <c r="HX51" s="121"/>
      <c r="HY51" s="122"/>
      <c r="HZ51" s="121"/>
      <c r="IA51" s="121"/>
      <c r="IB51" s="121"/>
      <c r="IC51" s="121"/>
      <c r="ID51" s="121"/>
      <c r="IE51" s="121"/>
      <c r="IF51" s="122"/>
      <c r="IG51" s="121"/>
      <c r="IH51" s="121"/>
      <c r="II51" s="121"/>
      <c r="IJ51" s="121"/>
      <c r="IK51" s="121"/>
      <c r="IL51" s="121"/>
      <c r="IM51" s="122"/>
      <c r="IN51" s="121"/>
    </row>
    <row r="52" spans="1:248" ht="14" x14ac:dyDescent="0.15">
      <c r="A52" s="631" t="s">
        <v>371</v>
      </c>
      <c r="B52" s="631"/>
      <c r="C52" s="77" t="e">
        <f>#REF!</f>
        <v>#REF!</v>
      </c>
      <c r="D52" s="98" t="e">
        <f>C52</f>
        <v>#REF!</v>
      </c>
      <c r="E52" s="97"/>
      <c r="F52" s="95"/>
    </row>
    <row r="53" spans="1:248" s="3" customFormat="1" ht="15" x14ac:dyDescent="0.15">
      <c r="A53" s="635" t="s">
        <v>409</v>
      </c>
      <c r="B53" s="69" t="s">
        <v>410</v>
      </c>
      <c r="C53" s="77" t="e">
        <f>IF(OR(F8="系统集成及产品销售",F8="软件及许可代理业务"),IF(C50&gt;=4%,MIN(C50/8,4%)*C52,0),IF(F8="咨询实施及软件开发服务",IF(C50&gt;=6%,MIN(C50/8,4%)*C52,0),0))</f>
        <v>#REF!</v>
      </c>
      <c r="D53" s="77" t="e">
        <f>IF(OR(F8="系统集成及产品销售",F8="软件及许可代理业务"),IF(D50&gt;=4%,MIN(C50/8,4%)*C52,0),IF(F8="咨询实施及软件开发服务",IF(D50&gt;=6%,MIN(D50/8,4%)*D52,0),0))</f>
        <v>#REF!</v>
      </c>
      <c r="E53" s="55"/>
      <c r="F53" s="99"/>
      <c r="AX53" s="119"/>
      <c r="AY53" s="120"/>
      <c r="AZ53" s="119"/>
      <c r="BA53" s="119"/>
      <c r="BB53" s="119"/>
      <c r="BC53" s="119"/>
      <c r="BD53" s="119"/>
      <c r="BE53" s="119"/>
      <c r="BF53" s="120"/>
      <c r="BG53" s="119"/>
      <c r="BH53" s="119"/>
      <c r="BI53" s="119"/>
      <c r="BJ53" s="119"/>
      <c r="BK53" s="119"/>
      <c r="BL53" s="119"/>
      <c r="BM53" s="120"/>
      <c r="BN53" s="119"/>
      <c r="BO53" s="119"/>
      <c r="BP53" s="119"/>
      <c r="BQ53" s="119"/>
      <c r="BR53" s="119"/>
      <c r="BS53" s="119"/>
      <c r="BT53" s="120"/>
      <c r="BU53" s="119"/>
      <c r="BV53" s="119"/>
      <c r="BW53" s="119"/>
      <c r="BX53" s="119"/>
      <c r="BY53" s="119"/>
      <c r="BZ53" s="119"/>
      <c r="CA53" s="120"/>
      <c r="CB53" s="119"/>
      <c r="CC53" s="119"/>
      <c r="CD53" s="119"/>
      <c r="CE53" s="119"/>
      <c r="CF53" s="119"/>
      <c r="CG53" s="119"/>
      <c r="CH53" s="120"/>
      <c r="CI53" s="119"/>
      <c r="CJ53" s="119"/>
      <c r="CK53" s="119"/>
      <c r="CL53" s="119"/>
      <c r="CM53" s="119"/>
      <c r="CN53" s="119"/>
      <c r="CO53" s="120"/>
      <c r="CP53" s="119"/>
      <c r="CQ53" s="119"/>
      <c r="CR53" s="119"/>
      <c r="CS53" s="119"/>
      <c r="CT53" s="119"/>
      <c r="CU53" s="119"/>
      <c r="CV53" s="120"/>
      <c r="CW53" s="119"/>
      <c r="CX53" s="119"/>
      <c r="CY53" s="119"/>
      <c r="CZ53" s="119"/>
      <c r="DA53" s="119"/>
      <c r="DB53" s="119"/>
      <c r="DC53" s="120"/>
      <c r="DD53" s="119"/>
      <c r="DE53" s="119"/>
      <c r="DF53" s="119"/>
      <c r="DG53" s="119"/>
      <c r="DH53" s="119"/>
      <c r="DI53" s="119"/>
      <c r="DJ53" s="120"/>
      <c r="DK53" s="119"/>
      <c r="DL53" s="119"/>
      <c r="DM53" s="119"/>
      <c r="DN53" s="119"/>
      <c r="DO53" s="119"/>
      <c r="DP53" s="119"/>
      <c r="DQ53" s="120"/>
      <c r="DR53" s="119"/>
      <c r="DS53" s="119"/>
      <c r="DT53" s="119"/>
      <c r="DU53" s="119"/>
      <c r="DV53" s="119"/>
      <c r="DW53" s="119"/>
      <c r="DX53" s="120"/>
      <c r="DY53" s="119"/>
      <c r="DZ53" s="119"/>
      <c r="EA53" s="119"/>
      <c r="EB53" s="119"/>
      <c r="EC53" s="119"/>
      <c r="ED53" s="119"/>
      <c r="EE53" s="120"/>
      <c r="EF53" s="119"/>
      <c r="EG53" s="119"/>
      <c r="EH53" s="119"/>
      <c r="EI53" s="119"/>
      <c r="EJ53" s="119"/>
      <c r="EK53" s="119"/>
      <c r="EL53" s="120"/>
      <c r="EM53" s="119"/>
      <c r="EN53" s="119"/>
      <c r="EO53" s="119"/>
      <c r="EP53" s="119"/>
      <c r="EQ53" s="119"/>
      <c r="ER53" s="119"/>
      <c r="ES53" s="120"/>
      <c r="ET53" s="119"/>
      <c r="EU53" s="119"/>
      <c r="EV53" s="119"/>
      <c r="EW53" s="119"/>
      <c r="EX53" s="119"/>
      <c r="EY53" s="119"/>
      <c r="EZ53" s="120"/>
      <c r="FA53" s="119"/>
      <c r="FB53" s="119"/>
      <c r="FC53" s="119"/>
      <c r="FD53" s="119"/>
      <c r="FE53" s="119"/>
      <c r="FF53" s="119"/>
      <c r="FG53" s="120"/>
      <c r="FH53" s="119"/>
      <c r="FI53" s="119"/>
      <c r="FJ53" s="119"/>
      <c r="FK53" s="119"/>
      <c r="FL53" s="119"/>
      <c r="FM53" s="119"/>
      <c r="FN53" s="120"/>
      <c r="FO53" s="119"/>
      <c r="FP53" s="119"/>
      <c r="FQ53" s="119"/>
      <c r="FR53" s="119"/>
      <c r="FS53" s="119"/>
      <c r="FT53" s="119"/>
      <c r="FU53" s="120"/>
      <c r="FV53" s="119"/>
      <c r="FW53" s="119"/>
      <c r="FX53" s="119"/>
      <c r="FY53" s="119"/>
      <c r="FZ53" s="119"/>
      <c r="GA53" s="119"/>
      <c r="GB53" s="120"/>
      <c r="GC53" s="119"/>
      <c r="GD53" s="119"/>
      <c r="GE53" s="119"/>
      <c r="GF53" s="119"/>
      <c r="GG53" s="119"/>
      <c r="GH53" s="119"/>
      <c r="GI53" s="120"/>
      <c r="GJ53" s="119"/>
      <c r="GK53" s="119"/>
      <c r="GL53" s="119"/>
      <c r="GM53" s="119"/>
      <c r="GN53" s="119"/>
      <c r="GO53" s="119"/>
      <c r="GP53" s="120"/>
      <c r="GQ53" s="119"/>
      <c r="GR53" s="119"/>
      <c r="GS53" s="119"/>
      <c r="GT53" s="119"/>
      <c r="GU53" s="119"/>
      <c r="GV53" s="119"/>
      <c r="GW53" s="120"/>
      <c r="GX53" s="119"/>
      <c r="GY53" s="119"/>
      <c r="GZ53" s="119"/>
      <c r="HA53" s="119"/>
      <c r="HB53" s="119"/>
      <c r="HC53" s="119"/>
      <c r="HD53" s="120"/>
      <c r="HE53" s="119"/>
      <c r="HF53" s="119"/>
      <c r="HG53" s="119"/>
      <c r="HH53" s="119"/>
      <c r="HI53" s="119"/>
      <c r="HJ53" s="119"/>
      <c r="HK53" s="120"/>
      <c r="HL53" s="119"/>
      <c r="HM53" s="119"/>
      <c r="HN53" s="119"/>
      <c r="HO53" s="119"/>
      <c r="HP53" s="119"/>
      <c r="HQ53" s="119"/>
      <c r="HR53" s="120"/>
      <c r="HS53" s="119"/>
      <c r="HT53" s="119"/>
      <c r="HU53" s="119"/>
      <c r="HV53" s="119"/>
      <c r="HW53" s="119"/>
      <c r="HX53" s="119"/>
      <c r="HY53" s="120"/>
      <c r="HZ53" s="119"/>
      <c r="IA53" s="119"/>
      <c r="IB53" s="119"/>
      <c r="IC53" s="119"/>
      <c r="ID53" s="119"/>
      <c r="IE53" s="119"/>
      <c r="IF53" s="120"/>
      <c r="IG53" s="119"/>
      <c r="IH53" s="119"/>
      <c r="II53" s="119"/>
      <c r="IJ53" s="119"/>
      <c r="IK53" s="119"/>
      <c r="IL53" s="119"/>
      <c r="IM53" s="120"/>
      <c r="IN53" s="119"/>
    </row>
    <row r="54" spans="1:248" ht="14" x14ac:dyDescent="0.15">
      <c r="A54" s="635"/>
      <c r="B54" s="69" t="s">
        <v>411</v>
      </c>
      <c r="C54" s="100" t="e">
        <f>C16*C53</f>
        <v>#REF!</v>
      </c>
      <c r="D54" s="100" t="e">
        <f>D16*D53</f>
        <v>#REF!</v>
      </c>
      <c r="E54" s="88"/>
      <c r="F54" s="88"/>
    </row>
    <row r="55" spans="1:248" ht="14" x14ac:dyDescent="0.15">
      <c r="A55" s="635"/>
      <c r="B55" s="633" t="s">
        <v>412</v>
      </c>
      <c r="C55" s="634"/>
      <c r="D55" s="93"/>
      <c r="E55" s="88"/>
      <c r="F55" s="88"/>
    </row>
    <row r="56" spans="1:248" ht="25.5" customHeight="1" x14ac:dyDescent="0.15">
      <c r="A56" s="101" t="s">
        <v>413</v>
      </c>
      <c r="B56" s="69" t="s">
        <v>373</v>
      </c>
      <c r="C56" s="72" t="e">
        <f>C49-C54</f>
        <v>#REF!</v>
      </c>
      <c r="D56" s="72" t="e">
        <f>D49-D54</f>
        <v>#REF!</v>
      </c>
      <c r="E56" s="94"/>
      <c r="F56" s="94"/>
    </row>
    <row r="57" spans="1:248" ht="27" customHeight="1" x14ac:dyDescent="0.15">
      <c r="A57" s="101" t="s">
        <v>414</v>
      </c>
      <c r="B57" s="69" t="s">
        <v>375</v>
      </c>
      <c r="C57" s="102" t="e">
        <f>C56/C17</f>
        <v>#REF!</v>
      </c>
      <c r="D57" s="102" t="e">
        <f>D56/D17</f>
        <v>#REF!</v>
      </c>
      <c r="E57" s="94"/>
      <c r="F57" s="94"/>
    </row>
    <row r="58" spans="1:248" s="6" customFormat="1" ht="15" x14ac:dyDescent="0.15">
      <c r="A58" s="103"/>
      <c r="B58" s="104"/>
      <c r="C58" s="105"/>
      <c r="D58" s="106"/>
      <c r="E58" s="107"/>
      <c r="F58" s="108"/>
    </row>
    <row r="59" spans="1:248" s="6" customFormat="1" ht="21" customHeight="1" x14ac:dyDescent="0.15">
      <c r="A59" s="103"/>
      <c r="B59" s="104"/>
      <c r="C59" s="105"/>
      <c r="D59" s="109"/>
      <c r="E59" s="110"/>
      <c r="F59" s="111"/>
    </row>
    <row r="60" spans="1:248" s="7" customFormat="1" ht="20.25" customHeight="1" x14ac:dyDescent="0.15">
      <c r="A60" s="112"/>
      <c r="C60" s="113"/>
      <c r="D60" s="114"/>
      <c r="E60" s="115"/>
      <c r="F60" s="116"/>
    </row>
    <row r="61" spans="1:248" s="7" customFormat="1" ht="20.25" customHeight="1" x14ac:dyDescent="0.15">
      <c r="A61" s="117"/>
      <c r="C61" s="113"/>
      <c r="D61" s="114"/>
      <c r="E61" s="115"/>
      <c r="F61" s="116"/>
    </row>
    <row r="62" spans="1:248" s="7" customFormat="1" ht="20.25" customHeight="1" x14ac:dyDescent="0.15">
      <c r="A62" s="117"/>
      <c r="C62" s="113"/>
      <c r="D62" s="114"/>
      <c r="E62" s="115"/>
      <c r="F62" s="116"/>
    </row>
    <row r="63" spans="1:248" s="7" customFormat="1" ht="20.25" customHeight="1" x14ac:dyDescent="0.15">
      <c r="A63" s="117"/>
      <c r="C63" s="113"/>
      <c r="D63" s="114"/>
      <c r="E63" s="115"/>
      <c r="F63" s="116"/>
    </row>
    <row r="64" spans="1:248" s="7" customFormat="1" ht="20.25" customHeight="1" x14ac:dyDescent="0.15">
      <c r="A64" s="117"/>
      <c r="C64" s="113"/>
      <c r="D64" s="114"/>
      <c r="E64" s="115"/>
      <c r="F64" s="116"/>
    </row>
    <row r="65" spans="1:6" s="7" customFormat="1" ht="20.25" customHeight="1" x14ac:dyDescent="0.15">
      <c r="A65" s="117"/>
      <c r="C65" s="113"/>
      <c r="D65" s="114"/>
      <c r="E65" s="115"/>
      <c r="F65" s="116"/>
    </row>
    <row r="66" spans="1:6" s="8" customFormat="1" ht="14" x14ac:dyDescent="0.15">
      <c r="A66" s="123"/>
      <c r="D66" s="124"/>
      <c r="E66" s="125"/>
      <c r="F66" s="126"/>
    </row>
    <row r="68" spans="1:6" x14ac:dyDescent="0.15">
      <c r="F68" s="127"/>
    </row>
  </sheetData>
  <sheetProtection selectLockedCells="1" selectUnlockedCells="1"/>
  <protectedRanges>
    <protectedRange sqref="E40:F42 F26:F29 D53:F53 E46:F49 F50 D32:F34 D43:F44 F52 D36:F38 E35:F35 D55:F55 E54:F54 D58:F59 E56:F57" name="区域1" securityDescriptor=""/>
    <protectedRange sqref="D41:D42" name="区域1_2" securityDescriptor=""/>
    <protectedRange sqref="C30:C35 C19:C21 C37:C44 C23:C27 D30:D31 D40 D35" name="区域1_1" securityDescriptor=""/>
    <protectedRange sqref="C45:F45" name="区域1_4" securityDescriptor=""/>
    <protectedRange sqref="C46:D50" name="区域1_5" securityDescriptor=""/>
    <protectedRange sqref="C51:F51" name="区域1_6" securityDescriptor=""/>
    <protectedRange sqref="C54:C57 D54 D56:D57" name="区域1_7" securityDescriptor=""/>
  </protectedRanges>
  <mergeCells count="25">
    <mergeCell ref="A49:B49"/>
    <mergeCell ref="A50:B50"/>
    <mergeCell ref="A51:F51"/>
    <mergeCell ref="A52:B52"/>
    <mergeCell ref="B55:C55"/>
    <mergeCell ref="A53:A55"/>
    <mergeCell ref="A43:B43"/>
    <mergeCell ref="A45:F45"/>
    <mergeCell ref="A46:B46"/>
    <mergeCell ref="A47:B47"/>
    <mergeCell ref="A48:B48"/>
    <mergeCell ref="A15:B15"/>
    <mergeCell ref="A30:B30"/>
    <mergeCell ref="A31:B31"/>
    <mergeCell ref="A41:B41"/>
    <mergeCell ref="A42:B42"/>
    <mergeCell ref="A19:A21"/>
    <mergeCell ref="A22:A27"/>
    <mergeCell ref="A28:A29"/>
    <mergeCell ref="A37:A39"/>
    <mergeCell ref="A1:F1"/>
    <mergeCell ref="B3:F3"/>
    <mergeCell ref="B4:D4"/>
    <mergeCell ref="B5:D5"/>
    <mergeCell ref="D6:F6"/>
  </mergeCells>
  <phoneticPr fontId="65" type="noConversion"/>
  <dataValidations count="1">
    <dataValidation type="list" allowBlank="1" showInputMessage="1" showErrorMessage="1" sqref="F67">
      <formula1>"普票,增票"</formula1>
    </dataValidation>
  </dataValidations>
  <pageMargins left="0.70763888888888904" right="0.70763888888888904" top="0.74791666666666701" bottom="0.74791666666666701" header="0.31388888888888899" footer="0.31388888888888899"/>
  <pageSetup paperSize="9" scale="53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H7" sqref="H7"/>
    </sheetView>
  </sheetViews>
  <sheetFormatPr baseColWidth="10" defaultColWidth="9" defaultRowHeight="16" x14ac:dyDescent="0.15"/>
  <cols>
    <col min="1" max="1" width="13.5" style="395" customWidth="1"/>
    <col min="2" max="2" width="11.1640625" style="395" customWidth="1"/>
    <col min="3" max="6" width="8.5" style="395" customWidth="1"/>
    <col min="7" max="7" width="9.1640625" style="395" customWidth="1"/>
    <col min="8" max="8" width="13.6640625" style="395" customWidth="1"/>
    <col min="9" max="9" width="14.6640625" style="395" customWidth="1"/>
    <col min="10" max="12" width="13.83203125" style="395" customWidth="1"/>
    <col min="13" max="13" width="14.83203125" style="395" customWidth="1"/>
    <col min="14" max="14" width="16.1640625" style="395" customWidth="1"/>
    <col min="15" max="16384" width="9" style="395"/>
  </cols>
  <sheetData>
    <row r="1" spans="1:14" ht="17" x14ac:dyDescent="0.15">
      <c r="A1" s="397"/>
      <c r="B1" s="473" t="s">
        <v>47</v>
      </c>
      <c r="C1" s="473"/>
      <c r="D1" s="473"/>
      <c r="E1" s="473"/>
      <c r="F1" s="473"/>
      <c r="G1" s="474"/>
      <c r="H1" s="474"/>
      <c r="I1" s="474"/>
      <c r="J1" s="474"/>
    </row>
    <row r="2" spans="1:14" ht="4.5" customHeight="1" thickBot="1" x14ac:dyDescent="0.2"/>
    <row r="3" spans="1:14" s="396" customFormat="1" ht="14.25" customHeight="1" x14ac:dyDescent="0.15">
      <c r="A3" s="477" t="s">
        <v>48</v>
      </c>
      <c r="B3" s="483" t="s">
        <v>49</v>
      </c>
      <c r="C3" s="483" t="s">
        <v>50</v>
      </c>
      <c r="D3" s="475" t="s">
        <v>51</v>
      </c>
      <c r="E3" s="476"/>
      <c r="F3" s="475" t="s">
        <v>52</v>
      </c>
      <c r="G3" s="476"/>
      <c r="H3" s="492" t="s">
        <v>58</v>
      </c>
      <c r="I3" s="492" t="s">
        <v>59</v>
      </c>
      <c r="J3" s="492" t="s">
        <v>60</v>
      </c>
      <c r="K3" s="492" t="s">
        <v>61</v>
      </c>
      <c r="L3" s="483" t="s">
        <v>53</v>
      </c>
      <c r="M3" s="486" t="s">
        <v>54</v>
      </c>
      <c r="N3" s="489" t="s">
        <v>55</v>
      </c>
    </row>
    <row r="4" spans="1:14" s="396" customFormat="1" ht="14" x14ac:dyDescent="0.15">
      <c r="A4" s="478"/>
      <c r="B4" s="484"/>
      <c r="C4" s="484"/>
      <c r="D4" s="398" t="s">
        <v>56</v>
      </c>
      <c r="E4" s="398" t="s">
        <v>57</v>
      </c>
      <c r="F4" s="398" t="s">
        <v>56</v>
      </c>
      <c r="G4" s="398" t="s">
        <v>57</v>
      </c>
      <c r="H4" s="493"/>
      <c r="I4" s="493"/>
      <c r="J4" s="493"/>
      <c r="K4" s="493"/>
      <c r="L4" s="484"/>
      <c r="M4" s="487"/>
      <c r="N4" s="490"/>
    </row>
    <row r="5" spans="1:14" s="396" customFormat="1" ht="14" x14ac:dyDescent="0.15">
      <c r="A5" s="478"/>
      <c r="B5" s="484"/>
      <c r="C5" s="399" t="s">
        <v>62</v>
      </c>
      <c r="D5" s="400">
        <v>43191</v>
      </c>
      <c r="E5" s="400">
        <v>43191</v>
      </c>
      <c r="F5" s="400">
        <v>43195</v>
      </c>
      <c r="G5" s="400">
        <v>43195</v>
      </c>
      <c r="H5" s="400">
        <v>43195</v>
      </c>
      <c r="I5" s="400"/>
      <c r="J5" s="400"/>
      <c r="K5" s="400"/>
      <c r="L5" s="484"/>
      <c r="M5" s="487"/>
      <c r="N5" s="490"/>
    </row>
    <row r="6" spans="1:14" s="396" customFormat="1" ht="15" thickBot="1" x14ac:dyDescent="0.2">
      <c r="A6" s="479"/>
      <c r="B6" s="485"/>
      <c r="C6" s="401" t="s">
        <v>63</v>
      </c>
      <c r="D6" s="400">
        <v>43191</v>
      </c>
      <c r="E6" s="400"/>
      <c r="F6" s="400"/>
      <c r="G6" s="400"/>
      <c r="H6" s="402"/>
      <c r="I6" s="402"/>
      <c r="J6" s="402"/>
      <c r="K6" s="402"/>
      <c r="L6" s="485"/>
      <c r="M6" s="488"/>
      <c r="N6" s="491"/>
    </row>
    <row r="7" spans="1:14" s="396" customFormat="1" ht="15" customHeight="1" thickBot="1" x14ac:dyDescent="0.2">
      <c r="A7" s="403" t="s">
        <v>64</v>
      </c>
      <c r="B7" s="404"/>
      <c r="C7" s="404" t="s">
        <v>65</v>
      </c>
      <c r="D7" s="405">
        <v>0</v>
      </c>
      <c r="E7" s="405">
        <v>28</v>
      </c>
      <c r="F7" s="405">
        <v>0</v>
      </c>
      <c r="G7" s="405">
        <v>10</v>
      </c>
      <c r="H7" s="405">
        <v>50</v>
      </c>
      <c r="I7" s="405">
        <v>27</v>
      </c>
      <c r="J7" s="405">
        <v>0</v>
      </c>
      <c r="K7" s="405">
        <v>60</v>
      </c>
      <c r="L7" s="424">
        <f>SUM(D7:K7)</f>
        <v>175</v>
      </c>
      <c r="M7" s="425"/>
      <c r="N7" s="426">
        <f t="shared" ref="N7:N27" si="0">IF(C7="内部顾问",0,L7*M7)</f>
        <v>0</v>
      </c>
    </row>
    <row r="8" spans="1:14" s="396" customFormat="1" ht="15" customHeight="1" thickBot="1" x14ac:dyDescent="0.2">
      <c r="A8" s="406"/>
      <c r="B8" s="407"/>
      <c r="C8" s="407" t="s">
        <v>65</v>
      </c>
      <c r="D8" s="405">
        <v>3</v>
      </c>
      <c r="E8" s="405">
        <v>0</v>
      </c>
      <c r="F8" s="405">
        <v>5</v>
      </c>
      <c r="G8" s="405">
        <v>0</v>
      </c>
      <c r="H8" s="405">
        <v>85</v>
      </c>
      <c r="I8" s="405">
        <v>0</v>
      </c>
      <c r="J8" s="405">
        <v>0</v>
      </c>
      <c r="K8" s="405"/>
      <c r="L8" s="424">
        <f t="shared" ref="L8:L27" si="1">SUM(D8:K8)</f>
        <v>93</v>
      </c>
      <c r="M8" s="427"/>
      <c r="N8" s="428">
        <f t="shared" si="0"/>
        <v>0</v>
      </c>
    </row>
    <row r="9" spans="1:14" s="396" customFormat="1" ht="15" customHeight="1" thickBot="1" x14ac:dyDescent="0.2">
      <c r="A9" s="406"/>
      <c r="B9" s="407"/>
      <c r="C9" s="407" t="s">
        <v>65</v>
      </c>
      <c r="D9" s="405">
        <v>0</v>
      </c>
      <c r="E9" s="405">
        <v>0</v>
      </c>
      <c r="F9" s="405">
        <v>0</v>
      </c>
      <c r="G9" s="405">
        <v>0</v>
      </c>
      <c r="H9" s="405">
        <v>0</v>
      </c>
      <c r="I9" s="405">
        <v>0</v>
      </c>
      <c r="J9" s="405">
        <v>0</v>
      </c>
      <c r="K9" s="405">
        <v>0</v>
      </c>
      <c r="L9" s="424">
        <f t="shared" si="1"/>
        <v>0</v>
      </c>
      <c r="M9" s="427"/>
      <c r="N9" s="428">
        <f t="shared" si="0"/>
        <v>0</v>
      </c>
    </row>
    <row r="10" spans="1:14" s="396" customFormat="1" ht="15" customHeight="1" thickBot="1" x14ac:dyDescent="0.2">
      <c r="A10" s="406"/>
      <c r="B10" s="407"/>
      <c r="C10" s="407" t="s">
        <v>65</v>
      </c>
      <c r="D10" s="405">
        <v>0</v>
      </c>
      <c r="E10" s="405">
        <v>0</v>
      </c>
      <c r="F10" s="405">
        <v>0</v>
      </c>
      <c r="G10" s="405">
        <v>0</v>
      </c>
      <c r="H10" s="405">
        <v>0</v>
      </c>
      <c r="I10" s="405">
        <v>0</v>
      </c>
      <c r="J10" s="405">
        <v>0</v>
      </c>
      <c r="K10" s="405">
        <v>0</v>
      </c>
      <c r="L10" s="424">
        <f t="shared" si="1"/>
        <v>0</v>
      </c>
      <c r="M10" s="427"/>
      <c r="N10" s="428">
        <f t="shared" si="0"/>
        <v>0</v>
      </c>
    </row>
    <row r="11" spans="1:14" s="396" customFormat="1" ht="15" customHeight="1" thickBot="1" x14ac:dyDescent="0.2">
      <c r="A11" s="406"/>
      <c r="B11" s="407"/>
      <c r="C11" s="407" t="s">
        <v>65</v>
      </c>
      <c r="D11" s="405">
        <v>0</v>
      </c>
      <c r="E11" s="405">
        <v>0</v>
      </c>
      <c r="F11" s="405">
        <v>0</v>
      </c>
      <c r="G11" s="405">
        <v>0</v>
      </c>
      <c r="H11" s="405">
        <v>0</v>
      </c>
      <c r="I11" s="405">
        <v>0</v>
      </c>
      <c r="J11" s="405">
        <v>0</v>
      </c>
      <c r="K11" s="405">
        <v>0</v>
      </c>
      <c r="L11" s="424">
        <f t="shared" si="1"/>
        <v>0</v>
      </c>
      <c r="M11" s="427"/>
      <c r="N11" s="428">
        <f t="shared" si="0"/>
        <v>0</v>
      </c>
    </row>
    <row r="12" spans="1:14" s="396" customFormat="1" ht="15" customHeight="1" thickBot="1" x14ac:dyDescent="0.2">
      <c r="A12" s="406"/>
      <c r="B12" s="407"/>
      <c r="C12" s="407" t="s">
        <v>65</v>
      </c>
      <c r="D12" s="405">
        <v>0</v>
      </c>
      <c r="E12" s="405">
        <v>0</v>
      </c>
      <c r="F12" s="405">
        <v>0</v>
      </c>
      <c r="G12" s="405">
        <v>0</v>
      </c>
      <c r="H12" s="405">
        <v>0</v>
      </c>
      <c r="I12" s="405">
        <v>0</v>
      </c>
      <c r="J12" s="405">
        <v>0</v>
      </c>
      <c r="K12" s="405">
        <v>0</v>
      </c>
      <c r="L12" s="424">
        <f t="shared" si="1"/>
        <v>0</v>
      </c>
      <c r="M12" s="427"/>
      <c r="N12" s="428">
        <f t="shared" si="0"/>
        <v>0</v>
      </c>
    </row>
    <row r="13" spans="1:14" s="396" customFormat="1" ht="15" customHeight="1" thickBot="1" x14ac:dyDescent="0.2">
      <c r="A13" s="406"/>
      <c r="B13" s="407"/>
      <c r="C13" s="407" t="s">
        <v>65</v>
      </c>
      <c r="D13" s="405">
        <v>0</v>
      </c>
      <c r="E13" s="405">
        <v>0</v>
      </c>
      <c r="F13" s="405">
        <v>0</v>
      </c>
      <c r="G13" s="405">
        <v>0</v>
      </c>
      <c r="H13" s="405">
        <v>0</v>
      </c>
      <c r="I13" s="405">
        <v>0</v>
      </c>
      <c r="J13" s="405">
        <v>0</v>
      </c>
      <c r="K13" s="405">
        <v>0</v>
      </c>
      <c r="L13" s="424">
        <f t="shared" si="1"/>
        <v>0</v>
      </c>
      <c r="M13" s="427"/>
      <c r="N13" s="428">
        <f t="shared" si="0"/>
        <v>0</v>
      </c>
    </row>
    <row r="14" spans="1:14" s="396" customFormat="1" ht="15" customHeight="1" thickBot="1" x14ac:dyDescent="0.2">
      <c r="A14" s="406"/>
      <c r="B14" s="407"/>
      <c r="C14" s="407" t="s">
        <v>65</v>
      </c>
      <c r="D14" s="405">
        <v>0</v>
      </c>
      <c r="E14" s="405">
        <v>0</v>
      </c>
      <c r="F14" s="405">
        <v>0</v>
      </c>
      <c r="G14" s="405">
        <v>0</v>
      </c>
      <c r="H14" s="405">
        <v>0</v>
      </c>
      <c r="I14" s="405">
        <v>0</v>
      </c>
      <c r="J14" s="405">
        <v>0</v>
      </c>
      <c r="K14" s="405">
        <v>0</v>
      </c>
      <c r="L14" s="424">
        <f t="shared" si="1"/>
        <v>0</v>
      </c>
      <c r="M14" s="427"/>
      <c r="N14" s="428">
        <f t="shared" si="0"/>
        <v>0</v>
      </c>
    </row>
    <row r="15" spans="1:14" s="396" customFormat="1" ht="15" customHeight="1" thickBot="1" x14ac:dyDescent="0.2">
      <c r="A15" s="406"/>
      <c r="B15" s="407"/>
      <c r="C15" s="407" t="s">
        <v>65</v>
      </c>
      <c r="D15" s="405">
        <v>0</v>
      </c>
      <c r="E15" s="405">
        <v>0</v>
      </c>
      <c r="F15" s="405">
        <v>0</v>
      </c>
      <c r="G15" s="405">
        <v>0</v>
      </c>
      <c r="H15" s="405">
        <v>0</v>
      </c>
      <c r="I15" s="405">
        <v>0</v>
      </c>
      <c r="J15" s="405">
        <v>0</v>
      </c>
      <c r="K15" s="405">
        <v>0</v>
      </c>
      <c r="L15" s="424">
        <f t="shared" si="1"/>
        <v>0</v>
      </c>
      <c r="M15" s="427"/>
      <c r="N15" s="428">
        <f t="shared" si="0"/>
        <v>0</v>
      </c>
    </row>
    <row r="16" spans="1:14" s="396" customFormat="1" ht="15" customHeight="1" thickBot="1" x14ac:dyDescent="0.2">
      <c r="A16" s="406"/>
      <c r="B16" s="407"/>
      <c r="C16" s="407" t="s">
        <v>65</v>
      </c>
      <c r="D16" s="405">
        <v>0</v>
      </c>
      <c r="E16" s="405">
        <v>0</v>
      </c>
      <c r="F16" s="405">
        <v>0</v>
      </c>
      <c r="G16" s="405">
        <v>0</v>
      </c>
      <c r="H16" s="405">
        <v>0</v>
      </c>
      <c r="I16" s="405">
        <v>0</v>
      </c>
      <c r="J16" s="405">
        <v>0</v>
      </c>
      <c r="K16" s="405">
        <v>0</v>
      </c>
      <c r="L16" s="424">
        <f t="shared" si="1"/>
        <v>0</v>
      </c>
      <c r="M16" s="427"/>
      <c r="N16" s="428">
        <f t="shared" si="0"/>
        <v>0</v>
      </c>
    </row>
    <row r="17" spans="1:15" s="396" customFormat="1" ht="15" customHeight="1" thickBot="1" x14ac:dyDescent="0.2">
      <c r="A17" s="406"/>
      <c r="B17" s="407"/>
      <c r="C17" s="407" t="s">
        <v>65</v>
      </c>
      <c r="D17" s="405">
        <v>0</v>
      </c>
      <c r="E17" s="405">
        <v>0</v>
      </c>
      <c r="F17" s="405">
        <v>0</v>
      </c>
      <c r="G17" s="405">
        <v>0</v>
      </c>
      <c r="H17" s="405">
        <v>0</v>
      </c>
      <c r="I17" s="405">
        <v>0</v>
      </c>
      <c r="J17" s="405">
        <v>0</v>
      </c>
      <c r="K17" s="405">
        <v>0</v>
      </c>
      <c r="L17" s="424">
        <f t="shared" si="1"/>
        <v>0</v>
      </c>
      <c r="M17" s="427"/>
      <c r="N17" s="428">
        <f t="shared" si="0"/>
        <v>0</v>
      </c>
    </row>
    <row r="18" spans="1:15" s="396" customFormat="1" ht="15" customHeight="1" thickBot="1" x14ac:dyDescent="0.2">
      <c r="A18" s="406"/>
      <c r="B18" s="407"/>
      <c r="C18" s="407" t="s">
        <v>65</v>
      </c>
      <c r="D18" s="405">
        <v>0</v>
      </c>
      <c r="E18" s="405">
        <v>0</v>
      </c>
      <c r="F18" s="405">
        <v>0</v>
      </c>
      <c r="G18" s="405">
        <v>0</v>
      </c>
      <c r="H18" s="405">
        <v>0</v>
      </c>
      <c r="I18" s="405">
        <v>0</v>
      </c>
      <c r="J18" s="405">
        <v>0</v>
      </c>
      <c r="K18" s="405">
        <v>0</v>
      </c>
      <c r="L18" s="424">
        <f t="shared" si="1"/>
        <v>0</v>
      </c>
      <c r="M18" s="427"/>
      <c r="N18" s="428">
        <f t="shared" si="0"/>
        <v>0</v>
      </c>
    </row>
    <row r="19" spans="1:15" s="396" customFormat="1" ht="15" customHeight="1" thickBot="1" x14ac:dyDescent="0.2">
      <c r="A19" s="406"/>
      <c r="B19" s="407"/>
      <c r="C19" s="407" t="s">
        <v>65</v>
      </c>
      <c r="D19" s="405">
        <v>0</v>
      </c>
      <c r="E19" s="405">
        <v>0</v>
      </c>
      <c r="F19" s="405">
        <v>0</v>
      </c>
      <c r="G19" s="405">
        <v>0</v>
      </c>
      <c r="H19" s="405">
        <v>0</v>
      </c>
      <c r="I19" s="405">
        <v>0</v>
      </c>
      <c r="J19" s="405">
        <v>0</v>
      </c>
      <c r="K19" s="405">
        <v>0</v>
      </c>
      <c r="L19" s="424">
        <f t="shared" si="1"/>
        <v>0</v>
      </c>
      <c r="M19" s="427"/>
      <c r="N19" s="428">
        <f t="shared" si="0"/>
        <v>0</v>
      </c>
    </row>
    <row r="20" spans="1:15" s="396" customFormat="1" ht="15" customHeight="1" thickBot="1" x14ac:dyDescent="0.2">
      <c r="A20" s="406"/>
      <c r="B20" s="407"/>
      <c r="C20" s="407" t="s">
        <v>65</v>
      </c>
      <c r="D20" s="405">
        <v>0</v>
      </c>
      <c r="E20" s="405">
        <v>0</v>
      </c>
      <c r="F20" s="405">
        <v>0</v>
      </c>
      <c r="G20" s="405">
        <v>0</v>
      </c>
      <c r="H20" s="405">
        <v>0</v>
      </c>
      <c r="I20" s="405">
        <v>0</v>
      </c>
      <c r="J20" s="405">
        <v>0</v>
      </c>
      <c r="K20" s="405">
        <v>0</v>
      </c>
      <c r="L20" s="424">
        <f t="shared" si="1"/>
        <v>0</v>
      </c>
      <c r="M20" s="427"/>
      <c r="N20" s="428">
        <f t="shared" si="0"/>
        <v>0</v>
      </c>
    </row>
    <row r="21" spans="1:15" s="396" customFormat="1" ht="15" customHeight="1" thickBot="1" x14ac:dyDescent="0.2">
      <c r="A21" s="406"/>
      <c r="B21" s="407"/>
      <c r="C21" s="407" t="s">
        <v>65</v>
      </c>
      <c r="D21" s="405">
        <v>0</v>
      </c>
      <c r="E21" s="405">
        <v>0</v>
      </c>
      <c r="F21" s="405">
        <v>0</v>
      </c>
      <c r="G21" s="405">
        <v>0</v>
      </c>
      <c r="H21" s="405">
        <v>0</v>
      </c>
      <c r="I21" s="405">
        <v>0</v>
      </c>
      <c r="J21" s="405">
        <v>0</v>
      </c>
      <c r="K21" s="405">
        <v>0</v>
      </c>
      <c r="L21" s="424">
        <f t="shared" si="1"/>
        <v>0</v>
      </c>
      <c r="M21" s="427"/>
      <c r="N21" s="428">
        <f t="shared" si="0"/>
        <v>0</v>
      </c>
    </row>
    <row r="22" spans="1:15" s="396" customFormat="1" ht="15" customHeight="1" thickBot="1" x14ac:dyDescent="0.2">
      <c r="A22" s="406"/>
      <c r="B22" s="407"/>
      <c r="C22" s="407" t="s">
        <v>66</v>
      </c>
      <c r="D22" s="405">
        <v>0</v>
      </c>
      <c r="E22" s="405">
        <v>0</v>
      </c>
      <c r="F22" s="405">
        <v>0</v>
      </c>
      <c r="G22" s="405">
        <v>0</v>
      </c>
      <c r="H22" s="405">
        <v>0</v>
      </c>
      <c r="I22" s="405">
        <v>0</v>
      </c>
      <c r="J22" s="405">
        <v>0</v>
      </c>
      <c r="K22" s="405">
        <v>0</v>
      </c>
      <c r="L22" s="424">
        <f t="shared" si="1"/>
        <v>0</v>
      </c>
      <c r="M22" s="427"/>
      <c r="N22" s="428">
        <f t="shared" si="0"/>
        <v>0</v>
      </c>
    </row>
    <row r="23" spans="1:15" s="396" customFormat="1" ht="15" customHeight="1" thickBot="1" x14ac:dyDescent="0.2">
      <c r="A23" s="406"/>
      <c r="B23" s="407"/>
      <c r="C23" s="407" t="s">
        <v>67</v>
      </c>
      <c r="D23" s="405">
        <v>0</v>
      </c>
      <c r="E23" s="405">
        <v>0</v>
      </c>
      <c r="F23" s="405">
        <v>0</v>
      </c>
      <c r="G23" s="405">
        <v>0</v>
      </c>
      <c r="H23" s="405">
        <v>0</v>
      </c>
      <c r="I23" s="405">
        <v>0</v>
      </c>
      <c r="J23" s="405">
        <v>0</v>
      </c>
      <c r="K23" s="405">
        <v>0</v>
      </c>
      <c r="L23" s="424">
        <f t="shared" si="1"/>
        <v>0</v>
      </c>
      <c r="M23" s="427"/>
      <c r="N23" s="428">
        <f t="shared" si="0"/>
        <v>0</v>
      </c>
    </row>
    <row r="24" spans="1:15" s="396" customFormat="1" ht="15" customHeight="1" thickBot="1" x14ac:dyDescent="0.2">
      <c r="A24" s="406"/>
      <c r="B24" s="407"/>
      <c r="C24" s="407" t="s">
        <v>66</v>
      </c>
      <c r="D24" s="405">
        <v>0</v>
      </c>
      <c r="E24" s="405">
        <v>0</v>
      </c>
      <c r="F24" s="405">
        <v>0</v>
      </c>
      <c r="G24" s="405">
        <v>0</v>
      </c>
      <c r="H24" s="405">
        <v>0</v>
      </c>
      <c r="I24" s="405">
        <v>0</v>
      </c>
      <c r="J24" s="405">
        <v>0</v>
      </c>
      <c r="K24" s="405">
        <v>0</v>
      </c>
      <c r="L24" s="424">
        <f t="shared" si="1"/>
        <v>0</v>
      </c>
      <c r="M24" s="427">
        <v>0</v>
      </c>
      <c r="N24" s="428">
        <f t="shared" si="0"/>
        <v>0</v>
      </c>
    </row>
    <row r="25" spans="1:15" s="396" customFormat="1" ht="15" customHeight="1" thickBot="1" x14ac:dyDescent="0.2">
      <c r="A25" s="406"/>
      <c r="B25" s="407"/>
      <c r="C25" s="407" t="s">
        <v>67</v>
      </c>
      <c r="D25" s="405">
        <v>0</v>
      </c>
      <c r="E25" s="405">
        <v>0</v>
      </c>
      <c r="F25" s="405">
        <v>0</v>
      </c>
      <c r="G25" s="405">
        <v>0</v>
      </c>
      <c r="H25" s="405">
        <v>0</v>
      </c>
      <c r="I25" s="405">
        <v>0</v>
      </c>
      <c r="J25" s="405">
        <v>0</v>
      </c>
      <c r="K25" s="405">
        <v>0</v>
      </c>
      <c r="L25" s="424">
        <f t="shared" si="1"/>
        <v>0</v>
      </c>
      <c r="M25" s="427">
        <v>0</v>
      </c>
      <c r="N25" s="428">
        <f t="shared" si="0"/>
        <v>0</v>
      </c>
    </row>
    <row r="26" spans="1:15" s="396" customFormat="1" ht="15" customHeight="1" thickBot="1" x14ac:dyDescent="0.2">
      <c r="A26" s="406"/>
      <c r="B26" s="407"/>
      <c r="C26" s="407" t="s">
        <v>65</v>
      </c>
      <c r="D26" s="405">
        <v>0</v>
      </c>
      <c r="E26" s="405">
        <v>0</v>
      </c>
      <c r="F26" s="405">
        <v>0</v>
      </c>
      <c r="G26" s="405">
        <v>0</v>
      </c>
      <c r="H26" s="405">
        <v>0</v>
      </c>
      <c r="I26" s="405">
        <v>0</v>
      </c>
      <c r="J26" s="405">
        <v>0</v>
      </c>
      <c r="K26" s="405">
        <v>0</v>
      </c>
      <c r="L26" s="424">
        <f t="shared" si="1"/>
        <v>0</v>
      </c>
      <c r="M26" s="427"/>
      <c r="N26" s="428">
        <f t="shared" si="0"/>
        <v>0</v>
      </c>
    </row>
    <row r="27" spans="1:15" s="396" customFormat="1" ht="15" customHeight="1" x14ac:dyDescent="0.15">
      <c r="A27" s="406"/>
      <c r="B27" s="407"/>
      <c r="C27" s="407" t="s">
        <v>65</v>
      </c>
      <c r="D27" s="405">
        <v>0</v>
      </c>
      <c r="E27" s="405">
        <v>0</v>
      </c>
      <c r="F27" s="405">
        <v>0</v>
      </c>
      <c r="G27" s="405">
        <v>0</v>
      </c>
      <c r="H27" s="405">
        <v>0</v>
      </c>
      <c r="I27" s="405">
        <v>0</v>
      </c>
      <c r="J27" s="405">
        <v>0</v>
      </c>
      <c r="K27" s="405">
        <v>0</v>
      </c>
      <c r="L27" s="424">
        <f t="shared" si="1"/>
        <v>0</v>
      </c>
      <c r="M27" s="427"/>
      <c r="N27" s="428">
        <f t="shared" si="0"/>
        <v>0</v>
      </c>
    </row>
    <row r="28" spans="1:15" s="396" customFormat="1" ht="15" customHeight="1" thickBot="1" x14ac:dyDescent="0.2">
      <c r="A28" s="408" t="s">
        <v>53</v>
      </c>
      <c r="B28" s="409"/>
      <c r="C28" s="409"/>
      <c r="D28" s="410">
        <f>SUM(D7:D27)</f>
        <v>3</v>
      </c>
      <c r="E28" s="410">
        <f>SUM(E7:E27)</f>
        <v>28</v>
      </c>
      <c r="F28" s="410">
        <f>SUM(F7:F27)</f>
        <v>5</v>
      </c>
      <c r="G28" s="410">
        <f t="shared" ref="G28:L28" si="2">SUM(G7:G27)</f>
        <v>10</v>
      </c>
      <c r="H28" s="410">
        <f t="shared" si="2"/>
        <v>135</v>
      </c>
      <c r="I28" s="410">
        <f t="shared" si="2"/>
        <v>27</v>
      </c>
      <c r="J28" s="410">
        <f t="shared" si="2"/>
        <v>0</v>
      </c>
      <c r="K28" s="410">
        <f t="shared" si="2"/>
        <v>60</v>
      </c>
      <c r="L28" s="410">
        <f t="shared" si="2"/>
        <v>268</v>
      </c>
      <c r="M28" s="429"/>
      <c r="N28" s="430"/>
      <c r="O28" s="396" t="s">
        <v>68</v>
      </c>
    </row>
    <row r="29" spans="1:15" s="396" customFormat="1" ht="13" x14ac:dyDescent="0.15">
      <c r="A29" s="411"/>
      <c r="B29" s="411"/>
      <c r="C29" s="411"/>
      <c r="D29" s="411"/>
      <c r="E29" s="411"/>
      <c r="F29" s="411"/>
      <c r="G29" s="411"/>
      <c r="H29" s="411"/>
      <c r="I29" s="411"/>
      <c r="J29" s="411"/>
      <c r="K29" s="411"/>
      <c r="L29" s="411"/>
    </row>
    <row r="30" spans="1:15" s="396" customFormat="1" ht="15" thickBot="1" x14ac:dyDescent="0.2">
      <c r="A30" s="480" t="s">
        <v>69</v>
      </c>
      <c r="B30" s="412" t="s">
        <v>70</v>
      </c>
      <c r="C30" s="413"/>
      <c r="D30" s="414">
        <f>D28-D31-D32</f>
        <v>3</v>
      </c>
      <c r="E30" s="414">
        <f>E28-E31-E32</f>
        <v>28</v>
      </c>
      <c r="F30" s="414">
        <f>F28-F31-F32</f>
        <v>5</v>
      </c>
      <c r="G30" s="414">
        <f t="shared" ref="G30:K30" si="3">G28-G31-G32</f>
        <v>10</v>
      </c>
      <c r="H30" s="414">
        <f t="shared" si="3"/>
        <v>135</v>
      </c>
      <c r="I30" s="414">
        <f t="shared" si="3"/>
        <v>27</v>
      </c>
      <c r="J30" s="414">
        <f t="shared" si="3"/>
        <v>0</v>
      </c>
      <c r="K30" s="414">
        <f t="shared" si="3"/>
        <v>60</v>
      </c>
      <c r="L30" s="431">
        <f>SUM(D30:K30)</f>
        <v>268</v>
      </c>
    </row>
    <row r="31" spans="1:15" s="396" customFormat="1" ht="15" thickBot="1" x14ac:dyDescent="0.2">
      <c r="A31" s="481"/>
      <c r="B31" s="415" t="s">
        <v>71</v>
      </c>
      <c r="C31" s="416"/>
      <c r="D31" s="417">
        <f t="shared" ref="D31:K31" si="4">SUMIFS(D7:D27,$C$7:$C$27,"自由顾问")</f>
        <v>0</v>
      </c>
      <c r="E31" s="417">
        <f t="shared" si="4"/>
        <v>0</v>
      </c>
      <c r="F31" s="417">
        <f t="shared" si="4"/>
        <v>0</v>
      </c>
      <c r="G31" s="417">
        <f t="shared" si="4"/>
        <v>0</v>
      </c>
      <c r="H31" s="417">
        <f t="shared" si="4"/>
        <v>0</v>
      </c>
      <c r="I31" s="417">
        <f t="shared" si="4"/>
        <v>0</v>
      </c>
      <c r="J31" s="417">
        <f t="shared" si="4"/>
        <v>0</v>
      </c>
      <c r="K31" s="417">
        <f t="shared" si="4"/>
        <v>0</v>
      </c>
      <c r="L31" s="431">
        <f t="shared" ref="L31:L32" si="5">SUM(D31:K31)</f>
        <v>0</v>
      </c>
    </row>
    <row r="32" spans="1:15" s="396" customFormat="1" ht="15" thickBot="1" x14ac:dyDescent="0.2">
      <c r="A32" s="482"/>
      <c r="B32" s="418" t="s">
        <v>72</v>
      </c>
      <c r="C32" s="419"/>
      <c r="D32" s="420">
        <f t="shared" ref="D32:K32" si="6">SUMIFS(D7:D27,$C$7:$C$27,"采购顾问")</f>
        <v>0</v>
      </c>
      <c r="E32" s="420">
        <f t="shared" si="6"/>
        <v>0</v>
      </c>
      <c r="F32" s="420">
        <f t="shared" si="6"/>
        <v>0</v>
      </c>
      <c r="G32" s="420">
        <f t="shared" si="6"/>
        <v>0</v>
      </c>
      <c r="H32" s="420">
        <f t="shared" si="6"/>
        <v>0</v>
      </c>
      <c r="I32" s="420">
        <f t="shared" si="6"/>
        <v>0</v>
      </c>
      <c r="J32" s="420">
        <f t="shared" si="6"/>
        <v>0</v>
      </c>
      <c r="K32" s="420">
        <f t="shared" si="6"/>
        <v>0</v>
      </c>
      <c r="L32" s="431">
        <f t="shared" si="5"/>
        <v>0</v>
      </c>
      <c r="M32" s="411"/>
    </row>
    <row r="34" spans="1:14" x14ac:dyDescent="0.15">
      <c r="A34" s="331" t="s">
        <v>38</v>
      </c>
      <c r="B34" s="421" t="s">
        <v>73</v>
      </c>
    </row>
    <row r="35" spans="1:14" x14ac:dyDescent="0.15">
      <c r="A35" s="422"/>
      <c r="B35" s="422" t="s">
        <v>74</v>
      </c>
      <c r="C35" s="422"/>
      <c r="D35" s="422"/>
      <c r="E35" s="422"/>
      <c r="F35" s="422"/>
      <c r="G35" s="422"/>
      <c r="H35" s="422"/>
      <c r="I35" s="422"/>
      <c r="J35" s="422"/>
      <c r="K35" s="422"/>
      <c r="L35" s="422"/>
      <c r="M35" s="422"/>
    </row>
    <row r="36" spans="1:14" x14ac:dyDescent="0.15">
      <c r="B36" s="423" t="s">
        <v>75</v>
      </c>
    </row>
    <row r="38" spans="1:14" x14ac:dyDescent="0.15">
      <c r="N38" s="395" t="s">
        <v>68</v>
      </c>
    </row>
  </sheetData>
  <mergeCells count="14">
    <mergeCell ref="L3:L6"/>
    <mergeCell ref="M3:M6"/>
    <mergeCell ref="N3:N6"/>
    <mergeCell ref="H3:H4"/>
    <mergeCell ref="I3:I4"/>
    <mergeCell ref="J3:J4"/>
    <mergeCell ref="K3:K4"/>
    <mergeCell ref="B1:J1"/>
    <mergeCell ref="D3:E3"/>
    <mergeCell ref="F3:G3"/>
    <mergeCell ref="A3:A6"/>
    <mergeCell ref="A30:A32"/>
    <mergeCell ref="B3:B6"/>
    <mergeCell ref="C3:C4"/>
  </mergeCells>
  <phoneticPr fontId="65" type="noConversion"/>
  <dataValidations count="1">
    <dataValidation type="list" allowBlank="1" showInputMessage="1" showErrorMessage="1" sqref="C7:C27">
      <formula1>"内部顾问,自由顾问,采购顾问"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G41" sqref="G41"/>
    </sheetView>
  </sheetViews>
  <sheetFormatPr baseColWidth="10" defaultColWidth="9" defaultRowHeight="15" x14ac:dyDescent="0.15"/>
  <cols>
    <col min="1" max="1" width="16" style="284" customWidth="1"/>
    <col min="2" max="2" width="18.6640625" style="351" customWidth="1"/>
    <col min="3" max="3" width="14.83203125" style="284" customWidth="1"/>
    <col min="4" max="4" width="16.33203125" style="284" customWidth="1"/>
    <col min="5" max="5" width="19" style="284" customWidth="1"/>
    <col min="6" max="6" width="16.6640625" style="286" customWidth="1"/>
    <col min="7" max="7" width="16.6640625" style="284" customWidth="1"/>
    <col min="8" max="8" width="14.5" style="284" customWidth="1"/>
    <col min="9" max="9" width="2.33203125" style="284" customWidth="1"/>
    <col min="10" max="10" width="20" style="284" customWidth="1"/>
    <col min="11" max="11" width="17.1640625" style="284" customWidth="1"/>
    <col min="12" max="12" width="10.6640625" style="284" customWidth="1"/>
    <col min="13" max="13" width="12.33203125" style="284" customWidth="1"/>
    <col min="14" max="16384" width="9" style="284"/>
  </cols>
  <sheetData>
    <row r="1" spans="1:10" ht="17" x14ac:dyDescent="0.15">
      <c r="A1" s="473" t="s">
        <v>76</v>
      </c>
      <c r="B1" s="473"/>
      <c r="C1" s="473"/>
      <c r="D1" s="473"/>
      <c r="E1" s="473"/>
      <c r="F1" s="352" t="s">
        <v>1</v>
      </c>
      <c r="J1" s="495" t="s">
        <v>77</v>
      </c>
    </row>
    <row r="2" spans="1:10" s="349" customFormat="1" x14ac:dyDescent="0.15">
      <c r="A2" s="501" t="s">
        <v>78</v>
      </c>
      <c r="B2" s="502"/>
      <c r="C2" s="502"/>
      <c r="D2" s="502"/>
      <c r="E2" s="502"/>
      <c r="F2" s="502"/>
      <c r="G2" s="502"/>
      <c r="H2" s="284"/>
      <c r="J2" s="495"/>
    </row>
    <row r="3" spans="1:10" s="331" customFormat="1" ht="14" x14ac:dyDescent="0.15">
      <c r="A3" s="503" t="s">
        <v>79</v>
      </c>
      <c r="B3" s="504"/>
      <c r="C3" s="504"/>
      <c r="D3" s="504"/>
      <c r="E3" s="504"/>
      <c r="F3" s="504"/>
      <c r="G3" s="505"/>
      <c r="H3" s="353"/>
      <c r="I3" s="353"/>
      <c r="J3" s="495"/>
    </row>
    <row r="4" spans="1:10" s="331" customFormat="1" ht="14" x14ac:dyDescent="0.15">
      <c r="A4" s="506" t="s">
        <v>80</v>
      </c>
      <c r="B4" s="506"/>
      <c r="C4" s="354" t="s">
        <v>81</v>
      </c>
      <c r="D4" s="355" t="s">
        <v>82</v>
      </c>
      <c r="E4" s="355" t="s">
        <v>83</v>
      </c>
      <c r="F4" s="355" t="s">
        <v>84</v>
      </c>
      <c r="G4" s="356" t="s">
        <v>85</v>
      </c>
      <c r="H4" s="353"/>
      <c r="J4" s="495"/>
    </row>
    <row r="5" spans="1:10" x14ac:dyDescent="0.15">
      <c r="A5" s="496" t="s">
        <v>66</v>
      </c>
      <c r="B5" s="496"/>
      <c r="C5" s="357">
        <f>D5*0.075</f>
        <v>0</v>
      </c>
      <c r="D5" s="295">
        <f>SUMIFS(项目人天预估!L:L,项目人天预估!C:C,"自由顾问")</f>
        <v>0</v>
      </c>
      <c r="E5" s="358">
        <v>0</v>
      </c>
      <c r="F5" s="295">
        <f t="shared" ref="F5:F9" si="0">D5/(1+E5)</f>
        <v>0</v>
      </c>
      <c r="G5" s="309">
        <f t="shared" ref="G5:G9" si="1">D5-F5</f>
        <v>0</v>
      </c>
      <c r="H5" s="331"/>
      <c r="J5" s="495"/>
    </row>
    <row r="6" spans="1:10" x14ac:dyDescent="0.15">
      <c r="A6" s="496" t="s">
        <v>67</v>
      </c>
      <c r="B6" s="496"/>
      <c r="C6" s="359"/>
      <c r="D6" s="360">
        <f>SUMIFS(项目人天预估!L:L,项目人天预估!C:C,"采购顾问")</f>
        <v>0</v>
      </c>
      <c r="E6" s="358">
        <v>0</v>
      </c>
      <c r="F6" s="360">
        <f t="shared" si="0"/>
        <v>0</v>
      </c>
      <c r="G6" s="361">
        <f t="shared" si="1"/>
        <v>0</v>
      </c>
      <c r="J6" s="495"/>
    </row>
    <row r="7" spans="1:10" s="350" customFormat="1" x14ac:dyDescent="0.15">
      <c r="A7" s="362"/>
      <c r="B7" s="363"/>
      <c r="C7" s="364"/>
      <c r="D7" s="365"/>
      <c r="E7" s="366"/>
      <c r="G7" s="286"/>
      <c r="H7" s="284"/>
      <c r="J7" s="495"/>
    </row>
    <row r="8" spans="1:10" s="350" customFormat="1" ht="14" x14ac:dyDescent="0.15">
      <c r="A8" s="367" t="s">
        <v>86</v>
      </c>
      <c r="B8" s="368"/>
      <c r="C8" s="368"/>
      <c r="D8" s="369" t="s">
        <v>87</v>
      </c>
      <c r="E8" s="369" t="s">
        <v>83</v>
      </c>
      <c r="F8" s="355" t="s">
        <v>84</v>
      </c>
      <c r="G8" s="356" t="s">
        <v>85</v>
      </c>
      <c r="J8" s="495"/>
    </row>
    <row r="9" spans="1:10" s="350" customFormat="1" ht="28.5" customHeight="1" x14ac:dyDescent="0.15">
      <c r="A9" s="497" t="s">
        <v>88</v>
      </c>
      <c r="B9" s="498"/>
      <c r="C9" s="499"/>
      <c r="D9" s="371">
        <v>0</v>
      </c>
      <c r="E9" s="358">
        <v>0</v>
      </c>
      <c r="F9" s="360">
        <f t="shared" si="0"/>
        <v>0</v>
      </c>
      <c r="G9" s="361">
        <f t="shared" si="1"/>
        <v>0</v>
      </c>
      <c r="J9" s="495"/>
    </row>
    <row r="10" spans="1:10" x14ac:dyDescent="0.15">
      <c r="E10" s="286"/>
      <c r="F10" s="284"/>
      <c r="J10" s="495"/>
    </row>
    <row r="11" spans="1:10" s="350" customFormat="1" x14ac:dyDescent="0.15">
      <c r="A11" s="372" t="s">
        <v>89</v>
      </c>
      <c r="B11" s="373"/>
      <c r="C11" s="373"/>
      <c r="D11" s="369" t="s">
        <v>87</v>
      </c>
      <c r="E11" s="369" t="s">
        <v>83</v>
      </c>
      <c r="F11" s="355" t="s">
        <v>84</v>
      </c>
      <c r="G11" s="356" t="s">
        <v>85</v>
      </c>
      <c r="J11" s="495"/>
    </row>
    <row r="12" spans="1:10" s="350" customFormat="1" ht="27.75" customHeight="1" x14ac:dyDescent="0.15">
      <c r="A12" s="497" t="s">
        <v>88</v>
      </c>
      <c r="B12" s="498"/>
      <c r="C12" s="499"/>
      <c r="D12" s="371">
        <v>0</v>
      </c>
      <c r="E12" s="358">
        <v>0</v>
      </c>
      <c r="F12" s="360">
        <f>D12/(1+E12)</f>
        <v>0</v>
      </c>
      <c r="G12" s="361">
        <f>D12-F12</f>
        <v>0</v>
      </c>
    </row>
    <row r="13" spans="1:10" x14ac:dyDescent="0.15">
      <c r="J13" s="331"/>
    </row>
    <row r="14" spans="1:10" x14ac:dyDescent="0.15">
      <c r="A14" s="323" t="s">
        <v>90</v>
      </c>
      <c r="I14" s="289"/>
      <c r="J14" s="331"/>
    </row>
    <row r="15" spans="1:10" ht="17" x14ac:dyDescent="0.15">
      <c r="A15" s="500" t="s">
        <v>91</v>
      </c>
      <c r="B15" s="500"/>
      <c r="C15" s="500"/>
      <c r="D15" s="500"/>
      <c r="E15" s="500"/>
      <c r="F15" s="374"/>
      <c r="J15" s="331"/>
    </row>
    <row r="16" spans="1:10" x14ac:dyDescent="0.15">
      <c r="A16" s="370" t="s">
        <v>92</v>
      </c>
      <c r="B16" s="370" t="s">
        <v>93</v>
      </c>
      <c r="C16" s="370" t="s">
        <v>94</v>
      </c>
      <c r="D16" s="370" t="s">
        <v>95</v>
      </c>
      <c r="E16" s="370" t="s">
        <v>96</v>
      </c>
      <c r="F16" s="375"/>
      <c r="J16" s="331"/>
    </row>
    <row r="17" spans="1:10" x14ac:dyDescent="0.15">
      <c r="A17" s="376"/>
      <c r="B17" s="377"/>
      <c r="C17" s="378"/>
      <c r="D17" s="379"/>
      <c r="E17" s="380">
        <f t="shared" ref="E17:E26" si="2">C17*D17</f>
        <v>0</v>
      </c>
      <c r="F17" s="381"/>
      <c r="J17" s="331"/>
    </row>
    <row r="18" spans="1:10" x14ac:dyDescent="0.15">
      <c r="A18" s="376"/>
      <c r="B18" s="377"/>
      <c r="C18" s="378"/>
      <c r="D18" s="379"/>
      <c r="E18" s="380">
        <f t="shared" si="2"/>
        <v>0</v>
      </c>
      <c r="F18" s="381"/>
      <c r="J18" s="331"/>
    </row>
    <row r="19" spans="1:10" x14ac:dyDescent="0.15">
      <c r="A19" s="376"/>
      <c r="B19" s="377"/>
      <c r="C19" s="378"/>
      <c r="D19" s="379"/>
      <c r="E19" s="380">
        <f t="shared" si="2"/>
        <v>0</v>
      </c>
      <c r="F19" s="381"/>
      <c r="J19" s="331"/>
    </row>
    <row r="20" spans="1:10" x14ac:dyDescent="0.15">
      <c r="A20" s="376"/>
      <c r="B20" s="377"/>
      <c r="C20" s="378"/>
      <c r="D20" s="379"/>
      <c r="E20" s="380">
        <f t="shared" si="2"/>
        <v>0</v>
      </c>
      <c r="F20" s="381"/>
      <c r="J20" s="331"/>
    </row>
    <row r="21" spans="1:10" x14ac:dyDescent="0.15">
      <c r="A21" s="376"/>
      <c r="B21" s="377"/>
      <c r="C21" s="378"/>
      <c r="D21" s="379"/>
      <c r="E21" s="380">
        <f t="shared" si="2"/>
        <v>0</v>
      </c>
      <c r="F21" s="381"/>
      <c r="J21" s="331"/>
    </row>
    <row r="22" spans="1:10" x14ac:dyDescent="0.15">
      <c r="A22" s="376"/>
      <c r="B22" s="377"/>
      <c r="C22" s="378"/>
      <c r="D22" s="379"/>
      <c r="E22" s="380">
        <f t="shared" si="2"/>
        <v>0</v>
      </c>
      <c r="F22" s="381"/>
      <c r="J22" s="331"/>
    </row>
    <row r="23" spans="1:10" x14ac:dyDescent="0.15">
      <c r="A23" s="376"/>
      <c r="B23" s="377"/>
      <c r="C23" s="378"/>
      <c r="D23" s="379"/>
      <c r="E23" s="380">
        <f t="shared" si="2"/>
        <v>0</v>
      </c>
      <c r="F23" s="381"/>
      <c r="J23" s="331"/>
    </row>
    <row r="24" spans="1:10" x14ac:dyDescent="0.15">
      <c r="A24" s="376"/>
      <c r="B24" s="377"/>
      <c r="C24" s="378"/>
      <c r="D24" s="379"/>
      <c r="E24" s="380">
        <f t="shared" si="2"/>
        <v>0</v>
      </c>
      <c r="F24" s="381"/>
      <c r="J24" s="331"/>
    </row>
    <row r="25" spans="1:10" x14ac:dyDescent="0.15">
      <c r="A25" s="376"/>
      <c r="B25" s="377"/>
      <c r="C25" s="378"/>
      <c r="D25" s="379"/>
      <c r="E25" s="380">
        <f t="shared" si="2"/>
        <v>0</v>
      </c>
      <c r="F25" s="381"/>
      <c r="J25" s="331"/>
    </row>
    <row r="26" spans="1:10" x14ac:dyDescent="0.15">
      <c r="A26" s="376"/>
      <c r="B26" s="377"/>
      <c r="C26" s="378"/>
      <c r="D26" s="382"/>
      <c r="E26" s="383">
        <f t="shared" si="2"/>
        <v>0</v>
      </c>
      <c r="F26" s="355" t="s">
        <v>83</v>
      </c>
      <c r="G26" s="355" t="s">
        <v>84</v>
      </c>
      <c r="H26" s="356" t="s">
        <v>85</v>
      </c>
      <c r="J26" s="331"/>
    </row>
    <row r="27" spans="1:10" ht="19.5" customHeight="1" x14ac:dyDescent="0.15">
      <c r="A27" s="384"/>
      <c r="B27" s="385"/>
      <c r="C27" s="386"/>
      <c r="D27" s="387" t="s">
        <v>97</v>
      </c>
      <c r="E27" s="383">
        <f>SUM(E17:E26)</f>
        <v>0</v>
      </c>
      <c r="F27" s="358">
        <v>0</v>
      </c>
      <c r="G27" s="295">
        <f>E27/(1+F27)</f>
        <v>0</v>
      </c>
      <c r="H27" s="295">
        <f>E27-G27</f>
        <v>0</v>
      </c>
      <c r="J27" s="331"/>
    </row>
    <row r="28" spans="1:10" x14ac:dyDescent="0.15">
      <c r="J28" s="331"/>
    </row>
    <row r="29" spans="1:10" x14ac:dyDescent="0.15">
      <c r="A29" s="323" t="s">
        <v>98</v>
      </c>
    </row>
    <row r="30" spans="1:10" ht="17" x14ac:dyDescent="0.15">
      <c r="A30" s="494" t="s">
        <v>99</v>
      </c>
      <c r="B30" s="494"/>
      <c r="C30" s="494"/>
      <c r="D30" s="494"/>
      <c r="E30" s="494"/>
      <c r="F30" s="374"/>
    </row>
    <row r="31" spans="1:10" x14ac:dyDescent="0.15">
      <c r="A31" s="388" t="s">
        <v>92</v>
      </c>
      <c r="B31" s="388" t="s">
        <v>93</v>
      </c>
      <c r="C31" s="388" t="s">
        <v>94</v>
      </c>
      <c r="D31" s="388" t="s">
        <v>95</v>
      </c>
      <c r="E31" s="388" t="s">
        <v>96</v>
      </c>
      <c r="F31" s="375"/>
    </row>
    <row r="32" spans="1:10" x14ac:dyDescent="0.15">
      <c r="A32" s="378"/>
      <c r="B32" s="377"/>
      <c r="C32" s="378"/>
      <c r="D32" s="379"/>
      <c r="E32" s="389">
        <f t="shared" ref="E32:E35" si="3">C32*D32</f>
        <v>0</v>
      </c>
      <c r="F32" s="381"/>
    </row>
    <row r="33" spans="1:8" x14ac:dyDescent="0.15">
      <c r="A33" s="378"/>
      <c r="B33" s="377"/>
      <c r="C33" s="378"/>
      <c r="D33" s="379"/>
      <c r="E33" s="389">
        <f t="shared" si="3"/>
        <v>0</v>
      </c>
      <c r="F33" s="381"/>
    </row>
    <row r="34" spans="1:8" x14ac:dyDescent="0.15">
      <c r="A34" s="378"/>
      <c r="B34" s="377"/>
      <c r="C34" s="378"/>
      <c r="D34" s="379"/>
      <c r="E34" s="389">
        <f t="shared" si="3"/>
        <v>0</v>
      </c>
      <c r="F34" s="381"/>
    </row>
    <row r="35" spans="1:8" x14ac:dyDescent="0.15">
      <c r="A35" s="378"/>
      <c r="B35" s="377"/>
      <c r="C35" s="378"/>
      <c r="D35" s="379"/>
      <c r="E35" s="389">
        <f t="shared" si="3"/>
        <v>0</v>
      </c>
      <c r="F35" s="355" t="s">
        <v>83</v>
      </c>
      <c r="G35" s="355" t="s">
        <v>84</v>
      </c>
      <c r="H35" s="356" t="s">
        <v>85</v>
      </c>
    </row>
    <row r="36" spans="1:8" x14ac:dyDescent="0.15">
      <c r="A36" s="390"/>
      <c r="B36" s="391"/>
      <c r="C36" s="390"/>
      <c r="D36" s="387" t="s">
        <v>97</v>
      </c>
      <c r="E36" s="389">
        <f>SUM(E32:E35)</f>
        <v>0</v>
      </c>
      <c r="F36" s="358">
        <v>0</v>
      </c>
      <c r="G36" s="295">
        <f>E36/(1+F36)</f>
        <v>0</v>
      </c>
      <c r="H36" s="295">
        <f>E36-G36</f>
        <v>0</v>
      </c>
    </row>
    <row r="41" spans="1:8" x14ac:dyDescent="0.15">
      <c r="A41" s="323" t="s">
        <v>100</v>
      </c>
    </row>
    <row r="42" spans="1:8" ht="17" x14ac:dyDescent="0.15">
      <c r="A42" s="494" t="s">
        <v>101</v>
      </c>
      <c r="B42" s="494"/>
      <c r="C42" s="494"/>
      <c r="D42" s="494"/>
      <c r="E42" s="494"/>
    </row>
    <row r="43" spans="1:8" x14ac:dyDescent="0.15">
      <c r="A43" s="388" t="s">
        <v>92</v>
      </c>
      <c r="B43" s="388" t="s">
        <v>93</v>
      </c>
      <c r="C43" s="388" t="s">
        <v>94</v>
      </c>
      <c r="D43" s="388" t="s">
        <v>95</v>
      </c>
      <c r="E43" s="388" t="s">
        <v>96</v>
      </c>
    </row>
    <row r="44" spans="1:8" x14ac:dyDescent="0.15">
      <c r="A44" s="378"/>
      <c r="B44" s="377"/>
      <c r="C44" s="378"/>
      <c r="D44" s="379"/>
      <c r="E44" s="389">
        <f t="shared" ref="E44:E48" si="4">C44*D44</f>
        <v>0</v>
      </c>
    </row>
    <row r="45" spans="1:8" x14ac:dyDescent="0.15">
      <c r="A45" s="378"/>
      <c r="B45" s="377"/>
      <c r="C45" s="378"/>
      <c r="D45" s="379"/>
      <c r="E45" s="389">
        <f t="shared" si="4"/>
        <v>0</v>
      </c>
    </row>
    <row r="46" spans="1:8" x14ac:dyDescent="0.15">
      <c r="A46" s="378"/>
      <c r="B46" s="377"/>
      <c r="C46" s="378"/>
      <c r="D46" s="379"/>
      <c r="E46" s="389">
        <f t="shared" si="4"/>
        <v>0</v>
      </c>
    </row>
    <row r="47" spans="1:8" x14ac:dyDescent="0.15">
      <c r="A47" s="378"/>
      <c r="B47" s="377"/>
      <c r="C47" s="378"/>
      <c r="D47" s="379"/>
      <c r="E47" s="389">
        <f t="shared" si="4"/>
        <v>0</v>
      </c>
    </row>
    <row r="48" spans="1:8" x14ac:dyDescent="0.15">
      <c r="A48" s="392"/>
      <c r="B48" s="393"/>
      <c r="C48" s="392"/>
      <c r="D48" s="262"/>
      <c r="E48" s="389">
        <f t="shared" si="4"/>
        <v>0</v>
      </c>
      <c r="F48" s="355" t="s">
        <v>83</v>
      </c>
      <c r="G48" s="355" t="s">
        <v>84</v>
      </c>
      <c r="H48" s="356" t="s">
        <v>85</v>
      </c>
    </row>
    <row r="49" spans="1:8" x14ac:dyDescent="0.15">
      <c r="A49" s="392"/>
      <c r="B49" s="393"/>
      <c r="C49" s="392"/>
      <c r="D49" s="387" t="s">
        <v>97</v>
      </c>
      <c r="E49" s="389">
        <f>SUM(E44:E48)</f>
        <v>0</v>
      </c>
      <c r="F49" s="358">
        <v>0</v>
      </c>
      <c r="G49" s="295">
        <f>E49/(1+F49)</f>
        <v>0</v>
      </c>
      <c r="H49" s="295">
        <f>E49-G49</f>
        <v>0</v>
      </c>
    </row>
    <row r="52" spans="1:8" x14ac:dyDescent="0.15">
      <c r="G52" s="394" t="s">
        <v>102</v>
      </c>
      <c r="H52" s="295">
        <f>H36+H27+G12+G9+G6+G5+H49</f>
        <v>0</v>
      </c>
    </row>
  </sheetData>
  <mergeCells count="12">
    <mergeCell ref="A42:E42"/>
    <mergeCell ref="J1:J11"/>
    <mergeCell ref="A6:B6"/>
    <mergeCell ref="A9:C9"/>
    <mergeCell ref="A12:C12"/>
    <mergeCell ref="A15:E15"/>
    <mergeCell ref="A30:E30"/>
    <mergeCell ref="A1:E1"/>
    <mergeCell ref="A2:G2"/>
    <mergeCell ref="A3:G3"/>
    <mergeCell ref="A4:B4"/>
    <mergeCell ref="A5:B5"/>
  </mergeCells>
  <phoneticPr fontId="65" type="noConversion"/>
  <dataValidations count="1">
    <dataValidation type="list" allowBlank="1" showInputMessage="1" showErrorMessage="1" sqref="E9 E12 F27 F36 F49 E5:E6">
      <formula1>"0,3%,6%,11%,17%"</formula1>
    </dataValidation>
  </dataValidations>
  <pageMargins left="0.75" right="0.75" top="1" bottom="1" header="0.51180555555555596" footer="0.51180555555555596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C3" workbookViewId="0">
      <selection activeCell="F32" sqref="F32"/>
    </sheetView>
  </sheetViews>
  <sheetFormatPr baseColWidth="10" defaultColWidth="9" defaultRowHeight="15" x14ac:dyDescent="0.15"/>
  <cols>
    <col min="1" max="1" width="4" style="284" customWidth="1"/>
    <col min="2" max="2" width="12.33203125" style="284" customWidth="1"/>
    <col min="3" max="3" width="10.1640625" style="284" customWidth="1"/>
    <col min="4" max="4" width="19" style="284" customWidth="1"/>
    <col min="5" max="5" width="14.5" style="284" customWidth="1"/>
    <col min="6" max="6" width="12.5" style="284" customWidth="1"/>
    <col min="7" max="7" width="17" style="284" customWidth="1"/>
    <col min="8" max="8" width="16.6640625" style="284" customWidth="1"/>
    <col min="9" max="9" width="18" style="284" customWidth="1"/>
    <col min="10" max="10" width="19.83203125" style="284" customWidth="1"/>
    <col min="11" max="11" width="10.5" style="284" customWidth="1"/>
    <col min="12" max="12" width="13.1640625" style="284" customWidth="1"/>
    <col min="13" max="13" width="18.6640625" style="284" customWidth="1"/>
    <col min="14" max="14" width="10.6640625" style="284" customWidth="1"/>
    <col min="15" max="15" width="10.5" style="284" customWidth="1"/>
    <col min="16" max="16" width="14.1640625" style="284" customWidth="1"/>
    <col min="17" max="16384" width="9" style="284"/>
  </cols>
  <sheetData>
    <row r="1" spans="1:14" x14ac:dyDescent="0.15">
      <c r="A1" s="288" t="s">
        <v>103</v>
      </c>
      <c r="B1" s="289"/>
      <c r="D1" s="290" t="s">
        <v>1</v>
      </c>
      <c r="G1" s="121"/>
      <c r="H1" s="291"/>
      <c r="I1" s="121"/>
      <c r="J1" s="121"/>
      <c r="K1" s="121"/>
    </row>
    <row r="2" spans="1:14" x14ac:dyDescent="0.15">
      <c r="B2" s="292" t="s">
        <v>104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</row>
    <row r="3" spans="1:14" s="285" customFormat="1" ht="14" x14ac:dyDescent="0.15">
      <c r="B3" s="509" t="s">
        <v>105</v>
      </c>
      <c r="C3" s="510"/>
      <c r="D3" s="511"/>
      <c r="E3" s="509" t="s">
        <v>106</v>
      </c>
      <c r="F3" s="510"/>
      <c r="G3" s="511"/>
      <c r="H3" s="293" t="s">
        <v>107</v>
      </c>
      <c r="I3" s="293" t="s">
        <v>108</v>
      </c>
      <c r="J3" s="512" t="s">
        <v>109</v>
      </c>
      <c r="K3" s="513"/>
      <c r="L3" s="513"/>
      <c r="M3" s="514"/>
    </row>
    <row r="4" spans="1:14" s="285" customFormat="1" ht="24.75" customHeight="1" x14ac:dyDescent="0.15">
      <c r="B4" s="255" t="s">
        <v>110</v>
      </c>
      <c r="C4" s="255" t="s">
        <v>111</v>
      </c>
      <c r="D4" s="255" t="s">
        <v>112</v>
      </c>
      <c r="E4" s="255" t="s">
        <v>113</v>
      </c>
      <c r="F4" s="255" t="s">
        <v>114</v>
      </c>
      <c r="G4" s="255" t="s">
        <v>112</v>
      </c>
      <c r="H4" s="293" t="s">
        <v>115</v>
      </c>
      <c r="I4" s="293"/>
      <c r="J4" s="332" t="s">
        <v>116</v>
      </c>
      <c r="K4" s="332" t="s">
        <v>117</v>
      </c>
      <c r="L4" s="333" t="s">
        <v>118</v>
      </c>
      <c r="M4" s="332" t="s">
        <v>112</v>
      </c>
    </row>
    <row r="5" spans="1:14" s="285" customFormat="1" ht="14" x14ac:dyDescent="0.15">
      <c r="B5" s="294"/>
      <c r="C5" s="294"/>
      <c r="D5" s="295">
        <f t="shared" ref="D5:D11" si="0">B5*C5</f>
        <v>0</v>
      </c>
      <c r="E5" s="294"/>
      <c r="F5" s="294"/>
      <c r="G5" s="295">
        <f t="shared" ref="G5:G11" si="1">E5*F5</f>
        <v>0</v>
      </c>
      <c r="H5" s="294"/>
      <c r="I5" s="295">
        <f t="shared" ref="I5:I12" si="2">D5+G5+H5</f>
        <v>0</v>
      </c>
      <c r="J5" s="294"/>
      <c r="K5" s="294"/>
      <c r="L5" s="294"/>
      <c r="M5" s="295">
        <f>J5*(K5+L5)</f>
        <v>0</v>
      </c>
    </row>
    <row r="6" spans="1:14" s="285" customFormat="1" ht="14" x14ac:dyDescent="0.15">
      <c r="B6" s="294"/>
      <c r="C6" s="294"/>
      <c r="D6" s="295">
        <f t="shared" si="0"/>
        <v>0</v>
      </c>
      <c r="E6" s="294"/>
      <c r="F6" s="294"/>
      <c r="G6" s="295">
        <f t="shared" si="1"/>
        <v>0</v>
      </c>
      <c r="H6" s="294"/>
      <c r="I6" s="295">
        <f t="shared" si="2"/>
        <v>0</v>
      </c>
      <c r="J6" s="294"/>
      <c r="K6" s="294"/>
      <c r="L6" s="294"/>
      <c r="M6" s="295">
        <f t="shared" ref="M6:M11" si="3">J6*K6+L6</f>
        <v>0</v>
      </c>
    </row>
    <row r="7" spans="1:14" s="285" customFormat="1" ht="14" x14ac:dyDescent="0.15">
      <c r="B7" s="294"/>
      <c r="C7" s="294"/>
      <c r="D7" s="295">
        <f t="shared" si="0"/>
        <v>0</v>
      </c>
      <c r="E7" s="294"/>
      <c r="F7" s="294"/>
      <c r="G7" s="295">
        <f t="shared" si="1"/>
        <v>0</v>
      </c>
      <c r="H7" s="294"/>
      <c r="I7" s="295">
        <f t="shared" si="2"/>
        <v>0</v>
      </c>
      <c r="J7" s="294"/>
      <c r="K7" s="294"/>
      <c r="L7" s="294"/>
      <c r="M7" s="295">
        <f t="shared" si="3"/>
        <v>0</v>
      </c>
    </row>
    <row r="8" spans="1:14" s="285" customFormat="1" ht="14" x14ac:dyDescent="0.15">
      <c r="B8" s="294"/>
      <c r="C8" s="294"/>
      <c r="D8" s="295">
        <f t="shared" si="0"/>
        <v>0</v>
      </c>
      <c r="E8" s="294"/>
      <c r="F8" s="294"/>
      <c r="G8" s="295">
        <f t="shared" si="1"/>
        <v>0</v>
      </c>
      <c r="H8" s="294"/>
      <c r="I8" s="295">
        <f t="shared" si="2"/>
        <v>0</v>
      </c>
      <c r="J8" s="294"/>
      <c r="K8" s="294"/>
      <c r="L8" s="294"/>
      <c r="M8" s="295">
        <f t="shared" si="3"/>
        <v>0</v>
      </c>
    </row>
    <row r="9" spans="1:14" s="285" customFormat="1" ht="14" x14ac:dyDescent="0.15">
      <c r="B9" s="294"/>
      <c r="C9" s="294"/>
      <c r="D9" s="295">
        <f t="shared" si="0"/>
        <v>0</v>
      </c>
      <c r="E9" s="294"/>
      <c r="F9" s="294"/>
      <c r="G9" s="295">
        <f t="shared" si="1"/>
        <v>0</v>
      </c>
      <c r="H9" s="294"/>
      <c r="I9" s="295">
        <f t="shared" si="2"/>
        <v>0</v>
      </c>
      <c r="J9" s="294"/>
      <c r="K9" s="294"/>
      <c r="L9" s="294"/>
      <c r="M9" s="295">
        <f t="shared" si="3"/>
        <v>0</v>
      </c>
    </row>
    <row r="10" spans="1:14" s="285" customFormat="1" ht="14" x14ac:dyDescent="0.15">
      <c r="B10" s="294"/>
      <c r="C10" s="294"/>
      <c r="D10" s="295">
        <f t="shared" si="0"/>
        <v>0</v>
      </c>
      <c r="E10" s="294"/>
      <c r="F10" s="294"/>
      <c r="G10" s="295">
        <f t="shared" si="1"/>
        <v>0</v>
      </c>
      <c r="H10" s="294"/>
      <c r="I10" s="295">
        <f t="shared" si="2"/>
        <v>0</v>
      </c>
      <c r="J10" s="294"/>
      <c r="K10" s="294"/>
      <c r="L10" s="294"/>
      <c r="M10" s="295">
        <f t="shared" si="3"/>
        <v>0</v>
      </c>
    </row>
    <row r="11" spans="1:14" s="285" customFormat="1" ht="14" x14ac:dyDescent="0.15">
      <c r="B11" s="294"/>
      <c r="C11" s="294"/>
      <c r="D11" s="295">
        <f t="shared" si="0"/>
        <v>0</v>
      </c>
      <c r="E11" s="294"/>
      <c r="F11" s="294"/>
      <c r="G11" s="295">
        <f t="shared" si="1"/>
        <v>0</v>
      </c>
      <c r="H11" s="294"/>
      <c r="I11" s="295">
        <f t="shared" si="2"/>
        <v>0</v>
      </c>
      <c r="J11" s="294"/>
      <c r="K11" s="294"/>
      <c r="L11" s="294"/>
      <c r="M11" s="295">
        <f t="shared" si="3"/>
        <v>0</v>
      </c>
    </row>
    <row r="12" spans="1:14" s="285" customFormat="1" ht="14" x14ac:dyDescent="0.15">
      <c r="B12" s="296"/>
      <c r="C12" s="297" t="s">
        <v>53</v>
      </c>
      <c r="D12" s="298">
        <f t="shared" ref="D12:H12" si="4">SUM(D5:D11)</f>
        <v>0</v>
      </c>
      <c r="E12" s="515" t="s">
        <v>53</v>
      </c>
      <c r="F12" s="515"/>
      <c r="G12" s="298">
        <f t="shared" si="4"/>
        <v>0</v>
      </c>
      <c r="H12" s="300">
        <f t="shared" si="4"/>
        <v>0</v>
      </c>
      <c r="I12" s="334">
        <f t="shared" si="2"/>
        <v>0</v>
      </c>
      <c r="J12" s="516"/>
      <c r="K12" s="517"/>
      <c r="L12" s="297" t="s">
        <v>53</v>
      </c>
      <c r="M12" s="334">
        <f>SUM(M5:M11)</f>
        <v>0</v>
      </c>
    </row>
    <row r="13" spans="1:14" s="286" customFormat="1" ht="19.5" customHeight="1" x14ac:dyDescent="0.15">
      <c r="B13" s="301" t="s">
        <v>119</v>
      </c>
      <c r="C13" s="301"/>
      <c r="D13" s="301"/>
      <c r="E13" s="301"/>
      <c r="F13" s="301"/>
      <c r="G13" s="301"/>
      <c r="H13" s="301"/>
    </row>
    <row r="14" spans="1:14" s="285" customFormat="1" ht="19.5" customHeight="1" x14ac:dyDescent="0.15">
      <c r="B14" s="302" t="s">
        <v>105</v>
      </c>
      <c r="C14" s="303"/>
      <c r="D14" s="304"/>
      <c r="E14" s="303" t="s">
        <v>120</v>
      </c>
      <c r="F14" s="303"/>
      <c r="G14" s="304"/>
      <c r="H14" s="305" t="s">
        <v>108</v>
      </c>
      <c r="J14" s="508" t="s">
        <v>121</v>
      </c>
      <c r="K14" s="512" t="s">
        <v>122</v>
      </c>
      <c r="L14" s="514"/>
      <c r="M14" s="518" t="s">
        <v>123</v>
      </c>
    </row>
    <row r="15" spans="1:14" s="285" customFormat="1" ht="19.5" customHeight="1" x14ac:dyDescent="0.15">
      <c r="B15" s="306" t="s">
        <v>110</v>
      </c>
      <c r="C15" s="255" t="s">
        <v>111</v>
      </c>
      <c r="D15" s="255" t="s">
        <v>112</v>
      </c>
      <c r="E15" s="255" t="s">
        <v>113</v>
      </c>
      <c r="F15" s="255" t="s">
        <v>114</v>
      </c>
      <c r="G15" s="255" t="s">
        <v>112</v>
      </c>
      <c r="H15" s="307"/>
      <c r="J15" s="508"/>
      <c r="K15" s="335" t="s">
        <v>124</v>
      </c>
      <c r="L15" s="293" t="s">
        <v>125</v>
      </c>
      <c r="M15" s="519"/>
    </row>
    <row r="16" spans="1:14" s="285" customFormat="1" ht="14" x14ac:dyDescent="0.15">
      <c r="B16" s="308"/>
      <c r="C16" s="294"/>
      <c r="D16" s="295">
        <f>B16*C16</f>
        <v>0</v>
      </c>
      <c r="E16" s="294"/>
      <c r="F16" s="294"/>
      <c r="G16" s="295">
        <f>E16*F16</f>
        <v>0</v>
      </c>
      <c r="H16" s="309">
        <f>D16+G16</f>
        <v>0</v>
      </c>
      <c r="J16" s="259" t="s">
        <v>126</v>
      </c>
      <c r="K16" s="336">
        <f>项目人天预估!D30</f>
        <v>3</v>
      </c>
      <c r="L16" s="337">
        <f>IF(ISERROR(K16/K24),"",K16/K24)</f>
        <v>1.1194029850746268E-2</v>
      </c>
      <c r="M16" s="337">
        <f>IF(OR(L16=0,$I$12=0),0,L16*$I$12)</f>
        <v>0</v>
      </c>
    </row>
    <row r="17" spans="1:13" s="285" customFormat="1" ht="14" x14ac:dyDescent="0.15">
      <c r="B17" s="308"/>
      <c r="C17" s="294"/>
      <c r="D17" s="295">
        <f t="shared" ref="D17:D21" si="5">B17*C17</f>
        <v>0</v>
      </c>
      <c r="E17" s="294"/>
      <c r="F17" s="294"/>
      <c r="G17" s="295">
        <f t="shared" ref="G17:G21" si="6">E17*F17</f>
        <v>0</v>
      </c>
      <c r="H17" s="309">
        <f t="shared" ref="H17:H24" si="7">D17+G17</f>
        <v>0</v>
      </c>
      <c r="J17" s="259" t="s">
        <v>127</v>
      </c>
      <c r="K17" s="336">
        <f>项目人天预估!E30</f>
        <v>28</v>
      </c>
      <c r="L17" s="337">
        <f>IF(ISERROR(K17/K24),"",K17/K24)</f>
        <v>0.1044776119402985</v>
      </c>
      <c r="M17" s="337">
        <f t="shared" ref="M17:M21" si="8">IF(OR(L17=0,$I$12=0),0,L17*$I$12)</f>
        <v>0</v>
      </c>
    </row>
    <row r="18" spans="1:13" s="285" customFormat="1" ht="14" x14ac:dyDescent="0.15">
      <c r="B18" s="308"/>
      <c r="C18" s="294"/>
      <c r="D18" s="295">
        <f t="shared" si="5"/>
        <v>0</v>
      </c>
      <c r="E18" s="294"/>
      <c r="F18" s="294"/>
      <c r="G18" s="295">
        <f t="shared" si="6"/>
        <v>0</v>
      </c>
      <c r="H18" s="309">
        <f t="shared" si="7"/>
        <v>0</v>
      </c>
      <c r="J18" s="259" t="s">
        <v>128</v>
      </c>
      <c r="K18" s="336">
        <f>项目人天预估!F30</f>
        <v>5</v>
      </c>
      <c r="L18" s="337">
        <f>IF(ISERROR(K18/K24),"",K18/K24)</f>
        <v>1.8656716417910446E-2</v>
      </c>
      <c r="M18" s="337">
        <f t="shared" si="8"/>
        <v>0</v>
      </c>
    </row>
    <row r="19" spans="1:13" s="285" customFormat="1" ht="14" x14ac:dyDescent="0.15">
      <c r="B19" s="308"/>
      <c r="C19" s="294"/>
      <c r="D19" s="295">
        <f t="shared" si="5"/>
        <v>0</v>
      </c>
      <c r="E19" s="294"/>
      <c r="F19" s="294"/>
      <c r="G19" s="295">
        <f t="shared" si="6"/>
        <v>0</v>
      </c>
      <c r="H19" s="309">
        <f t="shared" si="7"/>
        <v>0</v>
      </c>
      <c r="J19" s="259" t="s">
        <v>129</v>
      </c>
      <c r="K19" s="336">
        <f>项目人天预估!G30</f>
        <v>10</v>
      </c>
      <c r="L19" s="337">
        <f>IF(ISERROR(K19/K24),"",K19/K24)</f>
        <v>3.7313432835820892E-2</v>
      </c>
      <c r="M19" s="337">
        <f t="shared" si="8"/>
        <v>0</v>
      </c>
    </row>
    <row r="20" spans="1:13" s="285" customFormat="1" ht="14" x14ac:dyDescent="0.15">
      <c r="B20" s="308"/>
      <c r="C20" s="294"/>
      <c r="D20" s="295">
        <f t="shared" si="5"/>
        <v>0</v>
      </c>
      <c r="E20" s="294"/>
      <c r="F20" s="294"/>
      <c r="G20" s="295">
        <f t="shared" si="6"/>
        <v>0</v>
      </c>
      <c r="H20" s="309">
        <f t="shared" si="7"/>
        <v>0</v>
      </c>
      <c r="J20" s="259" t="s">
        <v>58</v>
      </c>
      <c r="K20" s="336">
        <f>项目人天预估!H30</f>
        <v>135</v>
      </c>
      <c r="L20" s="337">
        <f>IF(ISERROR(K20/K24),"",K20/K24)</f>
        <v>0.50373134328358204</v>
      </c>
      <c r="M20" s="337">
        <f t="shared" si="8"/>
        <v>0</v>
      </c>
    </row>
    <row r="21" spans="1:13" s="285" customFormat="1" ht="14" x14ac:dyDescent="0.15">
      <c r="B21" s="308"/>
      <c r="C21" s="294"/>
      <c r="D21" s="295">
        <f t="shared" si="5"/>
        <v>0</v>
      </c>
      <c r="E21" s="294"/>
      <c r="F21" s="294"/>
      <c r="G21" s="295">
        <f t="shared" si="6"/>
        <v>0</v>
      </c>
      <c r="H21" s="309">
        <f t="shared" si="7"/>
        <v>0</v>
      </c>
      <c r="J21" s="259" t="s">
        <v>59</v>
      </c>
      <c r="K21" s="336">
        <f>项目人天预估!I30</f>
        <v>27</v>
      </c>
      <c r="L21" s="337">
        <f>IF(ISERROR(K21/K24),"",K21/K24)</f>
        <v>0.10074626865671642</v>
      </c>
      <c r="M21" s="337">
        <f t="shared" si="8"/>
        <v>0</v>
      </c>
    </row>
    <row r="22" spans="1:13" s="285" customFormat="1" ht="14" x14ac:dyDescent="0.15">
      <c r="B22" s="308"/>
      <c r="C22" s="294"/>
      <c r="D22" s="295">
        <f>B22*C22</f>
        <v>0</v>
      </c>
      <c r="E22" s="294"/>
      <c r="F22" s="294"/>
      <c r="G22" s="295">
        <f>E22*F22</f>
        <v>0</v>
      </c>
      <c r="H22" s="309">
        <f t="shared" si="7"/>
        <v>0</v>
      </c>
      <c r="J22" s="259" t="s">
        <v>60</v>
      </c>
      <c r="K22" s="336">
        <f>项目人天预估!J30</f>
        <v>0</v>
      </c>
      <c r="L22" s="337">
        <f>IF(ISERROR(K22/K24),"",K22/K24)</f>
        <v>0</v>
      </c>
      <c r="M22" s="337">
        <f>IF(OR(L22=0,$I$12=0),0,L22*$I$12)</f>
        <v>0</v>
      </c>
    </row>
    <row r="23" spans="1:13" s="285" customFormat="1" ht="14" x14ac:dyDescent="0.15">
      <c r="B23" s="308"/>
      <c r="C23" s="294"/>
      <c r="D23" s="295">
        <f>B23*C23</f>
        <v>0</v>
      </c>
      <c r="E23" s="294"/>
      <c r="F23" s="294"/>
      <c r="G23" s="295">
        <f>E23*F23</f>
        <v>0</v>
      </c>
      <c r="H23" s="309">
        <f t="shared" si="7"/>
        <v>0</v>
      </c>
      <c r="J23" s="259" t="s">
        <v>61</v>
      </c>
      <c r="K23" s="336">
        <f>项目人天预估!K30</f>
        <v>60</v>
      </c>
      <c r="L23" s="337">
        <f>IF(ISERROR(K23/K24),"",K23/K24)</f>
        <v>0.22388059701492538</v>
      </c>
      <c r="M23" s="337">
        <f>IF(OR(L23=0,$I$12=0),0,L23*$I$12)</f>
        <v>0</v>
      </c>
    </row>
    <row r="24" spans="1:13" s="287" customFormat="1" ht="19.5" customHeight="1" x14ac:dyDescent="0.15">
      <c r="B24" s="308"/>
      <c r="C24" s="294"/>
      <c r="D24" s="295">
        <f>B24*C24</f>
        <v>0</v>
      </c>
      <c r="E24" s="294"/>
      <c r="F24" s="294"/>
      <c r="G24" s="295">
        <f>E24*F24</f>
        <v>0</v>
      </c>
      <c r="H24" s="309">
        <f t="shared" si="7"/>
        <v>0</v>
      </c>
      <c r="J24" s="293" t="s">
        <v>53</v>
      </c>
      <c r="K24" s="336">
        <f>SUM(K16:K23)</f>
        <v>268</v>
      </c>
      <c r="L24" s="264"/>
      <c r="M24" s="315">
        <f>SUM(M16:M23)</f>
        <v>0</v>
      </c>
    </row>
    <row r="25" spans="1:13" s="285" customFormat="1" ht="19.5" customHeight="1" x14ac:dyDescent="0.15">
      <c r="B25" s="308"/>
      <c r="C25" s="294"/>
      <c r="D25" s="295">
        <f>B25*C25</f>
        <v>0</v>
      </c>
      <c r="E25" s="294"/>
      <c r="F25" s="294"/>
      <c r="G25" s="295">
        <f>E25*F25</f>
        <v>0</v>
      </c>
      <c r="H25" s="309">
        <f t="shared" ref="H25:H26" si="9">D25+G25</f>
        <v>0</v>
      </c>
    </row>
    <row r="26" spans="1:13" s="285" customFormat="1" ht="19.5" customHeight="1" x14ac:dyDescent="0.15">
      <c r="B26" s="520" t="s">
        <v>53</v>
      </c>
      <c r="C26" s="515"/>
      <c r="D26" s="298">
        <f>SUM(D16:D25)</f>
        <v>0</v>
      </c>
      <c r="E26" s="515"/>
      <c r="F26" s="515"/>
      <c r="G26" s="298">
        <f>SUM(G16:G25)</f>
        <v>0</v>
      </c>
      <c r="H26" s="310">
        <f t="shared" si="9"/>
        <v>0</v>
      </c>
    </row>
    <row r="27" spans="1:13" x14ac:dyDescent="0.15">
      <c r="A27" s="288" t="s">
        <v>130</v>
      </c>
    </row>
    <row r="28" spans="1:13" x14ac:dyDescent="0.15">
      <c r="B28" s="311" t="s">
        <v>131</v>
      </c>
      <c r="C28" s="311"/>
      <c r="D28" s="311"/>
      <c r="E28" s="311"/>
      <c r="F28" s="311"/>
      <c r="H28" s="312" t="s">
        <v>132</v>
      </c>
      <c r="I28" s="312"/>
      <c r="J28" s="312"/>
      <c r="K28" s="312"/>
      <c r="L28" s="312"/>
    </row>
    <row r="29" spans="1:13" s="285" customFormat="1" ht="14" x14ac:dyDescent="0.15">
      <c r="B29" s="313" t="s">
        <v>133</v>
      </c>
      <c r="C29" s="304" t="s">
        <v>110</v>
      </c>
      <c r="D29" s="304" t="s">
        <v>94</v>
      </c>
      <c r="E29" s="304" t="s">
        <v>134</v>
      </c>
      <c r="F29" s="305" t="s">
        <v>96</v>
      </c>
      <c r="H29" s="313" t="s">
        <v>133</v>
      </c>
      <c r="I29" s="304" t="s">
        <v>110</v>
      </c>
      <c r="J29" s="304" t="s">
        <v>94</v>
      </c>
      <c r="K29" s="304" t="s">
        <v>134</v>
      </c>
      <c r="L29" s="305" t="s">
        <v>96</v>
      </c>
    </row>
    <row r="30" spans="1:13" s="285" customFormat="1" ht="14" x14ac:dyDescent="0.15">
      <c r="B30" s="463" t="s">
        <v>426</v>
      </c>
      <c r="C30" s="315">
        <v>1000</v>
      </c>
      <c r="D30" s="315">
        <v>1</v>
      </c>
      <c r="E30" s="315">
        <v>1</v>
      </c>
      <c r="F30" s="309">
        <f t="shared" ref="F30:F34" si="10">C30*D30*E30</f>
        <v>1000</v>
      </c>
      <c r="H30" s="463" t="s">
        <v>425</v>
      </c>
      <c r="I30" s="338">
        <v>1000</v>
      </c>
      <c r="J30" s="338">
        <v>1</v>
      </c>
      <c r="K30" s="338">
        <v>2</v>
      </c>
      <c r="L30" s="339">
        <f t="shared" ref="L30:L34" si="11">I30*J30*K30</f>
        <v>2000</v>
      </c>
    </row>
    <row r="31" spans="1:13" s="285" customFormat="1" ht="14" x14ac:dyDescent="0.15">
      <c r="B31" s="314"/>
      <c r="C31" s="315"/>
      <c r="D31" s="315"/>
      <c r="E31" s="315"/>
      <c r="F31" s="309">
        <f t="shared" si="10"/>
        <v>0</v>
      </c>
      <c r="H31" s="316"/>
      <c r="I31" s="340"/>
      <c r="J31" s="340"/>
      <c r="K31" s="340"/>
      <c r="L31" s="341">
        <f t="shared" si="11"/>
        <v>0</v>
      </c>
    </row>
    <row r="32" spans="1:13" s="285" customFormat="1" ht="14" x14ac:dyDescent="0.15">
      <c r="B32" s="308"/>
      <c r="C32" s="294"/>
      <c r="D32" s="294"/>
      <c r="E32" s="294"/>
      <c r="F32" s="317">
        <f t="shared" si="10"/>
        <v>0</v>
      </c>
      <c r="H32" s="316"/>
      <c r="I32" s="340"/>
      <c r="J32" s="340"/>
      <c r="K32" s="340"/>
      <c r="L32" s="341">
        <f t="shared" si="11"/>
        <v>0</v>
      </c>
    </row>
    <row r="33" spans="1:12" s="285" customFormat="1" ht="14" x14ac:dyDescent="0.15">
      <c r="B33" s="308"/>
      <c r="C33" s="294"/>
      <c r="D33" s="294"/>
      <c r="E33" s="294"/>
      <c r="F33" s="317">
        <f t="shared" si="10"/>
        <v>0</v>
      </c>
      <c r="H33" s="316"/>
      <c r="I33" s="340"/>
      <c r="J33" s="340"/>
      <c r="K33" s="340"/>
      <c r="L33" s="341">
        <f t="shared" si="11"/>
        <v>0</v>
      </c>
    </row>
    <row r="34" spans="1:12" s="285" customFormat="1" ht="14" x14ac:dyDescent="0.15">
      <c r="B34" s="308"/>
      <c r="C34" s="294"/>
      <c r="D34" s="294"/>
      <c r="E34" s="294"/>
      <c r="F34" s="317">
        <f t="shared" si="10"/>
        <v>0</v>
      </c>
      <c r="H34" s="308"/>
      <c r="I34" s="294"/>
      <c r="J34" s="294"/>
      <c r="K34" s="294"/>
      <c r="L34" s="341">
        <f t="shared" si="11"/>
        <v>0</v>
      </c>
    </row>
    <row r="35" spans="1:12" s="285" customFormat="1" ht="14" x14ac:dyDescent="0.15">
      <c r="B35" s="318" t="s">
        <v>53</v>
      </c>
      <c r="C35" s="319"/>
      <c r="D35" s="320"/>
      <c r="E35" s="319"/>
      <c r="F35" s="310">
        <f>SUM(F32:F34)</f>
        <v>0</v>
      </c>
      <c r="H35" s="520" t="s">
        <v>53</v>
      </c>
      <c r="I35" s="515"/>
      <c r="J35" s="515"/>
      <c r="K35" s="515"/>
      <c r="L35" s="310">
        <f>SUM(L31:L34)</f>
        <v>0</v>
      </c>
    </row>
    <row r="36" spans="1:12" x14ac:dyDescent="0.15">
      <c r="A36" s="288" t="s">
        <v>135</v>
      </c>
      <c r="B36" s="321"/>
      <c r="C36" s="322"/>
      <c r="E36" s="323"/>
      <c r="F36" s="323"/>
    </row>
    <row r="37" spans="1:12" x14ac:dyDescent="0.15">
      <c r="B37" s="311" t="s">
        <v>136</v>
      </c>
      <c r="C37" s="311"/>
      <c r="D37" s="311"/>
      <c r="E37" s="311"/>
      <c r="H37" s="507" t="s">
        <v>137</v>
      </c>
      <c r="I37" s="507"/>
    </row>
    <row r="38" spans="1:12" s="285" customFormat="1" ht="28" x14ac:dyDescent="0.15">
      <c r="B38" s="324" t="s">
        <v>138</v>
      </c>
      <c r="C38" s="325" t="s">
        <v>139</v>
      </c>
      <c r="D38" s="304" t="s">
        <v>110</v>
      </c>
      <c r="E38" s="305" t="s">
        <v>112</v>
      </c>
      <c r="H38" s="326" t="s">
        <v>133</v>
      </c>
      <c r="I38" s="342" t="s">
        <v>96</v>
      </c>
    </row>
    <row r="39" spans="1:12" s="285" customFormat="1" ht="14" x14ac:dyDescent="0.15">
      <c r="B39" s="308"/>
      <c r="C39" s="294"/>
      <c r="D39" s="294"/>
      <c r="E39" s="309">
        <f t="shared" ref="E39:E45" si="12">C39*D39</f>
        <v>0</v>
      </c>
      <c r="H39" s="462" t="s">
        <v>424</v>
      </c>
      <c r="I39" s="343">
        <v>2000</v>
      </c>
    </row>
    <row r="40" spans="1:12" s="285" customFormat="1" ht="14" x14ac:dyDescent="0.15">
      <c r="B40" s="308"/>
      <c r="C40" s="294"/>
      <c r="D40" s="294"/>
      <c r="E40" s="309">
        <f t="shared" si="12"/>
        <v>0</v>
      </c>
      <c r="H40" s="308"/>
      <c r="I40" s="343"/>
    </row>
    <row r="41" spans="1:12" s="285" customFormat="1" ht="14" x14ac:dyDescent="0.15">
      <c r="B41" s="308"/>
      <c r="C41" s="294"/>
      <c r="D41" s="294"/>
      <c r="E41" s="309">
        <f t="shared" si="12"/>
        <v>0</v>
      </c>
      <c r="H41" s="308"/>
      <c r="I41" s="343"/>
    </row>
    <row r="42" spans="1:12" s="285" customFormat="1" ht="14" x14ac:dyDescent="0.15">
      <c r="B42" s="308"/>
      <c r="C42" s="294"/>
      <c r="D42" s="294"/>
      <c r="E42" s="309">
        <f t="shared" si="12"/>
        <v>0</v>
      </c>
      <c r="H42" s="318" t="s">
        <v>53</v>
      </c>
      <c r="I42" s="310">
        <f>SUM(I39:I41)</f>
        <v>2000</v>
      </c>
    </row>
    <row r="43" spans="1:12" x14ac:dyDescent="0.15">
      <c r="B43" s="308"/>
      <c r="C43" s="294"/>
      <c r="D43" s="294"/>
      <c r="E43" s="309">
        <f t="shared" si="12"/>
        <v>0</v>
      </c>
    </row>
    <row r="44" spans="1:12" x14ac:dyDescent="0.15">
      <c r="B44" s="308"/>
      <c r="C44" s="294"/>
      <c r="D44" s="294"/>
      <c r="E44" s="309">
        <f t="shared" si="12"/>
        <v>0</v>
      </c>
      <c r="H44" s="311" t="s">
        <v>140</v>
      </c>
      <c r="I44" s="121"/>
      <c r="J44" s="331"/>
    </row>
    <row r="45" spans="1:12" x14ac:dyDescent="0.15">
      <c r="B45" s="308"/>
      <c r="C45" s="294"/>
      <c r="D45" s="294"/>
      <c r="E45" s="309">
        <f t="shared" si="12"/>
        <v>0</v>
      </c>
      <c r="H45" s="327" t="s">
        <v>141</v>
      </c>
      <c r="I45" s="344"/>
    </row>
    <row r="46" spans="1:12" x14ac:dyDescent="0.15">
      <c r="B46" s="318" t="s">
        <v>53</v>
      </c>
      <c r="C46" s="299"/>
      <c r="D46" s="320"/>
      <c r="E46" s="328">
        <f>SUM(E39:E45)</f>
        <v>0</v>
      </c>
    </row>
    <row r="48" spans="1:12" x14ac:dyDescent="0.15">
      <c r="A48" s="288" t="s">
        <v>142</v>
      </c>
      <c r="B48" s="288" t="s">
        <v>143</v>
      </c>
      <c r="C48" s="289"/>
    </row>
    <row r="49" spans="1:14" x14ac:dyDescent="0.15">
      <c r="A49" s="289"/>
      <c r="B49" s="324" t="s">
        <v>144</v>
      </c>
      <c r="C49" s="324" t="s">
        <v>96</v>
      </c>
    </row>
    <row r="50" spans="1:14" s="286" customFormat="1" x14ac:dyDescent="0.15">
      <c r="B50" s="324" t="s">
        <v>145</v>
      </c>
      <c r="C50" s="294">
        <v>1000</v>
      </c>
      <c r="L50" s="345"/>
      <c r="M50" s="345"/>
      <c r="N50" s="322"/>
    </row>
    <row r="51" spans="1:14" s="286" customFormat="1" x14ac:dyDescent="0.15">
      <c r="L51" s="345"/>
      <c r="M51" s="345"/>
      <c r="N51" s="322"/>
    </row>
    <row r="52" spans="1:14" s="286" customFormat="1" x14ac:dyDescent="0.15">
      <c r="L52" s="345"/>
      <c r="M52" s="345"/>
      <c r="N52" s="322"/>
    </row>
    <row r="53" spans="1:14" s="286" customFormat="1" x14ac:dyDescent="0.15">
      <c r="L53" s="345"/>
      <c r="M53" s="345"/>
      <c r="N53" s="322"/>
    </row>
    <row r="54" spans="1:14" s="286" customFormat="1" x14ac:dyDescent="0.15">
      <c r="L54" s="345"/>
      <c r="M54" s="345"/>
      <c r="N54" s="322"/>
    </row>
    <row r="55" spans="1:14" s="286" customFormat="1" x14ac:dyDescent="0.15">
      <c r="A55" s="329"/>
      <c r="F55" s="330"/>
      <c r="L55" s="345"/>
      <c r="M55" s="345"/>
      <c r="N55" s="322"/>
    </row>
    <row r="56" spans="1:14" x14ac:dyDescent="0.15">
      <c r="A56" s="121"/>
      <c r="F56" s="311"/>
    </row>
    <row r="57" spans="1:14" ht="18.75" customHeight="1" x14ac:dyDescent="0.15">
      <c r="F57" s="121"/>
      <c r="H57" s="331"/>
      <c r="K57" s="346"/>
      <c r="L57" s="346"/>
    </row>
    <row r="58" spans="1:14" x14ac:dyDescent="0.15">
      <c r="F58" s="121"/>
      <c r="H58" s="331"/>
      <c r="K58" s="346"/>
      <c r="L58" s="346"/>
    </row>
    <row r="62" spans="1:14" x14ac:dyDescent="0.15">
      <c r="J62" s="346"/>
    </row>
    <row r="63" spans="1:14" x14ac:dyDescent="0.15">
      <c r="J63" s="346"/>
    </row>
    <row r="64" spans="1:14" x14ac:dyDescent="0.15">
      <c r="J64" s="346"/>
    </row>
    <row r="65" spans="9:13" x14ac:dyDescent="0.15">
      <c r="J65" s="346"/>
    </row>
    <row r="67" spans="9:13" x14ac:dyDescent="0.15">
      <c r="I67" s="348"/>
      <c r="J67" s="348"/>
      <c r="K67" s="348"/>
      <c r="L67" s="348"/>
      <c r="M67" s="348"/>
    </row>
    <row r="82" spans="2:6" ht="45" customHeight="1" x14ac:dyDescent="0.15"/>
    <row r="83" spans="2:6" s="286" customFormat="1" ht="19.5" customHeight="1" x14ac:dyDescent="0.15"/>
    <row r="84" spans="2:6" s="286" customFormat="1" ht="19.5" customHeight="1" x14ac:dyDescent="0.15"/>
    <row r="85" spans="2:6" ht="19.5" customHeight="1" x14ac:dyDescent="0.15"/>
    <row r="86" spans="2:6" ht="19.5" customHeight="1" x14ac:dyDescent="0.15"/>
    <row r="88" spans="2:6" x14ac:dyDescent="0.15">
      <c r="B88" s="321"/>
      <c r="C88" s="322"/>
      <c r="E88" s="323"/>
      <c r="F88" s="323"/>
    </row>
    <row r="91" spans="2:6" x14ac:dyDescent="0.15">
      <c r="E91" s="329"/>
      <c r="F91" s="329"/>
    </row>
    <row r="92" spans="2:6" x14ac:dyDescent="0.15">
      <c r="E92" s="329"/>
      <c r="F92" s="329"/>
    </row>
    <row r="93" spans="2:6" x14ac:dyDescent="0.15">
      <c r="E93" s="347"/>
      <c r="F93" s="329"/>
    </row>
    <row r="94" spans="2:6" x14ac:dyDescent="0.15">
      <c r="E94" s="347"/>
      <c r="F94" s="329"/>
    </row>
    <row r="96" spans="2:6" ht="22.5" customHeight="1" x14ac:dyDescent="0.15"/>
  </sheetData>
  <mergeCells count="12">
    <mergeCell ref="H37:I37"/>
    <mergeCell ref="J14:J15"/>
    <mergeCell ref="B3:D3"/>
    <mergeCell ref="E3:G3"/>
    <mergeCell ref="J3:M3"/>
    <mergeCell ref="E12:F12"/>
    <mergeCell ref="J12:K12"/>
    <mergeCell ref="M14:M15"/>
    <mergeCell ref="K14:L14"/>
    <mergeCell ref="B26:C26"/>
    <mergeCell ref="E26:F26"/>
    <mergeCell ref="H35:K35"/>
  </mergeCells>
  <phoneticPr fontId="6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E9" sqref="E9"/>
    </sheetView>
  </sheetViews>
  <sheetFormatPr baseColWidth="10" defaultColWidth="9" defaultRowHeight="15" x14ac:dyDescent="0.15"/>
  <cols>
    <col min="1" max="1" width="18" style="250" customWidth="1"/>
    <col min="2" max="2" width="9.6640625" style="250" customWidth="1"/>
    <col min="3" max="3" width="8.1640625" style="250" customWidth="1"/>
    <col min="4" max="4" width="9.6640625" style="250" customWidth="1"/>
    <col min="5" max="5" width="8.6640625" style="250" customWidth="1"/>
    <col min="6" max="6" width="21" style="250" customWidth="1"/>
    <col min="7" max="7" width="13.1640625" style="250" customWidth="1"/>
    <col min="8" max="8" width="14.33203125" style="250" customWidth="1"/>
    <col min="9" max="9" width="13.1640625" style="250" customWidth="1"/>
    <col min="10" max="10" width="14.33203125" style="250" customWidth="1"/>
    <col min="11" max="11" width="18.1640625" style="250" customWidth="1"/>
    <col min="12" max="12" width="18.6640625" style="250" customWidth="1"/>
    <col min="13" max="16384" width="9" style="250"/>
  </cols>
  <sheetData>
    <row r="1" spans="1:13" x14ac:dyDescent="0.15">
      <c r="A1" s="521" t="s">
        <v>146</v>
      </c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280" t="s">
        <v>1</v>
      </c>
    </row>
    <row r="2" spans="1:13" x14ac:dyDescent="0.15">
      <c r="A2" s="251" t="s">
        <v>147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</row>
    <row r="3" spans="1:13" ht="28" x14ac:dyDescent="0.15">
      <c r="A3" s="253" t="s">
        <v>121</v>
      </c>
      <c r="B3" s="254" t="s">
        <v>62</v>
      </c>
      <c r="C3" s="254" t="s">
        <v>148</v>
      </c>
      <c r="D3" s="255" t="s">
        <v>149</v>
      </c>
      <c r="E3" s="255" t="s">
        <v>150</v>
      </c>
      <c r="F3" s="255" t="s">
        <v>151</v>
      </c>
      <c r="G3" s="256" t="s">
        <v>152</v>
      </c>
      <c r="H3" s="255" t="s">
        <v>153</v>
      </c>
      <c r="I3" s="256" t="s">
        <v>154</v>
      </c>
      <c r="J3" s="255" t="s">
        <v>153</v>
      </c>
      <c r="K3" s="255" t="s">
        <v>155</v>
      </c>
      <c r="L3" s="255" t="s">
        <v>156</v>
      </c>
    </row>
    <row r="4" spans="1:13" x14ac:dyDescent="0.15">
      <c r="A4" s="257"/>
      <c r="B4" s="258"/>
      <c r="C4" s="258"/>
      <c r="D4" s="255"/>
      <c r="E4" s="255"/>
      <c r="F4" s="255"/>
      <c r="G4" s="256"/>
      <c r="H4" s="255"/>
      <c r="I4" s="256"/>
      <c r="J4" s="255"/>
      <c r="K4" s="255"/>
      <c r="L4" s="255"/>
    </row>
    <row r="5" spans="1:13" x14ac:dyDescent="0.15">
      <c r="A5" s="259" t="s">
        <v>126</v>
      </c>
      <c r="B5" s="260">
        <f>项目人天预估!D5</f>
        <v>43191</v>
      </c>
      <c r="C5" s="260">
        <f>项目人天预估!D6</f>
        <v>43191</v>
      </c>
      <c r="D5" s="261">
        <f>项目人天预估!D30</f>
        <v>3</v>
      </c>
      <c r="E5" s="262">
        <v>600</v>
      </c>
      <c r="F5" s="261">
        <f t="shared" ref="F5:F13" si="0">D5*E5</f>
        <v>1800</v>
      </c>
      <c r="G5" s="263"/>
      <c r="H5" s="263"/>
      <c r="I5" s="261">
        <f t="shared" ref="I5:I13" si="1">MAX(D5-G5,0)</f>
        <v>3</v>
      </c>
      <c r="J5" s="263"/>
      <c r="K5" s="261">
        <f t="shared" ref="K5:K13" si="2">G5*H5+I5*J5</f>
        <v>0</v>
      </c>
      <c r="L5" s="261">
        <f t="shared" ref="L5:L13" si="3">F5+K5</f>
        <v>1800</v>
      </c>
    </row>
    <row r="6" spans="1:13" x14ac:dyDescent="0.15">
      <c r="A6" s="259" t="s">
        <v>127</v>
      </c>
      <c r="B6" s="260">
        <f>项目人天预估!E5</f>
        <v>43191</v>
      </c>
      <c r="C6" s="260">
        <f>项目人天预估!E6</f>
        <v>0</v>
      </c>
      <c r="D6" s="261">
        <f>项目人天预估!E30</f>
        <v>28</v>
      </c>
      <c r="E6" s="262">
        <v>400</v>
      </c>
      <c r="F6" s="261">
        <f t="shared" si="0"/>
        <v>11200</v>
      </c>
      <c r="G6" s="263"/>
      <c r="H6" s="263"/>
      <c r="I6" s="261">
        <f t="shared" si="1"/>
        <v>28</v>
      </c>
      <c r="J6" s="263"/>
      <c r="K6" s="261">
        <f t="shared" si="2"/>
        <v>0</v>
      </c>
      <c r="L6" s="261">
        <f t="shared" si="3"/>
        <v>11200</v>
      </c>
    </row>
    <row r="7" spans="1:13" x14ac:dyDescent="0.15">
      <c r="A7" s="259" t="s">
        <v>128</v>
      </c>
      <c r="B7" s="260">
        <f>项目人天预估!F5</f>
        <v>43195</v>
      </c>
      <c r="C7" s="260">
        <f>项目人天预估!F6</f>
        <v>0</v>
      </c>
      <c r="D7" s="261">
        <f>项目人天预估!F30</f>
        <v>5</v>
      </c>
      <c r="E7" s="262">
        <v>600</v>
      </c>
      <c r="F7" s="261">
        <f t="shared" si="0"/>
        <v>3000</v>
      </c>
      <c r="G7" s="263"/>
      <c r="H7" s="263"/>
      <c r="I7" s="261">
        <f t="shared" si="1"/>
        <v>5</v>
      </c>
      <c r="J7" s="263"/>
      <c r="K7" s="261">
        <f t="shared" si="2"/>
        <v>0</v>
      </c>
      <c r="L7" s="261">
        <f t="shared" si="3"/>
        <v>3000</v>
      </c>
    </row>
    <row r="8" spans="1:13" x14ac:dyDescent="0.15">
      <c r="A8" s="259" t="s">
        <v>129</v>
      </c>
      <c r="B8" s="260">
        <f>项目人天预估!G5</f>
        <v>43195</v>
      </c>
      <c r="C8" s="260">
        <f>项目人天预估!G6</f>
        <v>0</v>
      </c>
      <c r="D8" s="261">
        <f>项目人天预估!G30</f>
        <v>10</v>
      </c>
      <c r="E8" s="262">
        <v>400</v>
      </c>
      <c r="F8" s="261">
        <f t="shared" si="0"/>
        <v>4000</v>
      </c>
      <c r="G8" s="263"/>
      <c r="H8" s="263"/>
      <c r="I8" s="261">
        <f t="shared" si="1"/>
        <v>10</v>
      </c>
      <c r="J8" s="263"/>
      <c r="K8" s="261">
        <f t="shared" si="2"/>
        <v>0</v>
      </c>
      <c r="L8" s="261">
        <f t="shared" si="3"/>
        <v>4000</v>
      </c>
    </row>
    <row r="9" spans="1:13" x14ac:dyDescent="0.15">
      <c r="A9" s="259" t="s">
        <v>58</v>
      </c>
      <c r="B9" s="260">
        <f>项目人天预估!H5</f>
        <v>43195</v>
      </c>
      <c r="C9" s="260">
        <f>项目人天预估!H6</f>
        <v>0</v>
      </c>
      <c r="D9" s="261">
        <f>项目人天预估!H30</f>
        <v>135</v>
      </c>
      <c r="E9" s="262">
        <v>600</v>
      </c>
      <c r="F9" s="261">
        <f t="shared" si="0"/>
        <v>81000</v>
      </c>
      <c r="G9" s="263"/>
      <c r="H9" s="263"/>
      <c r="I9" s="261">
        <f t="shared" si="1"/>
        <v>135</v>
      </c>
      <c r="J9" s="263"/>
      <c r="K9" s="261">
        <f t="shared" si="2"/>
        <v>0</v>
      </c>
      <c r="L9" s="261">
        <f t="shared" si="3"/>
        <v>81000</v>
      </c>
    </row>
    <row r="10" spans="1:13" x14ac:dyDescent="0.15">
      <c r="A10" s="259" t="s">
        <v>59</v>
      </c>
      <c r="B10" s="260">
        <f>项目人天预估!I5</f>
        <v>0</v>
      </c>
      <c r="C10" s="260">
        <f>项目人天预估!I6</f>
        <v>0</v>
      </c>
      <c r="D10" s="261">
        <f>项目人天预估!I30</f>
        <v>27</v>
      </c>
      <c r="E10" s="262">
        <v>400</v>
      </c>
      <c r="F10" s="261">
        <f t="shared" si="0"/>
        <v>10800</v>
      </c>
      <c r="G10" s="263"/>
      <c r="H10" s="263"/>
      <c r="I10" s="261">
        <f t="shared" si="1"/>
        <v>27</v>
      </c>
      <c r="J10" s="263"/>
      <c r="K10" s="261">
        <f t="shared" si="2"/>
        <v>0</v>
      </c>
      <c r="L10" s="261">
        <f t="shared" si="3"/>
        <v>10800</v>
      </c>
    </row>
    <row r="11" spans="1:13" x14ac:dyDescent="0.15">
      <c r="A11" s="259" t="s">
        <v>60</v>
      </c>
      <c r="B11" s="260">
        <f>项目人天预估!J5</f>
        <v>0</v>
      </c>
      <c r="C11" s="260">
        <f>项目人天预估!J6</f>
        <v>0</v>
      </c>
      <c r="D11" s="261">
        <f>项目人天预估!J30</f>
        <v>0</v>
      </c>
      <c r="E11" s="262"/>
      <c r="F11" s="261">
        <f t="shared" si="0"/>
        <v>0</v>
      </c>
      <c r="G11" s="263"/>
      <c r="H11" s="263"/>
      <c r="I11" s="261">
        <f t="shared" si="1"/>
        <v>0</v>
      </c>
      <c r="J11" s="263"/>
      <c r="K11" s="261">
        <f t="shared" si="2"/>
        <v>0</v>
      </c>
      <c r="L11" s="261">
        <f t="shared" si="3"/>
        <v>0</v>
      </c>
    </row>
    <row r="12" spans="1:13" x14ac:dyDescent="0.15">
      <c r="A12" s="259" t="s">
        <v>61</v>
      </c>
      <c r="B12" s="457">
        <f>项目人天预估!K5</f>
        <v>0</v>
      </c>
      <c r="C12" s="457">
        <f>项目人天预估!K6</f>
        <v>0</v>
      </c>
      <c r="D12" s="265">
        <f>项目人天预估!K30</f>
        <v>60</v>
      </c>
      <c r="E12" s="262">
        <v>400</v>
      </c>
      <c r="F12" s="261">
        <f t="shared" si="0"/>
        <v>24000</v>
      </c>
      <c r="G12" s="263"/>
      <c r="H12" s="263"/>
      <c r="I12" s="261">
        <f t="shared" si="1"/>
        <v>60</v>
      </c>
      <c r="J12" s="263"/>
      <c r="K12" s="261">
        <f t="shared" si="2"/>
        <v>0</v>
      </c>
      <c r="L12" s="261">
        <f t="shared" si="3"/>
        <v>24000</v>
      </c>
    </row>
    <row r="13" spans="1:13" x14ac:dyDescent="0.15">
      <c r="A13" s="266"/>
      <c r="B13" s="267"/>
      <c r="C13" s="267"/>
      <c r="D13" s="263"/>
      <c r="E13" s="262"/>
      <c r="F13" s="261">
        <f t="shared" si="0"/>
        <v>0</v>
      </c>
      <c r="G13" s="263"/>
      <c r="H13" s="263"/>
      <c r="I13" s="261">
        <f t="shared" si="1"/>
        <v>0</v>
      </c>
      <c r="J13" s="263"/>
      <c r="K13" s="261">
        <f t="shared" si="2"/>
        <v>0</v>
      </c>
      <c r="L13" s="261">
        <f t="shared" si="3"/>
        <v>0</v>
      </c>
    </row>
    <row r="14" spans="1:13" x14ac:dyDescent="0.15">
      <c r="A14" s="268" t="s">
        <v>157</v>
      </c>
      <c r="B14" s="269"/>
      <c r="C14" s="270"/>
      <c r="D14" s="261">
        <f>SUM(D5:D12)</f>
        <v>268</v>
      </c>
      <c r="E14" s="265"/>
      <c r="F14" s="261">
        <f>SUM(F5:F13)*1.15</f>
        <v>156170</v>
      </c>
      <c r="G14" s="265">
        <f>SUM(G5:G13)</f>
        <v>0</v>
      </c>
      <c r="H14" s="265"/>
      <c r="I14" s="261">
        <f>SUM(I5:I13)</f>
        <v>268</v>
      </c>
      <c r="J14" s="265"/>
      <c r="K14" s="261">
        <f>SUM(K5:K13)</f>
        <v>0</v>
      </c>
      <c r="L14" s="281">
        <f>SUM(L5:L13)</f>
        <v>135800</v>
      </c>
    </row>
    <row r="15" spans="1:13" x14ac:dyDescent="0.15">
      <c r="A15" s="271"/>
      <c r="D15" s="271"/>
    </row>
    <row r="16" spans="1:13" x14ac:dyDescent="0.15">
      <c r="A16" s="272" t="s">
        <v>158</v>
      </c>
      <c r="B16" s="273"/>
      <c r="C16" s="273"/>
      <c r="D16" s="273"/>
      <c r="E16" s="273"/>
      <c r="F16" s="273"/>
      <c r="G16" s="273"/>
      <c r="H16" s="273"/>
      <c r="I16" s="282"/>
    </row>
    <row r="17" spans="1:12" ht="32.25" customHeight="1" x14ac:dyDescent="0.15">
      <c r="A17" s="523" t="s">
        <v>159</v>
      </c>
      <c r="B17" s="523"/>
      <c r="C17" s="523"/>
      <c r="D17" s="523"/>
      <c r="E17" s="523"/>
      <c r="F17" s="523"/>
      <c r="G17" s="523"/>
      <c r="H17" s="523"/>
    </row>
    <row r="18" spans="1:12" x14ac:dyDescent="0.15">
      <c r="A18" s="274"/>
      <c r="B18" s="275"/>
    </row>
    <row r="19" spans="1:12" ht="12" customHeight="1" x14ac:dyDescent="0.15">
      <c r="A19" s="276" t="s">
        <v>160</v>
      </c>
      <c r="B19" s="277"/>
      <c r="C19" s="276"/>
      <c r="D19" s="277"/>
      <c r="F19" s="271"/>
      <c r="G19" s="271"/>
      <c r="I19" s="271"/>
      <c r="L19" s="283"/>
    </row>
    <row r="20" spans="1:12" x14ac:dyDescent="0.15">
      <c r="A20" s="278"/>
      <c r="D20" s="271"/>
      <c r="F20" s="271"/>
      <c r="G20" s="271"/>
      <c r="I20" s="271"/>
    </row>
    <row r="21" spans="1:12" x14ac:dyDescent="0.15">
      <c r="A21" s="279" t="s">
        <v>161</v>
      </c>
      <c r="D21" s="271"/>
      <c r="F21" s="271"/>
      <c r="G21" s="271"/>
      <c r="I21" s="271"/>
    </row>
    <row r="22" spans="1:12" x14ac:dyDescent="0.15">
      <c r="D22" s="271"/>
    </row>
    <row r="23" spans="1:12" x14ac:dyDescent="0.15">
      <c r="D23" s="271"/>
      <c r="F23" s="271"/>
      <c r="G23" s="271"/>
      <c r="I23" s="271"/>
    </row>
    <row r="24" spans="1:12" x14ac:dyDescent="0.15">
      <c r="B24" s="271"/>
      <c r="D24" s="271"/>
    </row>
    <row r="25" spans="1:12" x14ac:dyDescent="0.15">
      <c r="B25" s="271"/>
    </row>
  </sheetData>
  <mergeCells count="2">
    <mergeCell ref="A1:L1"/>
    <mergeCell ref="A17:H17"/>
  </mergeCells>
  <phoneticPr fontId="65" type="noConversion"/>
  <dataValidations count="2">
    <dataValidation type="list" allowBlank="1" showInputMessage="1" showErrorMessage="1" sqref="H5:H13">
      <formula1>"7,35,50,70,80"</formula1>
    </dataValidation>
    <dataValidation type="list" allowBlank="1" showInputMessage="1" showErrorMessage="1" sqref="J5:J13">
      <formula1>"7"</formula1>
    </dataValidation>
  </dataValidations>
  <pageMargins left="0.75" right="0.75" top="1" bottom="1" header="0.51180555555555596" footer="0.51180555555555596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G13" sqref="G13"/>
    </sheetView>
  </sheetViews>
  <sheetFormatPr baseColWidth="10" defaultColWidth="9" defaultRowHeight="18" x14ac:dyDescent="0.25"/>
  <cols>
    <col min="1" max="1" width="9" style="239"/>
    <col min="2" max="2" width="15.6640625" style="239" customWidth="1"/>
    <col min="3" max="3" width="11.83203125" style="239" customWidth="1"/>
    <col min="4" max="4" width="11.33203125" style="239" customWidth="1"/>
    <col min="5" max="6" width="11.1640625" style="239" customWidth="1"/>
    <col min="7" max="7" width="12" style="239" customWidth="1"/>
    <col min="8" max="257" width="9" style="239"/>
    <col min="258" max="258" width="15.6640625" style="239" customWidth="1"/>
    <col min="259" max="513" width="9" style="239"/>
    <col min="514" max="514" width="15.6640625" style="239" customWidth="1"/>
    <col min="515" max="769" width="9" style="239"/>
    <col min="770" max="770" width="15.6640625" style="239" customWidth="1"/>
    <col min="771" max="1025" width="9" style="239"/>
    <col min="1026" max="1026" width="15.6640625" style="239" customWidth="1"/>
    <col min="1027" max="1281" width="9" style="239"/>
    <col min="1282" max="1282" width="15.6640625" style="239" customWidth="1"/>
    <col min="1283" max="1537" width="9" style="239"/>
    <col min="1538" max="1538" width="15.6640625" style="239" customWidth="1"/>
    <col min="1539" max="1793" width="9" style="239"/>
    <col min="1794" max="1794" width="15.6640625" style="239" customWidth="1"/>
    <col min="1795" max="2049" width="9" style="239"/>
    <col min="2050" max="2050" width="15.6640625" style="239" customWidth="1"/>
    <col min="2051" max="2305" width="9" style="239"/>
    <col min="2306" max="2306" width="15.6640625" style="239" customWidth="1"/>
    <col min="2307" max="2561" width="9" style="239"/>
    <col min="2562" max="2562" width="15.6640625" style="239" customWidth="1"/>
    <col min="2563" max="2817" width="9" style="239"/>
    <col min="2818" max="2818" width="15.6640625" style="239" customWidth="1"/>
    <col min="2819" max="3073" width="9" style="239"/>
    <col min="3074" max="3074" width="15.6640625" style="239" customWidth="1"/>
    <col min="3075" max="3329" width="9" style="239"/>
    <col min="3330" max="3330" width="15.6640625" style="239" customWidth="1"/>
    <col min="3331" max="3585" width="9" style="239"/>
    <col min="3586" max="3586" width="15.6640625" style="239" customWidth="1"/>
    <col min="3587" max="3841" width="9" style="239"/>
    <col min="3842" max="3842" width="15.6640625" style="239" customWidth="1"/>
    <col min="3843" max="4097" width="9" style="239"/>
    <col min="4098" max="4098" width="15.6640625" style="239" customWidth="1"/>
    <col min="4099" max="4353" width="9" style="239"/>
    <col min="4354" max="4354" width="15.6640625" style="239" customWidth="1"/>
    <col min="4355" max="4609" width="9" style="239"/>
    <col min="4610" max="4610" width="15.6640625" style="239" customWidth="1"/>
    <col min="4611" max="4865" width="9" style="239"/>
    <col min="4866" max="4866" width="15.6640625" style="239" customWidth="1"/>
    <col min="4867" max="5121" width="9" style="239"/>
    <col min="5122" max="5122" width="15.6640625" style="239" customWidth="1"/>
    <col min="5123" max="5377" width="9" style="239"/>
    <col min="5378" max="5378" width="15.6640625" style="239" customWidth="1"/>
    <col min="5379" max="5633" width="9" style="239"/>
    <col min="5634" max="5634" width="15.6640625" style="239" customWidth="1"/>
    <col min="5635" max="5889" width="9" style="239"/>
    <col min="5890" max="5890" width="15.6640625" style="239" customWidth="1"/>
    <col min="5891" max="6145" width="9" style="239"/>
    <col min="6146" max="6146" width="15.6640625" style="239" customWidth="1"/>
    <col min="6147" max="6401" width="9" style="239"/>
    <col min="6402" max="6402" width="15.6640625" style="239" customWidth="1"/>
    <col min="6403" max="6657" width="9" style="239"/>
    <col min="6658" max="6658" width="15.6640625" style="239" customWidth="1"/>
    <col min="6659" max="6913" width="9" style="239"/>
    <col min="6914" max="6914" width="15.6640625" style="239" customWidth="1"/>
    <col min="6915" max="7169" width="9" style="239"/>
    <col min="7170" max="7170" width="15.6640625" style="239" customWidth="1"/>
    <col min="7171" max="7425" width="9" style="239"/>
    <col min="7426" max="7426" width="15.6640625" style="239" customWidth="1"/>
    <col min="7427" max="7681" width="9" style="239"/>
    <col min="7682" max="7682" width="15.6640625" style="239" customWidth="1"/>
    <col min="7683" max="7937" width="9" style="239"/>
    <col min="7938" max="7938" width="15.6640625" style="239" customWidth="1"/>
    <col min="7939" max="8193" width="9" style="239"/>
    <col min="8194" max="8194" width="15.6640625" style="239" customWidth="1"/>
    <col min="8195" max="8449" width="9" style="239"/>
    <col min="8450" max="8450" width="15.6640625" style="239" customWidth="1"/>
    <col min="8451" max="8705" width="9" style="239"/>
    <col min="8706" max="8706" width="15.6640625" style="239" customWidth="1"/>
    <col min="8707" max="8961" width="9" style="239"/>
    <col min="8962" max="8962" width="15.6640625" style="239" customWidth="1"/>
    <col min="8963" max="9217" width="9" style="239"/>
    <col min="9218" max="9218" width="15.6640625" style="239" customWidth="1"/>
    <col min="9219" max="9473" width="9" style="239"/>
    <col min="9474" max="9474" width="15.6640625" style="239" customWidth="1"/>
    <col min="9475" max="9729" width="9" style="239"/>
    <col min="9730" max="9730" width="15.6640625" style="239" customWidth="1"/>
    <col min="9731" max="9985" width="9" style="239"/>
    <col min="9986" max="9986" width="15.6640625" style="239" customWidth="1"/>
    <col min="9987" max="10241" width="9" style="239"/>
    <col min="10242" max="10242" width="15.6640625" style="239" customWidth="1"/>
    <col min="10243" max="10497" width="9" style="239"/>
    <col min="10498" max="10498" width="15.6640625" style="239" customWidth="1"/>
    <col min="10499" max="10753" width="9" style="239"/>
    <col min="10754" max="10754" width="15.6640625" style="239" customWidth="1"/>
    <col min="10755" max="11009" width="9" style="239"/>
    <col min="11010" max="11010" width="15.6640625" style="239" customWidth="1"/>
    <col min="11011" max="11265" width="9" style="239"/>
    <col min="11266" max="11266" width="15.6640625" style="239" customWidth="1"/>
    <col min="11267" max="11521" width="9" style="239"/>
    <col min="11522" max="11522" width="15.6640625" style="239" customWidth="1"/>
    <col min="11523" max="11777" width="9" style="239"/>
    <col min="11778" max="11778" width="15.6640625" style="239" customWidth="1"/>
    <col min="11779" max="12033" width="9" style="239"/>
    <col min="12034" max="12034" width="15.6640625" style="239" customWidth="1"/>
    <col min="12035" max="12289" width="9" style="239"/>
    <col min="12290" max="12290" width="15.6640625" style="239" customWidth="1"/>
    <col min="12291" max="12545" width="9" style="239"/>
    <col min="12546" max="12546" width="15.6640625" style="239" customWidth="1"/>
    <col min="12547" max="12801" width="9" style="239"/>
    <col min="12802" max="12802" width="15.6640625" style="239" customWidth="1"/>
    <col min="12803" max="13057" width="9" style="239"/>
    <col min="13058" max="13058" width="15.6640625" style="239" customWidth="1"/>
    <col min="13059" max="13313" width="9" style="239"/>
    <col min="13314" max="13314" width="15.6640625" style="239" customWidth="1"/>
    <col min="13315" max="13569" width="9" style="239"/>
    <col min="13570" max="13570" width="15.6640625" style="239" customWidth="1"/>
    <col min="13571" max="13825" width="9" style="239"/>
    <col min="13826" max="13826" width="15.6640625" style="239" customWidth="1"/>
    <col min="13827" max="14081" width="9" style="239"/>
    <col min="14082" max="14082" width="15.6640625" style="239" customWidth="1"/>
    <col min="14083" max="14337" width="9" style="239"/>
    <col min="14338" max="14338" width="15.6640625" style="239" customWidth="1"/>
    <col min="14339" max="14593" width="9" style="239"/>
    <col min="14594" max="14594" width="15.6640625" style="239" customWidth="1"/>
    <col min="14595" max="14849" width="9" style="239"/>
    <col min="14850" max="14850" width="15.6640625" style="239" customWidth="1"/>
    <col min="14851" max="15105" width="9" style="239"/>
    <col min="15106" max="15106" width="15.6640625" style="239" customWidth="1"/>
    <col min="15107" max="15361" width="9" style="239"/>
    <col min="15362" max="15362" width="15.6640625" style="239" customWidth="1"/>
    <col min="15363" max="15617" width="9" style="239"/>
    <col min="15618" max="15618" width="15.6640625" style="239" customWidth="1"/>
    <col min="15619" max="15873" width="9" style="239"/>
    <col min="15874" max="15874" width="15.6640625" style="239" customWidth="1"/>
    <col min="15875" max="16129" width="9" style="239"/>
    <col min="16130" max="16130" width="15.6640625" style="239" customWidth="1"/>
    <col min="16131" max="16384" width="9" style="239"/>
  </cols>
  <sheetData>
    <row r="1" spans="2:8" x14ac:dyDescent="0.25">
      <c r="B1" s="524" t="s">
        <v>162</v>
      </c>
      <c r="C1" s="524"/>
      <c r="D1" s="524"/>
      <c r="E1" s="524"/>
      <c r="F1" s="524"/>
      <c r="G1" s="524"/>
      <c r="H1" s="239" t="s">
        <v>1</v>
      </c>
    </row>
    <row r="2" spans="2:8" ht="21" x14ac:dyDescent="0.25">
      <c r="B2" s="240" t="s">
        <v>163</v>
      </c>
      <c r="C2" s="241">
        <v>0</v>
      </c>
      <c r="D2" s="241">
        <v>0</v>
      </c>
      <c r="E2" s="241">
        <v>0</v>
      </c>
      <c r="F2" s="241">
        <v>0</v>
      </c>
      <c r="G2" s="241" t="s">
        <v>53</v>
      </c>
    </row>
    <row r="3" spans="2:8" ht="21" x14ac:dyDescent="0.25">
      <c r="B3" s="240" t="s">
        <v>164</v>
      </c>
      <c r="C3" s="242"/>
      <c r="D3" s="242"/>
      <c r="E3" s="242"/>
      <c r="F3" s="242"/>
      <c r="G3" s="242"/>
    </row>
    <row r="4" spans="2:8" ht="21" x14ac:dyDescent="0.25">
      <c r="B4" s="240" t="s">
        <v>165</v>
      </c>
      <c r="C4" s="242"/>
      <c r="D4" s="242"/>
      <c r="E4" s="242"/>
      <c r="F4" s="242"/>
      <c r="G4" s="242"/>
    </row>
    <row r="5" spans="2:8" ht="21" x14ac:dyDescent="0.25">
      <c r="B5" s="240" t="s">
        <v>166</v>
      </c>
      <c r="C5" s="243">
        <f>IF(C4-C3&gt;0,C4-C3,0)</f>
        <v>0</v>
      </c>
      <c r="D5" s="243">
        <f>IF(D4-D3&gt;0,D4-D3,0)</f>
        <v>0</v>
      </c>
      <c r="E5" s="243">
        <f>IF(E4-E3&gt;0,E4-E3,0)</f>
        <v>0</v>
      </c>
      <c r="F5" s="243">
        <f>IF(F4-F3&gt;0,F4-F3,0)</f>
        <v>0</v>
      </c>
      <c r="G5" s="243">
        <f>SUM(C5:F5)</f>
        <v>0</v>
      </c>
    </row>
    <row r="6" spans="2:8" ht="21" x14ac:dyDescent="0.25">
      <c r="B6" s="244" t="s">
        <v>167</v>
      </c>
      <c r="C6" s="245"/>
      <c r="D6" s="246" t="s">
        <v>168</v>
      </c>
      <c r="E6" s="247"/>
      <c r="F6" s="247"/>
      <c r="G6" s="247"/>
    </row>
    <row r="7" spans="2:8" ht="21" x14ac:dyDescent="0.25">
      <c r="B7" s="240" t="s">
        <v>162</v>
      </c>
      <c r="C7" s="248">
        <f>C6*G5*1%</f>
        <v>0</v>
      </c>
    </row>
    <row r="12" spans="2:8" x14ac:dyDescent="0.25">
      <c r="B12" s="249" t="s">
        <v>169</v>
      </c>
    </row>
  </sheetData>
  <mergeCells count="1">
    <mergeCell ref="B1:G1"/>
  </mergeCells>
  <phoneticPr fontId="6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  <pageSetUpPr fitToPage="1"/>
  </sheetPr>
  <dimension ref="A1:L23"/>
  <sheetViews>
    <sheetView workbookViewId="0">
      <selection activeCell="M22" sqref="M22"/>
    </sheetView>
  </sheetViews>
  <sheetFormatPr baseColWidth="10" defaultColWidth="9" defaultRowHeight="15" x14ac:dyDescent="0.15"/>
  <cols>
    <col min="1" max="1" width="9.6640625" style="1" customWidth="1"/>
    <col min="2" max="2" width="14.6640625" style="1" customWidth="1"/>
    <col min="3" max="4" width="12.6640625" style="1" customWidth="1"/>
    <col min="5" max="5" width="10.83203125" style="1" customWidth="1"/>
    <col min="6" max="6" width="14.1640625" style="1" customWidth="1"/>
    <col min="7" max="7" width="12.1640625" style="1" customWidth="1"/>
    <col min="8" max="8" width="13.6640625" style="1" customWidth="1"/>
    <col min="9" max="9" width="17.1640625" style="1" customWidth="1"/>
    <col min="10" max="10" width="13.1640625" style="1" customWidth="1"/>
    <col min="11" max="11" width="11.6640625" style="1" customWidth="1"/>
    <col min="12" max="16384" width="9" style="1"/>
  </cols>
  <sheetData>
    <row r="1" spans="1:11" ht="17" x14ac:dyDescent="0.15">
      <c r="A1" s="525" t="s">
        <v>170</v>
      </c>
      <c r="B1" s="525"/>
      <c r="C1" s="525"/>
      <c r="D1" s="525"/>
      <c r="E1" s="525"/>
      <c r="F1" s="525"/>
      <c r="G1" s="525"/>
      <c r="H1" s="525"/>
      <c r="I1" s="525"/>
      <c r="J1" s="525"/>
      <c r="K1" s="525"/>
    </row>
    <row r="2" spans="1:11" s="211" customFormat="1" ht="10.5" customHeight="1" x14ac:dyDescent="0.15">
      <c r="A2" s="213"/>
      <c r="B2" s="526"/>
      <c r="C2" s="527"/>
      <c r="D2" s="213"/>
      <c r="E2" s="528"/>
      <c r="F2" s="529"/>
      <c r="G2" s="214"/>
      <c r="H2" s="214"/>
      <c r="I2" s="214"/>
      <c r="J2" s="213" t="s">
        <v>171</v>
      </c>
    </row>
    <row r="3" spans="1:11" s="211" customFormat="1" ht="15" customHeight="1" x14ac:dyDescent="0.15">
      <c r="A3" s="530" t="s">
        <v>172</v>
      </c>
      <c r="B3" s="531"/>
      <c r="C3" s="531"/>
      <c r="D3" s="531"/>
      <c r="E3" s="531"/>
      <c r="F3" s="531"/>
      <c r="G3" s="531"/>
      <c r="H3" s="531"/>
      <c r="I3" s="531"/>
      <c r="J3" s="531"/>
      <c r="K3" s="532"/>
    </row>
    <row r="4" spans="1:11" s="211" customFormat="1" ht="15" customHeight="1" x14ac:dyDescent="0.15">
      <c r="A4" s="533" t="s">
        <v>173</v>
      </c>
      <c r="B4" s="534"/>
      <c r="C4" s="535" t="e">
        <f>#REF!</f>
        <v>#REF!</v>
      </c>
      <c r="D4" s="536"/>
      <c r="E4" s="537"/>
      <c r="F4" s="538" t="s">
        <v>174</v>
      </c>
      <c r="G4" s="539"/>
      <c r="H4" s="215" t="e">
        <f>#REF!</f>
        <v>#REF!</v>
      </c>
      <c r="I4" s="232" t="s">
        <v>175</v>
      </c>
      <c r="J4" s="540" t="e">
        <f>#REF!</f>
        <v>#REF!</v>
      </c>
      <c r="K4" s="541"/>
    </row>
    <row r="5" spans="1:11" s="211" customFormat="1" ht="15" customHeight="1" x14ac:dyDescent="0.15">
      <c r="A5" s="542" t="s">
        <v>176</v>
      </c>
      <c r="B5" s="543"/>
      <c r="C5" s="535" t="e">
        <f>#REF!</f>
        <v>#REF!</v>
      </c>
      <c r="D5" s="536"/>
      <c r="E5" s="537"/>
      <c r="F5" s="544" t="s">
        <v>177</v>
      </c>
      <c r="G5" s="545"/>
      <c r="H5" s="216" t="e">
        <f>#REF!</f>
        <v>#REF!</v>
      </c>
      <c r="I5" s="233" t="s">
        <v>178</v>
      </c>
      <c r="J5" s="546" t="e">
        <f>#REF!</f>
        <v>#REF!</v>
      </c>
      <c r="K5" s="547"/>
    </row>
    <row r="6" spans="1:11" s="211" customFormat="1" ht="15" customHeight="1" x14ac:dyDescent="0.15">
      <c r="A6" s="548" t="s">
        <v>179</v>
      </c>
      <c r="B6" s="549"/>
      <c r="C6" s="550" t="e">
        <f>MIN(C10:C14)</f>
        <v>#REF!</v>
      </c>
      <c r="D6" s="551"/>
      <c r="E6" s="552"/>
      <c r="F6" s="553" t="s">
        <v>180</v>
      </c>
      <c r="G6" s="554"/>
      <c r="H6" s="550" t="e">
        <f>MAX(D10:D14)</f>
        <v>#REF!</v>
      </c>
      <c r="I6" s="555"/>
      <c r="J6" s="555"/>
      <c r="K6" s="556"/>
    </row>
    <row r="7" spans="1:11" s="211" customFormat="1" ht="15" customHeight="1" x14ac:dyDescent="0.15">
      <c r="A7" s="530" t="s">
        <v>181</v>
      </c>
      <c r="B7" s="531"/>
      <c r="C7" s="531"/>
      <c r="D7" s="531"/>
      <c r="E7" s="531"/>
      <c r="F7" s="531"/>
      <c r="G7" s="531"/>
      <c r="H7" s="531"/>
      <c r="I7" s="531"/>
      <c r="J7" s="531"/>
      <c r="K7" s="532"/>
    </row>
    <row r="8" spans="1:11" s="211" customFormat="1" ht="13.5" customHeight="1" x14ac:dyDescent="0.15">
      <c r="A8" s="567" t="s">
        <v>121</v>
      </c>
      <c r="B8" s="568"/>
      <c r="C8" s="568" t="s">
        <v>62</v>
      </c>
      <c r="D8" s="568" t="s">
        <v>148</v>
      </c>
      <c r="E8" s="561" t="s">
        <v>182</v>
      </c>
      <c r="F8" s="562"/>
      <c r="G8" s="563"/>
      <c r="H8" s="564"/>
      <c r="I8" s="572" t="s">
        <v>183</v>
      </c>
      <c r="J8" s="581" t="s">
        <v>184</v>
      </c>
      <c r="K8" s="572" t="s">
        <v>185</v>
      </c>
    </row>
    <row r="9" spans="1:11" s="211" customFormat="1" ht="13.5" customHeight="1" x14ac:dyDescent="0.15">
      <c r="A9" s="569"/>
      <c r="B9" s="564"/>
      <c r="C9" s="564"/>
      <c r="D9" s="564"/>
      <c r="E9" s="217" t="s">
        <v>149</v>
      </c>
      <c r="F9" s="217" t="s">
        <v>151</v>
      </c>
      <c r="G9" s="217" t="s">
        <v>186</v>
      </c>
      <c r="H9" s="217" t="s">
        <v>187</v>
      </c>
      <c r="I9" s="572"/>
      <c r="J9" s="582"/>
      <c r="K9" s="572"/>
    </row>
    <row r="10" spans="1:11" s="211" customFormat="1" ht="13.5" customHeight="1" x14ac:dyDescent="0.15">
      <c r="A10" s="565" t="s">
        <v>188</v>
      </c>
      <c r="B10" s="566"/>
      <c r="C10" s="218" t="e">
        <f>#REF!</f>
        <v>#REF!</v>
      </c>
      <c r="D10" s="218" t="e">
        <f>#REF!</f>
        <v>#REF!</v>
      </c>
      <c r="E10" s="219" t="e">
        <f>#REF!</f>
        <v>#REF!</v>
      </c>
      <c r="F10" s="220" t="e">
        <f>#REF!</f>
        <v>#REF!</v>
      </c>
      <c r="G10" s="219" t="e">
        <f>#REF!</f>
        <v>#REF!</v>
      </c>
      <c r="H10" s="220" t="e">
        <f>G10*E20</f>
        <v>#REF!</v>
      </c>
      <c r="I10" s="234" t="e">
        <f>#REF!</f>
        <v>#REF!</v>
      </c>
      <c r="J10" s="235" t="e">
        <f>#REF!</f>
        <v>#REF!</v>
      </c>
      <c r="K10" s="236" t="e">
        <f>F10+H10+I10+J10</f>
        <v>#REF!</v>
      </c>
    </row>
    <row r="11" spans="1:11" s="211" customFormat="1" ht="13.5" customHeight="1" x14ac:dyDescent="0.15">
      <c r="A11" s="565" t="s">
        <v>189</v>
      </c>
      <c r="B11" s="566"/>
      <c r="C11" s="218" t="e">
        <f>#REF!</f>
        <v>#REF!</v>
      </c>
      <c r="D11" s="218" t="e">
        <f>#REF!</f>
        <v>#REF!</v>
      </c>
      <c r="E11" s="219" t="e">
        <f>#REF!</f>
        <v>#REF!</v>
      </c>
      <c r="F11" s="220" t="e">
        <f>#REF!</f>
        <v>#REF!</v>
      </c>
      <c r="G11" s="219" t="e">
        <f>#REF!</f>
        <v>#REF!</v>
      </c>
      <c r="H11" s="220" t="e">
        <f>G11*E20</f>
        <v>#REF!</v>
      </c>
      <c r="I11" s="234" t="e">
        <f>#REF!</f>
        <v>#REF!</v>
      </c>
      <c r="J11" s="235" t="e">
        <f>#REF!</f>
        <v>#REF!</v>
      </c>
      <c r="K11" s="236" t="e">
        <f>F11+H11+I11+J11</f>
        <v>#REF!</v>
      </c>
    </row>
    <row r="12" spans="1:11" s="211" customFormat="1" ht="13.5" customHeight="1" x14ac:dyDescent="0.15">
      <c r="A12" s="565" t="s">
        <v>190</v>
      </c>
      <c r="B12" s="566"/>
      <c r="C12" s="218" t="e">
        <f>#REF!</f>
        <v>#REF!</v>
      </c>
      <c r="D12" s="218" t="e">
        <f>#REF!</f>
        <v>#REF!</v>
      </c>
      <c r="E12" s="219" t="e">
        <f>#REF!</f>
        <v>#REF!</v>
      </c>
      <c r="F12" s="220" t="e">
        <f>#REF!</f>
        <v>#REF!</v>
      </c>
      <c r="G12" s="219" t="e">
        <f>#REF!</f>
        <v>#REF!</v>
      </c>
      <c r="H12" s="220" t="e">
        <f>G12*E20</f>
        <v>#REF!</v>
      </c>
      <c r="I12" s="234" t="e">
        <f>#REF!</f>
        <v>#REF!</v>
      </c>
      <c r="J12" s="235" t="e">
        <f>#REF!</f>
        <v>#REF!</v>
      </c>
      <c r="K12" s="236" t="e">
        <f>F12+H12+I12+J12</f>
        <v>#REF!</v>
      </c>
    </row>
    <row r="13" spans="1:11" s="211" customFormat="1" ht="13.5" customHeight="1" x14ac:dyDescent="0.15">
      <c r="A13" s="565" t="s">
        <v>191</v>
      </c>
      <c r="B13" s="566"/>
      <c r="C13" s="218" t="e">
        <f>#REF!</f>
        <v>#REF!</v>
      </c>
      <c r="D13" s="218" t="e">
        <f>#REF!</f>
        <v>#REF!</v>
      </c>
      <c r="E13" s="219" t="e">
        <f>#REF!</f>
        <v>#REF!</v>
      </c>
      <c r="F13" s="220" t="e">
        <f>#REF!</f>
        <v>#REF!</v>
      </c>
      <c r="G13" s="219" t="e">
        <f>#REF!</f>
        <v>#REF!</v>
      </c>
      <c r="H13" s="220" t="e">
        <f>G13*E20</f>
        <v>#REF!</v>
      </c>
      <c r="I13" s="234" t="e">
        <f>#REF!</f>
        <v>#REF!</v>
      </c>
      <c r="J13" s="235" t="e">
        <f>#REF!</f>
        <v>#REF!</v>
      </c>
      <c r="K13" s="236" t="e">
        <f>F13+H13+I13+J13</f>
        <v>#REF!</v>
      </c>
    </row>
    <row r="14" spans="1:11" s="211" customFormat="1" ht="13.5" customHeight="1" x14ac:dyDescent="0.15">
      <c r="A14" s="565" t="s">
        <v>192</v>
      </c>
      <c r="B14" s="566"/>
      <c r="C14" s="218" t="e">
        <f>#REF!</f>
        <v>#REF!</v>
      </c>
      <c r="D14" s="218" t="e">
        <f>#REF!</f>
        <v>#REF!</v>
      </c>
      <c r="E14" s="219" t="e">
        <f>#REF!</f>
        <v>#REF!</v>
      </c>
      <c r="F14" s="220" t="e">
        <f>#REF!</f>
        <v>#REF!</v>
      </c>
      <c r="G14" s="219" t="e">
        <f>#REF!</f>
        <v>#REF!</v>
      </c>
      <c r="H14" s="220" t="e">
        <f>G14*E20</f>
        <v>#REF!</v>
      </c>
      <c r="I14" s="234" t="e">
        <f>#REF!</f>
        <v>#REF!</v>
      </c>
      <c r="J14" s="235" t="e">
        <f>#REF!</f>
        <v>#REF!</v>
      </c>
      <c r="K14" s="236" t="e">
        <f>F14+H14+I14+J14</f>
        <v>#REF!</v>
      </c>
    </row>
    <row r="15" spans="1:11" s="211" customFormat="1" ht="13.5" customHeight="1" x14ac:dyDescent="0.15">
      <c r="A15" s="586" t="s">
        <v>193</v>
      </c>
      <c r="B15" s="587"/>
      <c r="C15" s="587"/>
      <c r="D15" s="587"/>
      <c r="E15" s="221" t="e">
        <f t="shared" ref="E15:K15" si="0">SUM(E10:E14)</f>
        <v>#REF!</v>
      </c>
      <c r="F15" s="222" t="e">
        <f t="shared" si="0"/>
        <v>#REF!</v>
      </c>
      <c r="G15" s="223" t="e">
        <f t="shared" si="0"/>
        <v>#REF!</v>
      </c>
      <c r="H15" s="224" t="e">
        <f t="shared" si="0"/>
        <v>#REF!</v>
      </c>
      <c r="I15" s="237" t="e">
        <f t="shared" si="0"/>
        <v>#REF!</v>
      </c>
      <c r="J15" s="237" t="e">
        <f t="shared" si="0"/>
        <v>#REF!</v>
      </c>
      <c r="K15" s="237" t="e">
        <f t="shared" si="0"/>
        <v>#REF!</v>
      </c>
    </row>
    <row r="16" spans="1:11" ht="15" customHeight="1" x14ac:dyDescent="0.15">
      <c r="A16" s="557" t="s">
        <v>79</v>
      </c>
      <c r="B16" s="558"/>
      <c r="C16" s="558"/>
      <c r="D16" s="558"/>
      <c r="E16" s="558"/>
      <c r="F16" s="558"/>
      <c r="G16" s="559"/>
      <c r="H16" s="559"/>
      <c r="I16" s="559"/>
      <c r="J16" s="559"/>
      <c r="K16" s="560"/>
    </row>
    <row r="17" spans="1:12" s="212" customFormat="1" ht="13.5" customHeight="1" x14ac:dyDescent="0.15">
      <c r="A17" s="583" t="s">
        <v>194</v>
      </c>
      <c r="B17" s="584"/>
      <c r="C17" s="584"/>
      <c r="D17" s="584"/>
      <c r="E17" s="576"/>
      <c r="F17" s="584" t="s">
        <v>195</v>
      </c>
      <c r="G17" s="564"/>
      <c r="H17" s="564"/>
      <c r="I17" s="564"/>
      <c r="J17" s="564"/>
      <c r="K17" s="574"/>
      <c r="L17" s="238"/>
    </row>
    <row r="18" spans="1:12" s="212" customFormat="1" ht="13.5" customHeight="1" x14ac:dyDescent="0.15">
      <c r="A18" s="585" t="s">
        <v>80</v>
      </c>
      <c r="B18" s="576"/>
      <c r="C18" s="217" t="s">
        <v>196</v>
      </c>
      <c r="D18" s="225" t="s">
        <v>197</v>
      </c>
      <c r="E18" s="225"/>
      <c r="F18" s="572" t="s">
        <v>198</v>
      </c>
      <c r="G18" s="564"/>
      <c r="H18" s="564"/>
      <c r="I18" s="573" t="e">
        <f>F15+J15</f>
        <v>#REF!</v>
      </c>
      <c r="J18" s="564" t="s">
        <v>199</v>
      </c>
      <c r="K18" s="574" t="s">
        <v>200</v>
      </c>
    </row>
    <row r="19" spans="1:12" s="212" customFormat="1" x14ac:dyDescent="0.15">
      <c r="A19" s="570" t="s">
        <v>201</v>
      </c>
      <c r="B19" s="571"/>
      <c r="C19" s="226"/>
      <c r="D19" s="227" t="e">
        <f>E15</f>
        <v>#REF!</v>
      </c>
      <c r="E19" s="228"/>
      <c r="F19" s="572" t="s">
        <v>183</v>
      </c>
      <c r="G19" s="564"/>
      <c r="H19" s="564"/>
      <c r="I19" s="573" t="e">
        <f>I15</f>
        <v>#REF!</v>
      </c>
      <c r="J19" s="564"/>
      <c r="K19" s="574"/>
    </row>
    <row r="20" spans="1:12" s="212" customFormat="1" ht="13.5" customHeight="1" x14ac:dyDescent="0.15">
      <c r="A20" s="575" t="s">
        <v>202</v>
      </c>
      <c r="B20" s="576"/>
      <c r="C20" s="226"/>
      <c r="D20" s="227" t="e">
        <f>G15</f>
        <v>#REF!</v>
      </c>
      <c r="E20" s="228"/>
      <c r="F20" s="572" t="s">
        <v>203</v>
      </c>
      <c r="G20" s="564"/>
      <c r="H20" s="564"/>
      <c r="I20" s="573" t="e">
        <f>H15</f>
        <v>#REF!</v>
      </c>
      <c r="J20" s="564"/>
      <c r="K20" s="574"/>
    </row>
    <row r="21" spans="1:12" s="212" customFormat="1" ht="13.5" customHeight="1" x14ac:dyDescent="0.15">
      <c r="A21" s="229"/>
      <c r="B21" s="230"/>
      <c r="C21" s="230"/>
      <c r="D21" s="230"/>
      <c r="E21" s="230"/>
      <c r="F21" s="577" t="s">
        <v>204</v>
      </c>
      <c r="G21" s="578"/>
      <c r="H21" s="578" t="e">
        <f>IF(G21&gt;(#REF!-#REF!-#REF!)*0.5%,"F","")</f>
        <v>#REF!</v>
      </c>
      <c r="I21" s="579" t="s">
        <v>205</v>
      </c>
      <c r="J21" s="578"/>
      <c r="K21" s="580"/>
    </row>
    <row r="23" spans="1:12" x14ac:dyDescent="0.15">
      <c r="E23" s="231"/>
    </row>
  </sheetData>
  <sheetProtection selectLockedCells="1" selectUnlockedCells="1"/>
  <mergeCells count="45">
    <mergeCell ref="F21:H21"/>
    <mergeCell ref="I21:K21"/>
    <mergeCell ref="C8:C9"/>
    <mergeCell ref="D8:D9"/>
    <mergeCell ref="I8:I9"/>
    <mergeCell ref="J8:J9"/>
    <mergeCell ref="K8:K9"/>
    <mergeCell ref="A17:E17"/>
    <mergeCell ref="F17:K17"/>
    <mergeCell ref="A18:B18"/>
    <mergeCell ref="F18:H18"/>
    <mergeCell ref="I18:K18"/>
    <mergeCell ref="A12:B12"/>
    <mergeCell ref="A13:B13"/>
    <mergeCell ref="A14:B14"/>
    <mergeCell ref="A15:D15"/>
    <mergeCell ref="A19:B19"/>
    <mergeCell ref="F19:H19"/>
    <mergeCell ref="I19:K19"/>
    <mergeCell ref="A20:B20"/>
    <mergeCell ref="F20:H20"/>
    <mergeCell ref="I20:K20"/>
    <mergeCell ref="A16:K16"/>
    <mergeCell ref="A7:K7"/>
    <mergeCell ref="E8:F8"/>
    <mergeCell ref="G8:H8"/>
    <mergeCell ref="A10:B10"/>
    <mergeCell ref="A11:B11"/>
    <mergeCell ref="A8:B9"/>
    <mergeCell ref="A5:B5"/>
    <mergeCell ref="C5:E5"/>
    <mergeCell ref="F5:G5"/>
    <mergeCell ref="J5:K5"/>
    <mergeCell ref="A6:B6"/>
    <mergeCell ref="C6:E6"/>
    <mergeCell ref="F6:G6"/>
    <mergeCell ref="H6:K6"/>
    <mergeCell ref="A1:K1"/>
    <mergeCell ref="B2:C2"/>
    <mergeCell ref="E2:F2"/>
    <mergeCell ref="A3:K3"/>
    <mergeCell ref="A4:B4"/>
    <mergeCell ref="C4:E4"/>
    <mergeCell ref="F4:G4"/>
    <mergeCell ref="J4:K4"/>
  </mergeCells>
  <phoneticPr fontId="65" type="noConversion"/>
  <pageMargins left="0.34930555555555598" right="0.25902777777777802" top="0.28888888888888897" bottom="0.22916666666666699" header="0.16875000000000001" footer="0.16875000000000001"/>
  <pageSetup paperSize="9" scale="98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H24" sqref="H24"/>
    </sheetView>
  </sheetViews>
  <sheetFormatPr baseColWidth="10" defaultColWidth="8.83203125" defaultRowHeight="16" x14ac:dyDescent="0.15"/>
  <cols>
    <col min="1" max="1" width="27.1640625" style="193" customWidth="1"/>
    <col min="2" max="3" width="11.33203125" style="193" customWidth="1"/>
    <col min="4" max="4" width="23" style="193" customWidth="1"/>
    <col min="5" max="245" width="8.83203125" style="193"/>
    <col min="246" max="246" width="16.6640625" style="193" customWidth="1"/>
    <col min="247" max="247" width="25.33203125" style="193" customWidth="1"/>
    <col min="248" max="248" width="20.1640625" style="193" customWidth="1"/>
    <col min="249" max="249" width="24" style="193" customWidth="1"/>
    <col min="250" max="250" width="13.1640625" style="193" customWidth="1"/>
    <col min="251" max="251" width="20.33203125" style="193" customWidth="1"/>
    <col min="252" max="252" width="8" style="193" customWidth="1"/>
    <col min="253" max="253" width="8.83203125" style="193" customWidth="1"/>
    <col min="254" max="254" width="20.33203125" style="193" customWidth="1"/>
    <col min="255" max="255" width="22.1640625" style="193" customWidth="1"/>
    <col min="256" max="256" width="16.6640625" style="193" customWidth="1"/>
    <col min="257" max="257" width="21" style="193" customWidth="1"/>
    <col min="258" max="258" width="27.6640625" style="193" customWidth="1"/>
    <col min="259" max="259" width="29.33203125" style="193" customWidth="1"/>
    <col min="260" max="501" width="8.83203125" style="193"/>
    <col min="502" max="502" width="16.6640625" style="193" customWidth="1"/>
    <col min="503" max="503" width="25.33203125" style="193" customWidth="1"/>
    <col min="504" max="504" width="20.1640625" style="193" customWidth="1"/>
    <col min="505" max="505" width="24" style="193" customWidth="1"/>
    <col min="506" max="506" width="13.1640625" style="193" customWidth="1"/>
    <col min="507" max="507" width="20.33203125" style="193" customWidth="1"/>
    <col min="508" max="508" width="8" style="193" customWidth="1"/>
    <col min="509" max="509" width="8.83203125" style="193" customWidth="1"/>
    <col min="510" max="510" width="20.33203125" style="193" customWidth="1"/>
    <col min="511" max="511" width="22.1640625" style="193" customWidth="1"/>
    <col min="512" max="512" width="16.6640625" style="193" customWidth="1"/>
    <col min="513" max="513" width="21" style="193" customWidth="1"/>
    <col min="514" max="514" width="27.6640625" style="193" customWidth="1"/>
    <col min="515" max="515" width="29.33203125" style="193" customWidth="1"/>
    <col min="516" max="757" width="8.83203125" style="193"/>
    <col min="758" max="758" width="16.6640625" style="193" customWidth="1"/>
    <col min="759" max="759" width="25.33203125" style="193" customWidth="1"/>
    <col min="760" max="760" width="20.1640625" style="193" customWidth="1"/>
    <col min="761" max="761" width="24" style="193" customWidth="1"/>
    <col min="762" max="762" width="13.1640625" style="193" customWidth="1"/>
    <col min="763" max="763" width="20.33203125" style="193" customWidth="1"/>
    <col min="764" max="764" width="8" style="193" customWidth="1"/>
    <col min="765" max="765" width="8.83203125" style="193" customWidth="1"/>
    <col min="766" max="766" width="20.33203125" style="193" customWidth="1"/>
    <col min="767" max="767" width="22.1640625" style="193" customWidth="1"/>
    <col min="768" max="768" width="16.6640625" style="193" customWidth="1"/>
    <col min="769" max="769" width="21" style="193" customWidth="1"/>
    <col min="770" max="770" width="27.6640625" style="193" customWidth="1"/>
    <col min="771" max="771" width="29.33203125" style="193" customWidth="1"/>
    <col min="772" max="1013" width="8.83203125" style="193"/>
    <col min="1014" max="1014" width="16.6640625" style="193" customWidth="1"/>
    <col min="1015" max="1015" width="25.33203125" style="193" customWidth="1"/>
    <col min="1016" max="1016" width="20.1640625" style="193" customWidth="1"/>
    <col min="1017" max="1017" width="24" style="193" customWidth="1"/>
    <col min="1018" max="1018" width="13.1640625" style="193" customWidth="1"/>
    <col min="1019" max="1019" width="20.33203125" style="193" customWidth="1"/>
    <col min="1020" max="1020" width="8" style="193" customWidth="1"/>
    <col min="1021" max="1021" width="8.83203125" style="193" customWidth="1"/>
    <col min="1022" max="1022" width="20.33203125" style="193" customWidth="1"/>
    <col min="1023" max="1023" width="22.1640625" style="193" customWidth="1"/>
    <col min="1024" max="1024" width="16.6640625" style="193" customWidth="1"/>
    <col min="1025" max="1025" width="21" style="193" customWidth="1"/>
    <col min="1026" max="1026" width="27.6640625" style="193" customWidth="1"/>
    <col min="1027" max="1027" width="29.33203125" style="193" customWidth="1"/>
    <col min="1028" max="1269" width="8.83203125" style="193"/>
    <col min="1270" max="1270" width="16.6640625" style="193" customWidth="1"/>
    <col min="1271" max="1271" width="25.33203125" style="193" customWidth="1"/>
    <col min="1272" max="1272" width="20.1640625" style="193" customWidth="1"/>
    <col min="1273" max="1273" width="24" style="193" customWidth="1"/>
    <col min="1274" max="1274" width="13.1640625" style="193" customWidth="1"/>
    <col min="1275" max="1275" width="20.33203125" style="193" customWidth="1"/>
    <col min="1276" max="1276" width="8" style="193" customWidth="1"/>
    <col min="1277" max="1277" width="8.83203125" style="193" customWidth="1"/>
    <col min="1278" max="1278" width="20.33203125" style="193" customWidth="1"/>
    <col min="1279" max="1279" width="22.1640625" style="193" customWidth="1"/>
    <col min="1280" max="1280" width="16.6640625" style="193" customWidth="1"/>
    <col min="1281" max="1281" width="21" style="193" customWidth="1"/>
    <col min="1282" max="1282" width="27.6640625" style="193" customWidth="1"/>
    <col min="1283" max="1283" width="29.33203125" style="193" customWidth="1"/>
    <col min="1284" max="1525" width="8.83203125" style="193"/>
    <col min="1526" max="1526" width="16.6640625" style="193" customWidth="1"/>
    <col min="1527" max="1527" width="25.33203125" style="193" customWidth="1"/>
    <col min="1528" max="1528" width="20.1640625" style="193" customWidth="1"/>
    <col min="1529" max="1529" width="24" style="193" customWidth="1"/>
    <col min="1530" max="1530" width="13.1640625" style="193" customWidth="1"/>
    <col min="1531" max="1531" width="20.33203125" style="193" customWidth="1"/>
    <col min="1532" max="1532" width="8" style="193" customWidth="1"/>
    <col min="1533" max="1533" width="8.83203125" style="193" customWidth="1"/>
    <col min="1534" max="1534" width="20.33203125" style="193" customWidth="1"/>
    <col min="1535" max="1535" width="22.1640625" style="193" customWidth="1"/>
    <col min="1536" max="1536" width="16.6640625" style="193" customWidth="1"/>
    <col min="1537" max="1537" width="21" style="193" customWidth="1"/>
    <col min="1538" max="1538" width="27.6640625" style="193" customWidth="1"/>
    <col min="1539" max="1539" width="29.33203125" style="193" customWidth="1"/>
    <col min="1540" max="1781" width="8.83203125" style="193"/>
    <col min="1782" max="1782" width="16.6640625" style="193" customWidth="1"/>
    <col min="1783" max="1783" width="25.33203125" style="193" customWidth="1"/>
    <col min="1784" max="1784" width="20.1640625" style="193" customWidth="1"/>
    <col min="1785" max="1785" width="24" style="193" customWidth="1"/>
    <col min="1786" max="1786" width="13.1640625" style="193" customWidth="1"/>
    <col min="1787" max="1787" width="20.33203125" style="193" customWidth="1"/>
    <col min="1788" max="1788" width="8" style="193" customWidth="1"/>
    <col min="1789" max="1789" width="8.83203125" style="193" customWidth="1"/>
    <col min="1790" max="1790" width="20.33203125" style="193" customWidth="1"/>
    <col min="1791" max="1791" width="22.1640625" style="193" customWidth="1"/>
    <col min="1792" max="1792" width="16.6640625" style="193" customWidth="1"/>
    <col min="1793" max="1793" width="21" style="193" customWidth="1"/>
    <col min="1794" max="1794" width="27.6640625" style="193" customWidth="1"/>
    <col min="1795" max="1795" width="29.33203125" style="193" customWidth="1"/>
    <col min="1796" max="2037" width="8.83203125" style="193"/>
    <col min="2038" max="2038" width="16.6640625" style="193" customWidth="1"/>
    <col min="2039" max="2039" width="25.33203125" style="193" customWidth="1"/>
    <col min="2040" max="2040" width="20.1640625" style="193" customWidth="1"/>
    <col min="2041" max="2041" width="24" style="193" customWidth="1"/>
    <col min="2042" max="2042" width="13.1640625" style="193" customWidth="1"/>
    <col min="2043" max="2043" width="20.33203125" style="193" customWidth="1"/>
    <col min="2044" max="2044" width="8" style="193" customWidth="1"/>
    <col min="2045" max="2045" width="8.83203125" style="193" customWidth="1"/>
    <col min="2046" max="2046" width="20.33203125" style="193" customWidth="1"/>
    <col min="2047" max="2047" width="22.1640625" style="193" customWidth="1"/>
    <col min="2048" max="2048" width="16.6640625" style="193" customWidth="1"/>
    <col min="2049" max="2049" width="21" style="193" customWidth="1"/>
    <col min="2050" max="2050" width="27.6640625" style="193" customWidth="1"/>
    <col min="2051" max="2051" width="29.33203125" style="193" customWidth="1"/>
    <col min="2052" max="2293" width="8.83203125" style="193"/>
    <col min="2294" max="2294" width="16.6640625" style="193" customWidth="1"/>
    <col min="2295" max="2295" width="25.33203125" style="193" customWidth="1"/>
    <col min="2296" max="2296" width="20.1640625" style="193" customWidth="1"/>
    <col min="2297" max="2297" width="24" style="193" customWidth="1"/>
    <col min="2298" max="2298" width="13.1640625" style="193" customWidth="1"/>
    <col min="2299" max="2299" width="20.33203125" style="193" customWidth="1"/>
    <col min="2300" max="2300" width="8" style="193" customWidth="1"/>
    <col min="2301" max="2301" width="8.83203125" style="193" customWidth="1"/>
    <col min="2302" max="2302" width="20.33203125" style="193" customWidth="1"/>
    <col min="2303" max="2303" width="22.1640625" style="193" customWidth="1"/>
    <col min="2304" max="2304" width="16.6640625" style="193" customWidth="1"/>
    <col min="2305" max="2305" width="21" style="193" customWidth="1"/>
    <col min="2306" max="2306" width="27.6640625" style="193" customWidth="1"/>
    <col min="2307" max="2307" width="29.33203125" style="193" customWidth="1"/>
    <col min="2308" max="2549" width="8.83203125" style="193"/>
    <col min="2550" max="2550" width="16.6640625" style="193" customWidth="1"/>
    <col min="2551" max="2551" width="25.33203125" style="193" customWidth="1"/>
    <col min="2552" max="2552" width="20.1640625" style="193" customWidth="1"/>
    <col min="2553" max="2553" width="24" style="193" customWidth="1"/>
    <col min="2554" max="2554" width="13.1640625" style="193" customWidth="1"/>
    <col min="2555" max="2555" width="20.33203125" style="193" customWidth="1"/>
    <col min="2556" max="2556" width="8" style="193" customWidth="1"/>
    <col min="2557" max="2557" width="8.83203125" style="193" customWidth="1"/>
    <col min="2558" max="2558" width="20.33203125" style="193" customWidth="1"/>
    <col min="2559" max="2559" width="22.1640625" style="193" customWidth="1"/>
    <col min="2560" max="2560" width="16.6640625" style="193" customWidth="1"/>
    <col min="2561" max="2561" width="21" style="193" customWidth="1"/>
    <col min="2562" max="2562" width="27.6640625" style="193" customWidth="1"/>
    <col min="2563" max="2563" width="29.33203125" style="193" customWidth="1"/>
    <col min="2564" max="2805" width="8.83203125" style="193"/>
    <col min="2806" max="2806" width="16.6640625" style="193" customWidth="1"/>
    <col min="2807" max="2807" width="25.33203125" style="193" customWidth="1"/>
    <col min="2808" max="2808" width="20.1640625" style="193" customWidth="1"/>
    <col min="2809" max="2809" width="24" style="193" customWidth="1"/>
    <col min="2810" max="2810" width="13.1640625" style="193" customWidth="1"/>
    <col min="2811" max="2811" width="20.33203125" style="193" customWidth="1"/>
    <col min="2812" max="2812" width="8" style="193" customWidth="1"/>
    <col min="2813" max="2813" width="8.83203125" style="193" customWidth="1"/>
    <col min="2814" max="2814" width="20.33203125" style="193" customWidth="1"/>
    <col min="2815" max="2815" width="22.1640625" style="193" customWidth="1"/>
    <col min="2816" max="2816" width="16.6640625" style="193" customWidth="1"/>
    <col min="2817" max="2817" width="21" style="193" customWidth="1"/>
    <col min="2818" max="2818" width="27.6640625" style="193" customWidth="1"/>
    <col min="2819" max="2819" width="29.33203125" style="193" customWidth="1"/>
    <col min="2820" max="3061" width="8.83203125" style="193"/>
    <col min="3062" max="3062" width="16.6640625" style="193" customWidth="1"/>
    <col min="3063" max="3063" width="25.33203125" style="193" customWidth="1"/>
    <col min="3064" max="3064" width="20.1640625" style="193" customWidth="1"/>
    <col min="3065" max="3065" width="24" style="193" customWidth="1"/>
    <col min="3066" max="3066" width="13.1640625" style="193" customWidth="1"/>
    <col min="3067" max="3067" width="20.33203125" style="193" customWidth="1"/>
    <col min="3068" max="3068" width="8" style="193" customWidth="1"/>
    <col min="3069" max="3069" width="8.83203125" style="193" customWidth="1"/>
    <col min="3070" max="3070" width="20.33203125" style="193" customWidth="1"/>
    <col min="3071" max="3071" width="22.1640625" style="193" customWidth="1"/>
    <col min="3072" max="3072" width="16.6640625" style="193" customWidth="1"/>
    <col min="3073" max="3073" width="21" style="193" customWidth="1"/>
    <col min="3074" max="3074" width="27.6640625" style="193" customWidth="1"/>
    <col min="3075" max="3075" width="29.33203125" style="193" customWidth="1"/>
    <col min="3076" max="3317" width="8.83203125" style="193"/>
    <col min="3318" max="3318" width="16.6640625" style="193" customWidth="1"/>
    <col min="3319" max="3319" width="25.33203125" style="193" customWidth="1"/>
    <col min="3320" max="3320" width="20.1640625" style="193" customWidth="1"/>
    <col min="3321" max="3321" width="24" style="193" customWidth="1"/>
    <col min="3322" max="3322" width="13.1640625" style="193" customWidth="1"/>
    <col min="3323" max="3323" width="20.33203125" style="193" customWidth="1"/>
    <col min="3324" max="3324" width="8" style="193" customWidth="1"/>
    <col min="3325" max="3325" width="8.83203125" style="193" customWidth="1"/>
    <col min="3326" max="3326" width="20.33203125" style="193" customWidth="1"/>
    <col min="3327" max="3327" width="22.1640625" style="193" customWidth="1"/>
    <col min="3328" max="3328" width="16.6640625" style="193" customWidth="1"/>
    <col min="3329" max="3329" width="21" style="193" customWidth="1"/>
    <col min="3330" max="3330" width="27.6640625" style="193" customWidth="1"/>
    <col min="3331" max="3331" width="29.33203125" style="193" customWidth="1"/>
    <col min="3332" max="3573" width="8.83203125" style="193"/>
    <col min="3574" max="3574" width="16.6640625" style="193" customWidth="1"/>
    <col min="3575" max="3575" width="25.33203125" style="193" customWidth="1"/>
    <col min="3576" max="3576" width="20.1640625" style="193" customWidth="1"/>
    <col min="3577" max="3577" width="24" style="193" customWidth="1"/>
    <col min="3578" max="3578" width="13.1640625" style="193" customWidth="1"/>
    <col min="3579" max="3579" width="20.33203125" style="193" customWidth="1"/>
    <col min="3580" max="3580" width="8" style="193" customWidth="1"/>
    <col min="3581" max="3581" width="8.83203125" style="193" customWidth="1"/>
    <col min="3582" max="3582" width="20.33203125" style="193" customWidth="1"/>
    <col min="3583" max="3583" width="22.1640625" style="193" customWidth="1"/>
    <col min="3584" max="3584" width="16.6640625" style="193" customWidth="1"/>
    <col min="3585" max="3585" width="21" style="193" customWidth="1"/>
    <col min="3586" max="3586" width="27.6640625" style="193" customWidth="1"/>
    <col min="3587" max="3587" width="29.33203125" style="193" customWidth="1"/>
    <col min="3588" max="3829" width="8.83203125" style="193"/>
    <col min="3830" max="3830" width="16.6640625" style="193" customWidth="1"/>
    <col min="3831" max="3831" width="25.33203125" style="193" customWidth="1"/>
    <col min="3832" max="3832" width="20.1640625" style="193" customWidth="1"/>
    <col min="3833" max="3833" width="24" style="193" customWidth="1"/>
    <col min="3834" max="3834" width="13.1640625" style="193" customWidth="1"/>
    <col min="3835" max="3835" width="20.33203125" style="193" customWidth="1"/>
    <col min="3836" max="3836" width="8" style="193" customWidth="1"/>
    <col min="3837" max="3837" width="8.83203125" style="193" customWidth="1"/>
    <col min="3838" max="3838" width="20.33203125" style="193" customWidth="1"/>
    <col min="3839" max="3839" width="22.1640625" style="193" customWidth="1"/>
    <col min="3840" max="3840" width="16.6640625" style="193" customWidth="1"/>
    <col min="3841" max="3841" width="21" style="193" customWidth="1"/>
    <col min="3842" max="3842" width="27.6640625" style="193" customWidth="1"/>
    <col min="3843" max="3843" width="29.33203125" style="193" customWidth="1"/>
    <col min="3844" max="4085" width="8.83203125" style="193"/>
    <col min="4086" max="4086" width="16.6640625" style="193" customWidth="1"/>
    <col min="4087" max="4087" width="25.33203125" style="193" customWidth="1"/>
    <col min="4088" max="4088" width="20.1640625" style="193" customWidth="1"/>
    <col min="4089" max="4089" width="24" style="193" customWidth="1"/>
    <col min="4090" max="4090" width="13.1640625" style="193" customWidth="1"/>
    <col min="4091" max="4091" width="20.33203125" style="193" customWidth="1"/>
    <col min="4092" max="4092" width="8" style="193" customWidth="1"/>
    <col min="4093" max="4093" width="8.83203125" style="193" customWidth="1"/>
    <col min="4094" max="4094" width="20.33203125" style="193" customWidth="1"/>
    <col min="4095" max="4095" width="22.1640625" style="193" customWidth="1"/>
    <col min="4096" max="4096" width="16.6640625" style="193" customWidth="1"/>
    <col min="4097" max="4097" width="21" style="193" customWidth="1"/>
    <col min="4098" max="4098" width="27.6640625" style="193" customWidth="1"/>
    <col min="4099" max="4099" width="29.33203125" style="193" customWidth="1"/>
    <col min="4100" max="4341" width="8.83203125" style="193"/>
    <col min="4342" max="4342" width="16.6640625" style="193" customWidth="1"/>
    <col min="4343" max="4343" width="25.33203125" style="193" customWidth="1"/>
    <col min="4344" max="4344" width="20.1640625" style="193" customWidth="1"/>
    <col min="4345" max="4345" width="24" style="193" customWidth="1"/>
    <col min="4346" max="4346" width="13.1640625" style="193" customWidth="1"/>
    <col min="4347" max="4347" width="20.33203125" style="193" customWidth="1"/>
    <col min="4348" max="4348" width="8" style="193" customWidth="1"/>
    <col min="4349" max="4349" width="8.83203125" style="193" customWidth="1"/>
    <col min="4350" max="4350" width="20.33203125" style="193" customWidth="1"/>
    <col min="4351" max="4351" width="22.1640625" style="193" customWidth="1"/>
    <col min="4352" max="4352" width="16.6640625" style="193" customWidth="1"/>
    <col min="4353" max="4353" width="21" style="193" customWidth="1"/>
    <col min="4354" max="4354" width="27.6640625" style="193" customWidth="1"/>
    <col min="4355" max="4355" width="29.33203125" style="193" customWidth="1"/>
    <col min="4356" max="4597" width="8.83203125" style="193"/>
    <col min="4598" max="4598" width="16.6640625" style="193" customWidth="1"/>
    <col min="4599" max="4599" width="25.33203125" style="193" customWidth="1"/>
    <col min="4600" max="4600" width="20.1640625" style="193" customWidth="1"/>
    <col min="4601" max="4601" width="24" style="193" customWidth="1"/>
    <col min="4602" max="4602" width="13.1640625" style="193" customWidth="1"/>
    <col min="4603" max="4603" width="20.33203125" style="193" customWidth="1"/>
    <col min="4604" max="4604" width="8" style="193" customWidth="1"/>
    <col min="4605" max="4605" width="8.83203125" style="193" customWidth="1"/>
    <col min="4606" max="4606" width="20.33203125" style="193" customWidth="1"/>
    <col min="4607" max="4607" width="22.1640625" style="193" customWidth="1"/>
    <col min="4608" max="4608" width="16.6640625" style="193" customWidth="1"/>
    <col min="4609" max="4609" width="21" style="193" customWidth="1"/>
    <col min="4610" max="4610" width="27.6640625" style="193" customWidth="1"/>
    <col min="4611" max="4611" width="29.33203125" style="193" customWidth="1"/>
    <col min="4612" max="4853" width="8.83203125" style="193"/>
    <col min="4854" max="4854" width="16.6640625" style="193" customWidth="1"/>
    <col min="4855" max="4855" width="25.33203125" style="193" customWidth="1"/>
    <col min="4856" max="4856" width="20.1640625" style="193" customWidth="1"/>
    <col min="4857" max="4857" width="24" style="193" customWidth="1"/>
    <col min="4858" max="4858" width="13.1640625" style="193" customWidth="1"/>
    <col min="4859" max="4859" width="20.33203125" style="193" customWidth="1"/>
    <col min="4860" max="4860" width="8" style="193" customWidth="1"/>
    <col min="4861" max="4861" width="8.83203125" style="193" customWidth="1"/>
    <col min="4862" max="4862" width="20.33203125" style="193" customWidth="1"/>
    <col min="4863" max="4863" width="22.1640625" style="193" customWidth="1"/>
    <col min="4864" max="4864" width="16.6640625" style="193" customWidth="1"/>
    <col min="4865" max="4865" width="21" style="193" customWidth="1"/>
    <col min="4866" max="4866" width="27.6640625" style="193" customWidth="1"/>
    <col min="4867" max="4867" width="29.33203125" style="193" customWidth="1"/>
    <col min="4868" max="5109" width="8.83203125" style="193"/>
    <col min="5110" max="5110" width="16.6640625" style="193" customWidth="1"/>
    <col min="5111" max="5111" width="25.33203125" style="193" customWidth="1"/>
    <col min="5112" max="5112" width="20.1640625" style="193" customWidth="1"/>
    <col min="5113" max="5113" width="24" style="193" customWidth="1"/>
    <col min="5114" max="5114" width="13.1640625" style="193" customWidth="1"/>
    <col min="5115" max="5115" width="20.33203125" style="193" customWidth="1"/>
    <col min="5116" max="5116" width="8" style="193" customWidth="1"/>
    <col min="5117" max="5117" width="8.83203125" style="193" customWidth="1"/>
    <col min="5118" max="5118" width="20.33203125" style="193" customWidth="1"/>
    <col min="5119" max="5119" width="22.1640625" style="193" customWidth="1"/>
    <col min="5120" max="5120" width="16.6640625" style="193" customWidth="1"/>
    <col min="5121" max="5121" width="21" style="193" customWidth="1"/>
    <col min="5122" max="5122" width="27.6640625" style="193" customWidth="1"/>
    <col min="5123" max="5123" width="29.33203125" style="193" customWidth="1"/>
    <col min="5124" max="5365" width="8.83203125" style="193"/>
    <col min="5366" max="5366" width="16.6640625" style="193" customWidth="1"/>
    <col min="5367" max="5367" width="25.33203125" style="193" customWidth="1"/>
    <col min="5368" max="5368" width="20.1640625" style="193" customWidth="1"/>
    <col min="5369" max="5369" width="24" style="193" customWidth="1"/>
    <col min="5370" max="5370" width="13.1640625" style="193" customWidth="1"/>
    <col min="5371" max="5371" width="20.33203125" style="193" customWidth="1"/>
    <col min="5372" max="5372" width="8" style="193" customWidth="1"/>
    <col min="5373" max="5373" width="8.83203125" style="193" customWidth="1"/>
    <col min="5374" max="5374" width="20.33203125" style="193" customWidth="1"/>
    <col min="5375" max="5375" width="22.1640625" style="193" customWidth="1"/>
    <col min="5376" max="5376" width="16.6640625" style="193" customWidth="1"/>
    <col min="5377" max="5377" width="21" style="193" customWidth="1"/>
    <col min="5378" max="5378" width="27.6640625" style="193" customWidth="1"/>
    <col min="5379" max="5379" width="29.33203125" style="193" customWidth="1"/>
    <col min="5380" max="5621" width="8.83203125" style="193"/>
    <col min="5622" max="5622" width="16.6640625" style="193" customWidth="1"/>
    <col min="5623" max="5623" width="25.33203125" style="193" customWidth="1"/>
    <col min="5624" max="5624" width="20.1640625" style="193" customWidth="1"/>
    <col min="5625" max="5625" width="24" style="193" customWidth="1"/>
    <col min="5626" max="5626" width="13.1640625" style="193" customWidth="1"/>
    <col min="5627" max="5627" width="20.33203125" style="193" customWidth="1"/>
    <col min="5628" max="5628" width="8" style="193" customWidth="1"/>
    <col min="5629" max="5629" width="8.83203125" style="193" customWidth="1"/>
    <col min="5630" max="5630" width="20.33203125" style="193" customWidth="1"/>
    <col min="5631" max="5631" width="22.1640625" style="193" customWidth="1"/>
    <col min="5632" max="5632" width="16.6640625" style="193" customWidth="1"/>
    <col min="5633" max="5633" width="21" style="193" customWidth="1"/>
    <col min="5634" max="5634" width="27.6640625" style="193" customWidth="1"/>
    <col min="5635" max="5635" width="29.33203125" style="193" customWidth="1"/>
    <col min="5636" max="5877" width="8.83203125" style="193"/>
    <col min="5878" max="5878" width="16.6640625" style="193" customWidth="1"/>
    <col min="5879" max="5879" width="25.33203125" style="193" customWidth="1"/>
    <col min="5880" max="5880" width="20.1640625" style="193" customWidth="1"/>
    <col min="5881" max="5881" width="24" style="193" customWidth="1"/>
    <col min="5882" max="5882" width="13.1640625" style="193" customWidth="1"/>
    <col min="5883" max="5883" width="20.33203125" style="193" customWidth="1"/>
    <col min="5884" max="5884" width="8" style="193" customWidth="1"/>
    <col min="5885" max="5885" width="8.83203125" style="193" customWidth="1"/>
    <col min="5886" max="5886" width="20.33203125" style="193" customWidth="1"/>
    <col min="5887" max="5887" width="22.1640625" style="193" customWidth="1"/>
    <col min="5888" max="5888" width="16.6640625" style="193" customWidth="1"/>
    <col min="5889" max="5889" width="21" style="193" customWidth="1"/>
    <col min="5890" max="5890" width="27.6640625" style="193" customWidth="1"/>
    <col min="5891" max="5891" width="29.33203125" style="193" customWidth="1"/>
    <col min="5892" max="6133" width="8.83203125" style="193"/>
    <col min="6134" max="6134" width="16.6640625" style="193" customWidth="1"/>
    <col min="6135" max="6135" width="25.33203125" style="193" customWidth="1"/>
    <col min="6136" max="6136" width="20.1640625" style="193" customWidth="1"/>
    <col min="6137" max="6137" width="24" style="193" customWidth="1"/>
    <col min="6138" max="6138" width="13.1640625" style="193" customWidth="1"/>
    <col min="6139" max="6139" width="20.33203125" style="193" customWidth="1"/>
    <col min="6140" max="6140" width="8" style="193" customWidth="1"/>
    <col min="6141" max="6141" width="8.83203125" style="193" customWidth="1"/>
    <col min="6142" max="6142" width="20.33203125" style="193" customWidth="1"/>
    <col min="6143" max="6143" width="22.1640625" style="193" customWidth="1"/>
    <col min="6144" max="6144" width="16.6640625" style="193" customWidth="1"/>
    <col min="6145" max="6145" width="21" style="193" customWidth="1"/>
    <col min="6146" max="6146" width="27.6640625" style="193" customWidth="1"/>
    <col min="6147" max="6147" width="29.33203125" style="193" customWidth="1"/>
    <col min="6148" max="6389" width="8.83203125" style="193"/>
    <col min="6390" max="6390" width="16.6640625" style="193" customWidth="1"/>
    <col min="6391" max="6391" width="25.33203125" style="193" customWidth="1"/>
    <col min="6392" max="6392" width="20.1640625" style="193" customWidth="1"/>
    <col min="6393" max="6393" width="24" style="193" customWidth="1"/>
    <col min="6394" max="6394" width="13.1640625" style="193" customWidth="1"/>
    <col min="6395" max="6395" width="20.33203125" style="193" customWidth="1"/>
    <col min="6396" max="6396" width="8" style="193" customWidth="1"/>
    <col min="6397" max="6397" width="8.83203125" style="193" customWidth="1"/>
    <col min="6398" max="6398" width="20.33203125" style="193" customWidth="1"/>
    <col min="6399" max="6399" width="22.1640625" style="193" customWidth="1"/>
    <col min="6400" max="6400" width="16.6640625" style="193" customWidth="1"/>
    <col min="6401" max="6401" width="21" style="193" customWidth="1"/>
    <col min="6402" max="6402" width="27.6640625" style="193" customWidth="1"/>
    <col min="6403" max="6403" width="29.33203125" style="193" customWidth="1"/>
    <col min="6404" max="6645" width="8.83203125" style="193"/>
    <col min="6646" max="6646" width="16.6640625" style="193" customWidth="1"/>
    <col min="6647" max="6647" width="25.33203125" style="193" customWidth="1"/>
    <col min="6648" max="6648" width="20.1640625" style="193" customWidth="1"/>
    <col min="6649" max="6649" width="24" style="193" customWidth="1"/>
    <col min="6650" max="6650" width="13.1640625" style="193" customWidth="1"/>
    <col min="6651" max="6651" width="20.33203125" style="193" customWidth="1"/>
    <col min="6652" max="6652" width="8" style="193" customWidth="1"/>
    <col min="6653" max="6653" width="8.83203125" style="193" customWidth="1"/>
    <col min="6654" max="6654" width="20.33203125" style="193" customWidth="1"/>
    <col min="6655" max="6655" width="22.1640625" style="193" customWidth="1"/>
    <col min="6656" max="6656" width="16.6640625" style="193" customWidth="1"/>
    <col min="6657" max="6657" width="21" style="193" customWidth="1"/>
    <col min="6658" max="6658" width="27.6640625" style="193" customWidth="1"/>
    <col min="6659" max="6659" width="29.33203125" style="193" customWidth="1"/>
    <col min="6660" max="6901" width="8.83203125" style="193"/>
    <col min="6902" max="6902" width="16.6640625" style="193" customWidth="1"/>
    <col min="6903" max="6903" width="25.33203125" style="193" customWidth="1"/>
    <col min="6904" max="6904" width="20.1640625" style="193" customWidth="1"/>
    <col min="6905" max="6905" width="24" style="193" customWidth="1"/>
    <col min="6906" max="6906" width="13.1640625" style="193" customWidth="1"/>
    <col min="6907" max="6907" width="20.33203125" style="193" customWidth="1"/>
    <col min="6908" max="6908" width="8" style="193" customWidth="1"/>
    <col min="6909" max="6909" width="8.83203125" style="193" customWidth="1"/>
    <col min="6910" max="6910" width="20.33203125" style="193" customWidth="1"/>
    <col min="6911" max="6911" width="22.1640625" style="193" customWidth="1"/>
    <col min="6912" max="6912" width="16.6640625" style="193" customWidth="1"/>
    <col min="6913" max="6913" width="21" style="193" customWidth="1"/>
    <col min="6914" max="6914" width="27.6640625" style="193" customWidth="1"/>
    <col min="6915" max="6915" width="29.33203125" style="193" customWidth="1"/>
    <col min="6916" max="7157" width="8.83203125" style="193"/>
    <col min="7158" max="7158" width="16.6640625" style="193" customWidth="1"/>
    <col min="7159" max="7159" width="25.33203125" style="193" customWidth="1"/>
    <col min="7160" max="7160" width="20.1640625" style="193" customWidth="1"/>
    <col min="7161" max="7161" width="24" style="193" customWidth="1"/>
    <col min="7162" max="7162" width="13.1640625" style="193" customWidth="1"/>
    <col min="7163" max="7163" width="20.33203125" style="193" customWidth="1"/>
    <col min="7164" max="7164" width="8" style="193" customWidth="1"/>
    <col min="7165" max="7165" width="8.83203125" style="193" customWidth="1"/>
    <col min="7166" max="7166" width="20.33203125" style="193" customWidth="1"/>
    <col min="7167" max="7167" width="22.1640625" style="193" customWidth="1"/>
    <col min="7168" max="7168" width="16.6640625" style="193" customWidth="1"/>
    <col min="7169" max="7169" width="21" style="193" customWidth="1"/>
    <col min="7170" max="7170" width="27.6640625" style="193" customWidth="1"/>
    <col min="7171" max="7171" width="29.33203125" style="193" customWidth="1"/>
    <col min="7172" max="7413" width="8.83203125" style="193"/>
    <col min="7414" max="7414" width="16.6640625" style="193" customWidth="1"/>
    <col min="7415" max="7415" width="25.33203125" style="193" customWidth="1"/>
    <col min="7416" max="7416" width="20.1640625" style="193" customWidth="1"/>
    <col min="7417" max="7417" width="24" style="193" customWidth="1"/>
    <col min="7418" max="7418" width="13.1640625" style="193" customWidth="1"/>
    <col min="7419" max="7419" width="20.33203125" style="193" customWidth="1"/>
    <col min="7420" max="7420" width="8" style="193" customWidth="1"/>
    <col min="7421" max="7421" width="8.83203125" style="193" customWidth="1"/>
    <col min="7422" max="7422" width="20.33203125" style="193" customWidth="1"/>
    <col min="7423" max="7423" width="22.1640625" style="193" customWidth="1"/>
    <col min="7424" max="7424" width="16.6640625" style="193" customWidth="1"/>
    <col min="7425" max="7425" width="21" style="193" customWidth="1"/>
    <col min="7426" max="7426" width="27.6640625" style="193" customWidth="1"/>
    <col min="7427" max="7427" width="29.33203125" style="193" customWidth="1"/>
    <col min="7428" max="7669" width="8.83203125" style="193"/>
    <col min="7670" max="7670" width="16.6640625" style="193" customWidth="1"/>
    <col min="7671" max="7671" width="25.33203125" style="193" customWidth="1"/>
    <col min="7672" max="7672" width="20.1640625" style="193" customWidth="1"/>
    <col min="7673" max="7673" width="24" style="193" customWidth="1"/>
    <col min="7674" max="7674" width="13.1640625" style="193" customWidth="1"/>
    <col min="7675" max="7675" width="20.33203125" style="193" customWidth="1"/>
    <col min="7676" max="7676" width="8" style="193" customWidth="1"/>
    <col min="7677" max="7677" width="8.83203125" style="193" customWidth="1"/>
    <col min="7678" max="7678" width="20.33203125" style="193" customWidth="1"/>
    <col min="7679" max="7679" width="22.1640625" style="193" customWidth="1"/>
    <col min="7680" max="7680" width="16.6640625" style="193" customWidth="1"/>
    <col min="7681" max="7681" width="21" style="193" customWidth="1"/>
    <col min="7682" max="7682" width="27.6640625" style="193" customWidth="1"/>
    <col min="7683" max="7683" width="29.33203125" style="193" customWidth="1"/>
    <col min="7684" max="7925" width="8.83203125" style="193"/>
    <col min="7926" max="7926" width="16.6640625" style="193" customWidth="1"/>
    <col min="7927" max="7927" width="25.33203125" style="193" customWidth="1"/>
    <col min="7928" max="7928" width="20.1640625" style="193" customWidth="1"/>
    <col min="7929" max="7929" width="24" style="193" customWidth="1"/>
    <col min="7930" max="7930" width="13.1640625" style="193" customWidth="1"/>
    <col min="7931" max="7931" width="20.33203125" style="193" customWidth="1"/>
    <col min="7932" max="7932" width="8" style="193" customWidth="1"/>
    <col min="7933" max="7933" width="8.83203125" style="193" customWidth="1"/>
    <col min="7934" max="7934" width="20.33203125" style="193" customWidth="1"/>
    <col min="7935" max="7935" width="22.1640625" style="193" customWidth="1"/>
    <col min="7936" max="7936" width="16.6640625" style="193" customWidth="1"/>
    <col min="7937" max="7937" width="21" style="193" customWidth="1"/>
    <col min="7938" max="7938" width="27.6640625" style="193" customWidth="1"/>
    <col min="7939" max="7939" width="29.33203125" style="193" customWidth="1"/>
    <col min="7940" max="8181" width="8.83203125" style="193"/>
    <col min="8182" max="8182" width="16.6640625" style="193" customWidth="1"/>
    <col min="8183" max="8183" width="25.33203125" style="193" customWidth="1"/>
    <col min="8184" max="8184" width="20.1640625" style="193" customWidth="1"/>
    <col min="8185" max="8185" width="24" style="193" customWidth="1"/>
    <col min="8186" max="8186" width="13.1640625" style="193" customWidth="1"/>
    <col min="8187" max="8187" width="20.33203125" style="193" customWidth="1"/>
    <col min="8188" max="8188" width="8" style="193" customWidth="1"/>
    <col min="8189" max="8189" width="8.83203125" style="193" customWidth="1"/>
    <col min="8190" max="8190" width="20.33203125" style="193" customWidth="1"/>
    <col min="8191" max="8191" width="22.1640625" style="193" customWidth="1"/>
    <col min="8192" max="8192" width="16.6640625" style="193" customWidth="1"/>
    <col min="8193" max="8193" width="21" style="193" customWidth="1"/>
    <col min="8194" max="8194" width="27.6640625" style="193" customWidth="1"/>
    <col min="8195" max="8195" width="29.33203125" style="193" customWidth="1"/>
    <col min="8196" max="8437" width="8.83203125" style="193"/>
    <col min="8438" max="8438" width="16.6640625" style="193" customWidth="1"/>
    <col min="8439" max="8439" width="25.33203125" style="193" customWidth="1"/>
    <col min="8440" max="8440" width="20.1640625" style="193" customWidth="1"/>
    <col min="8441" max="8441" width="24" style="193" customWidth="1"/>
    <col min="8442" max="8442" width="13.1640625" style="193" customWidth="1"/>
    <col min="8443" max="8443" width="20.33203125" style="193" customWidth="1"/>
    <col min="8444" max="8444" width="8" style="193" customWidth="1"/>
    <col min="8445" max="8445" width="8.83203125" style="193" customWidth="1"/>
    <col min="8446" max="8446" width="20.33203125" style="193" customWidth="1"/>
    <col min="8447" max="8447" width="22.1640625" style="193" customWidth="1"/>
    <col min="8448" max="8448" width="16.6640625" style="193" customWidth="1"/>
    <col min="8449" max="8449" width="21" style="193" customWidth="1"/>
    <col min="8450" max="8450" width="27.6640625" style="193" customWidth="1"/>
    <col min="8451" max="8451" width="29.33203125" style="193" customWidth="1"/>
    <col min="8452" max="8693" width="8.83203125" style="193"/>
    <col min="8694" max="8694" width="16.6640625" style="193" customWidth="1"/>
    <col min="8695" max="8695" width="25.33203125" style="193" customWidth="1"/>
    <col min="8696" max="8696" width="20.1640625" style="193" customWidth="1"/>
    <col min="8697" max="8697" width="24" style="193" customWidth="1"/>
    <col min="8698" max="8698" width="13.1640625" style="193" customWidth="1"/>
    <col min="8699" max="8699" width="20.33203125" style="193" customWidth="1"/>
    <col min="8700" max="8700" width="8" style="193" customWidth="1"/>
    <col min="8701" max="8701" width="8.83203125" style="193" customWidth="1"/>
    <col min="8702" max="8702" width="20.33203125" style="193" customWidth="1"/>
    <col min="8703" max="8703" width="22.1640625" style="193" customWidth="1"/>
    <col min="8704" max="8704" width="16.6640625" style="193" customWidth="1"/>
    <col min="8705" max="8705" width="21" style="193" customWidth="1"/>
    <col min="8706" max="8706" width="27.6640625" style="193" customWidth="1"/>
    <col min="8707" max="8707" width="29.33203125" style="193" customWidth="1"/>
    <col min="8708" max="8949" width="8.83203125" style="193"/>
    <col min="8950" max="8950" width="16.6640625" style="193" customWidth="1"/>
    <col min="8951" max="8951" width="25.33203125" style="193" customWidth="1"/>
    <col min="8952" max="8952" width="20.1640625" style="193" customWidth="1"/>
    <col min="8953" max="8953" width="24" style="193" customWidth="1"/>
    <col min="8954" max="8954" width="13.1640625" style="193" customWidth="1"/>
    <col min="8955" max="8955" width="20.33203125" style="193" customWidth="1"/>
    <col min="8956" max="8956" width="8" style="193" customWidth="1"/>
    <col min="8957" max="8957" width="8.83203125" style="193" customWidth="1"/>
    <col min="8958" max="8958" width="20.33203125" style="193" customWidth="1"/>
    <col min="8959" max="8959" width="22.1640625" style="193" customWidth="1"/>
    <col min="8960" max="8960" width="16.6640625" style="193" customWidth="1"/>
    <col min="8961" max="8961" width="21" style="193" customWidth="1"/>
    <col min="8962" max="8962" width="27.6640625" style="193" customWidth="1"/>
    <col min="8963" max="8963" width="29.33203125" style="193" customWidth="1"/>
    <col min="8964" max="9205" width="8.83203125" style="193"/>
    <col min="9206" max="9206" width="16.6640625" style="193" customWidth="1"/>
    <col min="9207" max="9207" width="25.33203125" style="193" customWidth="1"/>
    <col min="9208" max="9208" width="20.1640625" style="193" customWidth="1"/>
    <col min="9209" max="9209" width="24" style="193" customWidth="1"/>
    <col min="9210" max="9210" width="13.1640625" style="193" customWidth="1"/>
    <col min="9211" max="9211" width="20.33203125" style="193" customWidth="1"/>
    <col min="9212" max="9212" width="8" style="193" customWidth="1"/>
    <col min="9213" max="9213" width="8.83203125" style="193" customWidth="1"/>
    <col min="9214" max="9214" width="20.33203125" style="193" customWidth="1"/>
    <col min="9215" max="9215" width="22.1640625" style="193" customWidth="1"/>
    <col min="9216" max="9216" width="16.6640625" style="193" customWidth="1"/>
    <col min="9217" max="9217" width="21" style="193" customWidth="1"/>
    <col min="9218" max="9218" width="27.6640625" style="193" customWidth="1"/>
    <col min="9219" max="9219" width="29.33203125" style="193" customWidth="1"/>
    <col min="9220" max="9461" width="8.83203125" style="193"/>
    <col min="9462" max="9462" width="16.6640625" style="193" customWidth="1"/>
    <col min="9463" max="9463" width="25.33203125" style="193" customWidth="1"/>
    <col min="9464" max="9464" width="20.1640625" style="193" customWidth="1"/>
    <col min="9465" max="9465" width="24" style="193" customWidth="1"/>
    <col min="9466" max="9466" width="13.1640625" style="193" customWidth="1"/>
    <col min="9467" max="9467" width="20.33203125" style="193" customWidth="1"/>
    <col min="9468" max="9468" width="8" style="193" customWidth="1"/>
    <col min="9469" max="9469" width="8.83203125" style="193" customWidth="1"/>
    <col min="9470" max="9470" width="20.33203125" style="193" customWidth="1"/>
    <col min="9471" max="9471" width="22.1640625" style="193" customWidth="1"/>
    <col min="9472" max="9472" width="16.6640625" style="193" customWidth="1"/>
    <col min="9473" max="9473" width="21" style="193" customWidth="1"/>
    <col min="9474" max="9474" width="27.6640625" style="193" customWidth="1"/>
    <col min="9475" max="9475" width="29.33203125" style="193" customWidth="1"/>
    <col min="9476" max="9717" width="8.83203125" style="193"/>
    <col min="9718" max="9718" width="16.6640625" style="193" customWidth="1"/>
    <col min="9719" max="9719" width="25.33203125" style="193" customWidth="1"/>
    <col min="9720" max="9720" width="20.1640625" style="193" customWidth="1"/>
    <col min="9721" max="9721" width="24" style="193" customWidth="1"/>
    <col min="9722" max="9722" width="13.1640625" style="193" customWidth="1"/>
    <col min="9723" max="9723" width="20.33203125" style="193" customWidth="1"/>
    <col min="9724" max="9724" width="8" style="193" customWidth="1"/>
    <col min="9725" max="9725" width="8.83203125" style="193" customWidth="1"/>
    <col min="9726" max="9726" width="20.33203125" style="193" customWidth="1"/>
    <col min="9727" max="9727" width="22.1640625" style="193" customWidth="1"/>
    <col min="9728" max="9728" width="16.6640625" style="193" customWidth="1"/>
    <col min="9729" max="9729" width="21" style="193" customWidth="1"/>
    <col min="9730" max="9730" width="27.6640625" style="193" customWidth="1"/>
    <col min="9731" max="9731" width="29.33203125" style="193" customWidth="1"/>
    <col min="9732" max="9973" width="8.83203125" style="193"/>
    <col min="9974" max="9974" width="16.6640625" style="193" customWidth="1"/>
    <col min="9975" max="9975" width="25.33203125" style="193" customWidth="1"/>
    <col min="9976" max="9976" width="20.1640625" style="193" customWidth="1"/>
    <col min="9977" max="9977" width="24" style="193" customWidth="1"/>
    <col min="9978" max="9978" width="13.1640625" style="193" customWidth="1"/>
    <col min="9979" max="9979" width="20.33203125" style="193" customWidth="1"/>
    <col min="9980" max="9980" width="8" style="193" customWidth="1"/>
    <col min="9981" max="9981" width="8.83203125" style="193" customWidth="1"/>
    <col min="9982" max="9982" width="20.33203125" style="193" customWidth="1"/>
    <col min="9983" max="9983" width="22.1640625" style="193" customWidth="1"/>
    <col min="9984" max="9984" width="16.6640625" style="193" customWidth="1"/>
    <col min="9985" max="9985" width="21" style="193" customWidth="1"/>
    <col min="9986" max="9986" width="27.6640625" style="193" customWidth="1"/>
    <col min="9987" max="9987" width="29.33203125" style="193" customWidth="1"/>
    <col min="9988" max="10229" width="8.83203125" style="193"/>
    <col min="10230" max="10230" width="16.6640625" style="193" customWidth="1"/>
    <col min="10231" max="10231" width="25.33203125" style="193" customWidth="1"/>
    <col min="10232" max="10232" width="20.1640625" style="193" customWidth="1"/>
    <col min="10233" max="10233" width="24" style="193" customWidth="1"/>
    <col min="10234" max="10234" width="13.1640625" style="193" customWidth="1"/>
    <col min="10235" max="10235" width="20.33203125" style="193" customWidth="1"/>
    <col min="10236" max="10236" width="8" style="193" customWidth="1"/>
    <col min="10237" max="10237" width="8.83203125" style="193" customWidth="1"/>
    <col min="10238" max="10238" width="20.33203125" style="193" customWidth="1"/>
    <col min="10239" max="10239" width="22.1640625" style="193" customWidth="1"/>
    <col min="10240" max="10240" width="16.6640625" style="193" customWidth="1"/>
    <col min="10241" max="10241" width="21" style="193" customWidth="1"/>
    <col min="10242" max="10242" width="27.6640625" style="193" customWidth="1"/>
    <col min="10243" max="10243" width="29.33203125" style="193" customWidth="1"/>
    <col min="10244" max="10485" width="8.83203125" style="193"/>
    <col min="10486" max="10486" width="16.6640625" style="193" customWidth="1"/>
    <col min="10487" max="10487" width="25.33203125" style="193" customWidth="1"/>
    <col min="10488" max="10488" width="20.1640625" style="193" customWidth="1"/>
    <col min="10489" max="10489" width="24" style="193" customWidth="1"/>
    <col min="10490" max="10490" width="13.1640625" style="193" customWidth="1"/>
    <col min="10491" max="10491" width="20.33203125" style="193" customWidth="1"/>
    <col min="10492" max="10492" width="8" style="193" customWidth="1"/>
    <col min="10493" max="10493" width="8.83203125" style="193" customWidth="1"/>
    <col min="10494" max="10494" width="20.33203125" style="193" customWidth="1"/>
    <col min="10495" max="10495" width="22.1640625" style="193" customWidth="1"/>
    <col min="10496" max="10496" width="16.6640625" style="193" customWidth="1"/>
    <col min="10497" max="10497" width="21" style="193" customWidth="1"/>
    <col min="10498" max="10498" width="27.6640625" style="193" customWidth="1"/>
    <col min="10499" max="10499" width="29.33203125" style="193" customWidth="1"/>
    <col min="10500" max="10741" width="8.83203125" style="193"/>
    <col min="10742" max="10742" width="16.6640625" style="193" customWidth="1"/>
    <col min="10743" max="10743" width="25.33203125" style="193" customWidth="1"/>
    <col min="10744" max="10744" width="20.1640625" style="193" customWidth="1"/>
    <col min="10745" max="10745" width="24" style="193" customWidth="1"/>
    <col min="10746" max="10746" width="13.1640625" style="193" customWidth="1"/>
    <col min="10747" max="10747" width="20.33203125" style="193" customWidth="1"/>
    <col min="10748" max="10748" width="8" style="193" customWidth="1"/>
    <col min="10749" max="10749" width="8.83203125" style="193" customWidth="1"/>
    <col min="10750" max="10750" width="20.33203125" style="193" customWidth="1"/>
    <col min="10751" max="10751" width="22.1640625" style="193" customWidth="1"/>
    <col min="10752" max="10752" width="16.6640625" style="193" customWidth="1"/>
    <col min="10753" max="10753" width="21" style="193" customWidth="1"/>
    <col min="10754" max="10754" width="27.6640625" style="193" customWidth="1"/>
    <col min="10755" max="10755" width="29.33203125" style="193" customWidth="1"/>
    <col min="10756" max="10997" width="8.83203125" style="193"/>
    <col min="10998" max="10998" width="16.6640625" style="193" customWidth="1"/>
    <col min="10999" max="10999" width="25.33203125" style="193" customWidth="1"/>
    <col min="11000" max="11000" width="20.1640625" style="193" customWidth="1"/>
    <col min="11001" max="11001" width="24" style="193" customWidth="1"/>
    <col min="11002" max="11002" width="13.1640625" style="193" customWidth="1"/>
    <col min="11003" max="11003" width="20.33203125" style="193" customWidth="1"/>
    <col min="11004" max="11004" width="8" style="193" customWidth="1"/>
    <col min="11005" max="11005" width="8.83203125" style="193" customWidth="1"/>
    <col min="11006" max="11006" width="20.33203125" style="193" customWidth="1"/>
    <col min="11007" max="11007" width="22.1640625" style="193" customWidth="1"/>
    <col min="11008" max="11008" width="16.6640625" style="193" customWidth="1"/>
    <col min="11009" max="11009" width="21" style="193" customWidth="1"/>
    <col min="11010" max="11010" width="27.6640625" style="193" customWidth="1"/>
    <col min="11011" max="11011" width="29.33203125" style="193" customWidth="1"/>
    <col min="11012" max="11253" width="8.83203125" style="193"/>
    <col min="11254" max="11254" width="16.6640625" style="193" customWidth="1"/>
    <col min="11255" max="11255" width="25.33203125" style="193" customWidth="1"/>
    <col min="11256" max="11256" width="20.1640625" style="193" customWidth="1"/>
    <col min="11257" max="11257" width="24" style="193" customWidth="1"/>
    <col min="11258" max="11258" width="13.1640625" style="193" customWidth="1"/>
    <col min="11259" max="11259" width="20.33203125" style="193" customWidth="1"/>
    <col min="11260" max="11260" width="8" style="193" customWidth="1"/>
    <col min="11261" max="11261" width="8.83203125" style="193" customWidth="1"/>
    <col min="11262" max="11262" width="20.33203125" style="193" customWidth="1"/>
    <col min="11263" max="11263" width="22.1640625" style="193" customWidth="1"/>
    <col min="11264" max="11264" width="16.6640625" style="193" customWidth="1"/>
    <col min="11265" max="11265" width="21" style="193" customWidth="1"/>
    <col min="11266" max="11266" width="27.6640625" style="193" customWidth="1"/>
    <col min="11267" max="11267" width="29.33203125" style="193" customWidth="1"/>
    <col min="11268" max="11509" width="8.83203125" style="193"/>
    <col min="11510" max="11510" width="16.6640625" style="193" customWidth="1"/>
    <col min="11511" max="11511" width="25.33203125" style="193" customWidth="1"/>
    <col min="11512" max="11512" width="20.1640625" style="193" customWidth="1"/>
    <col min="11513" max="11513" width="24" style="193" customWidth="1"/>
    <col min="11514" max="11514" width="13.1640625" style="193" customWidth="1"/>
    <col min="11515" max="11515" width="20.33203125" style="193" customWidth="1"/>
    <col min="11516" max="11516" width="8" style="193" customWidth="1"/>
    <col min="11517" max="11517" width="8.83203125" style="193" customWidth="1"/>
    <col min="11518" max="11518" width="20.33203125" style="193" customWidth="1"/>
    <col min="11519" max="11519" width="22.1640625" style="193" customWidth="1"/>
    <col min="11520" max="11520" width="16.6640625" style="193" customWidth="1"/>
    <col min="11521" max="11521" width="21" style="193" customWidth="1"/>
    <col min="11522" max="11522" width="27.6640625" style="193" customWidth="1"/>
    <col min="11523" max="11523" width="29.33203125" style="193" customWidth="1"/>
    <col min="11524" max="11765" width="8.83203125" style="193"/>
    <col min="11766" max="11766" width="16.6640625" style="193" customWidth="1"/>
    <col min="11767" max="11767" width="25.33203125" style="193" customWidth="1"/>
    <col min="11768" max="11768" width="20.1640625" style="193" customWidth="1"/>
    <col min="11769" max="11769" width="24" style="193" customWidth="1"/>
    <col min="11770" max="11770" width="13.1640625" style="193" customWidth="1"/>
    <col min="11771" max="11771" width="20.33203125" style="193" customWidth="1"/>
    <col min="11772" max="11772" width="8" style="193" customWidth="1"/>
    <col min="11773" max="11773" width="8.83203125" style="193" customWidth="1"/>
    <col min="11774" max="11774" width="20.33203125" style="193" customWidth="1"/>
    <col min="11775" max="11775" width="22.1640625" style="193" customWidth="1"/>
    <col min="11776" max="11776" width="16.6640625" style="193" customWidth="1"/>
    <col min="11777" max="11777" width="21" style="193" customWidth="1"/>
    <col min="11778" max="11778" width="27.6640625" style="193" customWidth="1"/>
    <col min="11779" max="11779" width="29.33203125" style="193" customWidth="1"/>
    <col min="11780" max="12021" width="8.83203125" style="193"/>
    <col min="12022" max="12022" width="16.6640625" style="193" customWidth="1"/>
    <col min="12023" max="12023" width="25.33203125" style="193" customWidth="1"/>
    <col min="12024" max="12024" width="20.1640625" style="193" customWidth="1"/>
    <col min="12025" max="12025" width="24" style="193" customWidth="1"/>
    <col min="12026" max="12026" width="13.1640625" style="193" customWidth="1"/>
    <col min="12027" max="12027" width="20.33203125" style="193" customWidth="1"/>
    <col min="12028" max="12028" width="8" style="193" customWidth="1"/>
    <col min="12029" max="12029" width="8.83203125" style="193" customWidth="1"/>
    <col min="12030" max="12030" width="20.33203125" style="193" customWidth="1"/>
    <col min="12031" max="12031" width="22.1640625" style="193" customWidth="1"/>
    <col min="12032" max="12032" width="16.6640625" style="193" customWidth="1"/>
    <col min="12033" max="12033" width="21" style="193" customWidth="1"/>
    <col min="12034" max="12034" width="27.6640625" style="193" customWidth="1"/>
    <col min="12035" max="12035" width="29.33203125" style="193" customWidth="1"/>
    <col min="12036" max="12277" width="8.83203125" style="193"/>
    <col min="12278" max="12278" width="16.6640625" style="193" customWidth="1"/>
    <col min="12279" max="12279" width="25.33203125" style="193" customWidth="1"/>
    <col min="12280" max="12280" width="20.1640625" style="193" customWidth="1"/>
    <col min="12281" max="12281" width="24" style="193" customWidth="1"/>
    <col min="12282" max="12282" width="13.1640625" style="193" customWidth="1"/>
    <col min="12283" max="12283" width="20.33203125" style="193" customWidth="1"/>
    <col min="12284" max="12284" width="8" style="193" customWidth="1"/>
    <col min="12285" max="12285" width="8.83203125" style="193" customWidth="1"/>
    <col min="12286" max="12286" width="20.33203125" style="193" customWidth="1"/>
    <col min="12287" max="12287" width="22.1640625" style="193" customWidth="1"/>
    <col min="12288" max="12288" width="16.6640625" style="193" customWidth="1"/>
    <col min="12289" max="12289" width="21" style="193" customWidth="1"/>
    <col min="12290" max="12290" width="27.6640625" style="193" customWidth="1"/>
    <col min="12291" max="12291" width="29.33203125" style="193" customWidth="1"/>
    <col min="12292" max="12533" width="8.83203125" style="193"/>
    <col min="12534" max="12534" width="16.6640625" style="193" customWidth="1"/>
    <col min="12535" max="12535" width="25.33203125" style="193" customWidth="1"/>
    <col min="12536" max="12536" width="20.1640625" style="193" customWidth="1"/>
    <col min="12537" max="12537" width="24" style="193" customWidth="1"/>
    <col min="12538" max="12538" width="13.1640625" style="193" customWidth="1"/>
    <col min="12539" max="12539" width="20.33203125" style="193" customWidth="1"/>
    <col min="12540" max="12540" width="8" style="193" customWidth="1"/>
    <col min="12541" max="12541" width="8.83203125" style="193" customWidth="1"/>
    <col min="12542" max="12542" width="20.33203125" style="193" customWidth="1"/>
    <col min="12543" max="12543" width="22.1640625" style="193" customWidth="1"/>
    <col min="12544" max="12544" width="16.6640625" style="193" customWidth="1"/>
    <col min="12545" max="12545" width="21" style="193" customWidth="1"/>
    <col min="12546" max="12546" width="27.6640625" style="193" customWidth="1"/>
    <col min="12547" max="12547" width="29.33203125" style="193" customWidth="1"/>
    <col min="12548" max="12789" width="8.83203125" style="193"/>
    <col min="12790" max="12790" width="16.6640625" style="193" customWidth="1"/>
    <col min="12791" max="12791" width="25.33203125" style="193" customWidth="1"/>
    <col min="12792" max="12792" width="20.1640625" style="193" customWidth="1"/>
    <col min="12793" max="12793" width="24" style="193" customWidth="1"/>
    <col min="12794" max="12794" width="13.1640625" style="193" customWidth="1"/>
    <col min="12795" max="12795" width="20.33203125" style="193" customWidth="1"/>
    <col min="12796" max="12796" width="8" style="193" customWidth="1"/>
    <col min="12797" max="12797" width="8.83203125" style="193" customWidth="1"/>
    <col min="12798" max="12798" width="20.33203125" style="193" customWidth="1"/>
    <col min="12799" max="12799" width="22.1640625" style="193" customWidth="1"/>
    <col min="12800" max="12800" width="16.6640625" style="193" customWidth="1"/>
    <col min="12801" max="12801" width="21" style="193" customWidth="1"/>
    <col min="12802" max="12802" width="27.6640625" style="193" customWidth="1"/>
    <col min="12803" max="12803" width="29.33203125" style="193" customWidth="1"/>
    <col min="12804" max="13045" width="8.83203125" style="193"/>
    <col min="13046" max="13046" width="16.6640625" style="193" customWidth="1"/>
    <col min="13047" max="13047" width="25.33203125" style="193" customWidth="1"/>
    <col min="13048" max="13048" width="20.1640625" style="193" customWidth="1"/>
    <col min="13049" max="13049" width="24" style="193" customWidth="1"/>
    <col min="13050" max="13050" width="13.1640625" style="193" customWidth="1"/>
    <col min="13051" max="13051" width="20.33203125" style="193" customWidth="1"/>
    <col min="13052" max="13052" width="8" style="193" customWidth="1"/>
    <col min="13053" max="13053" width="8.83203125" style="193" customWidth="1"/>
    <col min="13054" max="13054" width="20.33203125" style="193" customWidth="1"/>
    <col min="13055" max="13055" width="22.1640625" style="193" customWidth="1"/>
    <col min="13056" max="13056" width="16.6640625" style="193" customWidth="1"/>
    <col min="13057" max="13057" width="21" style="193" customWidth="1"/>
    <col min="13058" max="13058" width="27.6640625" style="193" customWidth="1"/>
    <col min="13059" max="13059" width="29.33203125" style="193" customWidth="1"/>
    <col min="13060" max="13301" width="8.83203125" style="193"/>
    <col min="13302" max="13302" width="16.6640625" style="193" customWidth="1"/>
    <col min="13303" max="13303" width="25.33203125" style="193" customWidth="1"/>
    <col min="13304" max="13304" width="20.1640625" style="193" customWidth="1"/>
    <col min="13305" max="13305" width="24" style="193" customWidth="1"/>
    <col min="13306" max="13306" width="13.1640625" style="193" customWidth="1"/>
    <col min="13307" max="13307" width="20.33203125" style="193" customWidth="1"/>
    <col min="13308" max="13308" width="8" style="193" customWidth="1"/>
    <col min="13309" max="13309" width="8.83203125" style="193" customWidth="1"/>
    <col min="13310" max="13310" width="20.33203125" style="193" customWidth="1"/>
    <col min="13311" max="13311" width="22.1640625" style="193" customWidth="1"/>
    <col min="13312" max="13312" width="16.6640625" style="193" customWidth="1"/>
    <col min="13313" max="13313" width="21" style="193" customWidth="1"/>
    <col min="13314" max="13314" width="27.6640625" style="193" customWidth="1"/>
    <col min="13315" max="13315" width="29.33203125" style="193" customWidth="1"/>
    <col min="13316" max="13557" width="8.83203125" style="193"/>
    <col min="13558" max="13558" width="16.6640625" style="193" customWidth="1"/>
    <col min="13559" max="13559" width="25.33203125" style="193" customWidth="1"/>
    <col min="13560" max="13560" width="20.1640625" style="193" customWidth="1"/>
    <col min="13561" max="13561" width="24" style="193" customWidth="1"/>
    <col min="13562" max="13562" width="13.1640625" style="193" customWidth="1"/>
    <col min="13563" max="13563" width="20.33203125" style="193" customWidth="1"/>
    <col min="13564" max="13564" width="8" style="193" customWidth="1"/>
    <col min="13565" max="13565" width="8.83203125" style="193" customWidth="1"/>
    <col min="13566" max="13566" width="20.33203125" style="193" customWidth="1"/>
    <col min="13567" max="13567" width="22.1640625" style="193" customWidth="1"/>
    <col min="13568" max="13568" width="16.6640625" style="193" customWidth="1"/>
    <col min="13569" max="13569" width="21" style="193" customWidth="1"/>
    <col min="13570" max="13570" width="27.6640625" style="193" customWidth="1"/>
    <col min="13571" max="13571" width="29.33203125" style="193" customWidth="1"/>
    <col min="13572" max="13813" width="8.83203125" style="193"/>
    <col min="13814" max="13814" width="16.6640625" style="193" customWidth="1"/>
    <col min="13815" max="13815" width="25.33203125" style="193" customWidth="1"/>
    <col min="13816" max="13816" width="20.1640625" style="193" customWidth="1"/>
    <col min="13817" max="13817" width="24" style="193" customWidth="1"/>
    <col min="13818" max="13818" width="13.1640625" style="193" customWidth="1"/>
    <col min="13819" max="13819" width="20.33203125" style="193" customWidth="1"/>
    <col min="13820" max="13820" width="8" style="193" customWidth="1"/>
    <col min="13821" max="13821" width="8.83203125" style="193" customWidth="1"/>
    <col min="13822" max="13822" width="20.33203125" style="193" customWidth="1"/>
    <col min="13823" max="13823" width="22.1640625" style="193" customWidth="1"/>
    <col min="13824" max="13824" width="16.6640625" style="193" customWidth="1"/>
    <col min="13825" max="13825" width="21" style="193" customWidth="1"/>
    <col min="13826" max="13826" width="27.6640625" style="193" customWidth="1"/>
    <col min="13827" max="13827" width="29.33203125" style="193" customWidth="1"/>
    <col min="13828" max="14069" width="8.83203125" style="193"/>
    <col min="14070" max="14070" width="16.6640625" style="193" customWidth="1"/>
    <col min="14071" max="14071" width="25.33203125" style="193" customWidth="1"/>
    <col min="14072" max="14072" width="20.1640625" style="193" customWidth="1"/>
    <col min="14073" max="14073" width="24" style="193" customWidth="1"/>
    <col min="14074" max="14074" width="13.1640625" style="193" customWidth="1"/>
    <col min="14075" max="14075" width="20.33203125" style="193" customWidth="1"/>
    <col min="14076" max="14076" width="8" style="193" customWidth="1"/>
    <col min="14077" max="14077" width="8.83203125" style="193" customWidth="1"/>
    <col min="14078" max="14078" width="20.33203125" style="193" customWidth="1"/>
    <col min="14079" max="14079" width="22.1640625" style="193" customWidth="1"/>
    <col min="14080" max="14080" width="16.6640625" style="193" customWidth="1"/>
    <col min="14081" max="14081" width="21" style="193" customWidth="1"/>
    <col min="14082" max="14082" width="27.6640625" style="193" customWidth="1"/>
    <col min="14083" max="14083" width="29.33203125" style="193" customWidth="1"/>
    <col min="14084" max="14325" width="8.83203125" style="193"/>
    <col min="14326" max="14326" width="16.6640625" style="193" customWidth="1"/>
    <col min="14327" max="14327" width="25.33203125" style="193" customWidth="1"/>
    <col min="14328" max="14328" width="20.1640625" style="193" customWidth="1"/>
    <col min="14329" max="14329" width="24" style="193" customWidth="1"/>
    <col min="14330" max="14330" width="13.1640625" style="193" customWidth="1"/>
    <col min="14331" max="14331" width="20.33203125" style="193" customWidth="1"/>
    <col min="14332" max="14332" width="8" style="193" customWidth="1"/>
    <col min="14333" max="14333" width="8.83203125" style="193" customWidth="1"/>
    <col min="14334" max="14334" width="20.33203125" style="193" customWidth="1"/>
    <col min="14335" max="14335" width="22.1640625" style="193" customWidth="1"/>
    <col min="14336" max="14336" width="16.6640625" style="193" customWidth="1"/>
    <col min="14337" max="14337" width="21" style="193" customWidth="1"/>
    <col min="14338" max="14338" width="27.6640625" style="193" customWidth="1"/>
    <col min="14339" max="14339" width="29.33203125" style="193" customWidth="1"/>
    <col min="14340" max="14581" width="8.83203125" style="193"/>
    <col min="14582" max="14582" width="16.6640625" style="193" customWidth="1"/>
    <col min="14583" max="14583" width="25.33203125" style="193" customWidth="1"/>
    <col min="14584" max="14584" width="20.1640625" style="193" customWidth="1"/>
    <col min="14585" max="14585" width="24" style="193" customWidth="1"/>
    <col min="14586" max="14586" width="13.1640625" style="193" customWidth="1"/>
    <col min="14587" max="14587" width="20.33203125" style="193" customWidth="1"/>
    <col min="14588" max="14588" width="8" style="193" customWidth="1"/>
    <col min="14589" max="14589" width="8.83203125" style="193" customWidth="1"/>
    <col min="14590" max="14590" width="20.33203125" style="193" customWidth="1"/>
    <col min="14591" max="14591" width="22.1640625" style="193" customWidth="1"/>
    <col min="14592" max="14592" width="16.6640625" style="193" customWidth="1"/>
    <col min="14593" max="14593" width="21" style="193" customWidth="1"/>
    <col min="14594" max="14594" width="27.6640625" style="193" customWidth="1"/>
    <col min="14595" max="14595" width="29.33203125" style="193" customWidth="1"/>
    <col min="14596" max="14837" width="8.83203125" style="193"/>
    <col min="14838" max="14838" width="16.6640625" style="193" customWidth="1"/>
    <col min="14839" max="14839" width="25.33203125" style="193" customWidth="1"/>
    <col min="14840" max="14840" width="20.1640625" style="193" customWidth="1"/>
    <col min="14841" max="14841" width="24" style="193" customWidth="1"/>
    <col min="14842" max="14842" width="13.1640625" style="193" customWidth="1"/>
    <col min="14843" max="14843" width="20.33203125" style="193" customWidth="1"/>
    <col min="14844" max="14844" width="8" style="193" customWidth="1"/>
    <col min="14845" max="14845" width="8.83203125" style="193" customWidth="1"/>
    <col min="14846" max="14846" width="20.33203125" style="193" customWidth="1"/>
    <col min="14847" max="14847" width="22.1640625" style="193" customWidth="1"/>
    <col min="14848" max="14848" width="16.6640625" style="193" customWidth="1"/>
    <col min="14849" max="14849" width="21" style="193" customWidth="1"/>
    <col min="14850" max="14850" width="27.6640625" style="193" customWidth="1"/>
    <col min="14851" max="14851" width="29.33203125" style="193" customWidth="1"/>
    <col min="14852" max="15093" width="8.83203125" style="193"/>
    <col min="15094" max="15094" width="16.6640625" style="193" customWidth="1"/>
    <col min="15095" max="15095" width="25.33203125" style="193" customWidth="1"/>
    <col min="15096" max="15096" width="20.1640625" style="193" customWidth="1"/>
    <col min="15097" max="15097" width="24" style="193" customWidth="1"/>
    <col min="15098" max="15098" width="13.1640625" style="193" customWidth="1"/>
    <col min="15099" max="15099" width="20.33203125" style="193" customWidth="1"/>
    <col min="15100" max="15100" width="8" style="193" customWidth="1"/>
    <col min="15101" max="15101" width="8.83203125" style="193" customWidth="1"/>
    <col min="15102" max="15102" width="20.33203125" style="193" customWidth="1"/>
    <col min="15103" max="15103" width="22.1640625" style="193" customWidth="1"/>
    <col min="15104" max="15104" width="16.6640625" style="193" customWidth="1"/>
    <col min="15105" max="15105" width="21" style="193" customWidth="1"/>
    <col min="15106" max="15106" width="27.6640625" style="193" customWidth="1"/>
    <col min="15107" max="15107" width="29.33203125" style="193" customWidth="1"/>
    <col min="15108" max="15349" width="8.83203125" style="193"/>
    <col min="15350" max="15350" width="16.6640625" style="193" customWidth="1"/>
    <col min="15351" max="15351" width="25.33203125" style="193" customWidth="1"/>
    <col min="15352" max="15352" width="20.1640625" style="193" customWidth="1"/>
    <col min="15353" max="15353" width="24" style="193" customWidth="1"/>
    <col min="15354" max="15354" width="13.1640625" style="193" customWidth="1"/>
    <col min="15355" max="15355" width="20.33203125" style="193" customWidth="1"/>
    <col min="15356" max="15356" width="8" style="193" customWidth="1"/>
    <col min="15357" max="15357" width="8.83203125" style="193" customWidth="1"/>
    <col min="15358" max="15358" width="20.33203125" style="193" customWidth="1"/>
    <col min="15359" max="15359" width="22.1640625" style="193" customWidth="1"/>
    <col min="15360" max="15360" width="16.6640625" style="193" customWidth="1"/>
    <col min="15361" max="15361" width="21" style="193" customWidth="1"/>
    <col min="15362" max="15362" width="27.6640625" style="193" customWidth="1"/>
    <col min="15363" max="15363" width="29.33203125" style="193" customWidth="1"/>
    <col min="15364" max="15605" width="8.83203125" style="193"/>
    <col min="15606" max="15606" width="16.6640625" style="193" customWidth="1"/>
    <col min="15607" max="15607" width="25.33203125" style="193" customWidth="1"/>
    <col min="15608" max="15608" width="20.1640625" style="193" customWidth="1"/>
    <col min="15609" max="15609" width="24" style="193" customWidth="1"/>
    <col min="15610" max="15610" width="13.1640625" style="193" customWidth="1"/>
    <col min="15611" max="15611" width="20.33203125" style="193" customWidth="1"/>
    <col min="15612" max="15612" width="8" style="193" customWidth="1"/>
    <col min="15613" max="15613" width="8.83203125" style="193" customWidth="1"/>
    <col min="15614" max="15614" width="20.33203125" style="193" customWidth="1"/>
    <col min="15615" max="15615" width="22.1640625" style="193" customWidth="1"/>
    <col min="15616" max="15616" width="16.6640625" style="193" customWidth="1"/>
    <col min="15617" max="15617" width="21" style="193" customWidth="1"/>
    <col min="15618" max="15618" width="27.6640625" style="193" customWidth="1"/>
    <col min="15619" max="15619" width="29.33203125" style="193" customWidth="1"/>
    <col min="15620" max="15861" width="8.83203125" style="193"/>
    <col min="15862" max="15862" width="16.6640625" style="193" customWidth="1"/>
    <col min="15863" max="15863" width="25.33203125" style="193" customWidth="1"/>
    <col min="15864" max="15864" width="20.1640625" style="193" customWidth="1"/>
    <col min="15865" max="15865" width="24" style="193" customWidth="1"/>
    <col min="15866" max="15866" width="13.1640625" style="193" customWidth="1"/>
    <col min="15867" max="15867" width="20.33203125" style="193" customWidth="1"/>
    <col min="15868" max="15868" width="8" style="193" customWidth="1"/>
    <col min="15869" max="15869" width="8.83203125" style="193" customWidth="1"/>
    <col min="15870" max="15870" width="20.33203125" style="193" customWidth="1"/>
    <col min="15871" max="15871" width="22.1640625" style="193" customWidth="1"/>
    <col min="15872" max="15872" width="16.6640625" style="193" customWidth="1"/>
    <col min="15873" max="15873" width="21" style="193" customWidth="1"/>
    <col min="15874" max="15874" width="27.6640625" style="193" customWidth="1"/>
    <col min="15875" max="15875" width="29.33203125" style="193" customWidth="1"/>
    <col min="15876" max="16117" width="8.83203125" style="193"/>
    <col min="16118" max="16118" width="16.6640625" style="193" customWidth="1"/>
    <col min="16119" max="16119" width="25.33203125" style="193" customWidth="1"/>
    <col min="16120" max="16120" width="20.1640625" style="193" customWidth="1"/>
    <col min="16121" max="16121" width="24" style="193" customWidth="1"/>
    <col min="16122" max="16122" width="13.1640625" style="193" customWidth="1"/>
    <col min="16123" max="16123" width="20.33203125" style="193" customWidth="1"/>
    <col min="16124" max="16124" width="8" style="193" customWidth="1"/>
    <col min="16125" max="16125" width="8.83203125" style="193" customWidth="1"/>
    <col min="16126" max="16126" width="20.33203125" style="193" customWidth="1"/>
    <col min="16127" max="16127" width="22.1640625" style="193" customWidth="1"/>
    <col min="16128" max="16128" width="16.6640625" style="193" customWidth="1"/>
    <col min="16129" max="16129" width="21" style="193" customWidth="1"/>
    <col min="16130" max="16130" width="27.6640625" style="193" customWidth="1"/>
    <col min="16131" max="16131" width="29.33203125" style="193" customWidth="1"/>
    <col min="16132" max="16384" width="8.83203125" style="193"/>
  </cols>
  <sheetData>
    <row r="1" spans="1:5" x14ac:dyDescent="0.15">
      <c r="A1" s="194" t="s">
        <v>206</v>
      </c>
      <c r="B1" s="195" t="s">
        <v>207</v>
      </c>
      <c r="C1" s="195" t="s">
        <v>178</v>
      </c>
      <c r="D1" s="196" t="s">
        <v>208</v>
      </c>
      <c r="E1" s="196" t="s">
        <v>209</v>
      </c>
    </row>
    <row r="2" spans="1:5" x14ac:dyDescent="0.15">
      <c r="A2" s="194" t="s">
        <v>210</v>
      </c>
      <c r="B2" s="197" t="s">
        <v>211</v>
      </c>
      <c r="C2" s="197" t="s">
        <v>212</v>
      </c>
      <c r="D2" s="198" t="s">
        <v>213</v>
      </c>
      <c r="E2" s="199" t="s">
        <v>214</v>
      </c>
    </row>
    <row r="3" spans="1:5" x14ac:dyDescent="0.15">
      <c r="A3" s="194" t="s">
        <v>215</v>
      </c>
      <c r="B3" s="197" t="s">
        <v>216</v>
      </c>
      <c r="C3" s="197" t="s">
        <v>217</v>
      </c>
      <c r="D3" s="198" t="s">
        <v>218</v>
      </c>
      <c r="E3" s="199" t="s">
        <v>214</v>
      </c>
    </row>
    <row r="4" spans="1:5" s="192" customFormat="1" x14ac:dyDescent="0.15">
      <c r="A4" s="194" t="s">
        <v>219</v>
      </c>
      <c r="B4" s="197" t="s">
        <v>220</v>
      </c>
      <c r="C4" s="197" t="s">
        <v>221</v>
      </c>
      <c r="D4" s="198" t="s">
        <v>222</v>
      </c>
      <c r="E4" s="199" t="s">
        <v>214</v>
      </c>
    </row>
    <row r="5" spans="1:5" x14ac:dyDescent="0.15">
      <c r="A5" s="194" t="s">
        <v>223</v>
      </c>
      <c r="B5" s="197" t="s">
        <v>224</v>
      </c>
      <c r="C5" s="197" t="s">
        <v>225</v>
      </c>
      <c r="D5" s="198" t="s">
        <v>226</v>
      </c>
      <c r="E5" s="199" t="s">
        <v>214</v>
      </c>
    </row>
    <row r="6" spans="1:5" x14ac:dyDescent="0.15">
      <c r="A6" s="200" t="s">
        <v>227</v>
      </c>
      <c r="B6" s="197" t="s">
        <v>228</v>
      </c>
      <c r="C6" s="197" t="s">
        <v>229</v>
      </c>
      <c r="D6" s="198" t="s">
        <v>230</v>
      </c>
      <c r="E6" s="199" t="s">
        <v>214</v>
      </c>
    </row>
    <row r="7" spans="1:5" x14ac:dyDescent="0.15">
      <c r="A7" s="201" t="s">
        <v>231</v>
      </c>
      <c r="B7" s="202" t="s">
        <v>232</v>
      </c>
      <c r="C7" s="202" t="s">
        <v>233</v>
      </c>
      <c r="D7" s="203" t="s">
        <v>234</v>
      </c>
      <c r="E7" s="203" t="s">
        <v>214</v>
      </c>
    </row>
    <row r="8" spans="1:5" x14ac:dyDescent="0.15">
      <c r="A8" s="201" t="s">
        <v>235</v>
      </c>
      <c r="B8" s="202" t="s">
        <v>236</v>
      </c>
      <c r="C8" s="202" t="s">
        <v>237</v>
      </c>
      <c r="D8" s="203" t="s">
        <v>238</v>
      </c>
      <c r="E8" s="203" t="s">
        <v>214</v>
      </c>
    </row>
    <row r="9" spans="1:5" x14ac:dyDescent="0.15">
      <c r="A9" s="194" t="s">
        <v>239</v>
      </c>
      <c r="B9" s="197" t="s">
        <v>240</v>
      </c>
      <c r="C9" s="197" t="s">
        <v>241</v>
      </c>
      <c r="D9" s="198" t="s">
        <v>242</v>
      </c>
      <c r="E9" s="199" t="s">
        <v>214</v>
      </c>
    </row>
    <row r="10" spans="1:5" x14ac:dyDescent="0.15">
      <c r="A10" s="194" t="s">
        <v>243</v>
      </c>
      <c r="B10" s="197" t="s">
        <v>244</v>
      </c>
      <c r="C10" s="197" t="s">
        <v>245</v>
      </c>
      <c r="D10" s="198" t="s">
        <v>246</v>
      </c>
      <c r="E10" s="199" t="s">
        <v>214</v>
      </c>
    </row>
    <row r="11" spans="1:5" x14ac:dyDescent="0.15">
      <c r="A11" s="194" t="s">
        <v>247</v>
      </c>
      <c r="B11" s="197" t="s">
        <v>248</v>
      </c>
      <c r="C11" s="197" t="s">
        <v>249</v>
      </c>
      <c r="D11" s="198" t="s">
        <v>250</v>
      </c>
      <c r="E11" s="199" t="s">
        <v>214</v>
      </c>
    </row>
    <row r="12" spans="1:5" s="192" customFormat="1" x14ac:dyDescent="0.15">
      <c r="A12" s="194" t="s">
        <v>251</v>
      </c>
      <c r="B12" s="197" t="s">
        <v>252</v>
      </c>
      <c r="C12" s="197" t="s">
        <v>253</v>
      </c>
      <c r="D12" s="198" t="s">
        <v>254</v>
      </c>
      <c r="E12" s="199" t="s">
        <v>214</v>
      </c>
    </row>
    <row r="13" spans="1:5" x14ac:dyDescent="0.15">
      <c r="A13" s="194" t="s">
        <v>255</v>
      </c>
      <c r="B13" s="197" t="s">
        <v>256</v>
      </c>
      <c r="C13" s="197" t="s">
        <v>257</v>
      </c>
      <c r="D13" s="198" t="s">
        <v>258</v>
      </c>
      <c r="E13" s="199" t="s">
        <v>214</v>
      </c>
    </row>
    <row r="14" spans="1:5" x14ac:dyDescent="0.15">
      <c r="A14" s="194" t="s">
        <v>259</v>
      </c>
      <c r="B14" s="197" t="s">
        <v>260</v>
      </c>
      <c r="C14" s="197" t="s">
        <v>261</v>
      </c>
      <c r="D14" s="198" t="s">
        <v>262</v>
      </c>
      <c r="E14" s="199" t="s">
        <v>214</v>
      </c>
    </row>
    <row r="15" spans="1:5" x14ac:dyDescent="0.15">
      <c r="A15" s="194" t="s">
        <v>263</v>
      </c>
      <c r="B15" s="197" t="s">
        <v>264</v>
      </c>
      <c r="C15" s="197" t="s">
        <v>265</v>
      </c>
      <c r="D15" s="198" t="s">
        <v>266</v>
      </c>
      <c r="E15" s="199" t="s">
        <v>214</v>
      </c>
    </row>
    <row r="16" spans="1:5" s="192" customFormat="1" x14ac:dyDescent="0.15">
      <c r="A16" s="204" t="s">
        <v>267</v>
      </c>
      <c r="B16" s="205" t="s">
        <v>268</v>
      </c>
      <c r="C16" s="205" t="s">
        <v>269</v>
      </c>
      <c r="D16" s="206" t="s">
        <v>270</v>
      </c>
      <c r="E16" s="207" t="s">
        <v>214</v>
      </c>
    </row>
    <row r="17" spans="1:5" x14ac:dyDescent="0.15">
      <c r="A17" s="194" t="s">
        <v>271</v>
      </c>
      <c r="B17" s="197" t="s">
        <v>272</v>
      </c>
      <c r="C17" s="197" t="s">
        <v>273</v>
      </c>
      <c r="D17" s="208" t="s">
        <v>274</v>
      </c>
      <c r="E17" s="194" t="s">
        <v>275</v>
      </c>
    </row>
    <row r="18" spans="1:5" s="192" customFormat="1" x14ac:dyDescent="0.15">
      <c r="A18" s="194" t="s">
        <v>276</v>
      </c>
      <c r="B18" s="197" t="s">
        <v>277</v>
      </c>
      <c r="C18" s="197" t="s">
        <v>278</v>
      </c>
      <c r="D18" s="208" t="s">
        <v>279</v>
      </c>
      <c r="E18" s="194" t="s">
        <v>275</v>
      </c>
    </row>
    <row r="19" spans="1:5" x14ac:dyDescent="0.15">
      <c r="A19" s="194" t="s">
        <v>280</v>
      </c>
      <c r="B19" s="197" t="s">
        <v>281</v>
      </c>
      <c r="C19" s="197" t="s">
        <v>282</v>
      </c>
      <c r="D19" s="208" t="s">
        <v>283</v>
      </c>
      <c r="E19" s="194" t="s">
        <v>275</v>
      </c>
    </row>
    <row r="20" spans="1:5" x14ac:dyDescent="0.15">
      <c r="A20" s="194" t="s">
        <v>284</v>
      </c>
      <c r="B20" s="197" t="s">
        <v>285</v>
      </c>
      <c r="C20" s="197" t="s">
        <v>286</v>
      </c>
      <c r="D20" s="208" t="s">
        <v>287</v>
      </c>
      <c r="E20" s="194" t="s">
        <v>275</v>
      </c>
    </row>
    <row r="21" spans="1:5" x14ac:dyDescent="0.15">
      <c r="A21" s="194" t="s">
        <v>288</v>
      </c>
      <c r="B21" s="197" t="s">
        <v>289</v>
      </c>
      <c r="C21" s="197" t="s">
        <v>290</v>
      </c>
      <c r="D21" s="208" t="s">
        <v>291</v>
      </c>
      <c r="E21" s="194" t="s">
        <v>275</v>
      </c>
    </row>
    <row r="22" spans="1:5" x14ac:dyDescent="0.15">
      <c r="A22" s="194" t="s">
        <v>292</v>
      </c>
      <c r="B22" s="197" t="s">
        <v>293</v>
      </c>
      <c r="C22" s="197" t="s">
        <v>294</v>
      </c>
      <c r="D22" s="208" t="s">
        <v>295</v>
      </c>
      <c r="E22" s="194" t="s">
        <v>275</v>
      </c>
    </row>
    <row r="23" spans="1:5" x14ac:dyDescent="0.15">
      <c r="A23" s="194" t="s">
        <v>296</v>
      </c>
      <c r="B23" s="197" t="s">
        <v>297</v>
      </c>
      <c r="C23" s="197" t="s">
        <v>298</v>
      </c>
      <c r="D23" s="209" t="s">
        <v>299</v>
      </c>
      <c r="E23" s="194" t="s">
        <v>275</v>
      </c>
    </row>
    <row r="24" spans="1:5" x14ac:dyDescent="0.15">
      <c r="A24" s="194" t="s">
        <v>300</v>
      </c>
      <c r="B24" s="197" t="s">
        <v>301</v>
      </c>
      <c r="C24" s="197" t="s">
        <v>302</v>
      </c>
      <c r="D24" s="209" t="s">
        <v>303</v>
      </c>
      <c r="E24" s="194" t="s">
        <v>275</v>
      </c>
    </row>
    <row r="25" spans="1:5" x14ac:dyDescent="0.15">
      <c r="A25" s="194" t="s">
        <v>304</v>
      </c>
      <c r="B25" s="197" t="s">
        <v>305</v>
      </c>
      <c r="C25" s="197" t="s">
        <v>306</v>
      </c>
      <c r="D25" s="198" t="s">
        <v>307</v>
      </c>
      <c r="E25" s="194" t="s">
        <v>308</v>
      </c>
    </row>
    <row r="26" spans="1:5" x14ac:dyDescent="0.15">
      <c r="A26" s="194" t="s">
        <v>309</v>
      </c>
      <c r="B26" s="197" t="s">
        <v>310</v>
      </c>
      <c r="C26" s="197" t="s">
        <v>311</v>
      </c>
      <c r="D26" s="198" t="s">
        <v>312</v>
      </c>
      <c r="E26" s="194" t="s">
        <v>308</v>
      </c>
    </row>
    <row r="27" spans="1:5" x14ac:dyDescent="0.15">
      <c r="A27" s="194" t="s">
        <v>313</v>
      </c>
      <c r="B27" s="197" t="s">
        <v>314</v>
      </c>
      <c r="C27" s="197" t="s">
        <v>315</v>
      </c>
      <c r="D27" s="198" t="s">
        <v>316</v>
      </c>
      <c r="E27" s="194" t="s">
        <v>308</v>
      </c>
    </row>
    <row r="28" spans="1:5" x14ac:dyDescent="0.15">
      <c r="A28" s="194" t="s">
        <v>317</v>
      </c>
      <c r="B28" s="197" t="s">
        <v>318</v>
      </c>
      <c r="C28" s="197" t="s">
        <v>319</v>
      </c>
      <c r="D28" s="198" t="s">
        <v>320</v>
      </c>
      <c r="E28" s="194" t="s">
        <v>308</v>
      </c>
    </row>
    <row r="32" spans="1:5" x14ac:dyDescent="0.15">
      <c r="A32" s="210"/>
      <c r="B32" s="210"/>
    </row>
  </sheetData>
  <autoFilter ref="A1:WVP28"/>
  <phoneticPr fontId="6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61"/>
  <sheetViews>
    <sheetView topLeftCell="A43" workbookViewId="0">
      <selection activeCell="B18" sqref="B18"/>
    </sheetView>
  </sheetViews>
  <sheetFormatPr baseColWidth="10" defaultColWidth="9" defaultRowHeight="18" x14ac:dyDescent="0.25"/>
  <cols>
    <col min="1" max="1" width="24.33203125" style="129" customWidth="1"/>
    <col min="2" max="2" width="37.33203125" style="129" customWidth="1"/>
    <col min="3" max="3" width="23.1640625" style="129" customWidth="1"/>
    <col min="4" max="4" width="23.6640625" style="129" customWidth="1"/>
    <col min="5" max="5" width="19.1640625" style="129" customWidth="1"/>
    <col min="6" max="6" width="23.1640625" style="129" customWidth="1"/>
    <col min="7" max="16384" width="9" style="129"/>
  </cols>
  <sheetData>
    <row r="1" spans="1:6" ht="23" x14ac:dyDescent="0.3">
      <c r="A1" s="588" t="s">
        <v>321</v>
      </c>
      <c r="B1" s="588"/>
      <c r="C1" s="588"/>
      <c r="D1" s="588"/>
      <c r="E1" s="588"/>
      <c r="F1" s="588"/>
    </row>
    <row r="2" spans="1:6" x14ac:dyDescent="0.25">
      <c r="A2" s="130" t="s">
        <v>322</v>
      </c>
      <c r="B2" s="131"/>
      <c r="C2" s="131"/>
      <c r="D2" s="131"/>
      <c r="E2" s="131"/>
      <c r="F2" s="131"/>
    </row>
    <row r="3" spans="1:6" x14ac:dyDescent="0.25">
      <c r="A3" s="132" t="s">
        <v>2</v>
      </c>
      <c r="B3" s="589" t="str">
        <f>项目基本信息!C2</f>
        <v>组织部_</v>
      </c>
      <c r="C3" s="589"/>
      <c r="D3" s="589"/>
      <c r="E3" s="589"/>
      <c r="F3" s="590"/>
    </row>
    <row r="4" spans="1:6" x14ac:dyDescent="0.25">
      <c r="A4" s="133" t="s">
        <v>323</v>
      </c>
      <c r="B4" s="591" t="str">
        <f>项目基本信息!C3</f>
        <v>四川省委组织部</v>
      </c>
      <c r="C4" s="591"/>
      <c r="D4" s="591"/>
      <c r="E4" s="135" t="s">
        <v>4</v>
      </c>
      <c r="F4" s="136" t="str">
        <f>项目基本信息!G3</f>
        <v>组织部</v>
      </c>
    </row>
    <row r="5" spans="1:6" x14ac:dyDescent="0.25">
      <c r="A5" s="133" t="s">
        <v>324</v>
      </c>
      <c r="B5" s="591" t="str">
        <f>项目基本信息!C4</f>
        <v>省委组织部</v>
      </c>
      <c r="C5" s="591"/>
      <c r="D5" s="591"/>
      <c r="E5" s="135" t="s">
        <v>6</v>
      </c>
      <c r="F5" s="136">
        <f>项目基本信息!G4</f>
        <v>0</v>
      </c>
    </row>
    <row r="6" spans="1:6" x14ac:dyDescent="0.25">
      <c r="A6" s="133" t="s">
        <v>7</v>
      </c>
      <c r="B6" s="137">
        <f>项目基本信息!C5</f>
        <v>0</v>
      </c>
      <c r="C6" s="135" t="s">
        <v>8</v>
      </c>
      <c r="D6" s="592">
        <f>项目基本信息!E5</f>
        <v>0</v>
      </c>
      <c r="E6" s="592"/>
      <c r="F6" s="593"/>
    </row>
    <row r="7" spans="1:6" x14ac:dyDescent="0.25">
      <c r="A7" s="133" t="s">
        <v>9</v>
      </c>
      <c r="B7" s="138">
        <f>项目基本信息!C6</f>
        <v>0</v>
      </c>
      <c r="C7" s="135" t="s">
        <v>10</v>
      </c>
      <c r="D7" s="139">
        <f>项目基本信息!E6</f>
        <v>0</v>
      </c>
      <c r="E7" s="135" t="s">
        <v>11</v>
      </c>
      <c r="F7" s="140">
        <f>项目基本信息!G6</f>
        <v>0</v>
      </c>
    </row>
    <row r="8" spans="1:6" x14ac:dyDescent="0.25">
      <c r="A8" s="133" t="s">
        <v>12</v>
      </c>
      <c r="B8" s="138">
        <f>项目基本信息!C7</f>
        <v>0</v>
      </c>
      <c r="C8" s="135" t="s">
        <v>13</v>
      </c>
      <c r="D8" s="141">
        <f>项目基本信息!E7</f>
        <v>0</v>
      </c>
      <c r="E8" s="135" t="s">
        <v>14</v>
      </c>
      <c r="F8" s="142" t="str">
        <f>项目基本信息!G7</f>
        <v>软件及许可代理业务</v>
      </c>
    </row>
    <row r="9" spans="1:6" x14ac:dyDescent="0.25">
      <c r="A9" s="133" t="s">
        <v>18</v>
      </c>
      <c r="B9" s="143" t="str">
        <f>项目基本信息!C9</f>
        <v>王涛</v>
      </c>
      <c r="C9" s="135" t="s">
        <v>19</v>
      </c>
      <c r="D9" s="144">
        <f>项目基本信息!E9</f>
        <v>0</v>
      </c>
      <c r="E9" s="135" t="s">
        <v>26</v>
      </c>
      <c r="F9" s="136" t="str">
        <f>项目基本信息!E11</f>
        <v>成都</v>
      </c>
    </row>
    <row r="10" spans="1:6" x14ac:dyDescent="0.25">
      <c r="A10" s="133" t="s">
        <v>15</v>
      </c>
      <c r="B10" s="145" t="str">
        <f>项目基本信息!C8</f>
        <v>销售部</v>
      </c>
      <c r="C10" s="135" t="s">
        <v>16</v>
      </c>
      <c r="D10" s="144" t="str">
        <f>项目基本信息!E8</f>
        <v>外部项目</v>
      </c>
      <c r="E10" s="135" t="s">
        <v>17</v>
      </c>
      <c r="F10" s="146">
        <f>项目基本信息!G8</f>
        <v>0</v>
      </c>
    </row>
    <row r="11" spans="1:6" x14ac:dyDescent="0.25">
      <c r="A11" s="133" t="s">
        <v>21</v>
      </c>
      <c r="B11" s="134" t="e">
        <f>项目基本信息!C10</f>
        <v>#N/A</v>
      </c>
      <c r="C11" s="135" t="s">
        <v>22</v>
      </c>
      <c r="D11" s="134" t="e">
        <f>项目基本信息!E10</f>
        <v>#N/A</v>
      </c>
      <c r="E11" s="135" t="s">
        <v>23</v>
      </c>
      <c r="F11" s="136" t="str">
        <f>项目基本信息!G10</f>
        <v>2018年</v>
      </c>
    </row>
    <row r="12" spans="1:6" x14ac:dyDescent="0.25">
      <c r="A12" s="133" t="s">
        <v>325</v>
      </c>
      <c r="B12" s="147">
        <f>项目基本信息!C12</f>
        <v>0</v>
      </c>
      <c r="C12" s="135" t="s">
        <v>326</v>
      </c>
      <c r="D12" s="147">
        <f>项目基本信息!C13</f>
        <v>0</v>
      </c>
      <c r="E12" s="135" t="s">
        <v>327</v>
      </c>
      <c r="F12" s="136">
        <f>项目基本信息!C14</f>
        <v>0</v>
      </c>
    </row>
    <row r="13" spans="1:6" x14ac:dyDescent="0.25">
      <c r="A13" s="148" t="s">
        <v>27</v>
      </c>
      <c r="B13" s="149">
        <f>项目基本信息!G11</f>
        <v>0</v>
      </c>
      <c r="C13" s="150" t="s">
        <v>328</v>
      </c>
      <c r="D13" s="151">
        <f>项目人天预估!D5</f>
        <v>43191</v>
      </c>
      <c r="E13" s="150" t="s">
        <v>329</v>
      </c>
      <c r="F13" s="152">
        <f>项目人天预估!K6</f>
        <v>0</v>
      </c>
    </row>
    <row r="14" spans="1:6" x14ac:dyDescent="0.25">
      <c r="A14" s="153" t="s">
        <v>330</v>
      </c>
      <c r="B14" s="154"/>
      <c r="C14" s="155"/>
      <c r="D14" s="156"/>
      <c r="E14" s="157"/>
      <c r="F14" s="158"/>
    </row>
    <row r="15" spans="1:6" ht="32" x14ac:dyDescent="0.25">
      <c r="A15" s="594" t="s">
        <v>331</v>
      </c>
      <c r="B15" s="595"/>
      <c r="C15" s="160" t="s">
        <v>332</v>
      </c>
      <c r="D15" s="160" t="s">
        <v>333</v>
      </c>
      <c r="E15" s="160" t="s">
        <v>334</v>
      </c>
      <c r="F15" s="161" t="s">
        <v>335</v>
      </c>
    </row>
    <row r="16" spans="1:6" x14ac:dyDescent="0.25">
      <c r="A16" s="133" t="s">
        <v>336</v>
      </c>
      <c r="B16" s="159"/>
      <c r="C16" s="162">
        <f>项目基本信息!C11</f>
        <v>0</v>
      </c>
      <c r="D16" s="162"/>
      <c r="E16" s="162">
        <f>C16-D16</f>
        <v>0</v>
      </c>
      <c r="F16" s="163"/>
    </row>
    <row r="17" spans="1:6" x14ac:dyDescent="0.25">
      <c r="A17" s="164" t="s">
        <v>337</v>
      </c>
      <c r="B17" s="165"/>
      <c r="C17" s="162">
        <f>项目基本信息!C15</f>
        <v>0</v>
      </c>
      <c r="D17" s="162"/>
      <c r="E17" s="162">
        <f t="shared" ref="E17:E34" si="0">C17-D17</f>
        <v>0</v>
      </c>
      <c r="F17" s="166"/>
    </row>
    <row r="18" spans="1:6" x14ac:dyDescent="0.25">
      <c r="A18" s="164" t="s">
        <v>338</v>
      </c>
      <c r="B18" s="165"/>
      <c r="C18" s="162">
        <f>SUM(C19:C29)</f>
        <v>157170</v>
      </c>
      <c r="D18" s="162"/>
      <c r="E18" s="162">
        <f t="shared" si="0"/>
        <v>157170</v>
      </c>
      <c r="F18" s="166"/>
    </row>
    <row r="19" spans="1:6" x14ac:dyDescent="0.25">
      <c r="A19" s="596" t="s">
        <v>339</v>
      </c>
      <c r="B19" s="168" t="s">
        <v>340</v>
      </c>
      <c r="C19" s="162">
        <f>外部采购!G27+外部采购!G36</f>
        <v>0</v>
      </c>
      <c r="D19" s="162"/>
      <c r="E19" s="162">
        <f t="shared" si="0"/>
        <v>0</v>
      </c>
      <c r="F19" s="163"/>
    </row>
    <row r="20" spans="1:6" x14ac:dyDescent="0.25">
      <c r="A20" s="596"/>
      <c r="B20" s="168" t="s">
        <v>341</v>
      </c>
      <c r="C20" s="162">
        <f>外部采购!G49</f>
        <v>0</v>
      </c>
      <c r="D20" s="162"/>
      <c r="E20" s="162">
        <f t="shared" si="0"/>
        <v>0</v>
      </c>
      <c r="F20" s="163"/>
    </row>
    <row r="21" spans="1:6" x14ac:dyDescent="0.25">
      <c r="A21" s="596"/>
      <c r="B21" s="168" t="s">
        <v>342</v>
      </c>
      <c r="C21" s="162">
        <f>外部采购!F5+外部采购!C5+外部采购!F6+外部采购!F9+外部采购!F12</f>
        <v>0</v>
      </c>
      <c r="D21" s="162"/>
      <c r="E21" s="162">
        <f t="shared" si="0"/>
        <v>0</v>
      </c>
      <c r="F21" s="161"/>
    </row>
    <row r="22" spans="1:6" x14ac:dyDescent="0.25">
      <c r="A22" s="596" t="s">
        <v>343</v>
      </c>
      <c r="B22" s="168" t="s">
        <v>344</v>
      </c>
      <c r="C22" s="162">
        <f>项目日常费用!D12+项目日常费用!G12+项目日常费用!H26</f>
        <v>0</v>
      </c>
      <c r="D22" s="162"/>
      <c r="E22" s="162">
        <f t="shared" si="0"/>
        <v>0</v>
      </c>
      <c r="F22" s="169"/>
    </row>
    <row r="23" spans="1:6" x14ac:dyDescent="0.25">
      <c r="A23" s="596"/>
      <c r="B23" s="170" t="s">
        <v>345</v>
      </c>
      <c r="C23" s="162">
        <f>项目日常费用!H12</f>
        <v>0</v>
      </c>
      <c r="D23" s="162"/>
      <c r="E23" s="162">
        <f t="shared" si="0"/>
        <v>0</v>
      </c>
      <c r="F23" s="169"/>
    </row>
    <row r="24" spans="1:6" x14ac:dyDescent="0.25">
      <c r="A24" s="596"/>
      <c r="B24" s="168" t="s">
        <v>346</v>
      </c>
      <c r="C24" s="162">
        <f>项目日常费用!M12</f>
        <v>0</v>
      </c>
      <c r="D24" s="162"/>
      <c r="E24" s="162">
        <f t="shared" si="0"/>
        <v>0</v>
      </c>
      <c r="F24" s="169"/>
    </row>
    <row r="25" spans="1:6" x14ac:dyDescent="0.25">
      <c r="A25" s="596"/>
      <c r="B25" s="168" t="s">
        <v>347</v>
      </c>
      <c r="C25" s="162">
        <f>项目日常费用!F35</f>
        <v>0</v>
      </c>
      <c r="D25" s="162"/>
      <c r="E25" s="162">
        <f t="shared" si="0"/>
        <v>0</v>
      </c>
      <c r="F25" s="169"/>
    </row>
    <row r="26" spans="1:6" x14ac:dyDescent="0.25">
      <c r="A26" s="596"/>
      <c r="B26" s="168" t="s">
        <v>145</v>
      </c>
      <c r="C26" s="162">
        <f>项目日常费用!C50</f>
        <v>1000</v>
      </c>
      <c r="D26" s="162"/>
      <c r="E26" s="162">
        <f t="shared" si="0"/>
        <v>1000</v>
      </c>
      <c r="F26" s="169"/>
    </row>
    <row r="27" spans="1:6" x14ac:dyDescent="0.25">
      <c r="A27" s="596"/>
      <c r="B27" s="168" t="s">
        <v>348</v>
      </c>
      <c r="C27" s="162">
        <f>项目日常费用!E46</f>
        <v>0</v>
      </c>
      <c r="D27" s="162"/>
      <c r="E27" s="162">
        <f t="shared" si="0"/>
        <v>0</v>
      </c>
      <c r="F27" s="169"/>
    </row>
    <row r="28" spans="1:6" x14ac:dyDescent="0.25">
      <c r="A28" s="596" t="s">
        <v>349</v>
      </c>
      <c r="B28" s="171" t="s">
        <v>350</v>
      </c>
      <c r="C28" s="162">
        <f>人力成本!F14</f>
        <v>156170</v>
      </c>
      <c r="D28" s="162"/>
      <c r="E28" s="162">
        <f t="shared" si="0"/>
        <v>156170</v>
      </c>
      <c r="F28" s="169"/>
    </row>
    <row r="29" spans="1:6" x14ac:dyDescent="0.25">
      <c r="A29" s="596"/>
      <c r="B29" s="171" t="s">
        <v>351</v>
      </c>
      <c r="C29" s="162">
        <f>人力成本!K14</f>
        <v>0</v>
      </c>
      <c r="D29" s="162"/>
      <c r="E29" s="162">
        <f t="shared" si="0"/>
        <v>0</v>
      </c>
      <c r="F29" s="169"/>
    </row>
    <row r="30" spans="1:6" x14ac:dyDescent="0.25">
      <c r="A30" s="596" t="s">
        <v>352</v>
      </c>
      <c r="B30" s="597"/>
      <c r="C30" s="162">
        <f>C17-C18</f>
        <v>-157170</v>
      </c>
      <c r="D30" s="162"/>
      <c r="E30" s="162">
        <f t="shared" si="0"/>
        <v>-157170</v>
      </c>
      <c r="F30" s="169"/>
    </row>
    <row r="31" spans="1:6" x14ac:dyDescent="0.25">
      <c r="A31" s="596" t="s">
        <v>353</v>
      </c>
      <c r="B31" s="597"/>
      <c r="C31" s="172" t="e">
        <f>C30/C17</f>
        <v>#DIV/0!</v>
      </c>
      <c r="D31" s="172"/>
      <c r="E31" s="172" t="e">
        <f t="shared" si="0"/>
        <v>#DIV/0!</v>
      </c>
      <c r="F31" s="169"/>
    </row>
    <row r="32" spans="1:6" x14ac:dyDescent="0.25">
      <c r="A32" s="167" t="s">
        <v>354</v>
      </c>
      <c r="B32" s="173" t="str">
        <f>IF(项目基本信息!C12&gt;0,项目基本信息!G12-C19,"0")</f>
        <v>0</v>
      </c>
      <c r="C32" s="172" t="str">
        <f>IF(ISERROR(B32/项目基本信息!G12),"",B32/项目基本信息!G12)</f>
        <v/>
      </c>
      <c r="D32" s="172"/>
      <c r="E32" s="172" t="e">
        <f t="shared" si="0"/>
        <v>#VALUE!</v>
      </c>
      <c r="F32" s="169"/>
    </row>
    <row r="33" spans="1:6" x14ac:dyDescent="0.25">
      <c r="A33" s="167" t="s">
        <v>355</v>
      </c>
      <c r="B33" s="173" t="str">
        <f>IF(项目基本信息!G13&gt;0,项目基本信息!G13-SUM(C21:C29),"0")</f>
        <v>0</v>
      </c>
      <c r="C33" s="172" t="str">
        <f>IF(ISERROR(B33/项目基本信息!G13),"",B33/项目基本信息!G13)</f>
        <v/>
      </c>
      <c r="D33" s="172"/>
      <c r="E33" s="172" t="e">
        <f t="shared" si="0"/>
        <v>#VALUE!</v>
      </c>
      <c r="F33" s="174"/>
    </row>
    <row r="34" spans="1:6" x14ac:dyDescent="0.25">
      <c r="A34" s="167" t="s">
        <v>356</v>
      </c>
      <c r="B34" s="173" t="str">
        <f>IF(项目基本信息!G14&gt;0,项目基本信息!G14-SUM(C21:C29),"0")</f>
        <v>0</v>
      </c>
      <c r="C34" s="172" t="str">
        <f>IF(B34="0","",B34/项目基本信息!G14)</f>
        <v/>
      </c>
      <c r="D34" s="172"/>
      <c r="E34" s="172" t="e">
        <f t="shared" si="0"/>
        <v>#VALUE!</v>
      </c>
      <c r="F34" s="169"/>
    </row>
    <row r="35" spans="1:6" x14ac:dyDescent="0.25">
      <c r="A35" s="164" t="s">
        <v>357</v>
      </c>
      <c r="B35" s="165"/>
      <c r="C35" s="162">
        <f>SUM(C36:C39)</f>
        <v>2000</v>
      </c>
      <c r="D35" s="162"/>
      <c r="E35" s="162">
        <f t="shared" ref="E35:E43" si="1">C35-D35</f>
        <v>2000</v>
      </c>
      <c r="F35" s="166"/>
    </row>
    <row r="36" spans="1:6" x14ac:dyDescent="0.25">
      <c r="A36" s="167" t="s">
        <v>358</v>
      </c>
      <c r="B36" s="175">
        <f>项目基本信息!E9</f>
        <v>0</v>
      </c>
      <c r="C36" s="162">
        <f>项目日常费用!I45</f>
        <v>0</v>
      </c>
      <c r="D36" s="162"/>
      <c r="E36" s="162">
        <f t="shared" si="1"/>
        <v>0</v>
      </c>
      <c r="F36" s="174"/>
    </row>
    <row r="37" spans="1:6" x14ac:dyDescent="0.25">
      <c r="A37" s="596" t="s">
        <v>359</v>
      </c>
      <c r="B37" s="168" t="s">
        <v>344</v>
      </c>
      <c r="C37" s="162">
        <f>项目日常费用!H26</f>
        <v>0</v>
      </c>
      <c r="D37" s="162"/>
      <c r="E37" s="162">
        <f t="shared" si="1"/>
        <v>0</v>
      </c>
      <c r="F37" s="174"/>
    </row>
    <row r="38" spans="1:6" x14ac:dyDescent="0.25">
      <c r="A38" s="596"/>
      <c r="B38" s="168" t="s">
        <v>360</v>
      </c>
      <c r="C38" s="162">
        <f>项目日常费用!L35</f>
        <v>0</v>
      </c>
      <c r="D38" s="162"/>
      <c r="E38" s="162">
        <f t="shared" si="1"/>
        <v>0</v>
      </c>
      <c r="F38" s="174"/>
    </row>
    <row r="39" spans="1:6" x14ac:dyDescent="0.25">
      <c r="A39" s="596"/>
      <c r="B39" s="168" t="s">
        <v>348</v>
      </c>
      <c r="C39" s="162">
        <f>项目日常费用!I42</f>
        <v>2000</v>
      </c>
      <c r="D39" s="162"/>
      <c r="E39" s="162">
        <f t="shared" si="1"/>
        <v>2000</v>
      </c>
      <c r="F39" s="174"/>
    </row>
    <row r="40" spans="1:6" x14ac:dyDescent="0.25">
      <c r="A40" s="164" t="s">
        <v>361</v>
      </c>
      <c r="B40" s="165"/>
      <c r="C40" s="162">
        <f>SUM(C41:C42)</f>
        <v>0</v>
      </c>
      <c r="D40" s="162"/>
      <c r="E40" s="162">
        <f t="shared" si="1"/>
        <v>0</v>
      </c>
      <c r="F40" s="166"/>
    </row>
    <row r="41" spans="1:6" ht="14.25" customHeight="1" x14ac:dyDescent="0.25">
      <c r="A41" s="596" t="s">
        <v>362</v>
      </c>
      <c r="B41" s="597"/>
      <c r="C41" s="162">
        <f>(项目基本信息!E15-外部采购!H52)*12%</f>
        <v>0</v>
      </c>
      <c r="D41" s="162"/>
      <c r="E41" s="162">
        <f t="shared" si="1"/>
        <v>0</v>
      </c>
      <c r="F41" s="176"/>
    </row>
    <row r="42" spans="1:6" x14ac:dyDescent="0.25">
      <c r="A42" s="596" t="s">
        <v>363</v>
      </c>
      <c r="B42" s="597"/>
      <c r="C42" s="162">
        <f>C17*0.0003</f>
        <v>0</v>
      </c>
      <c r="D42" s="162"/>
      <c r="E42" s="162">
        <f t="shared" si="1"/>
        <v>0</v>
      </c>
      <c r="F42" s="176"/>
    </row>
    <row r="43" spans="1:6" x14ac:dyDescent="0.25">
      <c r="A43" s="177" t="s">
        <v>364</v>
      </c>
      <c r="B43" s="165"/>
      <c r="C43" s="162">
        <f>资金成本!C7</f>
        <v>0</v>
      </c>
      <c r="D43" s="162"/>
      <c r="E43" s="162">
        <f t="shared" si="1"/>
        <v>0</v>
      </c>
      <c r="F43" s="166"/>
    </row>
    <row r="44" spans="1:6" x14ac:dyDescent="0.25">
      <c r="A44" s="604" t="s">
        <v>365</v>
      </c>
      <c r="B44" s="605"/>
      <c r="C44" s="605"/>
      <c r="D44" s="605"/>
      <c r="E44" s="605"/>
      <c r="F44" s="606"/>
    </row>
    <row r="45" spans="1:6" x14ac:dyDescent="0.25">
      <c r="A45" s="596" t="s">
        <v>366</v>
      </c>
      <c r="B45" s="597"/>
      <c r="C45" s="162">
        <f>C30-C35-C40-C43</f>
        <v>-159170</v>
      </c>
      <c r="D45" s="178"/>
      <c r="E45" s="162">
        <f t="shared" ref="E45:E46" si="2">C45-D45</f>
        <v>-159170</v>
      </c>
      <c r="F45" s="169"/>
    </row>
    <row r="46" spans="1:6" ht="14.25" customHeight="1" x14ac:dyDescent="0.25">
      <c r="A46" s="596" t="s">
        <v>367</v>
      </c>
      <c r="B46" s="597"/>
      <c r="C46" s="162">
        <f>(C17-C21-C20-C19)*20%</f>
        <v>0</v>
      </c>
      <c r="D46" s="178"/>
      <c r="E46" s="162">
        <f t="shared" si="2"/>
        <v>0</v>
      </c>
      <c r="F46" s="176"/>
    </row>
    <row r="47" spans="1:6" x14ac:dyDescent="0.25">
      <c r="A47" s="596" t="s">
        <v>368</v>
      </c>
      <c r="B47" s="597"/>
      <c r="C47" s="162">
        <f>C45-C46</f>
        <v>-159170</v>
      </c>
      <c r="D47" s="179"/>
      <c r="E47" s="180">
        <f t="shared" ref="E47:E48" si="3">C47-D47</f>
        <v>-159170</v>
      </c>
      <c r="F47" s="181"/>
    </row>
    <row r="48" spans="1:6" x14ac:dyDescent="0.25">
      <c r="A48" s="596" t="s">
        <v>369</v>
      </c>
      <c r="B48" s="597"/>
      <c r="C48" s="172" t="e">
        <f>C47/C17</f>
        <v>#DIV/0!</v>
      </c>
      <c r="D48" s="172"/>
      <c r="E48" s="182" t="e">
        <f t="shared" si="3"/>
        <v>#DIV/0!</v>
      </c>
      <c r="F48" s="181"/>
    </row>
    <row r="49" spans="1:6" x14ac:dyDescent="0.25">
      <c r="A49" s="604" t="s">
        <v>370</v>
      </c>
      <c r="B49" s="605"/>
      <c r="C49" s="605"/>
      <c r="D49" s="605"/>
      <c r="E49" s="605"/>
      <c r="F49" s="606"/>
    </row>
    <row r="50" spans="1:6" x14ac:dyDescent="0.25">
      <c r="A50" s="596" t="s">
        <v>371</v>
      </c>
      <c r="B50" s="597"/>
      <c r="C50" s="172">
        <f>项目基本信息!G9</f>
        <v>1</v>
      </c>
      <c r="D50" s="172"/>
      <c r="E50" s="172">
        <f t="shared" ref="E50" si="4">C50-D50</f>
        <v>1</v>
      </c>
      <c r="F50" s="183"/>
    </row>
    <row r="51" spans="1:6" x14ac:dyDescent="0.25">
      <c r="A51" s="184" t="s">
        <v>372</v>
      </c>
      <c r="B51" s="168" t="s">
        <v>373</v>
      </c>
      <c r="C51" s="162">
        <f>C47</f>
        <v>-159170</v>
      </c>
      <c r="D51" s="179"/>
      <c r="E51" s="162">
        <f t="shared" ref="E51:E58" si="5">C51-D51</f>
        <v>-159170</v>
      </c>
      <c r="F51" s="185"/>
    </row>
    <row r="52" spans="1:6" x14ac:dyDescent="0.25">
      <c r="A52" s="184" t="s">
        <v>374</v>
      </c>
      <c r="B52" s="168" t="s">
        <v>375</v>
      </c>
      <c r="C52" s="186" t="e">
        <f>C51/C17</f>
        <v>#DIV/0!</v>
      </c>
      <c r="D52" s="186"/>
      <c r="E52" s="186" t="e">
        <f t="shared" si="5"/>
        <v>#DIV/0!</v>
      </c>
      <c r="F52" s="185"/>
    </row>
    <row r="53" spans="1:6" x14ac:dyDescent="0.25">
      <c r="A53" s="607" t="s">
        <v>376</v>
      </c>
      <c r="B53" s="608"/>
      <c r="C53" s="187">
        <f>C51*(1-15%)</f>
        <v>-135294.5</v>
      </c>
      <c r="D53" s="186"/>
      <c r="E53" s="187">
        <f t="shared" si="5"/>
        <v>-135294.5</v>
      </c>
      <c r="F53" s="188"/>
    </row>
    <row r="54" spans="1:6" x14ac:dyDescent="0.25">
      <c r="A54" s="607" t="s">
        <v>377</v>
      </c>
      <c r="B54" s="608"/>
      <c r="C54" s="189" t="e">
        <f>C52*(1-15%)</f>
        <v>#DIV/0!</v>
      </c>
      <c r="D54" s="186"/>
      <c r="E54" s="189" t="e">
        <f t="shared" si="5"/>
        <v>#DIV/0!</v>
      </c>
      <c r="F54" s="188"/>
    </row>
    <row r="55" spans="1:6" x14ac:dyDescent="0.25">
      <c r="A55" s="601" t="s">
        <v>378</v>
      </c>
      <c r="B55" s="190" t="s">
        <v>379</v>
      </c>
      <c r="C55" s="187">
        <f>IF(C53&gt;3000000,3000000,C53)</f>
        <v>-135294.5</v>
      </c>
      <c r="D55" s="186"/>
      <c r="E55" s="187">
        <f t="shared" si="5"/>
        <v>-135294.5</v>
      </c>
      <c r="F55" s="188"/>
    </row>
    <row r="56" spans="1:6" x14ac:dyDescent="0.25">
      <c r="A56" s="602"/>
      <c r="B56" s="190" t="s">
        <v>380</v>
      </c>
      <c r="C56" s="189" t="e">
        <f>IF(C55&lt;=3000000,IF(C54&lt;10%,5%,IF(AND(C54&gt;=10%,C54&lt;20%),6%,IF(AND(C54&gt;=20%,C54&lt;30%),7%,IF(AND(C54&gt;=30%,C54&lt;40%),8%,IF(AND(C54&gt;=40%,C54&lt;50%),9%,IF(C54&gt;=50%,10%,0)))))))</f>
        <v>#DIV/0!</v>
      </c>
      <c r="D56" s="186"/>
      <c r="E56" s="189" t="e">
        <f t="shared" si="5"/>
        <v>#DIV/0!</v>
      </c>
      <c r="F56" s="188"/>
    </row>
    <row r="57" spans="1:6" x14ac:dyDescent="0.25">
      <c r="A57" s="602"/>
      <c r="B57" s="190" t="s">
        <v>381</v>
      </c>
      <c r="C57" s="187" t="e">
        <f>C55*C56</f>
        <v>#DIV/0!</v>
      </c>
      <c r="D57" s="186"/>
      <c r="E57" s="187" t="e">
        <f t="shared" si="5"/>
        <v>#DIV/0!</v>
      </c>
      <c r="F57" s="188"/>
    </row>
    <row r="58" spans="1:6" x14ac:dyDescent="0.25">
      <c r="A58" s="603"/>
      <c r="B58" s="190" t="s">
        <v>382</v>
      </c>
      <c r="C58" s="191" t="e">
        <f>C57*C50</f>
        <v>#DIV/0!</v>
      </c>
      <c r="D58" s="186"/>
      <c r="E58" s="191" t="e">
        <f t="shared" si="5"/>
        <v>#DIV/0!</v>
      </c>
      <c r="F58" s="188"/>
    </row>
    <row r="59" spans="1:6" ht="9.75" customHeight="1" x14ac:dyDescent="0.25">
      <c r="A59" s="153"/>
      <c r="B59" s="154"/>
      <c r="C59" s="155"/>
      <c r="D59" s="156"/>
      <c r="E59" s="157"/>
      <c r="F59" s="158"/>
    </row>
    <row r="60" spans="1:6" s="128" customFormat="1" ht="29.25" customHeight="1" x14ac:dyDescent="0.15">
      <c r="A60" s="609" t="s">
        <v>383</v>
      </c>
      <c r="B60" s="610"/>
      <c r="C60" s="610"/>
      <c r="D60" s="610"/>
      <c r="E60" s="610"/>
      <c r="F60" s="611"/>
    </row>
    <row r="61" spans="1:6" s="128" customFormat="1" ht="29.25" customHeight="1" x14ac:dyDescent="0.15">
      <c r="A61" s="598" t="s">
        <v>384</v>
      </c>
      <c r="B61" s="599"/>
      <c r="C61" s="599"/>
      <c r="D61" s="599"/>
      <c r="E61" s="599"/>
      <c r="F61" s="600"/>
    </row>
  </sheetData>
  <sheetProtection password="EC87" sheet="1" objects="1" scenarios="1"/>
  <protectedRanges>
    <protectedRange sqref="C19:C21 D44:F44 F23:F27 C23:C27 C30:D35 D49:F49 D47:D48 C51:D52 D40:D41 F37:F43 D45 F30:F35 F50:F52 F45:F48 C37:C49" name="区域1" securityDescriptor=""/>
    <protectedRange sqref="D50" name="区域1_1" securityDescriptor=""/>
    <protectedRange sqref="D37:D39" name="区域1_2" securityDescriptor=""/>
  </protectedRanges>
  <mergeCells count="26">
    <mergeCell ref="A61:F61"/>
    <mergeCell ref="A19:A21"/>
    <mergeCell ref="A22:A27"/>
    <mergeCell ref="A28:A29"/>
    <mergeCell ref="A37:A39"/>
    <mergeCell ref="A55:A58"/>
    <mergeCell ref="A49:F49"/>
    <mergeCell ref="A50:B50"/>
    <mergeCell ref="A53:B53"/>
    <mergeCell ref="A54:B54"/>
    <mergeCell ref="A60:F60"/>
    <mergeCell ref="A44:F44"/>
    <mergeCell ref="A45:B45"/>
    <mergeCell ref="A46:B46"/>
    <mergeCell ref="A47:B47"/>
    <mergeCell ref="A48:B48"/>
    <mergeCell ref="A15:B15"/>
    <mergeCell ref="A30:B30"/>
    <mergeCell ref="A31:B31"/>
    <mergeCell ref="A41:B41"/>
    <mergeCell ref="A42:B42"/>
    <mergeCell ref="A1:F1"/>
    <mergeCell ref="B3:F3"/>
    <mergeCell ref="B4:D4"/>
    <mergeCell ref="B5:D5"/>
    <mergeCell ref="D6:F6"/>
  </mergeCells>
  <phoneticPr fontId="65" type="noConversion"/>
  <pageMargins left="0.70763888888888904" right="0.70763888888888904" top="0.74791666666666701" bottom="0.74791666666666701" header="0.31388888888888899" footer="0.31388888888888899"/>
  <pageSetup paperSize="9" scale="66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项目基本信息</vt:lpstr>
      <vt:lpstr>项目人天预估</vt:lpstr>
      <vt:lpstr>外部采购</vt:lpstr>
      <vt:lpstr>项目日常费用</vt:lpstr>
      <vt:lpstr>人力成本</vt:lpstr>
      <vt:lpstr>资金成本</vt:lpstr>
      <vt:lpstr>分阶段成本表（自动）</vt:lpstr>
      <vt:lpstr>立项部门信息</vt:lpstr>
      <vt:lpstr>预算调整模板</vt:lpstr>
      <vt:lpstr>决算</vt:lpstr>
    </vt:vector>
  </TitlesOfParts>
  <Company>DCMS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虹信软件</dc:creator>
  <cp:lastModifiedBy>Microsoft Office 用户</cp:lastModifiedBy>
  <cp:lastPrinted>2017-03-14T08:21:00Z</cp:lastPrinted>
  <dcterms:created xsi:type="dcterms:W3CDTF">2002-03-25T05:40:00Z</dcterms:created>
  <dcterms:modified xsi:type="dcterms:W3CDTF">2018-03-01T13:58:12Z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