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E:\Files with LY\联成科大文件\云南文件\"/>
    </mc:Choice>
  </mc:AlternateContent>
  <bookViews>
    <workbookView xWindow="0" yWindow="0" windowWidth="15330" windowHeight="4425"/>
  </bookViews>
  <sheets>
    <sheet name="预算汇总表" sheetId="2" r:id="rId1"/>
    <sheet name="云南省高级人民法院" sheetId="1" r:id="rId2"/>
    <sheet name="云南省中级人民法院" sheetId="3" r:id="rId3"/>
    <sheet name="云南省基层人民法院" sheetId="4" r:id="rId4"/>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3" l="1"/>
  <c r="O23" i="3"/>
  <c r="N21" i="3"/>
  <c r="O21" i="3"/>
  <c r="N18" i="3"/>
  <c r="O18" i="3"/>
  <c r="N21" i="4"/>
  <c r="O21" i="4"/>
  <c r="N20" i="4"/>
  <c r="O20" i="4"/>
  <c r="N18" i="4"/>
  <c r="O18" i="4"/>
  <c r="I47" i="4"/>
  <c r="F47" i="4"/>
  <c r="E47" i="4"/>
  <c r="E48" i="4"/>
  <c r="K18" i="4"/>
  <c r="I18" i="4"/>
  <c r="F18" i="4"/>
  <c r="E18" i="4"/>
  <c r="K20" i="4"/>
  <c r="I20" i="4"/>
  <c r="F20" i="4"/>
  <c r="E20" i="4"/>
  <c r="K21" i="4"/>
  <c r="I21" i="4"/>
  <c r="F21" i="4"/>
  <c r="E21" i="4"/>
  <c r="E24" i="4"/>
  <c r="E49" i="4"/>
  <c r="I45" i="4"/>
  <c r="F45" i="4"/>
  <c r="N45" i="4"/>
  <c r="O45" i="4"/>
  <c r="K45" i="4"/>
  <c r="E45" i="4"/>
  <c r="E46" i="4"/>
  <c r="I23" i="4"/>
  <c r="I22" i="4"/>
  <c r="I22" i="3"/>
  <c r="I21" i="3"/>
  <c r="I19" i="4"/>
  <c r="F19" i="4"/>
  <c r="E19" i="4"/>
  <c r="F22" i="4"/>
  <c r="E22" i="4"/>
  <c r="F23" i="4"/>
  <c r="E23" i="4"/>
  <c r="E44" i="4"/>
  <c r="E40" i="4"/>
  <c r="E30" i="4"/>
  <c r="I45" i="3"/>
  <c r="F45" i="3"/>
  <c r="E45" i="3"/>
  <c r="E46" i="3"/>
  <c r="F21" i="3"/>
  <c r="K21" i="3"/>
  <c r="E21" i="3"/>
  <c r="F22" i="3"/>
  <c r="E22" i="3"/>
  <c r="I19" i="3"/>
  <c r="F19" i="3"/>
  <c r="E19" i="3"/>
  <c r="I23" i="3"/>
  <c r="F23" i="3"/>
  <c r="K23" i="3"/>
  <c r="E23" i="3"/>
  <c r="K18" i="3"/>
  <c r="I18" i="3"/>
  <c r="F18" i="3"/>
  <c r="E18" i="3"/>
  <c r="E24" i="3"/>
  <c r="E51" i="3"/>
  <c r="E44" i="3"/>
  <c r="E40" i="3"/>
  <c r="E30" i="3"/>
  <c r="E58" i="1"/>
  <c r="I49" i="3"/>
  <c r="F49" i="3"/>
  <c r="E49" i="3"/>
  <c r="E50" i="3"/>
  <c r="M54" i="1"/>
  <c r="N54" i="1"/>
  <c r="O54" i="1"/>
  <c r="K54" i="1"/>
  <c r="I54" i="1"/>
  <c r="F54" i="1"/>
  <c r="E54" i="1"/>
  <c r="I55" i="1"/>
  <c r="F55" i="1"/>
  <c r="M55" i="1"/>
  <c r="N55" i="1"/>
  <c r="O55" i="1"/>
  <c r="K55" i="1"/>
  <c r="E55" i="1"/>
  <c r="I56" i="1"/>
  <c r="F56" i="1"/>
  <c r="K56" i="1"/>
  <c r="E56" i="1"/>
  <c r="E57" i="1"/>
  <c r="G18" i="1"/>
  <c r="I18" i="1"/>
  <c r="F18" i="1"/>
  <c r="N18" i="1"/>
  <c r="O18" i="1"/>
  <c r="K18" i="1"/>
  <c r="E18" i="1"/>
  <c r="G19" i="1"/>
  <c r="I19" i="1"/>
  <c r="F19" i="1"/>
  <c r="N19" i="1"/>
  <c r="O19" i="1"/>
  <c r="K19" i="1"/>
  <c r="E19" i="1"/>
  <c r="E20" i="1"/>
  <c r="G21" i="1"/>
  <c r="I21" i="1"/>
  <c r="F21" i="1"/>
  <c r="M21" i="1"/>
  <c r="N21" i="1"/>
  <c r="O21" i="1"/>
  <c r="K21" i="1"/>
  <c r="E21" i="1"/>
  <c r="G22" i="1"/>
  <c r="I22" i="1"/>
  <c r="F22" i="1"/>
  <c r="N22" i="1"/>
  <c r="O22" i="1"/>
  <c r="K22" i="1"/>
  <c r="E22" i="1"/>
  <c r="G23" i="1"/>
  <c r="I23" i="1"/>
  <c r="F23" i="1"/>
  <c r="N23" i="1"/>
  <c r="O23" i="1"/>
  <c r="K23" i="1"/>
  <c r="E23" i="1"/>
  <c r="G24" i="1"/>
  <c r="I24" i="1"/>
  <c r="F24" i="1"/>
  <c r="N24" i="1"/>
  <c r="O24" i="1"/>
  <c r="K24" i="1"/>
  <c r="E24" i="1"/>
  <c r="G25" i="1"/>
  <c r="I25" i="1"/>
  <c r="F25" i="1"/>
  <c r="N25" i="1"/>
  <c r="O25" i="1"/>
  <c r="K25" i="1"/>
  <c r="E25" i="1"/>
  <c r="G26" i="1"/>
  <c r="I26" i="1"/>
  <c r="F26" i="1"/>
  <c r="N26" i="1"/>
  <c r="O26" i="1"/>
  <c r="K26" i="1"/>
  <c r="E26" i="1"/>
  <c r="G27" i="1"/>
  <c r="I27" i="1"/>
  <c r="F27" i="1"/>
  <c r="N27" i="1"/>
  <c r="O27" i="1"/>
  <c r="K27" i="1"/>
  <c r="E27" i="1"/>
  <c r="E28" i="1"/>
  <c r="G49" i="1"/>
  <c r="I49" i="1"/>
  <c r="F49" i="1"/>
  <c r="E49" i="1"/>
  <c r="G50" i="1"/>
  <c r="I50" i="1"/>
  <c r="F50" i="1"/>
  <c r="M50" i="1"/>
  <c r="N50" i="1"/>
  <c r="O50" i="1"/>
  <c r="K50" i="1"/>
  <c r="E50" i="1"/>
  <c r="G51" i="1"/>
  <c r="I51" i="1"/>
  <c r="F51" i="1"/>
  <c r="M51" i="1"/>
  <c r="N51" i="1"/>
  <c r="O51" i="1"/>
  <c r="K51" i="1"/>
  <c r="E51" i="1"/>
  <c r="G52" i="1"/>
  <c r="I52" i="1"/>
  <c r="F52" i="1"/>
  <c r="M52" i="1"/>
  <c r="N52" i="1"/>
  <c r="O52" i="1"/>
  <c r="K52" i="1"/>
  <c r="E52" i="1"/>
  <c r="E53" i="1"/>
  <c r="M47" i="3"/>
  <c r="N47" i="3"/>
  <c r="O47" i="3"/>
  <c r="K47" i="3"/>
  <c r="I47" i="3"/>
  <c r="F47" i="3"/>
  <c r="E47" i="3"/>
  <c r="M48" i="3"/>
  <c r="N48" i="3"/>
  <c r="O48" i="3"/>
  <c r="K48" i="3"/>
  <c r="I48" i="3"/>
  <c r="F48" i="3"/>
  <c r="E48" i="3"/>
  <c r="K49" i="3"/>
  <c r="N19" i="3"/>
  <c r="O19" i="3"/>
  <c r="K19" i="3"/>
  <c r="I20" i="3"/>
  <c r="F20" i="3"/>
  <c r="N20" i="3"/>
  <c r="O20" i="3"/>
  <c r="K20" i="3"/>
  <c r="E20" i="3"/>
  <c r="N22" i="3"/>
  <c r="O22" i="3"/>
  <c r="K22" i="3"/>
  <c r="K19" i="4"/>
  <c r="K22" i="4"/>
  <c r="K23" i="4"/>
  <c r="E48" i="1"/>
  <c r="E44" i="1"/>
  <c r="E34" i="1"/>
  <c r="N19" i="4"/>
  <c r="O19" i="4"/>
  <c r="N22" i="4"/>
  <c r="O22" i="4"/>
  <c r="N23" i="4"/>
  <c r="O23" i="4"/>
  <c r="F5" i="2"/>
  <c r="N45" i="3"/>
  <c r="O45" i="3"/>
  <c r="K45" i="3"/>
  <c r="F4" i="2"/>
  <c r="F3" i="2"/>
  <c r="G3" i="2"/>
  <c r="G4" i="2"/>
  <c r="G5" i="2"/>
  <c r="G6" i="2"/>
  <c r="G7" i="2"/>
</calcChain>
</file>

<file path=xl/sharedStrings.xml><?xml version="1.0" encoding="utf-8"?>
<sst xmlns="http://schemas.openxmlformats.org/spreadsheetml/2006/main" count="329" uniqueCount="144">
  <si>
    <t>序号</t>
    <phoneticPr fontId="3" type="noConversion"/>
  </si>
  <si>
    <t>分类</t>
  </si>
  <si>
    <t>工作内容</t>
  </si>
  <si>
    <t>人员</t>
    <phoneticPr fontId="1" type="noConversion"/>
  </si>
  <si>
    <t>合计（元）</t>
    <phoneticPr fontId="1" type="noConversion"/>
  </si>
  <si>
    <t>人工费用测算</t>
    <phoneticPr fontId="1" type="noConversion"/>
  </si>
  <si>
    <t>差旅费用测算</t>
    <phoneticPr fontId="1" type="noConversion"/>
  </si>
  <si>
    <t>备注</t>
    <phoneticPr fontId="3" type="noConversion"/>
  </si>
  <si>
    <t>小计（元）</t>
    <phoneticPr fontId="1" type="noConversion"/>
  </si>
  <si>
    <t>人均工作量（小时）</t>
    <phoneticPr fontId="3" type="noConversion"/>
  </si>
  <si>
    <t>人数</t>
    <phoneticPr fontId="3" type="noConversion"/>
  </si>
  <si>
    <t>合计工作量（小时）</t>
    <phoneticPr fontId="3" type="noConversion"/>
  </si>
  <si>
    <t>单价（元）</t>
    <phoneticPr fontId="1" type="noConversion"/>
  </si>
  <si>
    <t>人数</t>
    <phoneticPr fontId="1" type="noConversion"/>
  </si>
  <si>
    <t>住宿</t>
    <phoneticPr fontId="1" type="noConversion"/>
  </si>
  <si>
    <t>补助</t>
    <phoneticPr fontId="1" type="noConversion"/>
  </si>
  <si>
    <t>云南省高级人民法院司法行政综合管理系统（需求调研、实施部署、培训）预算表</t>
    <rPh sb="0" eb="1">
      <t>jiang'su</t>
    </rPh>
    <rPh sb="2" eb="3">
      <t>gao'ji</t>
    </rPh>
    <rPh sb="4" eb="5">
      <t>ren'm</t>
    </rPh>
    <rPh sb="21" eb="22">
      <t>yu'suan</t>
    </rPh>
    <rPh sb="23" eb="24">
      <t>guan'li</t>
    </rPh>
    <rPh sb="26" eb="27">
      <t>cai'wu'guan'li</t>
    </rPh>
    <rPh sb="31" eb="32">
      <t>kuai'j</t>
    </rPh>
    <rPh sb="33" eb="34">
      <t>he'suaner'cikai'fa</t>
    </rPh>
    <phoneticPr fontId="1" type="noConversion"/>
  </si>
  <si>
    <t>一、预算管理</t>
    <phoneticPr fontId="1" type="noConversion"/>
  </si>
  <si>
    <t>二、财务管理</t>
    <phoneticPr fontId="1" type="noConversion"/>
  </si>
  <si>
    <t>三、会计核算</t>
    <phoneticPr fontId="1" type="noConversion"/>
  </si>
  <si>
    <t>五、案款管理</t>
    <phoneticPr fontId="1" type="noConversion"/>
  </si>
  <si>
    <t>六、诉讼费管理</t>
    <phoneticPr fontId="1" type="noConversion"/>
  </si>
  <si>
    <t>七、固定资产管理</t>
    <phoneticPr fontId="1" type="noConversion"/>
  </si>
  <si>
    <t>八、装备管理；</t>
    <phoneticPr fontId="1" type="noConversion"/>
  </si>
  <si>
    <t>九、车辆管理；</t>
    <phoneticPr fontId="1" type="noConversion"/>
  </si>
  <si>
    <t>十、采购管理</t>
    <phoneticPr fontId="1" type="noConversion"/>
  </si>
  <si>
    <t>十一、决算管理</t>
    <phoneticPr fontId="1" type="noConversion"/>
  </si>
  <si>
    <t>十二、APP移动客户端</t>
    <phoneticPr fontId="1" type="noConversion"/>
  </si>
  <si>
    <t>云南省高级人民法院司法行政综合管理系统完全按照四川省高级人民法院设计的功能模块进行使用。在不改变该系统任何功能和流程的情况下，免费使用该系统。如需按照云南省高级人民法院的需求继续系统修改，则协商收取相应费用。</t>
    <phoneticPr fontId="1" type="noConversion"/>
  </si>
  <si>
    <t>项目启动计划制定以及与用户召开项目启动会议</t>
    <phoneticPr fontId="1" type="noConversion"/>
  </si>
  <si>
    <t>总部派遣高级工程师</t>
    <phoneticPr fontId="1" type="noConversion"/>
  </si>
  <si>
    <t>总部派遣项目经理</t>
    <phoneticPr fontId="1" type="noConversion"/>
  </si>
  <si>
    <t>合计</t>
    <phoneticPr fontId="1" type="noConversion"/>
  </si>
  <si>
    <t>系统部署安装及测试</t>
    <phoneticPr fontId="3" type="noConversion"/>
  </si>
  <si>
    <t>用户角色及权限设置及分配</t>
    <phoneticPr fontId="3" type="noConversion"/>
  </si>
  <si>
    <t>数据初始化及数据移植、测试及核对</t>
    <rPh sb="0" eb="1">
      <t>shu'ju</t>
    </rPh>
    <rPh sb="2" eb="3">
      <t>chu'shi'hua</t>
    </rPh>
    <rPh sb="5" eb="6">
      <t>ji</t>
    </rPh>
    <rPh sb="6" eb="7">
      <t>shu'ju</t>
    </rPh>
    <rPh sb="8" eb="9">
      <t>yi'zhi</t>
    </rPh>
    <phoneticPr fontId="1" type="noConversion"/>
  </si>
  <si>
    <t>管理流程配置</t>
    <phoneticPr fontId="3" type="noConversion"/>
  </si>
  <si>
    <t>基础信息配置及标准设定</t>
    <phoneticPr fontId="3" type="noConversion"/>
  </si>
  <si>
    <t>总部派遣高级工程师</t>
    <phoneticPr fontId="1" type="noConversion"/>
  </si>
  <si>
    <t>字典数据的特殊设置</t>
  </si>
  <si>
    <t>帐套建立，勾稽管理</t>
    <phoneticPr fontId="1" type="noConversion"/>
  </si>
  <si>
    <t>系统培训课件及相关资料准备</t>
    <phoneticPr fontId="3" type="noConversion"/>
  </si>
  <si>
    <t>总部高级培训工程师</t>
    <phoneticPr fontId="1" type="noConversion"/>
  </si>
  <si>
    <t>现场培训</t>
    <phoneticPr fontId="1" type="noConversion"/>
  </si>
  <si>
    <t>总部派遣高级培训工程师</t>
    <phoneticPr fontId="1" type="noConversion"/>
  </si>
  <si>
    <t>总部派遣项目经理</t>
    <phoneticPr fontId="1" type="noConversion"/>
  </si>
  <si>
    <t>现场操作辅导</t>
    <phoneticPr fontId="3" type="noConversion"/>
  </si>
  <si>
    <t>总部派遣中级培训工程师</t>
    <phoneticPr fontId="1" type="noConversion"/>
  </si>
  <si>
    <t>总部派遣高级培训工程师</t>
    <phoneticPr fontId="1" type="noConversion"/>
  </si>
  <si>
    <t xml:space="preserve">四、物资管理    </t>
    <phoneticPr fontId="1" type="noConversion"/>
  </si>
  <si>
    <t>云南省高级人民法院司法行政综合管理系统（实施部署、培训）预算表</t>
    <phoneticPr fontId="1" type="noConversion"/>
  </si>
  <si>
    <t>序号</t>
    <phoneticPr fontId="1" type="noConversion"/>
  </si>
  <si>
    <t>单位名称</t>
    <phoneticPr fontId="1" type="noConversion"/>
  </si>
  <si>
    <t>工作内容</t>
    <phoneticPr fontId="1" type="noConversion"/>
  </si>
  <si>
    <t>云南省高级人民法院</t>
    <phoneticPr fontId="1" type="noConversion"/>
  </si>
  <si>
    <t>云南省中级人民法院</t>
    <phoneticPr fontId="1" type="noConversion"/>
  </si>
  <si>
    <t>云南省基层人民法院</t>
    <phoneticPr fontId="1" type="noConversion"/>
  </si>
  <si>
    <t>服务类型</t>
    <phoneticPr fontId="1" type="noConversion"/>
  </si>
  <si>
    <t>备注</t>
    <phoneticPr fontId="1" type="noConversion"/>
  </si>
  <si>
    <t>单位数量（个）</t>
    <phoneticPr fontId="1" type="noConversion"/>
  </si>
  <si>
    <t>云南省高级人民法院司法行政综合管理系统二次开发</t>
    <phoneticPr fontId="1" type="noConversion"/>
  </si>
  <si>
    <t>云南省三级法院</t>
    <phoneticPr fontId="1" type="noConversion"/>
  </si>
  <si>
    <t>对云南省全省三级法院上线系统进行实际需求调研、修改、实施部署、培训等工作。</t>
    <phoneticPr fontId="1" type="noConversion"/>
  </si>
  <si>
    <t>云南省高级人民法院司法行政综合管理系统（省高院）</t>
    <phoneticPr fontId="1" type="noConversion"/>
  </si>
  <si>
    <t>云南省高级人民法院司法行政综合管理系统培训（省高院）</t>
    <phoneticPr fontId="1" type="noConversion"/>
  </si>
  <si>
    <t>云南省高级人民法院司法行政综合管理系统（中级人民法院）</t>
    <phoneticPr fontId="1" type="noConversion"/>
  </si>
  <si>
    <t>交通</t>
    <phoneticPr fontId="1" type="noConversion"/>
  </si>
  <si>
    <t>系统部署及使用需求调研收集</t>
    <phoneticPr fontId="3" type="noConversion"/>
  </si>
  <si>
    <t>需求论证</t>
    <phoneticPr fontId="3" type="noConversion"/>
  </si>
  <si>
    <t>需求分析及报告编制及与用户沟通</t>
    <phoneticPr fontId="3" type="noConversion"/>
  </si>
  <si>
    <t>DEMO 制作</t>
    <phoneticPr fontId="1" type="noConversion"/>
  </si>
  <si>
    <t>需求确认会</t>
    <phoneticPr fontId="1" type="noConversion"/>
  </si>
  <si>
    <t>合计</t>
    <phoneticPr fontId="1" type="noConversion"/>
  </si>
  <si>
    <t>云南省高级人民法院司法行政综合管理系统项目启动会（省高院）</t>
    <phoneticPr fontId="1" type="noConversion"/>
  </si>
  <si>
    <t>云南省高级人民法院司法行政综合管理系统二次开发需求调研</t>
    <phoneticPr fontId="1" type="noConversion"/>
  </si>
  <si>
    <t>系统测试（单元测试、模块测试、联合测试等）</t>
    <rPh sb="0" eb="1">
      <t>x't</t>
    </rPh>
    <rPh sb="2" eb="3">
      <t>ce's</t>
    </rPh>
    <rPh sb="5" eb="6">
      <t>dan'yuan'ce's</t>
    </rPh>
    <rPh sb="10" eb="11">
      <t>mo'kuai</t>
    </rPh>
    <rPh sb="12" eb="13">
      <t>ce'shi</t>
    </rPh>
    <rPh sb="15" eb="16">
      <t>lian'he</t>
    </rPh>
    <rPh sb="17" eb="18">
      <t>ce'shi</t>
    </rPh>
    <rPh sb="19" eb="20">
      <t>deng</t>
    </rPh>
    <phoneticPr fontId="1" type="noConversion"/>
  </si>
  <si>
    <t>文档编写（操作文档、说明文档等）</t>
    <rPh sb="0" eb="1">
      <t>wen'd</t>
    </rPh>
    <rPh sb="2" eb="3">
      <t>bian'xie</t>
    </rPh>
    <rPh sb="5" eb="6">
      <t>cao'z</t>
    </rPh>
    <rPh sb="7" eb="8">
      <t>wen'd</t>
    </rPh>
    <rPh sb="10" eb="11">
      <t>shuo'm</t>
    </rPh>
    <rPh sb="12" eb="13">
      <t>wen'd</t>
    </rPh>
    <rPh sb="14" eb="15">
      <t>deng</t>
    </rPh>
    <phoneticPr fontId="1" type="noConversion"/>
  </si>
  <si>
    <t>测试返回修改及回归测试</t>
    <phoneticPr fontId="1" type="noConversion"/>
  </si>
  <si>
    <t>文档更新</t>
    <phoneticPr fontId="1" type="noConversion"/>
  </si>
  <si>
    <t>云南省高级人民法院司法行政综合管理系统二次开发</t>
    <phoneticPr fontId="1" type="noConversion"/>
  </si>
  <si>
    <t>系统上线后，根据实际需求另行协商、测算。</t>
    <phoneticPr fontId="1" type="noConversion"/>
  </si>
  <si>
    <t>系统上线后，根据实际需求另行协商、测算。</t>
    <phoneticPr fontId="1" type="noConversion"/>
  </si>
  <si>
    <t>业务功能设计</t>
    <rPh sb="0" eb="1">
      <t>kai'f'shi</t>
    </rPh>
    <rPh sb="3" eb="4">
      <t>pei'zhixi'tonggong'nzi'chanbao'biaoguan'ligo'neng'nshu'ju'kushe'jijibu'sdengkai'f</t>
    </rPh>
    <phoneticPr fontId="1" type="noConversion"/>
  </si>
  <si>
    <t>数据库设计及部署</t>
    <rPh sb="0" eb="1">
      <t>kai'f'shi</t>
    </rPh>
    <rPh sb="3" eb="4">
      <t>pei'zhi</t>
    </rPh>
    <rPh sb="5" eb="6">
      <t>kai'fdeng</t>
    </rPh>
    <phoneticPr fontId="1" type="noConversion"/>
  </si>
  <si>
    <t>报表设计</t>
    <phoneticPr fontId="1" type="noConversion"/>
  </si>
  <si>
    <t>二次开发代码编写</t>
    <rPh sb="0" eb="1">
      <t>zhuang'bei</t>
    </rPh>
    <rPh sb="2" eb="3">
      <t>go'n</t>
    </rPh>
    <rPh sb="4" eb="5">
      <t>kai'fa</t>
    </rPh>
    <rPh sb="7" eb="8">
      <t>zhung'beidiao'bzhuang'beijie'shoushu'jubao'biaopei'beiq'ktong'jizi'ding'yicha'xundeng</t>
    </rPh>
    <phoneticPr fontId="1" type="noConversion"/>
  </si>
  <si>
    <t>开放式配置、系统功能设计</t>
    <rPh sb="0" eb="1">
      <t>zhuang'bei</t>
    </rPh>
    <rPh sb="2" eb="3">
      <t>go'n</t>
    </rPh>
    <rPh sb="4" eb="5">
      <t>kai'fa</t>
    </rPh>
    <rPh sb="7" eb="8">
      <t>zhung'bei</t>
    </rPh>
    <rPh sb="9" eb="10">
      <t>diao'bzhuang'beijie'shoushu'jubao'biaopei'beiq'ktong'jizi'ding'yicha'xundeng</t>
    </rPh>
    <phoneticPr fontId="1" type="noConversion"/>
  </si>
  <si>
    <t>真实环境模拟，真实数据库及软件备份，摸拟搭建客户真实环境进行模拟环境的功能测试</t>
    <phoneticPr fontId="3" type="noConversion"/>
  </si>
  <si>
    <t>历史数据处理，旧数据迁移或旧数据相关字段的增加、修改、删除、核对、校验等工作</t>
    <phoneticPr fontId="3" type="noConversion"/>
  </si>
  <si>
    <t>系统更新安装，数据库及应用程序更新备份，系统更新历程公告更新，操作手册及操作视频的更新，更新的用户告知及培训指导。</t>
    <phoneticPr fontId="3" type="noConversion"/>
  </si>
  <si>
    <t>云南省高级人民法院司法行政综合管理系统二次开发部署</t>
    <phoneticPr fontId="1" type="noConversion"/>
  </si>
  <si>
    <t>总部派遣高级工程师人工费</t>
    <phoneticPr fontId="1" type="noConversion"/>
  </si>
  <si>
    <t>总部派遣项目经理差旅费</t>
    <rPh sb="4" eb="5">
      <t>xiang'mu</t>
    </rPh>
    <rPh sb="6" eb="7">
      <t>jing'li</t>
    </rPh>
    <phoneticPr fontId="1" type="noConversion"/>
  </si>
  <si>
    <t>远程技术支持</t>
    <phoneticPr fontId="1" type="noConversion"/>
  </si>
  <si>
    <t>总部派遣高级工程师人工费</t>
    <phoneticPr fontId="1" type="noConversion"/>
  </si>
  <si>
    <t>云南省高级人民法院系统巡检派遣服务</t>
    <phoneticPr fontId="1" type="noConversion"/>
  </si>
  <si>
    <t>云南省中级人民法院系统巡检派遣服务</t>
    <phoneticPr fontId="1" type="noConversion"/>
  </si>
  <si>
    <t>总部后台技术工程师</t>
    <phoneticPr fontId="1" type="noConversion"/>
  </si>
  <si>
    <t>云南省高级人民法院司法行政综合管理系统初始化部署（省高院）</t>
    <phoneticPr fontId="1" type="noConversion"/>
  </si>
  <si>
    <t>云南省高级人民法院司法行政综合管理系统初始化部署（中级人民法院）</t>
    <phoneticPr fontId="1" type="noConversion"/>
  </si>
  <si>
    <t>云南省高级人民法院司法行政综合管理系统初始化部署（基层法院）</t>
    <phoneticPr fontId="1" type="noConversion"/>
  </si>
  <si>
    <t>云南省高级人民法院司法行政综合管理系统培训</t>
    <phoneticPr fontId="1" type="noConversion"/>
  </si>
  <si>
    <t>现场操作指导</t>
    <phoneticPr fontId="1" type="noConversion"/>
  </si>
  <si>
    <t>云南省高级人民法院司法行政综合管理系统运维服务1年（基层法院）</t>
    <phoneticPr fontId="1" type="noConversion"/>
  </si>
  <si>
    <t>云南省高级人民法院司法行政综合管理系统运维服务1年（中级法院）</t>
    <phoneticPr fontId="1" type="noConversion"/>
  </si>
  <si>
    <t>云南省高级人民法院司法行政综合管理系统实施部署、培训、运维服务（1年运维服务）</t>
    <phoneticPr fontId="1" type="noConversion"/>
  </si>
  <si>
    <t>远程技术支持、系统优化升级服务</t>
    <phoneticPr fontId="1" type="noConversion"/>
  </si>
  <si>
    <t>云南省高级人民法院司法行政综合管理系统运维服务（1年运维服务）</t>
    <phoneticPr fontId="1" type="noConversion"/>
  </si>
  <si>
    <t>大写（人民币）：捌拾万壹仟肆佰玖拾陆元整</t>
    <rPh sb="8" eb="9">
      <t>yi'bai</t>
    </rPh>
    <rPh sb="10" eb="11">
      <t>qi</t>
    </rPh>
    <rPh sb="11" eb="12">
      <t>shi</t>
    </rPh>
    <rPh sb="12" eb="13">
      <t>yi'wan</t>
    </rPh>
    <rPh sb="14" eb="15">
      <t>wu'qian</t>
    </rPh>
    <rPh sb="16" eb="17">
      <t>er'bai</t>
    </rPh>
    <rPh sb="18" eb="19">
      <t>ba'shiyuan'zheng</t>
    </rPh>
    <phoneticPr fontId="1" type="noConversion"/>
  </si>
  <si>
    <t>1个中级人民法院系统部署、培训、运维服务最终总报价</t>
    <rPh sb="0" eb="1">
      <t>xi'tong</t>
    </rPh>
    <rPh sb="2" eb="3">
      <t>zui'z</t>
    </rPh>
    <rPh sb="4" eb="5">
      <t>zong</t>
    </rPh>
    <rPh sb="5" eb="6">
      <t>bao'jia</t>
    </rPh>
    <phoneticPr fontId="1" type="noConversion"/>
  </si>
  <si>
    <t>1个高级人民法院系统部署、培训、运维服务最终总报价</t>
    <rPh sb="0" eb="1">
      <t>xi'tong</t>
    </rPh>
    <rPh sb="2" eb="3">
      <t>zui'z</t>
    </rPh>
    <rPh sb="4" eb="5">
      <t>zong</t>
    </rPh>
    <rPh sb="5" eb="6">
      <t>bao'jia</t>
    </rPh>
    <phoneticPr fontId="1" type="noConversion"/>
  </si>
  <si>
    <t>1个基层人民法院系统部署、培训、运维服务最终总报价</t>
    <rPh sb="0" eb="1">
      <t>xi'tong</t>
    </rPh>
    <rPh sb="2" eb="3">
      <t>zui'z</t>
    </rPh>
    <rPh sb="4" eb="5">
      <t>zong</t>
    </rPh>
    <rPh sb="5" eb="6">
      <t>bao'jia</t>
    </rPh>
    <phoneticPr fontId="1" type="noConversion"/>
  </si>
  <si>
    <t>一、人工费测算：
此类人员平均每月税前工资为11000元，按每月工作日22天计算，每天工作8小时，每小时工资单价为62元。（下同）。
 二、差旅费测算：
 此工作需至少3天完成，从成都总部派人前往云南，平均每次路途费用往返1400元，住宿400元/天/人，进行此项工作预计花费至少3天时间；每天出差补助200元/天/人。</t>
  </si>
  <si>
    <t>一、人工费测算：
项目经理平均每月税前工资为12000元，按每月工作日22天计算，每天工作8小时，每小时工资单价为68元。（下同）
二、差旅费测算：
此工作需至少3天完成，从成都总部派人前往云南，平均每次路途费用往返2000元，住宿400元/天/间，进行此项工作预计花费至少3天时间；每天出差补助200元/天/人。</t>
  </si>
  <si>
    <t xml:space="preserve">一、人工费用测算：
1个主系统，12个子系统，完成此项工作需要4名技术实施工程，主系统需1天，平均每个子系统至少需要0.5天时间完成，共计每人需要7天时间。                                                二、差旅费测算：
 从成都总部派人前往云南，平均每次路途费用往返1400元，住宿400元/天/人，每天出差补助200元/天/人。       </t>
  </si>
  <si>
    <t>一、人工费测算：
12个子系统，完成此项工作需要4名技术实施工程，平均每个子系统至少需要0.5天时间完成，共计每人需要6天时间。
二、差旅费测算：
从总部成都派人前往云南参与此项工作，住宿400元/天/人，每天出差补助200元/天/人。</t>
  </si>
  <si>
    <r>
      <rPr>
        <b/>
        <sz val="11"/>
        <color theme="1"/>
        <rFont val="等线"/>
        <family val="2"/>
        <charset val="134"/>
        <scheme val="minor"/>
      </rPr>
      <t>一、人工费测算：</t>
    </r>
    <r>
      <rPr>
        <sz val="11"/>
        <color theme="1"/>
        <rFont val="等线"/>
        <family val="2"/>
        <charset val="134"/>
        <scheme val="minor"/>
      </rPr>
      <t xml:space="preserve">
培训完成后进行操作辅导，随时解决用户在使用过程中出现的问题。估算需要2个中级培训工程师。中级培训工程师平均工资为6000，按每月22个工作日计算，每人每小时人工费用为34元。</t>
    </r>
    <phoneticPr fontId="1" type="noConversion"/>
  </si>
  <si>
    <r>
      <rPr>
        <b/>
        <sz val="11"/>
        <color theme="1"/>
        <rFont val="等线"/>
        <family val="3"/>
        <charset val="134"/>
        <scheme val="minor"/>
      </rPr>
      <t>一、人工费测算：</t>
    </r>
    <r>
      <rPr>
        <sz val="11"/>
        <color theme="1"/>
        <rFont val="等线"/>
        <family val="2"/>
        <charset val="134"/>
        <scheme val="minor"/>
      </rPr>
      <t xml:space="preserve">
全年巡检4次，每次3天时间，每天8小时；共计全年每人派遣巡检需要96小时。每次共需2人巡检。
</t>
    </r>
    <r>
      <rPr>
        <b/>
        <sz val="11"/>
        <color theme="1"/>
        <rFont val="等线"/>
        <family val="3"/>
        <charset val="134"/>
        <scheme val="minor"/>
      </rPr>
      <t>二、差旅费测算：</t>
    </r>
    <r>
      <rPr>
        <sz val="11"/>
        <color theme="1"/>
        <rFont val="等线"/>
        <family val="2"/>
        <charset val="134"/>
        <scheme val="minor"/>
      </rPr>
      <t xml:space="preserve">
每年四次巡检，从总部成都派3人前往云南高级人民法院，平均每次路途费用往返1400元，住宿400元/天，进行此项工作预计至少3天时间；每天出差补助200元/天/人。</t>
    </r>
    <rPh sb="102" eb="103">
      <t>gao'jigao'jiren'mfa'yxun'jianren</t>
    </rPh>
    <phoneticPr fontId="1" type="noConversion"/>
  </si>
  <si>
    <r>
      <rPr>
        <b/>
        <sz val="11"/>
        <color theme="1"/>
        <rFont val="等线"/>
        <family val="2"/>
        <charset val="134"/>
        <scheme val="minor"/>
      </rPr>
      <t xml:space="preserve">一、人工费测算：
</t>
    </r>
    <r>
      <rPr>
        <sz val="11"/>
        <color theme="1"/>
        <rFont val="等线"/>
        <family val="2"/>
        <charset val="134"/>
        <scheme val="minor"/>
      </rPr>
      <t>1、工作量测算：远程技术支持12个子系统，至少需要5人专门分别负责不同的子系统，每人每周需要3天时间远程支持处理问题，即每周需要24小时，全年共54周，共计需要1296小时。
2、人工单价测算：成都总部后台提供1名高级技术支持工程师，税前工资10000元；2名中级技术实施工程师，税前工资为8500元；由此算来，2名后台技术支持工程师平均税前工资为9000元，一个月22个工作日，每天8小时，每小时人工费用为51元。</t>
    </r>
    <phoneticPr fontId="1" type="noConversion"/>
  </si>
  <si>
    <t>一、人工费用测算：
12个子系统，完成此项工作需要4名技术实施工程，平均每个子系统至少需要0.5天时间完成，共计每人需要6天时间。
二、差旅费测算：
 从成都总部派人前往云南，住宿400元/天/人，每天出差补助200元/天/人。</t>
    <phoneticPr fontId="1" type="noConversion"/>
  </si>
  <si>
    <t xml:space="preserve">一、人工费用测算：
12个子系统，完成此项工作需要4名技术实施工程，平均每个子系统至少需要0.5天时间完成，共计每人需要6天时间。
 二、差旅费测算：
 从成都总部派人前往云南，住宿400元/天/人，每天出差补助200元/天/人。                 </t>
    <phoneticPr fontId="1" type="noConversion"/>
  </si>
  <si>
    <t>一、人工费测算：
12个子系统，完成此项工作需要4名技术实施工程，平均每个子系统至少需要1天时间完成，共计每人需要12天时间。
二、差旅费测算：
从总部成都派人前往云南参与此项工作，住宿400元/天/人，每天出差补助200元/天/人。</t>
    <phoneticPr fontId="1" type="noConversion"/>
  </si>
  <si>
    <t xml:space="preserve">一、人工费用测算：
12个子系统，完成此项工作需要4名技术实施工程，平均每个子系统至少需要0.5天时间完成，共计每人需要6天时间。
二、差旅费测算：
 从成都总部派人前往云南，住宿400元/天/人，每天出差补助200元/天/人。                  </t>
    <phoneticPr fontId="1" type="noConversion"/>
  </si>
  <si>
    <t xml:space="preserve">一、人工费用测算：
12个子系统，完成此项工作需要4名技术实施工程，平均每个子系统至少需要1天时间完成，共计每人需要12天时间。
二、差旅费测算：
  从成都总部派人前往云南，住宿400元/天/人，每天出差补助200元/天/人。                  </t>
    <phoneticPr fontId="1" type="noConversion"/>
  </si>
  <si>
    <r>
      <rPr>
        <b/>
        <sz val="11"/>
        <color theme="1"/>
        <rFont val="等线"/>
        <family val="2"/>
        <charset val="134"/>
        <scheme val="minor"/>
      </rPr>
      <t xml:space="preserve">一、人工费测算：
</t>
    </r>
    <r>
      <rPr>
        <sz val="11"/>
        <color theme="1"/>
        <rFont val="等线"/>
        <family val="2"/>
        <charset val="134"/>
        <scheme val="minor"/>
      </rPr>
      <t xml:space="preserve">1、对相关业务人员进行使用培训，提供完整的培训教程手册（电子档）。
2、12个子系统培训课件准备需7天/人，即56小时。
3、培训需30天，即240小时。               </t>
    </r>
    <phoneticPr fontId="3" type="noConversion"/>
  </si>
  <si>
    <t>一、人工费测算：
总部派遣的高级培训工程师平均工资为8000元，按每月22个工作日计算，每人每小时人工费用为45元。采用集中式培训司法行政综合管理系统全模块，需要至少30天。
二、差旅费测算：
从总部成都派人前往云南，平均每次路途费用往返1400元，30天往返2次，住宿400元/天/人，每天出差补助200元/天/人。</t>
    <phoneticPr fontId="1" type="noConversion"/>
  </si>
  <si>
    <t>一、人工费测算：
12个子系统，完成此项工作需要1名技术实施工程，共需3天时间。
二、差旅费测算：
从总部成都派人前往云南参与此项工作，住宿400元/天/人，每天出差补助200元/天/人。</t>
    <phoneticPr fontId="1" type="noConversion"/>
  </si>
  <si>
    <r>
      <rPr>
        <b/>
        <sz val="11"/>
        <color theme="1"/>
        <rFont val="等线"/>
        <family val="2"/>
        <charset val="134"/>
        <scheme val="minor"/>
      </rPr>
      <t xml:space="preserve">一、人工费测算：
</t>
    </r>
    <r>
      <rPr>
        <sz val="11"/>
        <color theme="1"/>
        <rFont val="等线"/>
        <family val="2"/>
        <charset val="134"/>
        <scheme val="minor"/>
      </rPr>
      <t>1、工作量测算：远程技术支持12个子系统，至少需要1人专门分别负责不同的子系统，每人每周需要5小时远程支持处理问题，全年共54周，共计需要270小时。
2、人工单价测算：成都总部后台提供1名高级技术支持工程师，税前工资10000元；2名中级技术实施工程师，税前工资为8500元；由此算来，2名后台技术支持工程师平均税前工资为9000元，一个月22个工作日，每天8小时，每小时人工费用为51元。</t>
    </r>
    <phoneticPr fontId="1" type="noConversion"/>
  </si>
  <si>
    <t>一、人工费测算：
12个子系统，完成此项工作需要1名技术实施工程，平均每个子系统至少需要0.5天时间完成，共计每人需要6天时间。
二、差旅费测算：
从总部成都派人前往云南参与此项工作，住宿400元/天/人，每天出差补助200元/天/人。</t>
    <phoneticPr fontId="1" type="noConversion"/>
  </si>
  <si>
    <t xml:space="preserve">一、人工费用测算：
12个子系统，完成此项工作需要1名技术实施工程，共需3天时间。                                                二、差旅费测算：
 从成都总部派人前往云南，住宿400元/天/人，每天出差补助200元/天/人。                 </t>
    <phoneticPr fontId="1" type="noConversion"/>
  </si>
  <si>
    <t xml:space="preserve">一、人工费用测算：
12个子系统，完成此项工作需要1名技术实施工程，共需3天时间。
二、差旅费测算：
 从成都总部派人前往云南，住宿400元/天/人，每天出差补助200元/天/人。                  </t>
    <phoneticPr fontId="1" type="noConversion"/>
  </si>
  <si>
    <t xml:space="preserve">一、人工费用测算：
12个子系统，完成此项工作需要1名技术实施工程，共需3天时间。
二、差旅费测算：
  从成都总部派人前往云南，住宿400元/天/人，每天出差补助200元/天/人。                  </t>
    <phoneticPr fontId="1" type="noConversion"/>
  </si>
  <si>
    <t>一、人工费测算：
完成此项工作需10天时间完成，即需80小时。
二、差旅费测算：
从总部成都派1人前往云南参与此项工作，住宿400元/天/人，每天出差补助200元/天/人。</t>
    <phoneticPr fontId="1" type="noConversion"/>
  </si>
  <si>
    <r>
      <rPr>
        <b/>
        <sz val="11"/>
        <color theme="1"/>
        <rFont val="等线"/>
        <family val="3"/>
        <charset val="134"/>
        <scheme val="minor"/>
      </rPr>
      <t>一、人工费测算：</t>
    </r>
    <r>
      <rPr>
        <sz val="11"/>
        <color theme="1"/>
        <rFont val="等线"/>
        <family val="2"/>
        <charset val="134"/>
        <scheme val="minor"/>
      </rPr>
      <t xml:space="preserve">
全年巡检4次，每次2天时间，每天8小时；共计全年每人派遣巡检需要64小时。每次至少2人巡检。
</t>
    </r>
    <r>
      <rPr>
        <b/>
        <sz val="11"/>
        <color theme="1"/>
        <rFont val="等线"/>
        <family val="3"/>
        <charset val="134"/>
        <scheme val="minor"/>
      </rPr>
      <t>二、差旅费测算：</t>
    </r>
    <r>
      <rPr>
        <sz val="11"/>
        <color theme="1"/>
        <rFont val="等线"/>
        <family val="2"/>
        <charset val="134"/>
        <scheme val="minor"/>
      </rPr>
      <t xml:space="preserve">
每年四次巡检，从总部成都派2人前往云南省1个中级人民法院，平均每次路途费用往返500元，住宿400元/天，进行此项工作预计至少2天时间；每天出差补助200元/天/人。</t>
    </r>
    <rPh sb="102" eb="103">
      <t>gao'jigao'jiren'mfa'yxun'jianren</t>
    </rPh>
    <phoneticPr fontId="1" type="noConversion"/>
  </si>
  <si>
    <t>待系统全省三级法院上线后，根据实际需求另行协商、测算。</t>
    <phoneticPr fontId="1" type="noConversion"/>
  </si>
  <si>
    <t xml:space="preserve">司法行政综合管理系统12个功能子系统实施部署、培训、维护： 
一、预算管理系统模块维护；
二、财务管理功能模块维护：
三、会计核算功能模块维护；
四、物资管理系统模块维护                                                                                            
五、案款管理系统模块维护
六、诉讼费系统模块维护；
七、固定资产系统模块维护；
八、装备管理系统模块维护；
九、车辆管理系统模块维护；
十、采购管理系统模块维护；
十一、决算管理系统模块维护；
十二、APP移动客户端维护。
</t>
    <phoneticPr fontId="1" type="noConversion"/>
  </si>
  <si>
    <r>
      <rPr>
        <b/>
        <sz val="12"/>
        <color theme="1"/>
        <rFont val="等线"/>
        <family val="2"/>
        <charset val="134"/>
        <scheme val="minor"/>
      </rPr>
      <t xml:space="preserve">一、人工费测算：
</t>
    </r>
    <r>
      <rPr>
        <sz val="11"/>
        <color theme="1"/>
        <rFont val="等线"/>
        <family val="2"/>
        <charset val="134"/>
        <scheme val="minor"/>
      </rPr>
      <t>1、工作量测算：远程技术支持12个子系统，至少需要1人专门分别负责不同的子系统，每人每周需要5小时远程支持处理问题，全年共54周，共计需要270小时。
2、人工单价测算：成都总部后台提供1名高级技术支持工程师，税前工资10000元；2名中级技术实施工程师，税前工资为8500元；由此算来，2名后台技术支持工程师平均税前工资为9000元，一个月22个工作日，每天8小时，每小时人工费用为51元。</t>
    </r>
    <phoneticPr fontId="1" type="noConversion"/>
  </si>
  <si>
    <t>一、人工费测算：
12个子系统，完成此项工作需要1名技术实施工程，共需2天时间。
二、差旅费测算：
从总部成都派人前往云南参与此项工作，住宿400元/天/人，每天出差补助200元/天/人。</t>
    <phoneticPr fontId="1" type="noConversion"/>
  </si>
  <si>
    <t xml:space="preserve">一、人工费用测算：
12个子系统，完成此项工作需要1名技术实施工程，共需2天时间。 
二、差旅费测算：
 从成都总部派人前往云南，住宿400元/天/人，每天出差补助200元/天/人。                 </t>
    <phoneticPr fontId="1" type="noConversion"/>
  </si>
  <si>
    <t>一、人工费用测算： 
12个子系统，完成此项工作需要1名技术实施工程，共需2天时间。 
二、差旅费测算：
 从成都总部派人前往云南，住宿400元/天/人，每天出差补助200元/天/人。</t>
    <phoneticPr fontId="1" type="noConversion"/>
  </si>
  <si>
    <t xml:space="preserve">一、人工费用测算：
12个子系统，完成此项工作需要1名技术实施工程，共计每人需要3天时间。
二、差旅费测算：
从成都总部派人前往云南，住宿400元/天/人，每天出差补助200元/天/人。                  </t>
    <phoneticPr fontId="1" type="noConversion"/>
  </si>
  <si>
    <t>合计（人民币大写）：陆佰玖拾贰万叁仟叁佰肆拾肆元整</t>
    <phoneticPr fontId="1" type="noConversion"/>
  </si>
  <si>
    <t>大写（人民币）：陆万壹仟捌佰壹拾肆元整</t>
    <rPh sb="8" eb="9">
      <t>yi'bai</t>
    </rPh>
    <rPh sb="10" eb="11">
      <t>qi</t>
    </rPh>
    <rPh sb="11" eb="12">
      <t>shi</t>
    </rPh>
    <rPh sb="12" eb="13">
      <t>yi'wan</t>
    </rPh>
    <rPh sb="14" eb="15">
      <t>wu'qianer'baiba'shiyuan'zheng</t>
    </rPh>
    <phoneticPr fontId="1" type="noConversion"/>
  </si>
  <si>
    <t>大写（人民币）：叁万捌仟柒佰壹拾元整</t>
    <rPh sb="8" eb="9">
      <t>yi'bai</t>
    </rPh>
    <rPh sb="10" eb="11">
      <t>qi</t>
    </rPh>
    <rPh sb="11" eb="12">
      <t>shi</t>
    </rPh>
    <rPh sb="12" eb="13">
      <t>yi'wan</t>
    </rPh>
    <rPh sb="14" eb="15">
      <t>wu'qian</t>
    </rPh>
    <rPh sb="16" eb="17">
      <t>er'baiba'shiyuan'zheng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</si>
</sst>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76" formatCode="_-* #,##0_-;\-* #,##0_-;_-* &quot;-&quot;??_-;_-@_-"/>
    <numFmt numFmtId="177" formatCode="#,##0.00_ ;[Red]\-#,##0.00\ "/>
    <numFmt numFmtId="178" formatCode="#,##0_);[Red]\(#,##0\)"/>
  </numFmts>
  <fonts count="17" x14ac:knownFonts="1">
    <font>
      <sz val="11"/>
      <color theme="1"/>
      <name val="等线"/>
      <family val="2"/>
      <charset val="134"/>
      <scheme val="minor"/>
    </font>
    <font>
      <sz val="9"/>
      <name val="等线"/>
      <family val="2"/>
      <charset val="134"/>
      <scheme val="minor"/>
    </font>
    <font>
      <b/>
      <sz val="11"/>
      <name val="宋体"/>
      <family val="3"/>
      <charset val="134"/>
    </font>
    <font>
      <sz val="9"/>
      <name val="宋体"/>
      <family val="2"/>
      <charset val="134"/>
    </font>
    <font>
      <b/>
      <sz val="14"/>
      <color theme="1"/>
      <name val="黑体"/>
      <family val="3"/>
      <charset val="134"/>
    </font>
    <font>
      <sz val="11"/>
      <color theme="1"/>
      <name val="等线"/>
      <family val="2"/>
      <charset val="134"/>
      <scheme val="minor"/>
    </font>
    <font>
      <b/>
      <sz val="11"/>
      <color theme="1"/>
      <name val="等线"/>
      <family val="3"/>
      <charset val="134"/>
      <scheme val="minor"/>
    </font>
    <font>
      <b/>
      <sz val="12"/>
      <color theme="1"/>
      <name val="等线"/>
      <family val="3"/>
      <charset val="134"/>
      <scheme val="minor"/>
    </font>
    <font>
      <sz val="12"/>
      <color theme="1"/>
      <name val="等线"/>
      <family val="3"/>
      <charset val="134"/>
      <scheme val="minor"/>
    </font>
    <font>
      <b/>
      <sz val="12"/>
      <color theme="1"/>
      <name val="等线"/>
      <family val="2"/>
      <charset val="134"/>
      <scheme val="minor"/>
    </font>
    <font>
      <b/>
      <sz val="18"/>
      <color theme="1"/>
      <name val="等线"/>
      <family val="3"/>
      <charset val="134"/>
      <scheme val="minor"/>
    </font>
    <font>
      <b/>
      <sz val="14"/>
      <color theme="1"/>
      <name val="等线"/>
      <family val="3"/>
      <charset val="134"/>
      <scheme val="minor"/>
    </font>
    <font>
      <b/>
      <sz val="12"/>
      <color theme="1"/>
      <name val="宋体"/>
      <family val="3"/>
      <charset val="134"/>
    </font>
    <font>
      <sz val="11"/>
      <color theme="1"/>
      <name val="宋体"/>
      <family val="3"/>
      <charset val="134"/>
    </font>
    <font>
      <b/>
      <sz val="11"/>
      <color theme="1"/>
      <name val="宋体"/>
      <family val="3"/>
      <charset val="134"/>
    </font>
    <font>
      <sz val="11"/>
      <color theme="1"/>
      <name val="等线"/>
      <family val="3"/>
      <charset val="134"/>
      <scheme val="minor"/>
    </font>
    <font>
      <b/>
      <sz val="11"/>
      <color theme="1"/>
      <name val="等线"/>
      <family val="2"/>
      <charset val="134"/>
      <scheme val="minor"/>
    </font>
  </fonts>
  <fills count="8">
    <fill>
      <patternFill patternType="none"/>
    </fill>
    <fill>
      <patternFill patternType="gray125"/>
    </fill>
    <fill>
      <patternFill patternType="solid">
        <fgColor theme="5"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alignment vertical="center"/>
    </xf>
    <xf numFmtId="43" fontId="5" fillId="0" borderId="0" applyFont="0" applyFill="0" applyBorder="0" applyAlignment="0" applyProtection="0">
      <alignment vertical="center"/>
    </xf>
  </cellStyleXfs>
  <cellXfs count="118">
    <xf numFmtId="0" fontId="0" fillId="0" borderId="0" xfId="0">
      <alignment vertical="center"/>
    </xf>
    <xf numFmtId="0" fontId="2"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0" borderId="2" xfId="0" applyBorder="1" applyAlignment="1">
      <alignment horizontal="left" vertical="center" wrapText="1"/>
    </xf>
    <xf numFmtId="0" fontId="0" fillId="6" borderId="2" xfId="0" applyFill="1" applyBorder="1" applyAlignment="1">
      <alignment horizontal="right" vertical="center"/>
    </xf>
    <xf numFmtId="0" fontId="0" fillId="0" borderId="2" xfId="0" applyBorder="1" applyAlignment="1">
      <alignment horizontal="right" vertical="center"/>
    </xf>
    <xf numFmtId="0" fontId="0" fillId="0" borderId="2" xfId="0" applyBorder="1" applyAlignment="1">
      <alignment vertical="center" wrapText="1"/>
    </xf>
    <xf numFmtId="0" fontId="8" fillId="0" borderId="2" xfId="0" applyFont="1" applyFill="1" applyBorder="1" applyAlignment="1">
      <alignment horizontal="right" vertical="center"/>
    </xf>
    <xf numFmtId="0" fontId="0" fillId="6" borderId="2" xfId="0" applyFill="1" applyBorder="1" applyAlignment="1">
      <alignment vertical="center"/>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6" borderId="2" xfId="0" applyFill="1" applyBorder="1" applyAlignment="1">
      <alignment horizontal="left" vertical="center" wrapText="1"/>
    </xf>
    <xf numFmtId="0" fontId="0" fillId="6"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8" fillId="0" borderId="6" xfId="0" applyFont="1" applyFill="1" applyBorder="1" applyAlignment="1">
      <alignment horizontal="left" vertical="center" wrapText="1"/>
    </xf>
    <xf numFmtId="176" fontId="10" fillId="0" borderId="2" xfId="0" applyNumberFormat="1" applyFont="1" applyBorder="1" applyAlignment="1"/>
    <xf numFmtId="0" fontId="0" fillId="0" borderId="2" xfId="0" applyBorder="1">
      <alignment vertical="center"/>
    </xf>
    <xf numFmtId="0" fontId="0" fillId="0" borderId="2" xfId="0" applyBorder="1" applyAlignment="1">
      <alignment horizontal="left" vertical="center" wrapText="1"/>
    </xf>
    <xf numFmtId="0" fontId="14" fillId="0" borderId="0" xfId="0" applyFont="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40" fontId="13" fillId="0" borderId="2" xfId="0" applyNumberFormat="1" applyFont="1" applyBorder="1" applyAlignment="1">
      <alignment horizontal="center" vertical="center"/>
    </xf>
    <xf numFmtId="40" fontId="0" fillId="0" borderId="2" xfId="0" applyNumberFormat="1" applyBorder="1">
      <alignmen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7" fillId="6" borderId="2" xfId="0" applyFont="1" applyFill="1" applyBorder="1" applyAlignment="1">
      <alignment horizontal="center" vertical="center"/>
    </xf>
    <xf numFmtId="40" fontId="0" fillId="0" borderId="2" xfId="0" applyNumberFormat="1" applyBorder="1" applyAlignment="1">
      <alignment horizontal="right" vertical="center" wrapText="1"/>
    </xf>
    <xf numFmtId="40" fontId="0" fillId="6" borderId="2" xfId="0" applyNumberFormat="1" applyFill="1" applyBorder="1" applyAlignment="1">
      <alignment horizontal="right" vertical="center"/>
    </xf>
    <xf numFmtId="40" fontId="0" fillId="0" borderId="2" xfId="0" applyNumberFormat="1" applyBorder="1" applyAlignment="1">
      <alignment horizontal="right" vertical="center"/>
    </xf>
    <xf numFmtId="40" fontId="8" fillId="0" borderId="2" xfId="0" applyNumberFormat="1" applyFont="1" applyFill="1" applyBorder="1" applyAlignment="1">
      <alignment horizontal="right" vertical="center"/>
    </xf>
    <xf numFmtId="40" fontId="0" fillId="6" borderId="2" xfId="0" applyNumberFormat="1" applyFill="1" applyBorder="1" applyAlignment="1">
      <alignment vertical="center"/>
    </xf>
    <xf numFmtId="40" fontId="7" fillId="7" borderId="2" xfId="1" applyNumberFormat="1" applyFont="1" applyFill="1" applyBorder="1" applyAlignment="1">
      <alignment horizontal="right" vertical="center" wrapText="1"/>
    </xf>
    <xf numFmtId="40" fontId="10" fillId="0" borderId="2" xfId="0" applyNumberFormat="1" applyFont="1" applyBorder="1" applyAlignment="1"/>
    <xf numFmtId="40" fontId="0" fillId="6" borderId="2" xfId="0" applyNumberFormat="1" applyFill="1" applyBorder="1" applyAlignment="1">
      <alignment horizontal="right" vertical="center" wrapText="1"/>
    </xf>
    <xf numFmtId="0" fontId="7" fillId="6" borderId="2"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center" vertical="center" wrapText="1"/>
    </xf>
    <xf numFmtId="0" fontId="15" fillId="0" borderId="2" xfId="0" applyFont="1" applyBorder="1" applyAlignment="1">
      <alignment horizontal="left" vertical="center" wrapText="1"/>
    </xf>
    <xf numFmtId="0" fontId="0" fillId="6" borderId="2" xfId="0" applyFill="1" applyBorder="1" applyAlignment="1">
      <alignment vertical="center" wrapText="1"/>
    </xf>
    <xf numFmtId="0" fontId="0" fillId="6" borderId="2" xfId="0" applyFont="1" applyFill="1" applyBorder="1" applyAlignment="1">
      <alignment horizontal="right" vertical="center" wrapText="1"/>
    </xf>
    <xf numFmtId="0" fontId="0" fillId="6" borderId="2" xfId="0" applyFont="1" applyFill="1" applyBorder="1" applyAlignment="1">
      <alignment horizontal="left" vertical="center" wrapText="1"/>
    </xf>
    <xf numFmtId="178" fontId="0" fillId="6" borderId="2" xfId="0" applyNumberFormat="1" applyFill="1" applyBorder="1" applyAlignment="1">
      <alignment horizontal="right" vertical="center" wrapText="1"/>
    </xf>
    <xf numFmtId="178" fontId="0" fillId="6" borderId="2" xfId="0" applyNumberFormat="1" applyFill="1" applyBorder="1" applyAlignment="1">
      <alignment horizontal="right" vertical="center"/>
    </xf>
    <xf numFmtId="178" fontId="0" fillId="6" borderId="2" xfId="0" applyNumberFormat="1" applyFill="1" applyBorder="1" applyAlignment="1">
      <alignment vertical="center"/>
    </xf>
    <xf numFmtId="176" fontId="0" fillId="0" borderId="0" xfId="0" applyNumberFormat="1">
      <alignment vertical="center"/>
    </xf>
    <xf numFmtId="177" fontId="0" fillId="0" borderId="0" xfId="0" applyNumberFormat="1">
      <alignment vertical="center"/>
    </xf>
    <xf numFmtId="40" fontId="8" fillId="6" borderId="2" xfId="1" applyNumberFormat="1" applyFont="1" applyFill="1" applyBorder="1" applyAlignment="1">
      <alignment horizontal="right" vertical="center" wrapText="1"/>
    </xf>
    <xf numFmtId="0" fontId="6" fillId="0" borderId="2" xfId="0" applyFont="1" applyBorder="1">
      <alignment vertical="center"/>
    </xf>
    <xf numFmtId="40" fontId="6" fillId="0" borderId="2" xfId="0" applyNumberFormat="1" applyFont="1" applyBorder="1">
      <alignment vertical="center"/>
    </xf>
    <xf numFmtId="0" fontId="0" fillId="0" borderId="0" xfId="0" applyFont="1">
      <alignment vertical="center"/>
    </xf>
    <xf numFmtId="0" fontId="7" fillId="6" borderId="2"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vertical="top" wrapText="1"/>
    </xf>
    <xf numFmtId="0" fontId="13" fillId="0" borderId="2" xfId="0" applyFont="1" applyBorder="1" applyAlignment="1">
      <alignment horizontal="left" vertical="top"/>
    </xf>
    <xf numFmtId="0" fontId="11" fillId="0" borderId="2" xfId="0" applyFont="1" applyBorder="1" applyAlignment="1">
      <alignment horizontal="center" vertical="center"/>
    </xf>
    <xf numFmtId="0" fontId="13" fillId="0" borderId="2" xfId="0" applyFont="1" applyBorder="1" applyAlignment="1">
      <alignment horizontal="center" vertical="center"/>
    </xf>
    <xf numFmtId="0" fontId="6" fillId="0" borderId="2"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left"/>
    </xf>
    <xf numFmtId="0" fontId="10" fillId="0" borderId="8" xfId="0" applyFont="1" applyBorder="1" applyAlignment="1">
      <alignment horizontal="left"/>
    </xf>
    <xf numFmtId="0" fontId="10" fillId="0" borderId="6" xfId="0" applyFont="1" applyBorder="1" applyAlignment="1">
      <alignment horizontal="left"/>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6" xfId="0" applyFont="1" applyFill="1" applyBorder="1" applyAlignment="1">
      <alignment horizontal="center" vertical="center"/>
    </xf>
    <xf numFmtId="0" fontId="0" fillId="6" borderId="2" xfId="0" applyFill="1" applyBorder="1" applyAlignment="1">
      <alignment horizontal="left" vertical="center" wrapText="1"/>
    </xf>
    <xf numFmtId="0" fontId="15" fillId="6" borderId="2" xfId="0" applyFont="1" applyFill="1" applyBorder="1" applyAlignment="1">
      <alignment horizontal="left" vertical="center" wrapText="1"/>
    </xf>
    <xf numFmtId="0" fontId="0" fillId="6" borderId="2" xfId="0" applyFont="1" applyFill="1" applyBorder="1" applyAlignment="1">
      <alignment horizontal="left"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0" fillId="6" borderId="2" xfId="0" applyFill="1" applyBorder="1" applyAlignment="1">
      <alignment horizontal="center" vertical="center" wrapText="1"/>
    </xf>
    <xf numFmtId="0" fontId="15" fillId="6" borderId="3" xfId="0" applyFont="1" applyFill="1" applyBorder="1" applyAlignment="1">
      <alignment horizontal="left" vertical="center" wrapText="1"/>
    </xf>
    <xf numFmtId="0" fontId="0" fillId="6" borderId="5" xfId="0" applyFont="1" applyFill="1" applyBorder="1" applyAlignment="1">
      <alignment horizontal="left" vertical="center" wrapText="1"/>
    </xf>
    <xf numFmtId="0" fontId="15" fillId="6" borderId="3" xfId="0" applyFont="1" applyFill="1" applyBorder="1" applyAlignment="1">
      <alignment horizontal="center" vertical="center"/>
    </xf>
    <xf numFmtId="0" fontId="15"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0" fillId="0" borderId="2" xfId="0"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2" fillId="4" borderId="2" xfId="0" applyFont="1" applyFill="1" applyBorder="1" applyAlignment="1">
      <alignment horizontal="center" vertical="center" wrapText="1"/>
    </xf>
    <xf numFmtId="0" fontId="4" fillId="0" borderId="1" xfId="0" applyFont="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0" fillId="6" borderId="3" xfId="0" applyFill="1" applyBorder="1" applyAlignment="1">
      <alignment horizontal="left" vertical="center" wrapText="1"/>
    </xf>
    <xf numFmtId="0" fontId="0" fillId="6" borderId="5" xfId="0" applyFill="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D10" sqref="D10"/>
    </sheetView>
  </sheetViews>
  <sheetFormatPr defaultRowHeight="14.25" x14ac:dyDescent="0.2"/>
  <cols>
    <col min="2" max="2" width="19.375" customWidth="1"/>
    <col min="3" max="3" width="19.25" bestFit="1" customWidth="1"/>
    <col min="4" max="4" width="31.375" customWidth="1"/>
    <col min="5" max="5" width="17.375" bestFit="1" customWidth="1"/>
    <col min="6" max="6" width="15.75" customWidth="1"/>
    <col min="7" max="7" width="14.75" customWidth="1"/>
    <col min="8" max="8" width="25.875" customWidth="1"/>
  </cols>
  <sheetData>
    <row r="1" spans="1:8" ht="18" x14ac:dyDescent="0.2">
      <c r="A1" s="57" t="s">
        <v>50</v>
      </c>
      <c r="B1" s="57"/>
      <c r="C1" s="57"/>
      <c r="D1" s="57"/>
      <c r="E1" s="57"/>
      <c r="F1" s="57"/>
      <c r="G1" s="57"/>
      <c r="H1" s="57"/>
    </row>
    <row r="2" spans="1:8" s="18" customFormat="1" x14ac:dyDescent="0.2">
      <c r="A2" s="19" t="s">
        <v>51</v>
      </c>
      <c r="B2" s="19" t="s">
        <v>57</v>
      </c>
      <c r="C2" s="19" t="s">
        <v>52</v>
      </c>
      <c r="D2" s="19" t="s">
        <v>53</v>
      </c>
      <c r="E2" s="19" t="s">
        <v>59</v>
      </c>
      <c r="F2" s="19" t="s">
        <v>12</v>
      </c>
      <c r="G2" s="19" t="s">
        <v>8</v>
      </c>
      <c r="H2" s="19" t="s">
        <v>58</v>
      </c>
    </row>
    <row r="3" spans="1:8" ht="66" customHeight="1" x14ac:dyDescent="0.2">
      <c r="A3" s="19">
        <v>1</v>
      </c>
      <c r="B3" s="54" t="s">
        <v>105</v>
      </c>
      <c r="C3" s="20" t="s">
        <v>54</v>
      </c>
      <c r="D3" s="55" t="s">
        <v>135</v>
      </c>
      <c r="E3" s="20">
        <v>1</v>
      </c>
      <c r="F3" s="21">
        <f>云南省高级人民法院!E58</f>
        <v>801496</v>
      </c>
      <c r="G3" s="21">
        <f>E3*F3</f>
        <v>801496</v>
      </c>
      <c r="H3" s="58"/>
    </row>
    <row r="4" spans="1:8" ht="66" customHeight="1" x14ac:dyDescent="0.2">
      <c r="A4" s="19">
        <v>2</v>
      </c>
      <c r="B4" s="54"/>
      <c r="C4" s="20" t="s">
        <v>55</v>
      </c>
      <c r="D4" s="56"/>
      <c r="E4" s="20">
        <v>17</v>
      </c>
      <c r="F4" s="21">
        <f>云南省中级人民法院!E51</f>
        <v>61814</v>
      </c>
      <c r="G4" s="21">
        <f t="shared" ref="G4:G6" si="0">E4*F4</f>
        <v>1050838</v>
      </c>
      <c r="H4" s="58"/>
    </row>
    <row r="5" spans="1:8" ht="66" customHeight="1" x14ac:dyDescent="0.2">
      <c r="A5" s="19">
        <v>3</v>
      </c>
      <c r="B5" s="54"/>
      <c r="C5" s="20" t="s">
        <v>56</v>
      </c>
      <c r="D5" s="56"/>
      <c r="E5" s="20">
        <v>131</v>
      </c>
      <c r="F5" s="21">
        <f>云南省基层人民法院!E49</f>
        <v>38710</v>
      </c>
      <c r="G5" s="21">
        <f t="shared" si="0"/>
        <v>5071010</v>
      </c>
      <c r="H5" s="58"/>
    </row>
    <row r="6" spans="1:8" ht="42.75" x14ac:dyDescent="0.2">
      <c r="A6" s="19">
        <v>4</v>
      </c>
      <c r="B6" s="9" t="s">
        <v>60</v>
      </c>
      <c r="C6" s="20" t="s">
        <v>61</v>
      </c>
      <c r="D6" s="6" t="s">
        <v>62</v>
      </c>
      <c r="E6" s="20"/>
      <c r="F6" s="16"/>
      <c r="G6" s="21">
        <f t="shared" si="0"/>
        <v>0</v>
      </c>
      <c r="H6" s="6" t="s">
        <v>134</v>
      </c>
    </row>
    <row r="7" spans="1:8" x14ac:dyDescent="0.2">
      <c r="A7" s="59" t="s">
        <v>141</v>
      </c>
      <c r="B7" s="59"/>
      <c r="C7" s="59"/>
      <c r="D7" s="59"/>
      <c r="E7" s="48"/>
      <c r="F7" s="48"/>
      <c r="G7" s="49">
        <f>SUM(G3:G6)</f>
        <v>6923344</v>
      </c>
      <c r="H7" s="16"/>
    </row>
  </sheetData>
  <mergeCells count="5">
    <mergeCell ref="B3:B5"/>
    <mergeCell ref="D3:D5"/>
    <mergeCell ref="A1:H1"/>
    <mergeCell ref="H3:H5"/>
    <mergeCell ref="A7:D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zoomScale="80" zoomScaleNormal="80" workbookViewId="0">
      <pane xSplit="5" ySplit="4" topLeftCell="F5" activePane="bottomRight" state="frozen"/>
      <selection pane="topRight" activeCell="F1" sqref="F1"/>
      <selection pane="bottomLeft" activeCell="A5" sqref="A5"/>
      <selection pane="bottomRight" activeCell="H14" sqref="H14"/>
    </sheetView>
  </sheetViews>
  <sheetFormatPr defaultRowHeight="14.25" x14ac:dyDescent="0.2"/>
  <cols>
    <col min="2" max="2" width="10.75" customWidth="1"/>
    <col min="3" max="3" width="19.875" customWidth="1"/>
    <col min="4" max="4" width="13.75" customWidth="1"/>
    <col min="5" max="5" width="18.875" customWidth="1"/>
    <col min="6" max="6" width="9.375" bestFit="1" customWidth="1"/>
    <col min="10" max="10" width="9.125" bestFit="1" customWidth="1"/>
    <col min="11" max="11" width="9.375" bestFit="1" customWidth="1"/>
    <col min="13" max="13" width="9.375" bestFit="1" customWidth="1"/>
    <col min="14" max="15" width="10.625" bestFit="1" customWidth="1"/>
    <col min="16" max="16" width="39.375" style="50" customWidth="1"/>
  </cols>
  <sheetData>
    <row r="1" spans="1:16" ht="18.75" x14ac:dyDescent="0.2">
      <c r="A1" s="108" t="s">
        <v>16</v>
      </c>
      <c r="B1" s="108"/>
      <c r="C1" s="108"/>
      <c r="D1" s="108"/>
      <c r="E1" s="108"/>
      <c r="F1" s="108"/>
      <c r="G1" s="108"/>
      <c r="H1" s="108"/>
      <c r="I1" s="108"/>
      <c r="J1" s="108"/>
      <c r="K1" s="108"/>
      <c r="L1" s="108"/>
      <c r="M1" s="108"/>
      <c r="N1" s="108"/>
      <c r="O1" s="108"/>
      <c r="P1" s="108"/>
    </row>
    <row r="2" spans="1:16" x14ac:dyDescent="0.2">
      <c r="A2" s="109" t="s">
        <v>0</v>
      </c>
      <c r="B2" s="109" t="s">
        <v>1</v>
      </c>
      <c r="C2" s="109" t="s">
        <v>2</v>
      </c>
      <c r="D2" s="109" t="s">
        <v>3</v>
      </c>
      <c r="E2" s="109" t="s">
        <v>4</v>
      </c>
      <c r="F2" s="110" t="s">
        <v>5</v>
      </c>
      <c r="G2" s="110"/>
      <c r="H2" s="110"/>
      <c r="I2" s="110"/>
      <c r="J2" s="110"/>
      <c r="K2" s="107" t="s">
        <v>6</v>
      </c>
      <c r="L2" s="107"/>
      <c r="M2" s="107"/>
      <c r="N2" s="107"/>
      <c r="O2" s="107"/>
      <c r="P2" s="111" t="s">
        <v>7</v>
      </c>
    </row>
    <row r="3" spans="1:16" x14ac:dyDescent="0.2">
      <c r="A3" s="109"/>
      <c r="B3" s="109"/>
      <c r="C3" s="109"/>
      <c r="D3" s="109"/>
      <c r="E3" s="109"/>
      <c r="F3" s="110" t="s">
        <v>8</v>
      </c>
      <c r="G3" s="110" t="s">
        <v>9</v>
      </c>
      <c r="H3" s="112" t="s">
        <v>10</v>
      </c>
      <c r="I3" s="110" t="s">
        <v>11</v>
      </c>
      <c r="J3" s="110" t="s">
        <v>12</v>
      </c>
      <c r="K3" s="107" t="s">
        <v>8</v>
      </c>
      <c r="L3" s="107" t="s">
        <v>13</v>
      </c>
      <c r="M3" s="1" t="s">
        <v>66</v>
      </c>
      <c r="N3" s="1" t="s">
        <v>14</v>
      </c>
      <c r="O3" s="1" t="s">
        <v>15</v>
      </c>
      <c r="P3" s="111"/>
    </row>
    <row r="4" spans="1:16" ht="27" x14ac:dyDescent="0.2">
      <c r="A4" s="109"/>
      <c r="B4" s="109"/>
      <c r="C4" s="109"/>
      <c r="D4" s="109"/>
      <c r="E4" s="109"/>
      <c r="F4" s="110"/>
      <c r="G4" s="110"/>
      <c r="H4" s="112"/>
      <c r="I4" s="110"/>
      <c r="J4" s="110"/>
      <c r="K4" s="107"/>
      <c r="L4" s="107"/>
      <c r="M4" s="1" t="s">
        <v>12</v>
      </c>
      <c r="N4" s="1" t="s">
        <v>12</v>
      </c>
      <c r="O4" s="1" t="s">
        <v>12</v>
      </c>
      <c r="P4" s="111"/>
    </row>
    <row r="5" spans="1:16" x14ac:dyDescent="0.2">
      <c r="A5" s="59">
        <v>1</v>
      </c>
      <c r="B5" s="101" t="s">
        <v>63</v>
      </c>
      <c r="C5" s="16" t="s">
        <v>17</v>
      </c>
      <c r="D5" s="16"/>
      <c r="E5" s="22">
        <v>200000</v>
      </c>
      <c r="F5" s="22"/>
      <c r="G5" s="16"/>
      <c r="H5" s="16"/>
      <c r="I5" s="16"/>
      <c r="J5" s="22"/>
      <c r="K5" s="22"/>
      <c r="L5" s="16"/>
      <c r="M5" s="22"/>
      <c r="N5" s="22"/>
      <c r="O5" s="22"/>
      <c r="P5" s="104" t="s">
        <v>28</v>
      </c>
    </row>
    <row r="6" spans="1:16" x14ac:dyDescent="0.2">
      <c r="A6" s="59"/>
      <c r="B6" s="101"/>
      <c r="C6" s="16" t="s">
        <v>18</v>
      </c>
      <c r="D6" s="16"/>
      <c r="E6" s="22">
        <v>300000</v>
      </c>
      <c r="F6" s="22"/>
      <c r="G6" s="16"/>
      <c r="H6" s="16"/>
      <c r="I6" s="16"/>
      <c r="J6" s="22"/>
      <c r="K6" s="22"/>
      <c r="L6" s="16"/>
      <c r="M6" s="22"/>
      <c r="N6" s="22"/>
      <c r="O6" s="22"/>
      <c r="P6" s="105"/>
    </row>
    <row r="7" spans="1:16" x14ac:dyDescent="0.2">
      <c r="A7" s="59"/>
      <c r="B7" s="101"/>
      <c r="C7" s="16" t="s">
        <v>19</v>
      </c>
      <c r="D7" s="16"/>
      <c r="E7" s="22">
        <v>200000</v>
      </c>
      <c r="F7" s="22"/>
      <c r="G7" s="16"/>
      <c r="H7" s="16"/>
      <c r="I7" s="16"/>
      <c r="J7" s="22"/>
      <c r="K7" s="22"/>
      <c r="L7" s="16"/>
      <c r="M7" s="22"/>
      <c r="N7" s="22"/>
      <c r="O7" s="22"/>
      <c r="P7" s="105"/>
    </row>
    <row r="8" spans="1:16" x14ac:dyDescent="0.2">
      <c r="A8" s="59"/>
      <c r="B8" s="101"/>
      <c r="C8" s="16" t="s">
        <v>49</v>
      </c>
      <c r="D8" s="16"/>
      <c r="E8" s="22">
        <v>100000</v>
      </c>
      <c r="F8" s="22"/>
      <c r="G8" s="16"/>
      <c r="H8" s="16"/>
      <c r="I8" s="16"/>
      <c r="J8" s="22"/>
      <c r="K8" s="22"/>
      <c r="L8" s="16"/>
      <c r="M8" s="22"/>
      <c r="N8" s="22"/>
      <c r="O8" s="22"/>
      <c r="P8" s="105"/>
    </row>
    <row r="9" spans="1:16" x14ac:dyDescent="0.2">
      <c r="A9" s="59"/>
      <c r="B9" s="101"/>
      <c r="C9" s="16" t="s">
        <v>20</v>
      </c>
      <c r="D9" s="16"/>
      <c r="E9" s="22">
        <v>150000</v>
      </c>
      <c r="F9" s="22"/>
      <c r="G9" s="16"/>
      <c r="H9" s="16"/>
      <c r="I9" s="16"/>
      <c r="J9" s="22"/>
      <c r="K9" s="22"/>
      <c r="L9" s="16"/>
      <c r="M9" s="22"/>
      <c r="N9" s="22"/>
      <c r="O9" s="22"/>
      <c r="P9" s="105"/>
    </row>
    <row r="10" spans="1:16" x14ac:dyDescent="0.2">
      <c r="A10" s="59"/>
      <c r="B10" s="101"/>
      <c r="C10" s="16" t="s">
        <v>21</v>
      </c>
      <c r="D10" s="16"/>
      <c r="E10" s="22">
        <v>150000</v>
      </c>
      <c r="F10" s="22"/>
      <c r="G10" s="16"/>
      <c r="H10" s="16"/>
      <c r="I10" s="16"/>
      <c r="J10" s="22"/>
      <c r="K10" s="22"/>
      <c r="L10" s="16"/>
      <c r="M10" s="22"/>
      <c r="N10" s="22"/>
      <c r="O10" s="22"/>
      <c r="P10" s="105"/>
    </row>
    <row r="11" spans="1:16" x14ac:dyDescent="0.2">
      <c r="A11" s="59"/>
      <c r="B11" s="101"/>
      <c r="C11" s="16" t="s">
        <v>22</v>
      </c>
      <c r="D11" s="16"/>
      <c r="E11" s="22">
        <v>200000</v>
      </c>
      <c r="F11" s="22"/>
      <c r="G11" s="16"/>
      <c r="H11" s="16"/>
      <c r="I11" s="16"/>
      <c r="J11" s="22"/>
      <c r="K11" s="22"/>
      <c r="L11" s="16"/>
      <c r="M11" s="22"/>
      <c r="N11" s="22"/>
      <c r="O11" s="22"/>
      <c r="P11" s="105"/>
    </row>
    <row r="12" spans="1:16" x14ac:dyDescent="0.2">
      <c r="A12" s="59"/>
      <c r="B12" s="101"/>
      <c r="C12" s="16" t="s">
        <v>23</v>
      </c>
      <c r="D12" s="16"/>
      <c r="E12" s="22">
        <v>100000</v>
      </c>
      <c r="F12" s="22"/>
      <c r="G12" s="16"/>
      <c r="H12" s="16"/>
      <c r="I12" s="16"/>
      <c r="J12" s="22"/>
      <c r="K12" s="22"/>
      <c r="L12" s="16"/>
      <c r="M12" s="22"/>
      <c r="N12" s="22"/>
      <c r="O12" s="22"/>
      <c r="P12" s="105"/>
    </row>
    <row r="13" spans="1:16" x14ac:dyDescent="0.2">
      <c r="A13" s="59"/>
      <c r="B13" s="101"/>
      <c r="C13" s="16" t="s">
        <v>24</v>
      </c>
      <c r="D13" s="16"/>
      <c r="E13" s="22">
        <v>100000</v>
      </c>
      <c r="F13" s="22"/>
      <c r="G13" s="16"/>
      <c r="H13" s="16"/>
      <c r="I13" s="16"/>
      <c r="J13" s="22"/>
      <c r="K13" s="22"/>
      <c r="L13" s="16"/>
      <c r="M13" s="22"/>
      <c r="N13" s="22"/>
      <c r="O13" s="22"/>
      <c r="P13" s="105"/>
    </row>
    <row r="14" spans="1:16" x14ac:dyDescent="0.2">
      <c r="A14" s="59"/>
      <c r="B14" s="101"/>
      <c r="C14" s="16" t="s">
        <v>25</v>
      </c>
      <c r="D14" s="16"/>
      <c r="E14" s="22">
        <v>200000</v>
      </c>
      <c r="F14" s="22"/>
      <c r="G14" s="16"/>
      <c r="H14" s="16"/>
      <c r="I14" s="16"/>
      <c r="J14" s="22"/>
      <c r="K14" s="22"/>
      <c r="L14" s="16"/>
      <c r="M14" s="22"/>
      <c r="N14" s="22"/>
      <c r="O14" s="22"/>
      <c r="P14" s="105"/>
    </row>
    <row r="15" spans="1:16" x14ac:dyDescent="0.2">
      <c r="A15" s="59"/>
      <c r="B15" s="101"/>
      <c r="C15" s="16" t="s">
        <v>26</v>
      </c>
      <c r="D15" s="16"/>
      <c r="E15" s="22">
        <v>100000</v>
      </c>
      <c r="F15" s="22"/>
      <c r="G15" s="16"/>
      <c r="H15" s="16"/>
      <c r="I15" s="16"/>
      <c r="J15" s="22"/>
      <c r="K15" s="22"/>
      <c r="L15" s="16"/>
      <c r="M15" s="22"/>
      <c r="N15" s="22"/>
      <c r="O15" s="22"/>
      <c r="P15" s="105"/>
    </row>
    <row r="16" spans="1:16" x14ac:dyDescent="0.2">
      <c r="A16" s="59"/>
      <c r="B16" s="101"/>
      <c r="C16" s="16" t="s">
        <v>27</v>
      </c>
      <c r="D16" s="16"/>
      <c r="E16" s="22">
        <v>100000</v>
      </c>
      <c r="F16" s="22"/>
      <c r="G16" s="16"/>
      <c r="H16" s="16"/>
      <c r="I16" s="16"/>
      <c r="J16" s="22"/>
      <c r="K16" s="22"/>
      <c r="L16" s="16"/>
      <c r="M16" s="22"/>
      <c r="N16" s="22"/>
      <c r="O16" s="22"/>
      <c r="P16" s="106"/>
    </row>
    <row r="17" spans="1:16" ht="15.75" x14ac:dyDescent="0.2">
      <c r="A17" s="59"/>
      <c r="B17" s="101"/>
      <c r="C17" s="84" t="s">
        <v>32</v>
      </c>
      <c r="D17" s="84"/>
      <c r="E17" s="32">
        <v>0</v>
      </c>
      <c r="F17" s="72"/>
      <c r="G17" s="73"/>
      <c r="H17" s="73"/>
      <c r="I17" s="73"/>
      <c r="J17" s="73"/>
      <c r="K17" s="73"/>
      <c r="L17" s="73"/>
      <c r="M17" s="73"/>
      <c r="N17" s="73"/>
      <c r="O17" s="73"/>
      <c r="P17" s="74"/>
    </row>
    <row r="18" spans="1:16" ht="128.25" x14ac:dyDescent="0.2">
      <c r="A18" s="102">
        <v>2</v>
      </c>
      <c r="B18" s="101" t="s">
        <v>73</v>
      </c>
      <c r="C18" s="103" t="s">
        <v>29</v>
      </c>
      <c r="D18" s="3" t="s">
        <v>30</v>
      </c>
      <c r="E18" s="27">
        <f t="shared" ref="E18:E19" si="0">F18+K18</f>
        <v>17152</v>
      </c>
      <c r="F18" s="28">
        <f>I18*J18</f>
        <v>5952</v>
      </c>
      <c r="G18" s="4">
        <f>3*8</f>
        <v>24</v>
      </c>
      <c r="H18" s="4">
        <v>4</v>
      </c>
      <c r="I18" s="4">
        <f>G18*H18</f>
        <v>96</v>
      </c>
      <c r="J18" s="29">
        <v>62</v>
      </c>
      <c r="K18" s="29">
        <f>L18*(M18+N18+O18)</f>
        <v>11200</v>
      </c>
      <c r="L18" s="5">
        <v>4</v>
      </c>
      <c r="M18" s="29">
        <v>1400</v>
      </c>
      <c r="N18" s="29">
        <f>400*2</f>
        <v>800</v>
      </c>
      <c r="O18" s="29">
        <f>200*3</f>
        <v>600</v>
      </c>
      <c r="P18" s="38" t="s">
        <v>112</v>
      </c>
    </row>
    <row r="19" spans="1:16" ht="128.25" x14ac:dyDescent="0.2">
      <c r="A19" s="102"/>
      <c r="B19" s="101"/>
      <c r="C19" s="103"/>
      <c r="D19" s="3" t="s">
        <v>31</v>
      </c>
      <c r="E19" s="27">
        <f t="shared" si="0"/>
        <v>5032</v>
      </c>
      <c r="F19" s="29">
        <f>I19*J19</f>
        <v>1632</v>
      </c>
      <c r="G19" s="4">
        <f>3*8</f>
        <v>24</v>
      </c>
      <c r="H19" s="5">
        <v>1</v>
      </c>
      <c r="I19" s="5">
        <f>G19*H19</f>
        <v>24</v>
      </c>
      <c r="J19" s="29">
        <v>68</v>
      </c>
      <c r="K19" s="29">
        <f t="shared" ref="K19" si="1">L19*(M19+N19+O19)</f>
        <v>3400</v>
      </c>
      <c r="L19" s="5">
        <v>1</v>
      </c>
      <c r="M19" s="29">
        <v>2000</v>
      </c>
      <c r="N19" s="29">
        <f>400*2</f>
        <v>800</v>
      </c>
      <c r="O19" s="29">
        <f>200*3</f>
        <v>600</v>
      </c>
      <c r="P19" s="38" t="s">
        <v>113</v>
      </c>
    </row>
    <row r="20" spans="1:16" ht="15.75" x14ac:dyDescent="0.2">
      <c r="A20" s="102"/>
      <c r="B20" s="101"/>
      <c r="C20" s="84" t="s">
        <v>32</v>
      </c>
      <c r="D20" s="84"/>
      <c r="E20" s="32">
        <f>SUM(E18:E19)</f>
        <v>22184</v>
      </c>
      <c r="F20" s="85"/>
      <c r="G20" s="85"/>
      <c r="H20" s="85"/>
      <c r="I20" s="85"/>
      <c r="J20" s="85"/>
      <c r="K20" s="85"/>
      <c r="L20" s="85"/>
      <c r="M20" s="85"/>
      <c r="N20" s="85"/>
      <c r="O20" s="85"/>
      <c r="P20" s="85"/>
    </row>
    <row r="21" spans="1:16" ht="128.25" x14ac:dyDescent="0.2">
      <c r="A21" s="78">
        <v>3</v>
      </c>
      <c r="B21" s="81" t="s">
        <v>98</v>
      </c>
      <c r="C21" s="6" t="s">
        <v>33</v>
      </c>
      <c r="D21" s="3" t="s">
        <v>30</v>
      </c>
      <c r="E21" s="27">
        <f t="shared" ref="E21:E27" si="2">F21+K21</f>
        <v>34688</v>
      </c>
      <c r="F21" s="29">
        <f t="shared" ref="F21:F27" si="3">J21*I21</f>
        <v>13888</v>
      </c>
      <c r="G21" s="7">
        <f>7*8</f>
        <v>56</v>
      </c>
      <c r="H21" s="7">
        <v>4</v>
      </c>
      <c r="I21" s="5">
        <f t="shared" ref="I21:I27" si="4">H21*G21</f>
        <v>224</v>
      </c>
      <c r="J21" s="29">
        <v>62</v>
      </c>
      <c r="K21" s="4">
        <f>L21*(M21+N21+O21)</f>
        <v>20800</v>
      </c>
      <c r="L21" s="7">
        <v>4</v>
      </c>
      <c r="M21" s="30">
        <f>1400*1</f>
        <v>1400</v>
      </c>
      <c r="N21" s="31">
        <f>400*6</f>
        <v>2400</v>
      </c>
      <c r="O21" s="31">
        <f>200*7</f>
        <v>1400</v>
      </c>
      <c r="P21" s="38" t="s">
        <v>114</v>
      </c>
    </row>
    <row r="22" spans="1:16" ht="99.75" x14ac:dyDescent="0.2">
      <c r="A22" s="79"/>
      <c r="B22" s="82"/>
      <c r="C22" s="6" t="s">
        <v>34</v>
      </c>
      <c r="D22" s="3" t="s">
        <v>30</v>
      </c>
      <c r="E22" s="27">
        <f t="shared" si="2"/>
        <v>24704</v>
      </c>
      <c r="F22" s="29">
        <f t="shared" si="3"/>
        <v>11904</v>
      </c>
      <c r="G22" s="4">
        <f>6*8</f>
        <v>48</v>
      </c>
      <c r="H22" s="5">
        <v>4</v>
      </c>
      <c r="I22" s="5">
        <f t="shared" si="4"/>
        <v>192</v>
      </c>
      <c r="J22" s="29">
        <v>62</v>
      </c>
      <c r="K22" s="4">
        <f>L22*(M22+N22+O22)</f>
        <v>12800</v>
      </c>
      <c r="L22" s="8">
        <v>4</v>
      </c>
      <c r="M22" s="31"/>
      <c r="N22" s="31">
        <f>400*5</f>
        <v>2000</v>
      </c>
      <c r="O22" s="31">
        <f>200*6</f>
        <v>1200</v>
      </c>
      <c r="P22" s="38" t="s">
        <v>115</v>
      </c>
    </row>
    <row r="23" spans="1:16" ht="99.75" x14ac:dyDescent="0.2">
      <c r="A23" s="79"/>
      <c r="B23" s="82"/>
      <c r="C23" s="9" t="s">
        <v>35</v>
      </c>
      <c r="D23" s="3" t="s">
        <v>30</v>
      </c>
      <c r="E23" s="27">
        <f t="shared" si="2"/>
        <v>51008</v>
      </c>
      <c r="F23" s="29">
        <f t="shared" si="3"/>
        <v>23808</v>
      </c>
      <c r="G23" s="4">
        <f>12*8</f>
        <v>96</v>
      </c>
      <c r="H23" s="5">
        <v>4</v>
      </c>
      <c r="I23" s="5">
        <f t="shared" si="4"/>
        <v>384</v>
      </c>
      <c r="J23" s="29">
        <v>62</v>
      </c>
      <c r="K23" s="4">
        <f>L23*(M23+N23+O23)</f>
        <v>27200</v>
      </c>
      <c r="L23" s="8">
        <v>4</v>
      </c>
      <c r="M23" s="31"/>
      <c r="N23" s="31">
        <f>400*11</f>
        <v>4400</v>
      </c>
      <c r="O23" s="31">
        <f>200*12</f>
        <v>2400</v>
      </c>
      <c r="P23" s="38" t="s">
        <v>121</v>
      </c>
    </row>
    <row r="24" spans="1:16" ht="99.75" x14ac:dyDescent="0.2">
      <c r="A24" s="79"/>
      <c r="B24" s="82"/>
      <c r="C24" s="6" t="s">
        <v>36</v>
      </c>
      <c r="D24" s="3" t="s">
        <v>30</v>
      </c>
      <c r="E24" s="27">
        <f t="shared" si="2"/>
        <v>24704</v>
      </c>
      <c r="F24" s="29">
        <f t="shared" si="3"/>
        <v>11904</v>
      </c>
      <c r="G24" s="4">
        <f>6*8</f>
        <v>48</v>
      </c>
      <c r="H24" s="5">
        <v>4</v>
      </c>
      <c r="I24" s="5">
        <f t="shared" si="4"/>
        <v>192</v>
      </c>
      <c r="J24" s="29">
        <v>62</v>
      </c>
      <c r="K24" s="4">
        <f t="shared" ref="K24:K27" si="5">L24*(M24+N24+O24)</f>
        <v>12800</v>
      </c>
      <c r="L24" s="8">
        <v>4</v>
      </c>
      <c r="M24" s="31"/>
      <c r="N24" s="31">
        <f>400*5</f>
        <v>2000</v>
      </c>
      <c r="O24" s="31">
        <f>200*6</f>
        <v>1200</v>
      </c>
      <c r="P24" s="38" t="s">
        <v>120</v>
      </c>
    </row>
    <row r="25" spans="1:16" ht="99.75" x14ac:dyDescent="0.2">
      <c r="A25" s="79"/>
      <c r="B25" s="82"/>
      <c r="C25" s="6" t="s">
        <v>37</v>
      </c>
      <c r="D25" s="3" t="s">
        <v>38</v>
      </c>
      <c r="E25" s="27">
        <f t="shared" si="2"/>
        <v>24704</v>
      </c>
      <c r="F25" s="29">
        <f t="shared" si="3"/>
        <v>11904</v>
      </c>
      <c r="G25" s="4">
        <f>6*8</f>
        <v>48</v>
      </c>
      <c r="H25" s="5">
        <v>4</v>
      </c>
      <c r="I25" s="5">
        <f t="shared" si="4"/>
        <v>192</v>
      </c>
      <c r="J25" s="29">
        <v>62</v>
      </c>
      <c r="K25" s="4">
        <f t="shared" si="5"/>
        <v>12800</v>
      </c>
      <c r="L25" s="8">
        <v>4</v>
      </c>
      <c r="M25" s="31"/>
      <c r="N25" s="31">
        <f t="shared" ref="N25:N26" si="6">400*5</f>
        <v>2000</v>
      </c>
      <c r="O25" s="31">
        <f t="shared" ref="O25:O26" si="7">200*6</f>
        <v>1200</v>
      </c>
      <c r="P25" s="38" t="s">
        <v>119</v>
      </c>
    </row>
    <row r="26" spans="1:16" ht="99.75" x14ac:dyDescent="0.2">
      <c r="A26" s="79"/>
      <c r="B26" s="82"/>
      <c r="C26" s="6" t="s">
        <v>39</v>
      </c>
      <c r="D26" s="3" t="s">
        <v>30</v>
      </c>
      <c r="E26" s="27">
        <f t="shared" si="2"/>
        <v>24704</v>
      </c>
      <c r="F26" s="29">
        <f t="shared" si="3"/>
        <v>11904</v>
      </c>
      <c r="G26" s="4">
        <f>6*8</f>
        <v>48</v>
      </c>
      <c r="H26" s="5">
        <v>4</v>
      </c>
      <c r="I26" s="5">
        <f t="shared" si="4"/>
        <v>192</v>
      </c>
      <c r="J26" s="29">
        <v>62</v>
      </c>
      <c r="K26" s="4">
        <f t="shared" si="5"/>
        <v>12800</v>
      </c>
      <c r="L26" s="8">
        <v>4</v>
      </c>
      <c r="M26" s="31"/>
      <c r="N26" s="31">
        <f t="shared" si="6"/>
        <v>2000</v>
      </c>
      <c r="O26" s="31">
        <f t="shared" si="7"/>
        <v>1200</v>
      </c>
      <c r="P26" s="38" t="s">
        <v>122</v>
      </c>
    </row>
    <row r="27" spans="1:16" ht="99.75" x14ac:dyDescent="0.2">
      <c r="A27" s="79"/>
      <c r="B27" s="82"/>
      <c r="C27" s="6" t="s">
        <v>40</v>
      </c>
      <c r="D27" s="3" t="s">
        <v>38</v>
      </c>
      <c r="E27" s="27">
        <f t="shared" si="2"/>
        <v>51008</v>
      </c>
      <c r="F27" s="29">
        <f t="shared" si="3"/>
        <v>23808</v>
      </c>
      <c r="G27" s="4">
        <f>12*8</f>
        <v>96</v>
      </c>
      <c r="H27" s="5">
        <v>4</v>
      </c>
      <c r="I27" s="5">
        <f t="shared" si="4"/>
        <v>384</v>
      </c>
      <c r="J27" s="29">
        <v>62</v>
      </c>
      <c r="K27" s="4">
        <f t="shared" si="5"/>
        <v>27200</v>
      </c>
      <c r="L27" s="8">
        <v>4</v>
      </c>
      <c r="M27" s="31"/>
      <c r="N27" s="31">
        <f>400*11</f>
        <v>4400</v>
      </c>
      <c r="O27" s="31">
        <f>200*12</f>
        <v>2400</v>
      </c>
      <c r="P27" s="38" t="s">
        <v>123</v>
      </c>
    </row>
    <row r="28" spans="1:16" ht="15.75" x14ac:dyDescent="0.2">
      <c r="A28" s="80"/>
      <c r="B28" s="83"/>
      <c r="C28" s="84" t="s">
        <v>32</v>
      </c>
      <c r="D28" s="84"/>
      <c r="E28" s="32">
        <f>SUM(E21:E27)</f>
        <v>235520</v>
      </c>
      <c r="F28" s="85"/>
      <c r="G28" s="85"/>
      <c r="H28" s="85"/>
      <c r="I28" s="85"/>
      <c r="J28" s="85"/>
      <c r="K28" s="85"/>
      <c r="L28" s="85"/>
      <c r="M28" s="85"/>
      <c r="N28" s="85"/>
      <c r="O28" s="85"/>
      <c r="P28" s="85"/>
    </row>
    <row r="29" spans="1:16" ht="28.5" x14ac:dyDescent="0.2">
      <c r="A29" s="78">
        <v>4</v>
      </c>
      <c r="B29" s="95" t="s">
        <v>74</v>
      </c>
      <c r="C29" s="36" t="s">
        <v>67</v>
      </c>
      <c r="D29" s="23"/>
      <c r="E29" s="27">
        <v>0</v>
      </c>
      <c r="F29" s="5"/>
      <c r="G29" s="4"/>
      <c r="H29" s="5"/>
      <c r="I29" s="5"/>
      <c r="J29" s="5"/>
      <c r="K29" s="5"/>
      <c r="L29" s="5"/>
      <c r="M29" s="5"/>
      <c r="N29" s="5"/>
      <c r="O29" s="5"/>
      <c r="P29" s="98" t="s">
        <v>81</v>
      </c>
    </row>
    <row r="30" spans="1:16" x14ac:dyDescent="0.2">
      <c r="A30" s="79"/>
      <c r="B30" s="96"/>
      <c r="C30" s="37" t="s">
        <v>68</v>
      </c>
      <c r="D30" s="23"/>
      <c r="E30" s="27">
        <v>0</v>
      </c>
      <c r="F30" s="5"/>
      <c r="G30" s="4"/>
      <c r="H30" s="5"/>
      <c r="I30" s="5"/>
      <c r="J30" s="5"/>
      <c r="K30" s="5"/>
      <c r="L30" s="5"/>
      <c r="M30" s="5"/>
      <c r="N30" s="5"/>
      <c r="O30" s="5"/>
      <c r="P30" s="99"/>
    </row>
    <row r="31" spans="1:16" ht="28.5" x14ac:dyDescent="0.2">
      <c r="A31" s="79"/>
      <c r="B31" s="96"/>
      <c r="C31" s="37" t="s">
        <v>69</v>
      </c>
      <c r="D31" s="23"/>
      <c r="E31" s="27">
        <v>0</v>
      </c>
      <c r="F31" s="5"/>
      <c r="G31" s="4"/>
      <c r="H31" s="5"/>
      <c r="I31" s="5"/>
      <c r="J31" s="5"/>
      <c r="K31" s="5"/>
      <c r="L31" s="5"/>
      <c r="M31" s="5"/>
      <c r="N31" s="5"/>
      <c r="O31" s="5"/>
      <c r="P31" s="99"/>
    </row>
    <row r="32" spans="1:16" x14ac:dyDescent="0.2">
      <c r="A32" s="79"/>
      <c r="B32" s="96"/>
      <c r="C32" s="24" t="s">
        <v>70</v>
      </c>
      <c r="D32" s="23"/>
      <c r="E32" s="27">
        <v>0</v>
      </c>
      <c r="F32" s="5"/>
      <c r="G32" s="4"/>
      <c r="H32" s="5"/>
      <c r="I32" s="5"/>
      <c r="J32" s="5"/>
      <c r="K32" s="5"/>
      <c r="L32" s="5"/>
      <c r="M32" s="5"/>
      <c r="N32" s="5"/>
      <c r="O32" s="5"/>
      <c r="P32" s="99"/>
    </row>
    <row r="33" spans="1:16" x14ac:dyDescent="0.2">
      <c r="A33" s="79"/>
      <c r="B33" s="96"/>
      <c r="C33" s="36" t="s">
        <v>71</v>
      </c>
      <c r="D33" s="23"/>
      <c r="E33" s="27">
        <v>0</v>
      </c>
      <c r="F33" s="5"/>
      <c r="G33" s="4"/>
      <c r="H33" s="5"/>
      <c r="I33" s="5"/>
      <c r="J33" s="5"/>
      <c r="K33" s="5"/>
      <c r="L33" s="5"/>
      <c r="M33" s="4"/>
      <c r="N33" s="5"/>
      <c r="O33" s="5"/>
      <c r="P33" s="100"/>
    </row>
    <row r="34" spans="1:16" ht="15.75" x14ac:dyDescent="0.2">
      <c r="A34" s="80"/>
      <c r="B34" s="97"/>
      <c r="C34" s="84" t="s">
        <v>72</v>
      </c>
      <c r="D34" s="84"/>
      <c r="E34" s="32">
        <f>SUM(E29:E33)</f>
        <v>0</v>
      </c>
      <c r="F34" s="85"/>
      <c r="G34" s="85"/>
      <c r="H34" s="85"/>
      <c r="I34" s="85"/>
      <c r="J34" s="85"/>
      <c r="K34" s="85"/>
      <c r="L34" s="85"/>
      <c r="M34" s="85"/>
      <c r="N34" s="85"/>
      <c r="O34" s="85"/>
      <c r="P34" s="85"/>
    </row>
    <row r="35" spans="1:16" x14ac:dyDescent="0.2">
      <c r="A35" s="78">
        <v>5</v>
      </c>
      <c r="B35" s="95" t="s">
        <v>79</v>
      </c>
      <c r="C35" s="37" t="s">
        <v>82</v>
      </c>
      <c r="D35" s="31"/>
      <c r="E35" s="31">
        <v>0</v>
      </c>
      <c r="F35" s="31"/>
      <c r="G35" s="31"/>
      <c r="H35" s="31"/>
      <c r="I35" s="31"/>
      <c r="J35" s="31"/>
      <c r="K35" s="31"/>
      <c r="L35" s="31"/>
      <c r="M35" s="31"/>
      <c r="N35" s="31"/>
      <c r="O35" s="31"/>
      <c r="P35" s="98" t="s">
        <v>81</v>
      </c>
    </row>
    <row r="36" spans="1:16" x14ac:dyDescent="0.2">
      <c r="A36" s="79"/>
      <c r="B36" s="96"/>
      <c r="C36" s="36" t="s">
        <v>83</v>
      </c>
      <c r="D36" s="31"/>
      <c r="E36" s="31">
        <v>0</v>
      </c>
      <c r="F36" s="31"/>
      <c r="G36" s="31"/>
      <c r="H36" s="31"/>
      <c r="I36" s="31"/>
      <c r="J36" s="31"/>
      <c r="K36" s="31"/>
      <c r="L36" s="31"/>
      <c r="M36" s="31"/>
      <c r="N36" s="31"/>
      <c r="O36" s="31"/>
      <c r="P36" s="99"/>
    </row>
    <row r="37" spans="1:16" x14ac:dyDescent="0.2">
      <c r="A37" s="79"/>
      <c r="B37" s="96"/>
      <c r="C37" s="36" t="s">
        <v>84</v>
      </c>
      <c r="D37" s="31"/>
      <c r="E37" s="31">
        <v>0</v>
      </c>
      <c r="F37" s="31"/>
      <c r="G37" s="31"/>
      <c r="H37" s="31"/>
      <c r="I37" s="31"/>
      <c r="J37" s="31"/>
      <c r="K37" s="31"/>
      <c r="L37" s="31"/>
      <c r="M37" s="31"/>
      <c r="N37" s="31"/>
      <c r="O37" s="31"/>
      <c r="P37" s="99"/>
    </row>
    <row r="38" spans="1:16" ht="28.5" x14ac:dyDescent="0.2">
      <c r="A38" s="79"/>
      <c r="B38" s="96"/>
      <c r="C38" s="24" t="s">
        <v>86</v>
      </c>
      <c r="D38" s="31"/>
      <c r="E38" s="31">
        <v>0</v>
      </c>
      <c r="F38" s="31"/>
      <c r="G38" s="31"/>
      <c r="H38" s="31"/>
      <c r="I38" s="31"/>
      <c r="J38" s="31"/>
      <c r="K38" s="31"/>
      <c r="L38" s="31"/>
      <c r="M38" s="31"/>
      <c r="N38" s="31"/>
      <c r="O38" s="31"/>
      <c r="P38" s="99"/>
    </row>
    <row r="39" spans="1:16" x14ac:dyDescent="0.2">
      <c r="A39" s="79"/>
      <c r="B39" s="96"/>
      <c r="C39" s="24" t="s">
        <v>85</v>
      </c>
      <c r="D39" s="31"/>
      <c r="E39" s="31">
        <v>0</v>
      </c>
      <c r="F39" s="31"/>
      <c r="G39" s="31"/>
      <c r="H39" s="31"/>
      <c r="I39" s="31"/>
      <c r="J39" s="31"/>
      <c r="K39" s="31"/>
      <c r="L39" s="31"/>
      <c r="M39" s="31"/>
      <c r="N39" s="31"/>
      <c r="O39" s="31"/>
      <c r="P39" s="99"/>
    </row>
    <row r="40" spans="1:16" ht="42.75" x14ac:dyDescent="0.2">
      <c r="A40" s="79"/>
      <c r="B40" s="96"/>
      <c r="C40" s="24" t="s">
        <v>75</v>
      </c>
      <c r="D40" s="31"/>
      <c r="E40" s="31">
        <v>0</v>
      </c>
      <c r="F40" s="31"/>
      <c r="G40" s="31"/>
      <c r="H40" s="31"/>
      <c r="I40" s="31"/>
      <c r="J40" s="31"/>
      <c r="K40" s="31"/>
      <c r="L40" s="31"/>
      <c r="M40" s="31"/>
      <c r="N40" s="31"/>
      <c r="O40" s="31"/>
      <c r="P40" s="99"/>
    </row>
    <row r="41" spans="1:16" ht="28.5" x14ac:dyDescent="0.2">
      <c r="A41" s="79"/>
      <c r="B41" s="96"/>
      <c r="C41" s="36" t="s">
        <v>76</v>
      </c>
      <c r="D41" s="31"/>
      <c r="E41" s="31">
        <v>0</v>
      </c>
      <c r="F41" s="31"/>
      <c r="G41" s="31"/>
      <c r="H41" s="31"/>
      <c r="I41" s="31"/>
      <c r="J41" s="31"/>
      <c r="K41" s="31"/>
      <c r="L41" s="31"/>
      <c r="M41" s="31"/>
      <c r="N41" s="31"/>
      <c r="O41" s="31"/>
      <c r="P41" s="99"/>
    </row>
    <row r="42" spans="1:16" ht="28.5" x14ac:dyDescent="0.2">
      <c r="A42" s="79"/>
      <c r="B42" s="96"/>
      <c r="C42" s="24" t="s">
        <v>77</v>
      </c>
      <c r="D42" s="31"/>
      <c r="E42" s="31">
        <v>0</v>
      </c>
      <c r="F42" s="31"/>
      <c r="G42" s="31"/>
      <c r="H42" s="31"/>
      <c r="I42" s="31"/>
      <c r="J42" s="31"/>
      <c r="K42" s="31"/>
      <c r="L42" s="31"/>
      <c r="M42" s="31"/>
      <c r="N42" s="31"/>
      <c r="O42" s="31"/>
      <c r="P42" s="99"/>
    </row>
    <row r="43" spans="1:16" x14ac:dyDescent="0.2">
      <c r="A43" s="79"/>
      <c r="B43" s="96"/>
      <c r="C43" s="36" t="s">
        <v>78</v>
      </c>
      <c r="D43" s="31"/>
      <c r="E43" s="31">
        <v>0</v>
      </c>
      <c r="F43" s="31"/>
      <c r="G43" s="31"/>
      <c r="H43" s="31"/>
      <c r="I43" s="31"/>
      <c r="J43" s="31"/>
      <c r="K43" s="31"/>
      <c r="L43" s="31"/>
      <c r="M43" s="31"/>
      <c r="N43" s="31"/>
      <c r="O43" s="31"/>
      <c r="P43" s="100"/>
    </row>
    <row r="44" spans="1:16" ht="15.75" x14ac:dyDescent="0.2">
      <c r="A44" s="80"/>
      <c r="B44" s="97"/>
      <c r="C44" s="84" t="s">
        <v>72</v>
      </c>
      <c r="D44" s="84"/>
      <c r="E44" s="32">
        <f>D35</f>
        <v>0</v>
      </c>
      <c r="F44" s="85"/>
      <c r="G44" s="85"/>
      <c r="H44" s="85"/>
      <c r="I44" s="85"/>
      <c r="J44" s="85"/>
      <c r="K44" s="85"/>
      <c r="L44" s="85"/>
      <c r="M44" s="85"/>
      <c r="N44" s="85"/>
      <c r="O44" s="85"/>
      <c r="P44" s="85"/>
    </row>
    <row r="45" spans="1:16" ht="57" x14ac:dyDescent="0.2">
      <c r="A45" s="102">
        <v>6</v>
      </c>
      <c r="B45" s="101" t="s">
        <v>90</v>
      </c>
      <c r="C45" s="39" t="s">
        <v>87</v>
      </c>
      <c r="D45" s="35"/>
      <c r="E45" s="47">
        <v>0</v>
      </c>
      <c r="F45" s="26"/>
      <c r="G45" s="26"/>
      <c r="H45" s="26"/>
      <c r="I45" s="26"/>
      <c r="J45" s="26"/>
      <c r="K45" s="26"/>
      <c r="L45" s="26"/>
      <c r="M45" s="26"/>
      <c r="N45" s="26"/>
      <c r="O45" s="26"/>
      <c r="P45" s="92" t="s">
        <v>81</v>
      </c>
    </row>
    <row r="46" spans="1:16" ht="57" x14ac:dyDescent="0.2">
      <c r="A46" s="102"/>
      <c r="B46" s="101"/>
      <c r="C46" s="39" t="s">
        <v>88</v>
      </c>
      <c r="D46" s="35"/>
      <c r="E46" s="47">
        <v>0</v>
      </c>
      <c r="F46" s="26"/>
      <c r="G46" s="26"/>
      <c r="H46" s="26"/>
      <c r="I46" s="26"/>
      <c r="J46" s="26"/>
      <c r="K46" s="26"/>
      <c r="L46" s="26"/>
      <c r="M46" s="26"/>
      <c r="N46" s="26"/>
      <c r="O46" s="26"/>
      <c r="P46" s="93"/>
    </row>
    <row r="47" spans="1:16" ht="85.5" x14ac:dyDescent="0.2">
      <c r="A47" s="102"/>
      <c r="B47" s="101"/>
      <c r="C47" s="39" t="s">
        <v>89</v>
      </c>
      <c r="D47" s="35"/>
      <c r="E47" s="47">
        <v>0</v>
      </c>
      <c r="F47" s="26"/>
      <c r="G47" s="26"/>
      <c r="H47" s="26"/>
      <c r="I47" s="26"/>
      <c r="J47" s="26"/>
      <c r="K47" s="26"/>
      <c r="L47" s="26"/>
      <c r="M47" s="26"/>
      <c r="N47" s="26"/>
      <c r="O47" s="26"/>
      <c r="P47" s="94"/>
    </row>
    <row r="48" spans="1:16" ht="15.75" x14ac:dyDescent="0.2">
      <c r="A48" s="102"/>
      <c r="B48" s="101"/>
      <c r="C48" s="84" t="s">
        <v>72</v>
      </c>
      <c r="D48" s="84"/>
      <c r="E48" s="32">
        <f>D39</f>
        <v>0</v>
      </c>
      <c r="F48" s="85"/>
      <c r="G48" s="85"/>
      <c r="H48" s="85"/>
      <c r="I48" s="85"/>
      <c r="J48" s="85"/>
      <c r="K48" s="85"/>
      <c r="L48" s="85"/>
      <c r="M48" s="85"/>
      <c r="N48" s="85"/>
      <c r="O48" s="85"/>
      <c r="P48" s="85"/>
    </row>
    <row r="49" spans="1:16" ht="85.5" x14ac:dyDescent="0.2">
      <c r="A49" s="86">
        <v>7</v>
      </c>
      <c r="B49" s="81" t="s">
        <v>64</v>
      </c>
      <c r="C49" s="10" t="s">
        <v>41</v>
      </c>
      <c r="D49" s="11" t="s">
        <v>42</v>
      </c>
      <c r="E49" s="34">
        <f t="shared" ref="E49:E52" si="8">F49+K49</f>
        <v>5040</v>
      </c>
      <c r="F49" s="28">
        <f t="shared" ref="F49:F52" si="9">J49*I49</f>
        <v>5040</v>
      </c>
      <c r="G49" s="4">
        <f>7*8</f>
        <v>56</v>
      </c>
      <c r="H49" s="4">
        <v>2</v>
      </c>
      <c r="I49" s="4">
        <f t="shared" ref="I49:I52" si="10">H49*G49</f>
        <v>112</v>
      </c>
      <c r="J49" s="28">
        <v>45</v>
      </c>
      <c r="K49" s="28"/>
      <c r="L49" s="8"/>
      <c r="M49" s="31"/>
      <c r="N49" s="31"/>
      <c r="O49" s="31"/>
      <c r="P49" s="41" t="s">
        <v>124</v>
      </c>
    </row>
    <row r="50" spans="1:16" ht="69" customHeight="1" x14ac:dyDescent="0.2">
      <c r="A50" s="87"/>
      <c r="B50" s="82"/>
      <c r="C50" s="89" t="s">
        <v>43</v>
      </c>
      <c r="D50" s="11" t="s">
        <v>44</v>
      </c>
      <c r="E50" s="34">
        <f>F50+K50</f>
        <v>62400</v>
      </c>
      <c r="F50" s="28">
        <f t="shared" si="9"/>
        <v>21600</v>
      </c>
      <c r="G50" s="4">
        <f>30*8</f>
        <v>240</v>
      </c>
      <c r="H50" s="4">
        <v>2</v>
      </c>
      <c r="I50" s="4">
        <f t="shared" si="10"/>
        <v>480</v>
      </c>
      <c r="J50" s="28">
        <v>45</v>
      </c>
      <c r="K50" s="28">
        <f t="shared" ref="K50:K52" si="11">L50*(M50+N50+O50)</f>
        <v>40800</v>
      </c>
      <c r="L50" s="8">
        <v>2</v>
      </c>
      <c r="M50" s="31">
        <f>1400*2</f>
        <v>2800</v>
      </c>
      <c r="N50" s="31">
        <f>400*29</f>
        <v>11600</v>
      </c>
      <c r="O50" s="31">
        <f>200*30</f>
        <v>6000</v>
      </c>
      <c r="P50" s="90" t="s">
        <v>125</v>
      </c>
    </row>
    <row r="51" spans="1:16" ht="69" customHeight="1" x14ac:dyDescent="0.2">
      <c r="A51" s="87"/>
      <c r="B51" s="82"/>
      <c r="C51" s="89"/>
      <c r="D51" s="11" t="s">
        <v>45</v>
      </c>
      <c r="E51" s="34">
        <f>F51+K51</f>
        <v>36720</v>
      </c>
      <c r="F51" s="28">
        <f t="shared" si="9"/>
        <v>16320</v>
      </c>
      <c r="G51" s="4">
        <f t="shared" ref="G51:G52" si="12">30*8</f>
        <v>240</v>
      </c>
      <c r="H51" s="4">
        <v>1</v>
      </c>
      <c r="I51" s="4">
        <f t="shared" si="10"/>
        <v>240</v>
      </c>
      <c r="J51" s="28">
        <v>68</v>
      </c>
      <c r="K51" s="28">
        <f t="shared" si="11"/>
        <v>20400</v>
      </c>
      <c r="L51" s="8">
        <v>1</v>
      </c>
      <c r="M51" s="31">
        <f t="shared" ref="M51:M52" si="13">1400*2</f>
        <v>2800</v>
      </c>
      <c r="N51" s="31">
        <f t="shared" ref="N51:N52" si="14">400*29</f>
        <v>11600</v>
      </c>
      <c r="O51" s="31">
        <f t="shared" ref="O51:O52" si="15">200*30</f>
        <v>6000</v>
      </c>
      <c r="P51" s="91"/>
    </row>
    <row r="52" spans="1:16" ht="85.5" x14ac:dyDescent="0.2">
      <c r="A52" s="87"/>
      <c r="B52" s="82"/>
      <c r="C52" s="10" t="s">
        <v>46</v>
      </c>
      <c r="D52" s="11" t="s">
        <v>47</v>
      </c>
      <c r="E52" s="34">
        <f t="shared" si="8"/>
        <v>57120</v>
      </c>
      <c r="F52" s="28">
        <f t="shared" si="9"/>
        <v>16320</v>
      </c>
      <c r="G52" s="4">
        <f t="shared" si="12"/>
        <v>240</v>
      </c>
      <c r="H52" s="4">
        <v>2</v>
      </c>
      <c r="I52" s="4">
        <f t="shared" si="10"/>
        <v>480</v>
      </c>
      <c r="J52" s="28">
        <v>34</v>
      </c>
      <c r="K52" s="28">
        <f t="shared" si="11"/>
        <v>40800</v>
      </c>
      <c r="L52" s="8">
        <v>2</v>
      </c>
      <c r="M52" s="31">
        <f t="shared" si="13"/>
        <v>2800</v>
      </c>
      <c r="N52" s="31">
        <f t="shared" si="14"/>
        <v>11600</v>
      </c>
      <c r="O52" s="31">
        <f t="shared" si="15"/>
        <v>6000</v>
      </c>
      <c r="P52" s="41" t="s">
        <v>116</v>
      </c>
    </row>
    <row r="53" spans="1:16" ht="15.75" x14ac:dyDescent="0.2">
      <c r="A53" s="88"/>
      <c r="B53" s="82"/>
      <c r="C53" s="84" t="s">
        <v>32</v>
      </c>
      <c r="D53" s="84"/>
      <c r="E53" s="32">
        <f>SUM(E49:E52)</f>
        <v>161280</v>
      </c>
      <c r="F53" s="85"/>
      <c r="G53" s="85"/>
      <c r="H53" s="85"/>
      <c r="I53" s="85"/>
      <c r="J53" s="85"/>
      <c r="K53" s="85"/>
      <c r="L53" s="85"/>
      <c r="M53" s="85"/>
      <c r="N53" s="85"/>
      <c r="O53" s="85"/>
      <c r="P53" s="85"/>
    </row>
    <row r="54" spans="1:16" ht="70.5" customHeight="1" x14ac:dyDescent="0.2">
      <c r="A54" s="66">
        <v>8</v>
      </c>
      <c r="B54" s="67" t="s">
        <v>107</v>
      </c>
      <c r="C54" s="75" t="s">
        <v>95</v>
      </c>
      <c r="D54" s="23" t="s">
        <v>91</v>
      </c>
      <c r="E54" s="34">
        <f>F54+K54</f>
        <v>34304</v>
      </c>
      <c r="F54" s="4">
        <f>I54*J54</f>
        <v>11904</v>
      </c>
      <c r="G54" s="4">
        <v>96</v>
      </c>
      <c r="H54" s="4">
        <v>2</v>
      </c>
      <c r="I54" s="4">
        <f>G54*H54</f>
        <v>192</v>
      </c>
      <c r="J54" s="28">
        <v>62</v>
      </c>
      <c r="K54" s="28">
        <f>L54*(M54+N54+O54)</f>
        <v>22400</v>
      </c>
      <c r="L54" s="8">
        <v>2</v>
      </c>
      <c r="M54" s="31">
        <f>1400*4</f>
        <v>5600</v>
      </c>
      <c r="N54" s="31">
        <f>400*2*4</f>
        <v>3200</v>
      </c>
      <c r="O54" s="31">
        <f>200*3*4</f>
        <v>2400</v>
      </c>
      <c r="P54" s="76" t="s">
        <v>117</v>
      </c>
    </row>
    <row r="55" spans="1:16" ht="70.5" customHeight="1" x14ac:dyDescent="0.2">
      <c r="A55" s="66"/>
      <c r="B55" s="68"/>
      <c r="C55" s="75"/>
      <c r="D55" s="6" t="s">
        <v>92</v>
      </c>
      <c r="E55" s="34">
        <f>F55+K55</f>
        <v>17728</v>
      </c>
      <c r="F55" s="4">
        <f>I55*J55</f>
        <v>6528</v>
      </c>
      <c r="G55" s="40">
        <v>96</v>
      </c>
      <c r="H55" s="4">
        <v>1</v>
      </c>
      <c r="I55" s="4">
        <f>G55*H55</f>
        <v>96</v>
      </c>
      <c r="J55" s="28">
        <v>68</v>
      </c>
      <c r="K55" s="28">
        <f t="shared" ref="K55:K56" si="16">L55*(M55+N55+O55)</f>
        <v>11200</v>
      </c>
      <c r="L55" s="8">
        <v>1</v>
      </c>
      <c r="M55" s="31">
        <f>1400*4</f>
        <v>5600</v>
      </c>
      <c r="N55" s="31">
        <f>400*2*4</f>
        <v>3200</v>
      </c>
      <c r="O55" s="31">
        <f>200*3*4</f>
        <v>2400</v>
      </c>
      <c r="P55" s="77"/>
    </row>
    <row r="56" spans="1:16" ht="156.75" x14ac:dyDescent="0.2">
      <c r="A56" s="66"/>
      <c r="B56" s="68"/>
      <c r="C56" s="25" t="s">
        <v>106</v>
      </c>
      <c r="D56" s="25" t="s">
        <v>97</v>
      </c>
      <c r="E56" s="42">
        <f t="shared" ref="E56" si="17">F56+K56</f>
        <v>330480</v>
      </c>
      <c r="F56" s="43">
        <f>I56*J56</f>
        <v>330480</v>
      </c>
      <c r="G56" s="4">
        <v>1296</v>
      </c>
      <c r="H56" s="4">
        <v>5</v>
      </c>
      <c r="I56" s="4">
        <f>H56*G56</f>
        <v>6480</v>
      </c>
      <c r="J56" s="4">
        <v>51</v>
      </c>
      <c r="K56" s="43">
        <f t="shared" si="16"/>
        <v>0</v>
      </c>
      <c r="L56" s="8">
        <v>0</v>
      </c>
      <c r="M56" s="44">
        <v>0</v>
      </c>
      <c r="N56" s="44">
        <v>0</v>
      </c>
      <c r="O56" s="44">
        <v>0</v>
      </c>
      <c r="P56" s="41" t="s">
        <v>118</v>
      </c>
    </row>
    <row r="57" spans="1:16" ht="15.75" x14ac:dyDescent="0.2">
      <c r="A57" s="66"/>
      <c r="B57" s="69"/>
      <c r="C57" s="70" t="s">
        <v>32</v>
      </c>
      <c r="D57" s="71"/>
      <c r="E57" s="32">
        <f>SUM(E54:E56)</f>
        <v>382512</v>
      </c>
      <c r="F57" s="72"/>
      <c r="G57" s="73"/>
      <c r="H57" s="73"/>
      <c r="I57" s="73"/>
      <c r="J57" s="73"/>
      <c r="K57" s="73"/>
      <c r="L57" s="73"/>
      <c r="M57" s="73"/>
      <c r="N57" s="73"/>
      <c r="O57" s="73"/>
      <c r="P57" s="74"/>
    </row>
    <row r="58" spans="1:16" ht="52.5" customHeight="1" x14ac:dyDescent="0.35">
      <c r="A58" s="60" t="s">
        <v>110</v>
      </c>
      <c r="B58" s="61"/>
      <c r="C58" s="61"/>
      <c r="D58" s="62"/>
      <c r="E58" s="33">
        <f>E17+E20+E28+E34+E44+E48+E53+E57</f>
        <v>801496</v>
      </c>
      <c r="F58" s="63" t="s">
        <v>108</v>
      </c>
      <c r="G58" s="64"/>
      <c r="H58" s="64"/>
      <c r="I58" s="64"/>
      <c r="J58" s="64"/>
      <c r="K58" s="64"/>
      <c r="L58" s="64"/>
      <c r="M58" s="64"/>
      <c r="N58" s="64"/>
      <c r="O58" s="64"/>
      <c r="P58" s="65"/>
    </row>
    <row r="61" spans="1:16" x14ac:dyDescent="0.2">
      <c r="E61" s="46"/>
    </row>
  </sheetData>
  <mergeCells count="59">
    <mergeCell ref="F48:P48"/>
    <mergeCell ref="A45:A48"/>
    <mergeCell ref="B45:B48"/>
    <mergeCell ref="F44:P44"/>
    <mergeCell ref="C34:D34"/>
    <mergeCell ref="F34:P34"/>
    <mergeCell ref="B29:B34"/>
    <mergeCell ref="A29:A34"/>
    <mergeCell ref="P35:P43"/>
    <mergeCell ref="A1:P1"/>
    <mergeCell ref="A2:A4"/>
    <mergeCell ref="B2:B4"/>
    <mergeCell ref="C2:C4"/>
    <mergeCell ref="D2:D4"/>
    <mergeCell ref="E2:E4"/>
    <mergeCell ref="F2:J2"/>
    <mergeCell ref="K2:O2"/>
    <mergeCell ref="P2:P4"/>
    <mergeCell ref="F3:F4"/>
    <mergeCell ref="G3:G4"/>
    <mergeCell ref="H3:H4"/>
    <mergeCell ref="I3:I4"/>
    <mergeCell ref="J3:J4"/>
    <mergeCell ref="K3:K4"/>
    <mergeCell ref="F20:P20"/>
    <mergeCell ref="C17:D17"/>
    <mergeCell ref="P5:P16"/>
    <mergeCell ref="F17:P17"/>
    <mergeCell ref="L3:L4"/>
    <mergeCell ref="B5:B17"/>
    <mergeCell ref="A5:A17"/>
    <mergeCell ref="A18:A20"/>
    <mergeCell ref="B18:B20"/>
    <mergeCell ref="C18:C19"/>
    <mergeCell ref="C20:D20"/>
    <mergeCell ref="A21:A28"/>
    <mergeCell ref="B21:B28"/>
    <mergeCell ref="C28:D28"/>
    <mergeCell ref="F28:P28"/>
    <mergeCell ref="A49:A53"/>
    <mergeCell ref="B49:B53"/>
    <mergeCell ref="C50:C51"/>
    <mergeCell ref="P50:P51"/>
    <mergeCell ref="C53:D53"/>
    <mergeCell ref="F53:P53"/>
    <mergeCell ref="P45:P47"/>
    <mergeCell ref="C48:D48"/>
    <mergeCell ref="B35:B44"/>
    <mergeCell ref="A35:A44"/>
    <mergeCell ref="P29:P33"/>
    <mergeCell ref="C44:D44"/>
    <mergeCell ref="A58:D58"/>
    <mergeCell ref="F58:P58"/>
    <mergeCell ref="A54:A57"/>
    <mergeCell ref="B54:B57"/>
    <mergeCell ref="C57:D57"/>
    <mergeCell ref="F57:P57"/>
    <mergeCell ref="C54:C55"/>
    <mergeCell ref="P54:P5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zoomScale="80" zoomScaleNormal="80" workbookViewId="0">
      <pane xSplit="5" ySplit="4" topLeftCell="F5" activePane="bottomRight" state="frozen"/>
      <selection pane="topRight" activeCell="F1" sqref="F1"/>
      <selection pane="bottomLeft" activeCell="A5" sqref="A5"/>
      <selection pane="bottomRight" activeCell="H54" sqref="H54"/>
    </sheetView>
  </sheetViews>
  <sheetFormatPr defaultRowHeight="14.25" x14ac:dyDescent="0.2"/>
  <cols>
    <col min="1" max="1" width="6.75" customWidth="1"/>
    <col min="2" max="2" width="11" customWidth="1"/>
    <col min="3" max="3" width="19.25" customWidth="1"/>
    <col min="4" max="4" width="13.25" customWidth="1"/>
    <col min="5" max="5" width="15.875" customWidth="1"/>
    <col min="6" max="6" width="12.75" customWidth="1"/>
    <col min="11" max="11" width="11.5" customWidth="1"/>
    <col min="13" max="13" width="10.875" customWidth="1"/>
    <col min="14" max="14" width="10.75" customWidth="1"/>
    <col min="15" max="15" width="10.125" customWidth="1"/>
    <col min="16" max="16" width="38" style="50" customWidth="1"/>
  </cols>
  <sheetData>
    <row r="1" spans="1:16" ht="18.75" x14ac:dyDescent="0.2">
      <c r="A1" s="108" t="s">
        <v>16</v>
      </c>
      <c r="B1" s="108"/>
      <c r="C1" s="108"/>
      <c r="D1" s="108"/>
      <c r="E1" s="108"/>
      <c r="F1" s="108"/>
      <c r="G1" s="108"/>
      <c r="H1" s="108"/>
      <c r="I1" s="108"/>
      <c r="J1" s="108"/>
      <c r="K1" s="108"/>
      <c r="L1" s="108"/>
      <c r="M1" s="108"/>
      <c r="N1" s="108"/>
      <c r="O1" s="108"/>
      <c r="P1" s="108"/>
    </row>
    <row r="2" spans="1:16" x14ac:dyDescent="0.2">
      <c r="A2" s="109" t="s">
        <v>0</v>
      </c>
      <c r="B2" s="109" t="s">
        <v>1</v>
      </c>
      <c r="C2" s="109" t="s">
        <v>2</v>
      </c>
      <c r="D2" s="109" t="s">
        <v>3</v>
      </c>
      <c r="E2" s="109" t="s">
        <v>4</v>
      </c>
      <c r="F2" s="110" t="s">
        <v>5</v>
      </c>
      <c r="G2" s="110"/>
      <c r="H2" s="110"/>
      <c r="I2" s="110"/>
      <c r="J2" s="110"/>
      <c r="K2" s="107" t="s">
        <v>6</v>
      </c>
      <c r="L2" s="107"/>
      <c r="M2" s="107"/>
      <c r="N2" s="107"/>
      <c r="O2" s="107"/>
      <c r="P2" s="111" t="s">
        <v>7</v>
      </c>
    </row>
    <row r="3" spans="1:16" x14ac:dyDescent="0.2">
      <c r="A3" s="109"/>
      <c r="B3" s="109"/>
      <c r="C3" s="109"/>
      <c r="D3" s="109"/>
      <c r="E3" s="109"/>
      <c r="F3" s="110" t="s">
        <v>8</v>
      </c>
      <c r="G3" s="110" t="s">
        <v>9</v>
      </c>
      <c r="H3" s="112" t="s">
        <v>10</v>
      </c>
      <c r="I3" s="110" t="s">
        <v>11</v>
      </c>
      <c r="J3" s="110" t="s">
        <v>12</v>
      </c>
      <c r="K3" s="107" t="s">
        <v>8</v>
      </c>
      <c r="L3" s="107" t="s">
        <v>13</v>
      </c>
      <c r="M3" s="2" t="s">
        <v>66</v>
      </c>
      <c r="N3" s="2" t="s">
        <v>14</v>
      </c>
      <c r="O3" s="2" t="s">
        <v>15</v>
      </c>
      <c r="P3" s="111"/>
    </row>
    <row r="4" spans="1:16" ht="27" x14ac:dyDescent="0.2">
      <c r="A4" s="109"/>
      <c r="B4" s="109"/>
      <c r="C4" s="109"/>
      <c r="D4" s="109"/>
      <c r="E4" s="109"/>
      <c r="F4" s="110"/>
      <c r="G4" s="110"/>
      <c r="H4" s="112"/>
      <c r="I4" s="110"/>
      <c r="J4" s="110"/>
      <c r="K4" s="107"/>
      <c r="L4" s="107"/>
      <c r="M4" s="2" t="s">
        <v>12</v>
      </c>
      <c r="N4" s="2" t="s">
        <v>12</v>
      </c>
      <c r="O4" s="2" t="s">
        <v>12</v>
      </c>
      <c r="P4" s="111"/>
    </row>
    <row r="5" spans="1:16" ht="14.25" customHeight="1" x14ac:dyDescent="0.2">
      <c r="A5" s="59">
        <v>1</v>
      </c>
      <c r="B5" s="101" t="s">
        <v>65</v>
      </c>
      <c r="C5" s="16" t="s">
        <v>17</v>
      </c>
      <c r="D5" s="16"/>
      <c r="E5" s="22">
        <v>200000</v>
      </c>
      <c r="F5" s="16"/>
      <c r="G5" s="16"/>
      <c r="H5" s="16"/>
      <c r="I5" s="16"/>
      <c r="J5" s="16"/>
      <c r="K5" s="16"/>
      <c r="L5" s="16"/>
      <c r="M5" s="16"/>
      <c r="N5" s="16"/>
      <c r="O5" s="16"/>
      <c r="P5" s="98" t="s">
        <v>28</v>
      </c>
    </row>
    <row r="6" spans="1:16" x14ac:dyDescent="0.2">
      <c r="A6" s="59"/>
      <c r="B6" s="101"/>
      <c r="C6" s="16" t="s">
        <v>18</v>
      </c>
      <c r="D6" s="16"/>
      <c r="E6" s="22">
        <v>300000</v>
      </c>
      <c r="F6" s="16"/>
      <c r="G6" s="16"/>
      <c r="H6" s="16"/>
      <c r="I6" s="16"/>
      <c r="J6" s="16"/>
      <c r="K6" s="16"/>
      <c r="L6" s="16"/>
      <c r="M6" s="16"/>
      <c r="N6" s="16"/>
      <c r="O6" s="16"/>
      <c r="P6" s="99"/>
    </row>
    <row r="7" spans="1:16" x14ac:dyDescent="0.2">
      <c r="A7" s="59"/>
      <c r="B7" s="101"/>
      <c r="C7" s="16" t="s">
        <v>19</v>
      </c>
      <c r="D7" s="16"/>
      <c r="E7" s="22">
        <v>200000</v>
      </c>
      <c r="F7" s="16"/>
      <c r="G7" s="16"/>
      <c r="H7" s="16"/>
      <c r="I7" s="16"/>
      <c r="J7" s="16"/>
      <c r="K7" s="16"/>
      <c r="L7" s="16"/>
      <c r="M7" s="16"/>
      <c r="N7" s="16"/>
      <c r="O7" s="16"/>
      <c r="P7" s="99"/>
    </row>
    <row r="8" spans="1:16" x14ac:dyDescent="0.2">
      <c r="A8" s="59"/>
      <c r="B8" s="101"/>
      <c r="C8" s="16" t="s">
        <v>49</v>
      </c>
      <c r="D8" s="16"/>
      <c r="E8" s="22">
        <v>100000</v>
      </c>
      <c r="F8" s="16"/>
      <c r="G8" s="16"/>
      <c r="H8" s="16"/>
      <c r="I8" s="16"/>
      <c r="J8" s="16"/>
      <c r="K8" s="16"/>
      <c r="L8" s="16"/>
      <c r="M8" s="16"/>
      <c r="N8" s="16"/>
      <c r="O8" s="16"/>
      <c r="P8" s="99"/>
    </row>
    <row r="9" spans="1:16" x14ac:dyDescent="0.2">
      <c r="A9" s="59"/>
      <c r="B9" s="101"/>
      <c r="C9" s="16" t="s">
        <v>20</v>
      </c>
      <c r="D9" s="16"/>
      <c r="E9" s="22">
        <v>150000</v>
      </c>
      <c r="F9" s="16"/>
      <c r="G9" s="16"/>
      <c r="H9" s="16"/>
      <c r="I9" s="16"/>
      <c r="J9" s="16"/>
      <c r="K9" s="16"/>
      <c r="L9" s="16"/>
      <c r="M9" s="16"/>
      <c r="N9" s="16"/>
      <c r="O9" s="16"/>
      <c r="P9" s="99"/>
    </row>
    <row r="10" spans="1:16" x14ac:dyDescent="0.2">
      <c r="A10" s="59"/>
      <c r="B10" s="101"/>
      <c r="C10" s="16" t="s">
        <v>21</v>
      </c>
      <c r="D10" s="16"/>
      <c r="E10" s="22">
        <v>150000</v>
      </c>
      <c r="F10" s="16"/>
      <c r="G10" s="16"/>
      <c r="H10" s="16"/>
      <c r="I10" s="16"/>
      <c r="J10" s="16"/>
      <c r="K10" s="16"/>
      <c r="L10" s="16"/>
      <c r="M10" s="16"/>
      <c r="N10" s="16"/>
      <c r="O10" s="16"/>
      <c r="P10" s="99"/>
    </row>
    <row r="11" spans="1:16" x14ac:dyDescent="0.2">
      <c r="A11" s="59"/>
      <c r="B11" s="101"/>
      <c r="C11" s="16" t="s">
        <v>22</v>
      </c>
      <c r="D11" s="16"/>
      <c r="E11" s="22">
        <v>200000</v>
      </c>
      <c r="F11" s="16"/>
      <c r="G11" s="16"/>
      <c r="H11" s="16"/>
      <c r="I11" s="16"/>
      <c r="J11" s="16"/>
      <c r="K11" s="16"/>
      <c r="L11" s="16"/>
      <c r="M11" s="16"/>
      <c r="N11" s="16"/>
      <c r="O11" s="16"/>
      <c r="P11" s="99"/>
    </row>
    <row r="12" spans="1:16" x14ac:dyDescent="0.2">
      <c r="A12" s="59"/>
      <c r="B12" s="101"/>
      <c r="C12" s="16" t="s">
        <v>23</v>
      </c>
      <c r="D12" s="16"/>
      <c r="E12" s="22">
        <v>100000</v>
      </c>
      <c r="F12" s="16"/>
      <c r="G12" s="16"/>
      <c r="H12" s="16"/>
      <c r="I12" s="16"/>
      <c r="J12" s="16"/>
      <c r="K12" s="16"/>
      <c r="L12" s="16"/>
      <c r="M12" s="16"/>
      <c r="N12" s="16"/>
      <c r="O12" s="16"/>
      <c r="P12" s="99"/>
    </row>
    <row r="13" spans="1:16" x14ac:dyDescent="0.2">
      <c r="A13" s="59"/>
      <c r="B13" s="101"/>
      <c r="C13" s="16" t="s">
        <v>24</v>
      </c>
      <c r="D13" s="16"/>
      <c r="E13" s="22">
        <v>100000</v>
      </c>
      <c r="F13" s="16"/>
      <c r="G13" s="16"/>
      <c r="H13" s="16"/>
      <c r="I13" s="16"/>
      <c r="J13" s="16"/>
      <c r="K13" s="16"/>
      <c r="L13" s="16"/>
      <c r="M13" s="16"/>
      <c r="N13" s="16"/>
      <c r="O13" s="16"/>
      <c r="P13" s="99"/>
    </row>
    <row r="14" spans="1:16" x14ac:dyDescent="0.2">
      <c r="A14" s="59"/>
      <c r="B14" s="101"/>
      <c r="C14" s="16" t="s">
        <v>25</v>
      </c>
      <c r="D14" s="16"/>
      <c r="E14" s="22">
        <v>200000</v>
      </c>
      <c r="F14" s="16"/>
      <c r="G14" s="16"/>
      <c r="H14" s="16"/>
      <c r="I14" s="16"/>
      <c r="J14" s="16"/>
      <c r="K14" s="16"/>
      <c r="L14" s="16"/>
      <c r="M14" s="16"/>
      <c r="N14" s="16"/>
      <c r="O14" s="16"/>
      <c r="P14" s="99"/>
    </row>
    <row r="15" spans="1:16" x14ac:dyDescent="0.2">
      <c r="A15" s="59"/>
      <c r="B15" s="101"/>
      <c r="C15" s="16" t="s">
        <v>26</v>
      </c>
      <c r="D15" s="16"/>
      <c r="E15" s="22">
        <v>100000</v>
      </c>
      <c r="F15" s="16"/>
      <c r="G15" s="16"/>
      <c r="H15" s="16"/>
      <c r="I15" s="16"/>
      <c r="J15" s="16"/>
      <c r="K15" s="16"/>
      <c r="L15" s="16"/>
      <c r="M15" s="16"/>
      <c r="N15" s="16"/>
      <c r="O15" s="16"/>
      <c r="P15" s="99"/>
    </row>
    <row r="16" spans="1:16" x14ac:dyDescent="0.2">
      <c r="A16" s="59"/>
      <c r="B16" s="101"/>
      <c r="C16" s="16" t="s">
        <v>27</v>
      </c>
      <c r="D16" s="16"/>
      <c r="E16" s="22">
        <v>100000</v>
      </c>
      <c r="F16" s="16"/>
      <c r="G16" s="16"/>
      <c r="H16" s="16"/>
      <c r="I16" s="16"/>
      <c r="J16" s="16"/>
      <c r="K16" s="16"/>
      <c r="L16" s="16"/>
      <c r="M16" s="16"/>
      <c r="N16" s="16"/>
      <c r="O16" s="16"/>
      <c r="P16" s="100"/>
    </row>
    <row r="17" spans="1:16" ht="15.75" x14ac:dyDescent="0.2">
      <c r="A17" s="59"/>
      <c r="B17" s="101"/>
      <c r="C17" s="84" t="s">
        <v>32</v>
      </c>
      <c r="D17" s="84"/>
      <c r="E17" s="32">
        <v>0</v>
      </c>
      <c r="F17" s="72"/>
      <c r="G17" s="73"/>
      <c r="H17" s="73"/>
      <c r="I17" s="73"/>
      <c r="J17" s="73"/>
      <c r="K17" s="73"/>
      <c r="L17" s="73"/>
      <c r="M17" s="73"/>
      <c r="N17" s="73"/>
      <c r="O17" s="73"/>
      <c r="P17" s="74"/>
    </row>
    <row r="18" spans="1:16" ht="85.5" x14ac:dyDescent="0.2">
      <c r="A18" s="79">
        <v>2</v>
      </c>
      <c r="B18" s="82" t="s">
        <v>99</v>
      </c>
      <c r="C18" s="6" t="s">
        <v>34</v>
      </c>
      <c r="D18" s="17" t="s">
        <v>30</v>
      </c>
      <c r="E18" s="34">
        <f t="shared" ref="E18:E23" si="0">F18+K18</f>
        <v>1792</v>
      </c>
      <c r="F18" s="34">
        <f t="shared" ref="F18:F23" si="1">J18*I18</f>
        <v>992</v>
      </c>
      <c r="G18" s="4">
        <v>16</v>
      </c>
      <c r="H18" s="5">
        <v>1</v>
      </c>
      <c r="I18" s="5">
        <f t="shared" ref="I18:I23" si="2">H18*G18</f>
        <v>16</v>
      </c>
      <c r="J18" s="34">
        <v>62</v>
      </c>
      <c r="K18" s="34">
        <f>L18*(M18+N18+O18)</f>
        <v>800</v>
      </c>
      <c r="L18" s="8">
        <v>1</v>
      </c>
      <c r="M18" s="8"/>
      <c r="N18" s="34">
        <f>400*1</f>
        <v>400</v>
      </c>
      <c r="O18" s="34">
        <f>200*2</f>
        <v>400</v>
      </c>
      <c r="P18" s="38" t="s">
        <v>137</v>
      </c>
    </row>
    <row r="19" spans="1:16" ht="99.75" x14ac:dyDescent="0.2">
      <c r="A19" s="79"/>
      <c r="B19" s="82"/>
      <c r="C19" s="9" t="s">
        <v>35</v>
      </c>
      <c r="D19" s="17" t="s">
        <v>30</v>
      </c>
      <c r="E19" s="34">
        <f t="shared" si="0"/>
        <v>6176</v>
      </c>
      <c r="F19" s="34">
        <f t="shared" si="1"/>
        <v>2976</v>
      </c>
      <c r="G19" s="4">
        <v>48</v>
      </c>
      <c r="H19" s="5">
        <v>1</v>
      </c>
      <c r="I19" s="5">
        <f t="shared" si="2"/>
        <v>48</v>
      </c>
      <c r="J19" s="34">
        <v>62</v>
      </c>
      <c r="K19" s="34">
        <f>L19*(M19+N19+O19)</f>
        <v>3200</v>
      </c>
      <c r="L19" s="8">
        <v>1</v>
      </c>
      <c r="M19" s="8"/>
      <c r="N19" s="34">
        <f>400*5</f>
        <v>2000</v>
      </c>
      <c r="O19" s="34">
        <f>200*6</f>
        <v>1200</v>
      </c>
      <c r="P19" s="38" t="s">
        <v>128</v>
      </c>
    </row>
    <row r="20" spans="1:16" ht="85.5" x14ac:dyDescent="0.2">
      <c r="A20" s="79"/>
      <c r="B20" s="82"/>
      <c r="C20" s="6" t="s">
        <v>36</v>
      </c>
      <c r="D20" s="17" t="s">
        <v>30</v>
      </c>
      <c r="E20" s="34">
        <f t="shared" si="0"/>
        <v>2888</v>
      </c>
      <c r="F20" s="34">
        <f t="shared" si="1"/>
        <v>1488</v>
      </c>
      <c r="G20" s="4">
        <v>24</v>
      </c>
      <c r="H20" s="5">
        <v>1</v>
      </c>
      <c r="I20" s="5">
        <f t="shared" si="2"/>
        <v>24</v>
      </c>
      <c r="J20" s="34">
        <v>62</v>
      </c>
      <c r="K20" s="34">
        <f t="shared" ref="K20:K23" si="3">L20*(M20+N20+O20)</f>
        <v>1400</v>
      </c>
      <c r="L20" s="8">
        <v>1</v>
      </c>
      <c r="M20" s="8"/>
      <c r="N20" s="34">
        <f>400*2</f>
        <v>800</v>
      </c>
      <c r="O20" s="34">
        <f>200*3</f>
        <v>600</v>
      </c>
      <c r="P20" s="38" t="s">
        <v>129</v>
      </c>
    </row>
    <row r="21" spans="1:16" ht="85.5" x14ac:dyDescent="0.2">
      <c r="A21" s="79"/>
      <c r="B21" s="82"/>
      <c r="C21" s="6" t="s">
        <v>37</v>
      </c>
      <c r="D21" s="17" t="s">
        <v>30</v>
      </c>
      <c r="E21" s="34">
        <f t="shared" si="0"/>
        <v>1792</v>
      </c>
      <c r="F21" s="34">
        <f t="shared" si="1"/>
        <v>992</v>
      </c>
      <c r="G21" s="4">
        <v>16</v>
      </c>
      <c r="H21" s="5">
        <v>1</v>
      </c>
      <c r="I21" s="5">
        <f t="shared" si="2"/>
        <v>16</v>
      </c>
      <c r="J21" s="34">
        <v>62</v>
      </c>
      <c r="K21" s="34">
        <f t="shared" si="3"/>
        <v>800</v>
      </c>
      <c r="L21" s="8">
        <v>1</v>
      </c>
      <c r="M21" s="8"/>
      <c r="N21" s="34">
        <f>400*1</f>
        <v>400</v>
      </c>
      <c r="O21" s="34">
        <f>200*2</f>
        <v>400</v>
      </c>
      <c r="P21" s="38" t="s">
        <v>139</v>
      </c>
    </row>
    <row r="22" spans="1:16" ht="85.5" x14ac:dyDescent="0.2">
      <c r="A22" s="79"/>
      <c r="B22" s="82"/>
      <c r="C22" s="6" t="s">
        <v>39</v>
      </c>
      <c r="D22" s="17" t="s">
        <v>30</v>
      </c>
      <c r="E22" s="34">
        <f t="shared" si="0"/>
        <v>2888</v>
      </c>
      <c r="F22" s="34">
        <f t="shared" si="1"/>
        <v>1488</v>
      </c>
      <c r="G22" s="4">
        <v>24</v>
      </c>
      <c r="H22" s="5">
        <v>1</v>
      </c>
      <c r="I22" s="5">
        <f t="shared" si="2"/>
        <v>24</v>
      </c>
      <c r="J22" s="34">
        <v>62</v>
      </c>
      <c r="K22" s="34">
        <f t="shared" si="3"/>
        <v>1400</v>
      </c>
      <c r="L22" s="8">
        <v>1</v>
      </c>
      <c r="M22" s="8"/>
      <c r="N22" s="34">
        <f>400*2</f>
        <v>800</v>
      </c>
      <c r="O22" s="34">
        <f>200*3</f>
        <v>600</v>
      </c>
      <c r="P22" s="38" t="s">
        <v>130</v>
      </c>
    </row>
    <row r="23" spans="1:16" ht="85.5" x14ac:dyDescent="0.2">
      <c r="A23" s="79"/>
      <c r="B23" s="82"/>
      <c r="C23" s="6" t="s">
        <v>40</v>
      </c>
      <c r="D23" s="17" t="s">
        <v>30</v>
      </c>
      <c r="E23" s="34">
        <f t="shared" si="0"/>
        <v>2888</v>
      </c>
      <c r="F23" s="34">
        <f t="shared" si="1"/>
        <v>1488</v>
      </c>
      <c r="G23" s="4">
        <v>24</v>
      </c>
      <c r="H23" s="5">
        <v>1</v>
      </c>
      <c r="I23" s="5">
        <f t="shared" si="2"/>
        <v>24</v>
      </c>
      <c r="J23" s="34">
        <v>62</v>
      </c>
      <c r="K23" s="34">
        <f t="shared" si="3"/>
        <v>1400</v>
      </c>
      <c r="L23" s="8">
        <v>1</v>
      </c>
      <c r="M23" s="8"/>
      <c r="N23" s="34">
        <f>400*2</f>
        <v>800</v>
      </c>
      <c r="O23" s="34">
        <f>200*3</f>
        <v>600</v>
      </c>
      <c r="P23" s="38" t="s">
        <v>140</v>
      </c>
    </row>
    <row r="24" spans="1:16" ht="15.75" x14ac:dyDescent="0.2">
      <c r="A24" s="80"/>
      <c r="B24" s="83"/>
      <c r="C24" s="84" t="s">
        <v>32</v>
      </c>
      <c r="D24" s="84"/>
      <c r="E24" s="32">
        <f>SUM(E18:E23)</f>
        <v>18424</v>
      </c>
      <c r="F24" s="85"/>
      <c r="G24" s="85"/>
      <c r="H24" s="85"/>
      <c r="I24" s="85"/>
      <c r="J24" s="85"/>
      <c r="K24" s="85"/>
      <c r="L24" s="85"/>
      <c r="M24" s="85"/>
      <c r="N24" s="85"/>
      <c r="O24" s="85"/>
      <c r="P24" s="85"/>
    </row>
    <row r="25" spans="1:16" ht="28.5" x14ac:dyDescent="0.2">
      <c r="A25" s="78">
        <v>3</v>
      </c>
      <c r="B25" s="95" t="s">
        <v>74</v>
      </c>
      <c r="C25" s="36" t="s">
        <v>67</v>
      </c>
      <c r="D25" s="23"/>
      <c r="E25" s="27">
        <v>0</v>
      </c>
      <c r="F25" s="5"/>
      <c r="G25" s="4"/>
      <c r="H25" s="5"/>
      <c r="I25" s="5"/>
      <c r="J25" s="5"/>
      <c r="K25" s="5"/>
      <c r="L25" s="5"/>
      <c r="M25" s="5"/>
      <c r="N25" s="5"/>
      <c r="O25" s="5"/>
      <c r="P25" s="98" t="s">
        <v>80</v>
      </c>
    </row>
    <row r="26" spans="1:16" x14ac:dyDescent="0.2">
      <c r="A26" s="79"/>
      <c r="B26" s="96"/>
      <c r="C26" s="53" t="s">
        <v>68</v>
      </c>
      <c r="D26" s="23"/>
      <c r="E26" s="27">
        <v>0</v>
      </c>
      <c r="F26" s="5"/>
      <c r="G26" s="4"/>
      <c r="H26" s="5"/>
      <c r="I26" s="5"/>
      <c r="J26" s="5"/>
      <c r="K26" s="5"/>
      <c r="L26" s="5"/>
      <c r="M26" s="5"/>
      <c r="N26" s="5"/>
      <c r="O26" s="5"/>
      <c r="P26" s="99"/>
    </row>
    <row r="27" spans="1:16" ht="28.5" x14ac:dyDescent="0.2">
      <c r="A27" s="79"/>
      <c r="B27" s="96"/>
      <c r="C27" s="53" t="s">
        <v>69</v>
      </c>
      <c r="D27" s="23"/>
      <c r="E27" s="27">
        <v>0</v>
      </c>
      <c r="F27" s="5"/>
      <c r="G27" s="4"/>
      <c r="H27" s="5"/>
      <c r="I27" s="5"/>
      <c r="J27" s="5"/>
      <c r="K27" s="5"/>
      <c r="L27" s="5"/>
      <c r="M27" s="5"/>
      <c r="N27" s="5"/>
      <c r="O27" s="5"/>
      <c r="P27" s="99"/>
    </row>
    <row r="28" spans="1:16" x14ac:dyDescent="0.2">
      <c r="A28" s="79"/>
      <c r="B28" s="96"/>
      <c r="C28" s="52" t="s">
        <v>70</v>
      </c>
      <c r="D28" s="23"/>
      <c r="E28" s="27">
        <v>0</v>
      </c>
      <c r="F28" s="5"/>
      <c r="G28" s="4"/>
      <c r="H28" s="5"/>
      <c r="I28" s="5"/>
      <c r="J28" s="5"/>
      <c r="K28" s="5"/>
      <c r="L28" s="5"/>
      <c r="M28" s="5"/>
      <c r="N28" s="5"/>
      <c r="O28" s="5"/>
      <c r="P28" s="99"/>
    </row>
    <row r="29" spans="1:16" x14ac:dyDescent="0.2">
      <c r="A29" s="79"/>
      <c r="B29" s="96"/>
      <c r="C29" s="36" t="s">
        <v>71</v>
      </c>
      <c r="D29" s="23"/>
      <c r="E29" s="27">
        <v>0</v>
      </c>
      <c r="F29" s="5"/>
      <c r="G29" s="4"/>
      <c r="H29" s="5"/>
      <c r="I29" s="5"/>
      <c r="J29" s="5"/>
      <c r="K29" s="5"/>
      <c r="L29" s="5"/>
      <c r="M29" s="4"/>
      <c r="N29" s="5"/>
      <c r="O29" s="5"/>
      <c r="P29" s="100"/>
    </row>
    <row r="30" spans="1:16" ht="15.75" x14ac:dyDescent="0.2">
      <c r="A30" s="80"/>
      <c r="B30" s="97"/>
      <c r="C30" s="84" t="s">
        <v>72</v>
      </c>
      <c r="D30" s="84"/>
      <c r="E30" s="32">
        <f>SUM(E25:E29)</f>
        <v>0</v>
      </c>
      <c r="F30" s="85"/>
      <c r="G30" s="85"/>
      <c r="H30" s="85"/>
      <c r="I30" s="85"/>
      <c r="J30" s="85"/>
      <c r="K30" s="85"/>
      <c r="L30" s="85"/>
      <c r="M30" s="85"/>
      <c r="N30" s="85"/>
      <c r="O30" s="85"/>
      <c r="P30" s="85"/>
    </row>
    <row r="31" spans="1:16" x14ac:dyDescent="0.2">
      <c r="A31" s="78">
        <v>4</v>
      </c>
      <c r="B31" s="95" t="s">
        <v>60</v>
      </c>
      <c r="C31" s="53" t="s">
        <v>82</v>
      </c>
      <c r="D31" s="31"/>
      <c r="E31" s="31">
        <v>0</v>
      </c>
      <c r="F31" s="31"/>
      <c r="G31" s="31"/>
      <c r="H31" s="31"/>
      <c r="I31" s="31"/>
      <c r="J31" s="31"/>
      <c r="K31" s="31"/>
      <c r="L31" s="31"/>
      <c r="M31" s="31"/>
      <c r="N31" s="31"/>
      <c r="O31" s="31"/>
      <c r="P31" s="98" t="s">
        <v>80</v>
      </c>
    </row>
    <row r="32" spans="1:16" x14ac:dyDescent="0.2">
      <c r="A32" s="79"/>
      <c r="B32" s="96"/>
      <c r="C32" s="36" t="s">
        <v>83</v>
      </c>
      <c r="D32" s="31"/>
      <c r="E32" s="31">
        <v>0</v>
      </c>
      <c r="F32" s="31"/>
      <c r="G32" s="31"/>
      <c r="H32" s="31"/>
      <c r="I32" s="31"/>
      <c r="J32" s="31"/>
      <c r="K32" s="31"/>
      <c r="L32" s="31"/>
      <c r="M32" s="31"/>
      <c r="N32" s="31"/>
      <c r="O32" s="31"/>
      <c r="P32" s="99"/>
    </row>
    <row r="33" spans="1:16" x14ac:dyDescent="0.2">
      <c r="A33" s="79"/>
      <c r="B33" s="96"/>
      <c r="C33" s="36" t="s">
        <v>84</v>
      </c>
      <c r="D33" s="31"/>
      <c r="E33" s="31">
        <v>0</v>
      </c>
      <c r="F33" s="31"/>
      <c r="G33" s="31"/>
      <c r="H33" s="31"/>
      <c r="I33" s="31"/>
      <c r="J33" s="31"/>
      <c r="K33" s="31"/>
      <c r="L33" s="31"/>
      <c r="M33" s="31"/>
      <c r="N33" s="31"/>
      <c r="O33" s="31"/>
      <c r="P33" s="99"/>
    </row>
    <row r="34" spans="1:16" ht="28.5" x14ac:dyDescent="0.2">
      <c r="A34" s="79"/>
      <c r="B34" s="96"/>
      <c r="C34" s="52" t="s">
        <v>86</v>
      </c>
      <c r="D34" s="31"/>
      <c r="E34" s="31">
        <v>0</v>
      </c>
      <c r="F34" s="31"/>
      <c r="G34" s="31"/>
      <c r="H34" s="31"/>
      <c r="I34" s="31"/>
      <c r="J34" s="31"/>
      <c r="K34" s="31"/>
      <c r="L34" s="31"/>
      <c r="M34" s="31"/>
      <c r="N34" s="31"/>
      <c r="O34" s="31"/>
      <c r="P34" s="99"/>
    </row>
    <row r="35" spans="1:16" x14ac:dyDescent="0.2">
      <c r="A35" s="79"/>
      <c r="B35" s="96"/>
      <c r="C35" s="52" t="s">
        <v>85</v>
      </c>
      <c r="D35" s="31"/>
      <c r="E35" s="31">
        <v>0</v>
      </c>
      <c r="F35" s="31"/>
      <c r="G35" s="31"/>
      <c r="H35" s="31"/>
      <c r="I35" s="31"/>
      <c r="J35" s="31"/>
      <c r="K35" s="31"/>
      <c r="L35" s="31"/>
      <c r="M35" s="31"/>
      <c r="N35" s="31"/>
      <c r="O35" s="31"/>
      <c r="P35" s="99"/>
    </row>
    <row r="36" spans="1:16" ht="42.75" x14ac:dyDescent="0.2">
      <c r="A36" s="79"/>
      <c r="B36" s="96"/>
      <c r="C36" s="52" t="s">
        <v>75</v>
      </c>
      <c r="D36" s="31"/>
      <c r="E36" s="31">
        <v>0</v>
      </c>
      <c r="F36" s="31"/>
      <c r="G36" s="31"/>
      <c r="H36" s="31"/>
      <c r="I36" s="31"/>
      <c r="J36" s="31"/>
      <c r="K36" s="31"/>
      <c r="L36" s="31"/>
      <c r="M36" s="31"/>
      <c r="N36" s="31"/>
      <c r="O36" s="31"/>
      <c r="P36" s="99"/>
    </row>
    <row r="37" spans="1:16" ht="28.5" x14ac:dyDescent="0.2">
      <c r="A37" s="79"/>
      <c r="B37" s="96"/>
      <c r="C37" s="36" t="s">
        <v>76</v>
      </c>
      <c r="D37" s="31"/>
      <c r="E37" s="31">
        <v>0</v>
      </c>
      <c r="F37" s="31"/>
      <c r="G37" s="31"/>
      <c r="H37" s="31"/>
      <c r="I37" s="31"/>
      <c r="J37" s="31"/>
      <c r="K37" s="31"/>
      <c r="L37" s="31"/>
      <c r="M37" s="31"/>
      <c r="N37" s="31"/>
      <c r="O37" s="31"/>
      <c r="P37" s="99"/>
    </row>
    <row r="38" spans="1:16" ht="28.5" x14ac:dyDescent="0.2">
      <c r="A38" s="79"/>
      <c r="B38" s="96"/>
      <c r="C38" s="52" t="s">
        <v>77</v>
      </c>
      <c r="D38" s="31"/>
      <c r="E38" s="31">
        <v>0</v>
      </c>
      <c r="F38" s="31"/>
      <c r="G38" s="31"/>
      <c r="H38" s="31"/>
      <c r="I38" s="31"/>
      <c r="J38" s="31"/>
      <c r="K38" s="31"/>
      <c r="L38" s="31"/>
      <c r="M38" s="31"/>
      <c r="N38" s="31"/>
      <c r="O38" s="31"/>
      <c r="P38" s="99"/>
    </row>
    <row r="39" spans="1:16" x14ac:dyDescent="0.2">
      <c r="A39" s="79"/>
      <c r="B39" s="96"/>
      <c r="C39" s="36" t="s">
        <v>78</v>
      </c>
      <c r="D39" s="31"/>
      <c r="E39" s="31">
        <v>0</v>
      </c>
      <c r="F39" s="31"/>
      <c r="G39" s="31"/>
      <c r="H39" s="31"/>
      <c r="I39" s="31"/>
      <c r="J39" s="31"/>
      <c r="K39" s="31"/>
      <c r="L39" s="31"/>
      <c r="M39" s="31"/>
      <c r="N39" s="31"/>
      <c r="O39" s="31"/>
      <c r="P39" s="100"/>
    </row>
    <row r="40" spans="1:16" ht="15.75" x14ac:dyDescent="0.2">
      <c r="A40" s="80"/>
      <c r="B40" s="97"/>
      <c r="C40" s="84" t="s">
        <v>72</v>
      </c>
      <c r="D40" s="84"/>
      <c r="E40" s="32">
        <f>D31</f>
        <v>0</v>
      </c>
      <c r="F40" s="85"/>
      <c r="G40" s="85"/>
      <c r="H40" s="85"/>
      <c r="I40" s="85"/>
      <c r="J40" s="85"/>
      <c r="K40" s="85"/>
      <c r="L40" s="85"/>
      <c r="M40" s="85"/>
      <c r="N40" s="85"/>
      <c r="O40" s="85"/>
      <c r="P40" s="85"/>
    </row>
    <row r="41" spans="1:16" ht="71.25" x14ac:dyDescent="0.2">
      <c r="A41" s="102">
        <v>5</v>
      </c>
      <c r="B41" s="101" t="s">
        <v>90</v>
      </c>
      <c r="C41" s="39" t="s">
        <v>87</v>
      </c>
      <c r="D41" s="35"/>
      <c r="E41" s="47">
        <v>0</v>
      </c>
      <c r="F41" s="51"/>
      <c r="G41" s="51"/>
      <c r="H41" s="51"/>
      <c r="I41" s="51"/>
      <c r="J41" s="51"/>
      <c r="K41" s="51"/>
      <c r="L41" s="51"/>
      <c r="M41" s="51"/>
      <c r="N41" s="51"/>
      <c r="O41" s="51"/>
      <c r="P41" s="92" t="s">
        <v>80</v>
      </c>
    </row>
    <row r="42" spans="1:16" ht="71.25" x14ac:dyDescent="0.2">
      <c r="A42" s="102"/>
      <c r="B42" s="101"/>
      <c r="C42" s="39" t="s">
        <v>88</v>
      </c>
      <c r="D42" s="35"/>
      <c r="E42" s="47">
        <v>0</v>
      </c>
      <c r="F42" s="51"/>
      <c r="G42" s="51"/>
      <c r="H42" s="51"/>
      <c r="I42" s="51"/>
      <c r="J42" s="51"/>
      <c r="K42" s="51"/>
      <c r="L42" s="51"/>
      <c r="M42" s="51"/>
      <c r="N42" s="51"/>
      <c r="O42" s="51"/>
      <c r="P42" s="93"/>
    </row>
    <row r="43" spans="1:16" ht="99.75" x14ac:dyDescent="0.2">
      <c r="A43" s="102"/>
      <c r="B43" s="101"/>
      <c r="C43" s="39" t="s">
        <v>89</v>
      </c>
      <c r="D43" s="35"/>
      <c r="E43" s="47">
        <v>0</v>
      </c>
      <c r="F43" s="51"/>
      <c r="G43" s="51"/>
      <c r="H43" s="51"/>
      <c r="I43" s="51"/>
      <c r="J43" s="51"/>
      <c r="K43" s="51"/>
      <c r="L43" s="51"/>
      <c r="M43" s="51"/>
      <c r="N43" s="51"/>
      <c r="O43" s="51"/>
      <c r="P43" s="94"/>
    </row>
    <row r="44" spans="1:16" ht="15.75" x14ac:dyDescent="0.2">
      <c r="A44" s="102"/>
      <c r="B44" s="101"/>
      <c r="C44" s="84" t="s">
        <v>72</v>
      </c>
      <c r="D44" s="84"/>
      <c r="E44" s="32">
        <f>D35</f>
        <v>0</v>
      </c>
      <c r="F44" s="85"/>
      <c r="G44" s="85"/>
      <c r="H44" s="85"/>
      <c r="I44" s="85"/>
      <c r="J44" s="85"/>
      <c r="K44" s="85"/>
      <c r="L44" s="85"/>
      <c r="M44" s="85"/>
      <c r="N44" s="85"/>
      <c r="O44" s="85"/>
      <c r="P44" s="85"/>
    </row>
    <row r="45" spans="1:16" ht="85.5" x14ac:dyDescent="0.2">
      <c r="A45" s="66">
        <v>6</v>
      </c>
      <c r="B45" s="67" t="s">
        <v>101</v>
      </c>
      <c r="C45" s="13" t="s">
        <v>102</v>
      </c>
      <c r="D45" s="14" t="s">
        <v>48</v>
      </c>
      <c r="E45" s="34">
        <f>F45+K45</f>
        <v>10900</v>
      </c>
      <c r="F45" s="34">
        <f>I45*J45</f>
        <v>3600</v>
      </c>
      <c r="G45" s="7">
        <v>80</v>
      </c>
      <c r="H45" s="7">
        <v>1</v>
      </c>
      <c r="I45" s="34">
        <f>H45*G45</f>
        <v>80</v>
      </c>
      <c r="J45" s="34">
        <v>45</v>
      </c>
      <c r="K45" s="7">
        <f>L45*(M45+N45+O45)</f>
        <v>7300</v>
      </c>
      <c r="L45" s="7">
        <v>1</v>
      </c>
      <c r="M45" s="34">
        <v>500</v>
      </c>
      <c r="N45" s="34">
        <f>400*11</f>
        <v>4400</v>
      </c>
      <c r="O45" s="34">
        <f>200*12</f>
        <v>2400</v>
      </c>
      <c r="P45" s="38" t="s">
        <v>132</v>
      </c>
    </row>
    <row r="46" spans="1:16" ht="15.75" x14ac:dyDescent="0.2">
      <c r="A46" s="66"/>
      <c r="B46" s="69"/>
      <c r="C46" s="70" t="s">
        <v>32</v>
      </c>
      <c r="D46" s="71"/>
      <c r="E46" s="32">
        <f>SUM(E45:E45)</f>
        <v>10900</v>
      </c>
      <c r="F46" s="72"/>
      <c r="G46" s="73"/>
      <c r="H46" s="73"/>
      <c r="I46" s="73"/>
      <c r="J46" s="73"/>
      <c r="K46" s="73"/>
      <c r="L46" s="73"/>
      <c r="M46" s="73"/>
      <c r="N46" s="73"/>
      <c r="O46" s="73"/>
      <c r="P46" s="74"/>
    </row>
    <row r="47" spans="1:16" ht="70.5" customHeight="1" x14ac:dyDescent="0.2">
      <c r="A47" s="86">
        <v>7</v>
      </c>
      <c r="B47" s="67" t="s">
        <v>104</v>
      </c>
      <c r="C47" s="113" t="s">
        <v>96</v>
      </c>
      <c r="D47" s="23" t="s">
        <v>94</v>
      </c>
      <c r="E47" s="34">
        <f>F47+K47</f>
        <v>9168</v>
      </c>
      <c r="F47" s="34">
        <f t="shared" ref="F47:F48" si="4">I47*J47</f>
        <v>3968</v>
      </c>
      <c r="G47" s="40">
        <v>64</v>
      </c>
      <c r="H47" s="4">
        <v>1</v>
      </c>
      <c r="I47" s="4">
        <f t="shared" ref="I47:I48" si="5">G47*H47</f>
        <v>64</v>
      </c>
      <c r="J47" s="28">
        <v>62</v>
      </c>
      <c r="K47" s="28">
        <f t="shared" ref="K47:K49" si="6">L47*(M47+N47+O47)</f>
        <v>5200</v>
      </c>
      <c r="L47" s="8">
        <v>1</v>
      </c>
      <c r="M47" s="31">
        <f>500*1*4</f>
        <v>2000</v>
      </c>
      <c r="N47" s="31">
        <f>400*1*4</f>
        <v>1600</v>
      </c>
      <c r="O47" s="31">
        <f>200*2*4</f>
        <v>1600</v>
      </c>
      <c r="P47" s="76" t="s">
        <v>133</v>
      </c>
    </row>
    <row r="48" spans="1:16" ht="70.5" customHeight="1" x14ac:dyDescent="0.2">
      <c r="A48" s="87"/>
      <c r="B48" s="68"/>
      <c r="C48" s="114"/>
      <c r="D48" s="6" t="s">
        <v>92</v>
      </c>
      <c r="E48" s="34">
        <f>F48+K48</f>
        <v>9552</v>
      </c>
      <c r="F48" s="34">
        <f t="shared" si="4"/>
        <v>4352</v>
      </c>
      <c r="G48" s="40">
        <v>64</v>
      </c>
      <c r="H48" s="4">
        <v>1</v>
      </c>
      <c r="I48" s="4">
        <f t="shared" si="5"/>
        <v>64</v>
      </c>
      <c r="J48" s="28">
        <v>68</v>
      </c>
      <c r="K48" s="28">
        <f t="shared" si="6"/>
        <v>5200</v>
      </c>
      <c r="L48" s="8">
        <v>1</v>
      </c>
      <c r="M48" s="31">
        <f>500*1*4</f>
        <v>2000</v>
      </c>
      <c r="N48" s="31">
        <f>400*1*4</f>
        <v>1600</v>
      </c>
      <c r="O48" s="31">
        <f>200*2*4</f>
        <v>1600</v>
      </c>
      <c r="P48" s="77"/>
    </row>
    <row r="49" spans="1:16" ht="156.75" x14ac:dyDescent="0.2">
      <c r="A49" s="87"/>
      <c r="B49" s="68"/>
      <c r="C49" s="25" t="s">
        <v>93</v>
      </c>
      <c r="D49" s="25" t="s">
        <v>97</v>
      </c>
      <c r="E49" s="34">
        <f t="shared" ref="E49" si="7">F49+K49</f>
        <v>13770</v>
      </c>
      <c r="F49" s="34">
        <f>I49*J49</f>
        <v>13770</v>
      </c>
      <c r="G49" s="4">
        <v>270</v>
      </c>
      <c r="H49" s="4">
        <v>1</v>
      </c>
      <c r="I49" s="4">
        <f>H49*G49</f>
        <v>270</v>
      </c>
      <c r="J49" s="4">
        <v>51</v>
      </c>
      <c r="K49" s="43">
        <f t="shared" si="6"/>
        <v>0</v>
      </c>
      <c r="L49" s="8">
        <v>0</v>
      </c>
      <c r="M49" s="44">
        <v>0</v>
      </c>
      <c r="N49" s="44">
        <v>0</v>
      </c>
      <c r="O49" s="44">
        <v>0</v>
      </c>
      <c r="P49" s="41" t="s">
        <v>127</v>
      </c>
    </row>
    <row r="50" spans="1:16" ht="15.75" x14ac:dyDescent="0.2">
      <c r="A50" s="88"/>
      <c r="B50" s="69"/>
      <c r="C50" s="70" t="s">
        <v>32</v>
      </c>
      <c r="D50" s="71"/>
      <c r="E50" s="32">
        <f>SUM(E47:E49)</f>
        <v>32490</v>
      </c>
      <c r="F50" s="72"/>
      <c r="G50" s="73"/>
      <c r="H50" s="73"/>
      <c r="I50" s="73"/>
      <c r="J50" s="73"/>
      <c r="K50" s="73"/>
      <c r="L50" s="73"/>
      <c r="M50" s="73"/>
      <c r="N50" s="73"/>
      <c r="O50" s="73"/>
      <c r="P50" s="74"/>
    </row>
    <row r="51" spans="1:16" ht="51.75" customHeight="1" x14ac:dyDescent="0.35">
      <c r="A51" s="60" t="s">
        <v>109</v>
      </c>
      <c r="B51" s="61"/>
      <c r="C51" s="61"/>
      <c r="D51" s="62"/>
      <c r="E51" s="15">
        <f>E17+E24+E30+E40+E44+E46+E50</f>
        <v>61814</v>
      </c>
      <c r="F51" s="63" t="s">
        <v>142</v>
      </c>
      <c r="G51" s="64"/>
      <c r="H51" s="64"/>
      <c r="I51" s="64"/>
      <c r="J51" s="64"/>
      <c r="K51" s="64"/>
      <c r="L51" s="64"/>
      <c r="M51" s="64"/>
      <c r="N51" s="64"/>
      <c r="O51" s="64"/>
      <c r="P51" s="65"/>
    </row>
    <row r="54" spans="1:16" x14ac:dyDescent="0.2">
      <c r="E54" s="45"/>
    </row>
  </sheetData>
  <mergeCells count="52">
    <mergeCell ref="A45:A46"/>
    <mergeCell ref="B45:B46"/>
    <mergeCell ref="C46:D46"/>
    <mergeCell ref="F46:P46"/>
    <mergeCell ref="A51:D51"/>
    <mergeCell ref="F51:P51"/>
    <mergeCell ref="C47:C48"/>
    <mergeCell ref="P47:P48"/>
    <mergeCell ref="C50:D50"/>
    <mergeCell ref="F50:P50"/>
    <mergeCell ref="B47:B50"/>
    <mergeCell ref="A47:A50"/>
    <mergeCell ref="A18:A24"/>
    <mergeCell ref="B18:B24"/>
    <mergeCell ref="C24:D24"/>
    <mergeCell ref="F24:P24"/>
    <mergeCell ref="A5:A17"/>
    <mergeCell ref="B5:B17"/>
    <mergeCell ref="C17:D17"/>
    <mergeCell ref="P5:P16"/>
    <mergeCell ref="F17:P17"/>
    <mergeCell ref="L3:L4"/>
    <mergeCell ref="A1:P1"/>
    <mergeCell ref="A2:A4"/>
    <mergeCell ref="B2:B4"/>
    <mergeCell ref="C2:C4"/>
    <mergeCell ref="D2:D4"/>
    <mergeCell ref="E2:E4"/>
    <mergeCell ref="F2:J2"/>
    <mergeCell ref="K2:O2"/>
    <mergeCell ref="P2:P4"/>
    <mergeCell ref="F3:F4"/>
    <mergeCell ref="G3:G4"/>
    <mergeCell ref="H3:H4"/>
    <mergeCell ref="I3:I4"/>
    <mergeCell ref="J3:J4"/>
    <mergeCell ref="K3:K4"/>
    <mergeCell ref="A25:A30"/>
    <mergeCell ref="B25:B30"/>
    <mergeCell ref="P25:P29"/>
    <mergeCell ref="C30:D30"/>
    <mergeCell ref="F30:P30"/>
    <mergeCell ref="A31:A40"/>
    <mergeCell ref="B31:B40"/>
    <mergeCell ref="P31:P39"/>
    <mergeCell ref="C40:D40"/>
    <mergeCell ref="F40:P40"/>
    <mergeCell ref="A41:A44"/>
    <mergeCell ref="B41:B44"/>
    <mergeCell ref="P41:P43"/>
    <mergeCell ref="C44:D44"/>
    <mergeCell ref="F44:P4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zoomScale="80" zoomScaleNormal="80" workbookViewId="0">
      <pane xSplit="5" ySplit="4" topLeftCell="F5" activePane="bottomRight" state="frozen"/>
      <selection pane="topRight" activeCell="F1" sqref="F1"/>
      <selection pane="bottomLeft" activeCell="A5" sqref="A5"/>
      <selection pane="bottomRight" activeCell="H52" sqref="H52"/>
    </sheetView>
  </sheetViews>
  <sheetFormatPr defaultRowHeight="14.25" x14ac:dyDescent="0.2"/>
  <cols>
    <col min="3" max="3" width="20.25" customWidth="1"/>
    <col min="4" max="4" width="12.25" customWidth="1"/>
    <col min="5" max="5" width="17.25" customWidth="1"/>
    <col min="16" max="16" width="42" customWidth="1"/>
  </cols>
  <sheetData>
    <row r="1" spans="1:16" ht="18.75" x14ac:dyDescent="0.2">
      <c r="A1" s="108" t="s">
        <v>16</v>
      </c>
      <c r="B1" s="108"/>
      <c r="C1" s="108"/>
      <c r="D1" s="108"/>
      <c r="E1" s="108"/>
      <c r="F1" s="108"/>
      <c r="G1" s="108"/>
      <c r="H1" s="108"/>
      <c r="I1" s="108"/>
      <c r="J1" s="108"/>
      <c r="K1" s="108"/>
      <c r="L1" s="108"/>
      <c r="M1" s="108"/>
      <c r="N1" s="108"/>
      <c r="O1" s="108"/>
      <c r="P1" s="108"/>
    </row>
    <row r="2" spans="1:16" x14ac:dyDescent="0.2">
      <c r="A2" s="109" t="s">
        <v>0</v>
      </c>
      <c r="B2" s="109" t="s">
        <v>1</v>
      </c>
      <c r="C2" s="109" t="s">
        <v>2</v>
      </c>
      <c r="D2" s="109" t="s">
        <v>3</v>
      </c>
      <c r="E2" s="109" t="s">
        <v>4</v>
      </c>
      <c r="F2" s="110" t="s">
        <v>5</v>
      </c>
      <c r="G2" s="110"/>
      <c r="H2" s="110"/>
      <c r="I2" s="110"/>
      <c r="J2" s="110"/>
      <c r="K2" s="107" t="s">
        <v>6</v>
      </c>
      <c r="L2" s="107"/>
      <c r="M2" s="107"/>
      <c r="N2" s="107"/>
      <c r="O2" s="107"/>
      <c r="P2" s="111" t="s">
        <v>7</v>
      </c>
    </row>
    <row r="3" spans="1:16" x14ac:dyDescent="0.2">
      <c r="A3" s="109"/>
      <c r="B3" s="109"/>
      <c r="C3" s="109"/>
      <c r="D3" s="109"/>
      <c r="E3" s="109"/>
      <c r="F3" s="110" t="s">
        <v>8</v>
      </c>
      <c r="G3" s="110" t="s">
        <v>9</v>
      </c>
      <c r="H3" s="112" t="s">
        <v>10</v>
      </c>
      <c r="I3" s="110" t="s">
        <v>11</v>
      </c>
      <c r="J3" s="110" t="s">
        <v>12</v>
      </c>
      <c r="K3" s="107" t="s">
        <v>8</v>
      </c>
      <c r="L3" s="107" t="s">
        <v>13</v>
      </c>
      <c r="M3" s="2" t="s">
        <v>66</v>
      </c>
      <c r="N3" s="2" t="s">
        <v>14</v>
      </c>
      <c r="O3" s="2" t="s">
        <v>15</v>
      </c>
      <c r="P3" s="111"/>
    </row>
    <row r="4" spans="1:16" ht="27" x14ac:dyDescent="0.2">
      <c r="A4" s="109"/>
      <c r="B4" s="109"/>
      <c r="C4" s="109"/>
      <c r="D4" s="109"/>
      <c r="E4" s="109"/>
      <c r="F4" s="110"/>
      <c r="G4" s="110"/>
      <c r="H4" s="112"/>
      <c r="I4" s="110"/>
      <c r="J4" s="110"/>
      <c r="K4" s="107"/>
      <c r="L4" s="107"/>
      <c r="M4" s="2" t="s">
        <v>12</v>
      </c>
      <c r="N4" s="2" t="s">
        <v>12</v>
      </c>
      <c r="O4" s="2" t="s">
        <v>12</v>
      </c>
      <c r="P4" s="111"/>
    </row>
    <row r="5" spans="1:16" ht="14.25" customHeight="1" x14ac:dyDescent="0.2">
      <c r="A5" s="59">
        <v>1</v>
      </c>
      <c r="B5" s="101" t="s">
        <v>65</v>
      </c>
      <c r="C5" s="16" t="s">
        <v>17</v>
      </c>
      <c r="D5" s="16"/>
      <c r="E5" s="22">
        <v>200000</v>
      </c>
      <c r="F5" s="16"/>
      <c r="G5" s="16"/>
      <c r="H5" s="16"/>
      <c r="I5" s="16"/>
      <c r="J5" s="16"/>
      <c r="K5" s="16"/>
      <c r="L5" s="16"/>
      <c r="M5" s="16"/>
      <c r="N5" s="16"/>
      <c r="O5" s="16"/>
      <c r="P5" s="115" t="s">
        <v>28</v>
      </c>
    </row>
    <row r="6" spans="1:16" x14ac:dyDescent="0.2">
      <c r="A6" s="59"/>
      <c r="B6" s="101"/>
      <c r="C6" s="16" t="s">
        <v>18</v>
      </c>
      <c r="D6" s="16"/>
      <c r="E6" s="22">
        <v>300000</v>
      </c>
      <c r="F6" s="16"/>
      <c r="G6" s="16"/>
      <c r="H6" s="16"/>
      <c r="I6" s="16"/>
      <c r="J6" s="16"/>
      <c r="K6" s="16"/>
      <c r="L6" s="16"/>
      <c r="M6" s="16"/>
      <c r="N6" s="16"/>
      <c r="O6" s="16"/>
      <c r="P6" s="116"/>
    </row>
    <row r="7" spans="1:16" x14ac:dyDescent="0.2">
      <c r="A7" s="59"/>
      <c r="B7" s="101"/>
      <c r="C7" s="16" t="s">
        <v>19</v>
      </c>
      <c r="D7" s="16"/>
      <c r="E7" s="22">
        <v>200000</v>
      </c>
      <c r="F7" s="16"/>
      <c r="G7" s="16"/>
      <c r="H7" s="16"/>
      <c r="I7" s="16"/>
      <c r="J7" s="16"/>
      <c r="K7" s="16"/>
      <c r="L7" s="16"/>
      <c r="M7" s="16"/>
      <c r="N7" s="16"/>
      <c r="O7" s="16"/>
      <c r="P7" s="116"/>
    </row>
    <row r="8" spans="1:16" x14ac:dyDescent="0.2">
      <c r="A8" s="59"/>
      <c r="B8" s="101"/>
      <c r="C8" s="16" t="s">
        <v>49</v>
      </c>
      <c r="D8" s="16"/>
      <c r="E8" s="22">
        <v>100000</v>
      </c>
      <c r="F8" s="16"/>
      <c r="G8" s="16"/>
      <c r="H8" s="16"/>
      <c r="I8" s="16"/>
      <c r="J8" s="16"/>
      <c r="K8" s="16"/>
      <c r="L8" s="16"/>
      <c r="M8" s="16"/>
      <c r="N8" s="16"/>
      <c r="O8" s="16"/>
      <c r="P8" s="116"/>
    </row>
    <row r="9" spans="1:16" x14ac:dyDescent="0.2">
      <c r="A9" s="59"/>
      <c r="B9" s="101"/>
      <c r="C9" s="16" t="s">
        <v>20</v>
      </c>
      <c r="D9" s="16"/>
      <c r="E9" s="22">
        <v>150000</v>
      </c>
      <c r="F9" s="16"/>
      <c r="G9" s="16"/>
      <c r="H9" s="16"/>
      <c r="I9" s="16"/>
      <c r="J9" s="16"/>
      <c r="K9" s="16"/>
      <c r="L9" s="16"/>
      <c r="M9" s="16"/>
      <c r="N9" s="16"/>
      <c r="O9" s="16"/>
      <c r="P9" s="116"/>
    </row>
    <row r="10" spans="1:16" x14ac:dyDescent="0.2">
      <c r="A10" s="59"/>
      <c r="B10" s="101"/>
      <c r="C10" s="16" t="s">
        <v>21</v>
      </c>
      <c r="D10" s="16"/>
      <c r="E10" s="22">
        <v>150000</v>
      </c>
      <c r="F10" s="16"/>
      <c r="G10" s="16"/>
      <c r="H10" s="16"/>
      <c r="I10" s="16"/>
      <c r="J10" s="16"/>
      <c r="K10" s="16"/>
      <c r="L10" s="16"/>
      <c r="M10" s="16"/>
      <c r="N10" s="16"/>
      <c r="O10" s="16"/>
      <c r="P10" s="116"/>
    </row>
    <row r="11" spans="1:16" x14ac:dyDescent="0.2">
      <c r="A11" s="59"/>
      <c r="B11" s="101"/>
      <c r="C11" s="16" t="s">
        <v>22</v>
      </c>
      <c r="D11" s="16"/>
      <c r="E11" s="22">
        <v>200000</v>
      </c>
      <c r="F11" s="16"/>
      <c r="G11" s="16"/>
      <c r="H11" s="16"/>
      <c r="I11" s="16"/>
      <c r="J11" s="16"/>
      <c r="K11" s="16"/>
      <c r="L11" s="16"/>
      <c r="M11" s="16"/>
      <c r="N11" s="16"/>
      <c r="O11" s="16"/>
      <c r="P11" s="116"/>
    </row>
    <row r="12" spans="1:16" x14ac:dyDescent="0.2">
      <c r="A12" s="59"/>
      <c r="B12" s="101"/>
      <c r="C12" s="16" t="s">
        <v>23</v>
      </c>
      <c r="D12" s="16"/>
      <c r="E12" s="22">
        <v>100000</v>
      </c>
      <c r="F12" s="16"/>
      <c r="G12" s="16"/>
      <c r="H12" s="16"/>
      <c r="I12" s="16"/>
      <c r="J12" s="16"/>
      <c r="K12" s="16"/>
      <c r="L12" s="16"/>
      <c r="M12" s="16"/>
      <c r="N12" s="16"/>
      <c r="O12" s="16"/>
      <c r="P12" s="116"/>
    </row>
    <row r="13" spans="1:16" x14ac:dyDescent="0.2">
      <c r="A13" s="59"/>
      <c r="B13" s="101"/>
      <c r="C13" s="16" t="s">
        <v>24</v>
      </c>
      <c r="D13" s="16"/>
      <c r="E13" s="22">
        <v>100000</v>
      </c>
      <c r="F13" s="16"/>
      <c r="G13" s="16"/>
      <c r="H13" s="16"/>
      <c r="I13" s="16"/>
      <c r="J13" s="16"/>
      <c r="K13" s="16"/>
      <c r="L13" s="16"/>
      <c r="M13" s="16"/>
      <c r="N13" s="16"/>
      <c r="O13" s="16"/>
      <c r="P13" s="116"/>
    </row>
    <row r="14" spans="1:16" x14ac:dyDescent="0.2">
      <c r="A14" s="59"/>
      <c r="B14" s="101"/>
      <c r="C14" s="16" t="s">
        <v>25</v>
      </c>
      <c r="D14" s="16"/>
      <c r="E14" s="22">
        <v>200000</v>
      </c>
      <c r="F14" s="16"/>
      <c r="G14" s="16"/>
      <c r="H14" s="16"/>
      <c r="I14" s="16"/>
      <c r="J14" s="16"/>
      <c r="K14" s="16"/>
      <c r="L14" s="16"/>
      <c r="M14" s="16"/>
      <c r="N14" s="16"/>
      <c r="O14" s="16"/>
      <c r="P14" s="116"/>
    </row>
    <row r="15" spans="1:16" x14ac:dyDescent="0.2">
      <c r="A15" s="59"/>
      <c r="B15" s="101"/>
      <c r="C15" s="16" t="s">
        <v>26</v>
      </c>
      <c r="D15" s="16"/>
      <c r="E15" s="22">
        <v>100000</v>
      </c>
      <c r="F15" s="16"/>
      <c r="G15" s="16"/>
      <c r="H15" s="16"/>
      <c r="I15" s="16"/>
      <c r="J15" s="16"/>
      <c r="K15" s="16"/>
      <c r="L15" s="16"/>
      <c r="M15" s="16"/>
      <c r="N15" s="16"/>
      <c r="O15" s="16"/>
      <c r="P15" s="116"/>
    </row>
    <row r="16" spans="1:16" x14ac:dyDescent="0.2">
      <c r="A16" s="59"/>
      <c r="B16" s="101"/>
      <c r="C16" s="16" t="s">
        <v>27</v>
      </c>
      <c r="D16" s="16"/>
      <c r="E16" s="22">
        <v>100000</v>
      </c>
      <c r="F16" s="16"/>
      <c r="G16" s="16"/>
      <c r="H16" s="16"/>
      <c r="I16" s="16"/>
      <c r="J16" s="16"/>
      <c r="K16" s="16"/>
      <c r="L16" s="16"/>
      <c r="M16" s="16"/>
      <c r="N16" s="16"/>
      <c r="O16" s="16"/>
      <c r="P16" s="117"/>
    </row>
    <row r="17" spans="1:16" ht="15.75" x14ac:dyDescent="0.2">
      <c r="A17" s="59"/>
      <c r="B17" s="101"/>
      <c r="C17" s="84" t="s">
        <v>32</v>
      </c>
      <c r="D17" s="84"/>
      <c r="E17" s="32">
        <v>0</v>
      </c>
      <c r="F17" s="72"/>
      <c r="G17" s="73"/>
      <c r="H17" s="73"/>
      <c r="I17" s="73"/>
      <c r="J17" s="73"/>
      <c r="K17" s="73"/>
      <c r="L17" s="73"/>
      <c r="M17" s="73"/>
      <c r="N17" s="73"/>
      <c r="O17" s="73"/>
      <c r="P17" s="74"/>
    </row>
    <row r="18" spans="1:16" ht="85.5" x14ac:dyDescent="0.2">
      <c r="A18" s="79">
        <v>2</v>
      </c>
      <c r="B18" s="82" t="s">
        <v>100</v>
      </c>
      <c r="C18" s="6" t="s">
        <v>34</v>
      </c>
      <c r="D18" s="17" t="s">
        <v>30</v>
      </c>
      <c r="E18" s="27">
        <f t="shared" ref="E18:E23" si="0">F18+K18</f>
        <v>1792</v>
      </c>
      <c r="F18" s="29">
        <f t="shared" ref="F18:F23" si="1">J18*I18</f>
        <v>992</v>
      </c>
      <c r="G18" s="4">
        <v>16</v>
      </c>
      <c r="H18" s="5">
        <v>1</v>
      </c>
      <c r="I18" s="5">
        <f t="shared" ref="I18:I23" si="2">H18*G18</f>
        <v>16</v>
      </c>
      <c r="J18" s="27">
        <v>62</v>
      </c>
      <c r="K18" s="27">
        <f>L18*(M18+N18+O18)</f>
        <v>800</v>
      </c>
      <c r="L18" s="8">
        <v>1</v>
      </c>
      <c r="M18" s="27"/>
      <c r="N18" s="27">
        <f>400*1</f>
        <v>400</v>
      </c>
      <c r="O18" s="27">
        <f>200*2</f>
        <v>400</v>
      </c>
      <c r="P18" s="38" t="s">
        <v>137</v>
      </c>
    </row>
    <row r="19" spans="1:16" ht="85.5" x14ac:dyDescent="0.2">
      <c r="A19" s="79"/>
      <c r="B19" s="82"/>
      <c r="C19" s="9" t="s">
        <v>35</v>
      </c>
      <c r="D19" s="17" t="s">
        <v>30</v>
      </c>
      <c r="E19" s="27">
        <f t="shared" si="0"/>
        <v>2888</v>
      </c>
      <c r="F19" s="29">
        <f t="shared" si="1"/>
        <v>1488</v>
      </c>
      <c r="G19" s="4">
        <v>24</v>
      </c>
      <c r="H19" s="5">
        <v>1</v>
      </c>
      <c r="I19" s="5">
        <f>G19*H19</f>
        <v>24</v>
      </c>
      <c r="J19" s="27">
        <v>62</v>
      </c>
      <c r="K19" s="27">
        <f>L19*(M19+N19+O19)</f>
        <v>1400</v>
      </c>
      <c r="L19" s="8">
        <v>1</v>
      </c>
      <c r="M19" s="27"/>
      <c r="N19" s="27">
        <f t="shared" ref="N18:N23" si="3">400*2</f>
        <v>800</v>
      </c>
      <c r="O19" s="27">
        <f t="shared" ref="O18:O23" si="4">200*3</f>
        <v>600</v>
      </c>
      <c r="P19" s="38" t="s">
        <v>126</v>
      </c>
    </row>
    <row r="20" spans="1:16" ht="85.5" x14ac:dyDescent="0.2">
      <c r="A20" s="79"/>
      <c r="B20" s="82"/>
      <c r="C20" s="6" t="s">
        <v>36</v>
      </c>
      <c r="D20" s="17" t="s">
        <v>30</v>
      </c>
      <c r="E20" s="27">
        <f t="shared" si="0"/>
        <v>1792</v>
      </c>
      <c r="F20" s="29">
        <f t="shared" si="1"/>
        <v>992</v>
      </c>
      <c r="G20" s="4">
        <v>16</v>
      </c>
      <c r="H20" s="5">
        <v>1</v>
      </c>
      <c r="I20" s="5">
        <f t="shared" si="2"/>
        <v>16</v>
      </c>
      <c r="J20" s="27">
        <v>62</v>
      </c>
      <c r="K20" s="27">
        <f t="shared" ref="K20:K23" si="5">L20*(M20+N20+O20)</f>
        <v>800</v>
      </c>
      <c r="L20" s="8">
        <v>1</v>
      </c>
      <c r="M20" s="27"/>
      <c r="N20" s="27">
        <f>400*1</f>
        <v>400</v>
      </c>
      <c r="O20" s="27">
        <f>200*2</f>
        <v>400</v>
      </c>
      <c r="P20" s="38" t="s">
        <v>138</v>
      </c>
    </row>
    <row r="21" spans="1:16" ht="85.5" x14ac:dyDescent="0.2">
      <c r="A21" s="79"/>
      <c r="B21" s="82"/>
      <c r="C21" s="6" t="s">
        <v>37</v>
      </c>
      <c r="D21" s="17" t="s">
        <v>30</v>
      </c>
      <c r="E21" s="27">
        <f t="shared" si="0"/>
        <v>1792</v>
      </c>
      <c r="F21" s="29">
        <f t="shared" si="1"/>
        <v>992</v>
      </c>
      <c r="G21" s="4">
        <v>16</v>
      </c>
      <c r="H21" s="5">
        <v>1</v>
      </c>
      <c r="I21" s="5">
        <f t="shared" si="2"/>
        <v>16</v>
      </c>
      <c r="J21" s="27">
        <v>62</v>
      </c>
      <c r="K21" s="27">
        <f t="shared" si="5"/>
        <v>800</v>
      </c>
      <c r="L21" s="8">
        <v>1</v>
      </c>
      <c r="M21" s="27"/>
      <c r="N21" s="27">
        <f>400*1</f>
        <v>400</v>
      </c>
      <c r="O21" s="27">
        <f>200*2</f>
        <v>400</v>
      </c>
      <c r="P21" s="38" t="s">
        <v>139</v>
      </c>
    </row>
    <row r="22" spans="1:16" ht="85.5" x14ac:dyDescent="0.2">
      <c r="A22" s="79"/>
      <c r="B22" s="82"/>
      <c r="C22" s="6" t="s">
        <v>39</v>
      </c>
      <c r="D22" s="17" t="s">
        <v>30</v>
      </c>
      <c r="E22" s="27">
        <f t="shared" si="0"/>
        <v>2888</v>
      </c>
      <c r="F22" s="29">
        <f t="shared" si="1"/>
        <v>1488</v>
      </c>
      <c r="G22" s="4">
        <v>24</v>
      </c>
      <c r="H22" s="5">
        <v>1</v>
      </c>
      <c r="I22" s="5">
        <f t="shared" si="2"/>
        <v>24</v>
      </c>
      <c r="J22" s="27">
        <v>62</v>
      </c>
      <c r="K22" s="27">
        <f t="shared" si="5"/>
        <v>1400</v>
      </c>
      <c r="L22" s="8">
        <v>1</v>
      </c>
      <c r="M22" s="27"/>
      <c r="N22" s="27">
        <f t="shared" si="3"/>
        <v>800</v>
      </c>
      <c r="O22" s="27">
        <f t="shared" si="4"/>
        <v>600</v>
      </c>
      <c r="P22" s="38" t="s">
        <v>130</v>
      </c>
    </row>
    <row r="23" spans="1:16" ht="85.5" x14ac:dyDescent="0.2">
      <c r="A23" s="79"/>
      <c r="B23" s="82"/>
      <c r="C23" s="6" t="s">
        <v>40</v>
      </c>
      <c r="D23" s="17" t="s">
        <v>30</v>
      </c>
      <c r="E23" s="27">
        <f t="shared" si="0"/>
        <v>2888</v>
      </c>
      <c r="F23" s="29">
        <f t="shared" si="1"/>
        <v>1488</v>
      </c>
      <c r="G23" s="4">
        <v>24</v>
      </c>
      <c r="H23" s="5">
        <v>1</v>
      </c>
      <c r="I23" s="5">
        <f t="shared" si="2"/>
        <v>24</v>
      </c>
      <c r="J23" s="27">
        <v>62</v>
      </c>
      <c r="K23" s="27">
        <f t="shared" si="5"/>
        <v>1400</v>
      </c>
      <c r="L23" s="8">
        <v>1</v>
      </c>
      <c r="M23" s="27"/>
      <c r="N23" s="27">
        <f t="shared" si="3"/>
        <v>800</v>
      </c>
      <c r="O23" s="27">
        <f t="shared" si="4"/>
        <v>600</v>
      </c>
      <c r="P23" s="38" t="s">
        <v>131</v>
      </c>
    </row>
    <row r="24" spans="1:16" ht="15.75" x14ac:dyDescent="0.2">
      <c r="A24" s="80"/>
      <c r="B24" s="83"/>
      <c r="C24" s="84" t="s">
        <v>32</v>
      </c>
      <c r="D24" s="84"/>
      <c r="E24" s="32">
        <f>SUM(E18:E23)</f>
        <v>14040</v>
      </c>
      <c r="F24" s="85"/>
      <c r="G24" s="85"/>
      <c r="H24" s="85"/>
      <c r="I24" s="85"/>
      <c r="J24" s="85"/>
      <c r="K24" s="85"/>
      <c r="L24" s="85"/>
      <c r="M24" s="85"/>
      <c r="N24" s="85"/>
      <c r="O24" s="85"/>
      <c r="P24" s="85"/>
    </row>
    <row r="25" spans="1:16" ht="28.5" x14ac:dyDescent="0.2">
      <c r="A25" s="78">
        <v>3</v>
      </c>
      <c r="B25" s="95" t="s">
        <v>74</v>
      </c>
      <c r="C25" s="36" t="s">
        <v>67</v>
      </c>
      <c r="D25" s="23"/>
      <c r="E25" s="27">
        <v>0</v>
      </c>
      <c r="F25" s="5"/>
      <c r="G25" s="4"/>
      <c r="H25" s="5"/>
      <c r="I25" s="5"/>
      <c r="J25" s="5"/>
      <c r="K25" s="5"/>
      <c r="L25" s="5"/>
      <c r="M25" s="5"/>
      <c r="N25" s="5"/>
      <c r="O25" s="5"/>
      <c r="P25" s="98" t="s">
        <v>80</v>
      </c>
    </row>
    <row r="26" spans="1:16" x14ac:dyDescent="0.2">
      <c r="A26" s="79"/>
      <c r="B26" s="96"/>
      <c r="C26" s="53" t="s">
        <v>68</v>
      </c>
      <c r="D26" s="23"/>
      <c r="E26" s="27">
        <v>0</v>
      </c>
      <c r="F26" s="5"/>
      <c r="G26" s="4"/>
      <c r="H26" s="5"/>
      <c r="I26" s="5"/>
      <c r="J26" s="5"/>
      <c r="K26" s="5"/>
      <c r="L26" s="5"/>
      <c r="M26" s="5"/>
      <c r="N26" s="5"/>
      <c r="O26" s="5"/>
      <c r="P26" s="99"/>
    </row>
    <row r="27" spans="1:16" ht="28.5" x14ac:dyDescent="0.2">
      <c r="A27" s="79"/>
      <c r="B27" s="96"/>
      <c r="C27" s="53" t="s">
        <v>69</v>
      </c>
      <c r="D27" s="23"/>
      <c r="E27" s="27">
        <v>0</v>
      </c>
      <c r="F27" s="5"/>
      <c r="G27" s="4"/>
      <c r="H27" s="5"/>
      <c r="I27" s="5"/>
      <c r="J27" s="5"/>
      <c r="K27" s="5"/>
      <c r="L27" s="5"/>
      <c r="M27" s="5"/>
      <c r="N27" s="5"/>
      <c r="O27" s="5"/>
      <c r="P27" s="99"/>
    </row>
    <row r="28" spans="1:16" x14ac:dyDescent="0.2">
      <c r="A28" s="79"/>
      <c r="B28" s="96"/>
      <c r="C28" s="52" t="s">
        <v>70</v>
      </c>
      <c r="D28" s="23"/>
      <c r="E28" s="27">
        <v>0</v>
      </c>
      <c r="F28" s="5"/>
      <c r="G28" s="4"/>
      <c r="H28" s="5"/>
      <c r="I28" s="5"/>
      <c r="J28" s="5"/>
      <c r="K28" s="5"/>
      <c r="L28" s="5"/>
      <c r="M28" s="5"/>
      <c r="N28" s="5"/>
      <c r="O28" s="5"/>
      <c r="P28" s="99"/>
    </row>
    <row r="29" spans="1:16" x14ac:dyDescent="0.2">
      <c r="A29" s="79"/>
      <c r="B29" s="96"/>
      <c r="C29" s="36" t="s">
        <v>71</v>
      </c>
      <c r="D29" s="23"/>
      <c r="E29" s="27">
        <v>0</v>
      </c>
      <c r="F29" s="5"/>
      <c r="G29" s="4"/>
      <c r="H29" s="5"/>
      <c r="I29" s="5"/>
      <c r="J29" s="5"/>
      <c r="K29" s="5"/>
      <c r="L29" s="5"/>
      <c r="M29" s="4"/>
      <c r="N29" s="5"/>
      <c r="O29" s="5"/>
      <c r="P29" s="100"/>
    </row>
    <row r="30" spans="1:16" ht="15.75" x14ac:dyDescent="0.2">
      <c r="A30" s="80"/>
      <c r="B30" s="97"/>
      <c r="C30" s="84" t="s">
        <v>72</v>
      </c>
      <c r="D30" s="84"/>
      <c r="E30" s="32">
        <f>SUM(E25:E29)</f>
        <v>0</v>
      </c>
      <c r="F30" s="85"/>
      <c r="G30" s="85"/>
      <c r="H30" s="85"/>
      <c r="I30" s="85"/>
      <c r="J30" s="85"/>
      <c r="K30" s="85"/>
      <c r="L30" s="85"/>
      <c r="M30" s="85"/>
      <c r="N30" s="85"/>
      <c r="O30" s="85"/>
      <c r="P30" s="85"/>
    </row>
    <row r="31" spans="1:16" x14ac:dyDescent="0.2">
      <c r="A31" s="78">
        <v>4</v>
      </c>
      <c r="B31" s="95" t="s">
        <v>60</v>
      </c>
      <c r="C31" s="53" t="s">
        <v>82</v>
      </c>
      <c r="D31" s="31"/>
      <c r="E31" s="31">
        <v>0</v>
      </c>
      <c r="F31" s="31"/>
      <c r="G31" s="31"/>
      <c r="H31" s="31"/>
      <c r="I31" s="31"/>
      <c r="J31" s="31"/>
      <c r="K31" s="31"/>
      <c r="L31" s="31"/>
      <c r="M31" s="31"/>
      <c r="N31" s="31"/>
      <c r="O31" s="31"/>
      <c r="P31" s="98" t="s">
        <v>80</v>
      </c>
    </row>
    <row r="32" spans="1:16" x14ac:dyDescent="0.2">
      <c r="A32" s="79"/>
      <c r="B32" s="96"/>
      <c r="C32" s="36" t="s">
        <v>83</v>
      </c>
      <c r="D32" s="31"/>
      <c r="E32" s="31">
        <v>0</v>
      </c>
      <c r="F32" s="31"/>
      <c r="G32" s="31"/>
      <c r="H32" s="31"/>
      <c r="I32" s="31"/>
      <c r="J32" s="31"/>
      <c r="K32" s="31"/>
      <c r="L32" s="31"/>
      <c r="M32" s="31"/>
      <c r="N32" s="31"/>
      <c r="O32" s="31"/>
      <c r="P32" s="99"/>
    </row>
    <row r="33" spans="1:16" x14ac:dyDescent="0.2">
      <c r="A33" s="79"/>
      <c r="B33" s="96"/>
      <c r="C33" s="36" t="s">
        <v>84</v>
      </c>
      <c r="D33" s="31"/>
      <c r="E33" s="31">
        <v>0</v>
      </c>
      <c r="F33" s="31"/>
      <c r="G33" s="31"/>
      <c r="H33" s="31"/>
      <c r="I33" s="31"/>
      <c r="J33" s="31"/>
      <c r="K33" s="31"/>
      <c r="L33" s="31"/>
      <c r="M33" s="31"/>
      <c r="N33" s="31"/>
      <c r="O33" s="31"/>
      <c r="P33" s="99"/>
    </row>
    <row r="34" spans="1:16" ht="28.5" x14ac:dyDescent="0.2">
      <c r="A34" s="79"/>
      <c r="B34" s="96"/>
      <c r="C34" s="52" t="s">
        <v>86</v>
      </c>
      <c r="D34" s="31"/>
      <c r="E34" s="31">
        <v>0</v>
      </c>
      <c r="F34" s="31"/>
      <c r="G34" s="31"/>
      <c r="H34" s="31"/>
      <c r="I34" s="31"/>
      <c r="J34" s="31"/>
      <c r="K34" s="31"/>
      <c r="L34" s="31"/>
      <c r="M34" s="31"/>
      <c r="N34" s="31"/>
      <c r="O34" s="31"/>
      <c r="P34" s="99"/>
    </row>
    <row r="35" spans="1:16" x14ac:dyDescent="0.2">
      <c r="A35" s="79"/>
      <c r="B35" s="96"/>
      <c r="C35" s="52" t="s">
        <v>85</v>
      </c>
      <c r="D35" s="31"/>
      <c r="E35" s="31">
        <v>0</v>
      </c>
      <c r="F35" s="31"/>
      <c r="G35" s="31"/>
      <c r="H35" s="31"/>
      <c r="I35" s="31"/>
      <c r="J35" s="31"/>
      <c r="K35" s="31"/>
      <c r="L35" s="31"/>
      <c r="M35" s="31"/>
      <c r="N35" s="31"/>
      <c r="O35" s="31"/>
      <c r="P35" s="99"/>
    </row>
    <row r="36" spans="1:16" ht="42.75" x14ac:dyDescent="0.2">
      <c r="A36" s="79"/>
      <c r="B36" s="96"/>
      <c r="C36" s="52" t="s">
        <v>75</v>
      </c>
      <c r="D36" s="31"/>
      <c r="E36" s="31">
        <v>0</v>
      </c>
      <c r="F36" s="31"/>
      <c r="G36" s="31"/>
      <c r="H36" s="31"/>
      <c r="I36" s="31"/>
      <c r="J36" s="31"/>
      <c r="K36" s="31"/>
      <c r="L36" s="31"/>
      <c r="M36" s="31"/>
      <c r="N36" s="31"/>
      <c r="O36" s="31"/>
      <c r="P36" s="99"/>
    </row>
    <row r="37" spans="1:16" ht="28.5" x14ac:dyDescent="0.2">
      <c r="A37" s="79"/>
      <c r="B37" s="96"/>
      <c r="C37" s="36" t="s">
        <v>76</v>
      </c>
      <c r="D37" s="31"/>
      <c r="E37" s="31">
        <v>0</v>
      </c>
      <c r="F37" s="31"/>
      <c r="G37" s="31"/>
      <c r="H37" s="31"/>
      <c r="I37" s="31"/>
      <c r="J37" s="31"/>
      <c r="K37" s="31"/>
      <c r="L37" s="31"/>
      <c r="M37" s="31"/>
      <c r="N37" s="31"/>
      <c r="O37" s="31"/>
      <c r="P37" s="99"/>
    </row>
    <row r="38" spans="1:16" ht="28.5" x14ac:dyDescent="0.2">
      <c r="A38" s="79"/>
      <c r="B38" s="96"/>
      <c r="C38" s="52" t="s">
        <v>77</v>
      </c>
      <c r="D38" s="31"/>
      <c r="E38" s="31">
        <v>0</v>
      </c>
      <c r="F38" s="31"/>
      <c r="G38" s="31"/>
      <c r="H38" s="31"/>
      <c r="I38" s="31"/>
      <c r="J38" s="31"/>
      <c r="K38" s="31"/>
      <c r="L38" s="31"/>
      <c r="M38" s="31"/>
      <c r="N38" s="31"/>
      <c r="O38" s="31"/>
      <c r="P38" s="99"/>
    </row>
    <row r="39" spans="1:16" x14ac:dyDescent="0.2">
      <c r="A39" s="79"/>
      <c r="B39" s="96"/>
      <c r="C39" s="36" t="s">
        <v>78</v>
      </c>
      <c r="D39" s="31"/>
      <c r="E39" s="31">
        <v>0</v>
      </c>
      <c r="F39" s="31"/>
      <c r="G39" s="31"/>
      <c r="H39" s="31"/>
      <c r="I39" s="31"/>
      <c r="J39" s="31"/>
      <c r="K39" s="31"/>
      <c r="L39" s="31"/>
      <c r="M39" s="31"/>
      <c r="N39" s="31"/>
      <c r="O39" s="31"/>
      <c r="P39" s="100"/>
    </row>
    <row r="40" spans="1:16" ht="15.75" x14ac:dyDescent="0.2">
      <c r="A40" s="80"/>
      <c r="B40" s="97"/>
      <c r="C40" s="84" t="s">
        <v>72</v>
      </c>
      <c r="D40" s="84"/>
      <c r="E40" s="32">
        <f>D31</f>
        <v>0</v>
      </c>
      <c r="F40" s="85"/>
      <c r="G40" s="85"/>
      <c r="H40" s="85"/>
      <c r="I40" s="85"/>
      <c r="J40" s="85"/>
      <c r="K40" s="85"/>
      <c r="L40" s="85"/>
      <c r="M40" s="85"/>
      <c r="N40" s="85"/>
      <c r="O40" s="85"/>
      <c r="P40" s="85"/>
    </row>
    <row r="41" spans="1:16" ht="57" x14ac:dyDescent="0.2">
      <c r="A41" s="102">
        <v>5</v>
      </c>
      <c r="B41" s="101" t="s">
        <v>90</v>
      </c>
      <c r="C41" s="39" t="s">
        <v>87</v>
      </c>
      <c r="D41" s="35"/>
      <c r="E41" s="47">
        <v>0</v>
      </c>
      <c r="F41" s="51"/>
      <c r="G41" s="51"/>
      <c r="H41" s="51"/>
      <c r="I41" s="51"/>
      <c r="J41" s="51"/>
      <c r="K41" s="51"/>
      <c r="L41" s="51"/>
      <c r="M41" s="51"/>
      <c r="N41" s="51"/>
      <c r="O41" s="51"/>
      <c r="P41" s="92" t="s">
        <v>80</v>
      </c>
    </row>
    <row r="42" spans="1:16" ht="57" x14ac:dyDescent="0.2">
      <c r="A42" s="102"/>
      <c r="B42" s="101"/>
      <c r="C42" s="39" t="s">
        <v>88</v>
      </c>
      <c r="D42" s="35"/>
      <c r="E42" s="47">
        <v>0</v>
      </c>
      <c r="F42" s="51"/>
      <c r="G42" s="51"/>
      <c r="H42" s="51"/>
      <c r="I42" s="51"/>
      <c r="J42" s="51"/>
      <c r="K42" s="51"/>
      <c r="L42" s="51"/>
      <c r="M42" s="51"/>
      <c r="N42" s="51"/>
      <c r="O42" s="51"/>
      <c r="P42" s="93"/>
    </row>
    <row r="43" spans="1:16" ht="85.5" x14ac:dyDescent="0.2">
      <c r="A43" s="102"/>
      <c r="B43" s="101"/>
      <c r="C43" s="39" t="s">
        <v>89</v>
      </c>
      <c r="D43" s="35"/>
      <c r="E43" s="47">
        <v>0</v>
      </c>
      <c r="F43" s="51"/>
      <c r="G43" s="51"/>
      <c r="H43" s="51"/>
      <c r="I43" s="51"/>
      <c r="J43" s="51"/>
      <c r="K43" s="51"/>
      <c r="L43" s="51"/>
      <c r="M43" s="51"/>
      <c r="N43" s="51"/>
      <c r="O43" s="51"/>
      <c r="P43" s="94"/>
    </row>
    <row r="44" spans="1:16" ht="15.75" x14ac:dyDescent="0.2">
      <c r="A44" s="102"/>
      <c r="B44" s="101"/>
      <c r="C44" s="84" t="s">
        <v>72</v>
      </c>
      <c r="D44" s="84"/>
      <c r="E44" s="32">
        <f>D35</f>
        <v>0</v>
      </c>
      <c r="F44" s="85"/>
      <c r="G44" s="85"/>
      <c r="H44" s="85"/>
      <c r="I44" s="85"/>
      <c r="J44" s="85"/>
      <c r="K44" s="85"/>
      <c r="L44" s="85"/>
      <c r="M44" s="85"/>
      <c r="N44" s="85"/>
      <c r="O44" s="85"/>
      <c r="P44" s="85"/>
    </row>
    <row r="45" spans="1:16" ht="85.5" x14ac:dyDescent="0.2">
      <c r="A45" s="66">
        <v>6</v>
      </c>
      <c r="B45" s="67" t="s">
        <v>101</v>
      </c>
      <c r="C45" s="13" t="s">
        <v>102</v>
      </c>
      <c r="D45" s="14" t="s">
        <v>44</v>
      </c>
      <c r="E45" s="34">
        <f>F45+K45</f>
        <v>10900</v>
      </c>
      <c r="F45" s="34">
        <f>I45*J45</f>
        <v>3600</v>
      </c>
      <c r="G45" s="7">
        <v>80</v>
      </c>
      <c r="H45" s="7">
        <v>1</v>
      </c>
      <c r="I45" s="34">
        <f>H45*G45</f>
        <v>80</v>
      </c>
      <c r="J45" s="34">
        <v>45</v>
      </c>
      <c r="K45" s="7">
        <f>L45*(M45+N45+O45)</f>
        <v>7300</v>
      </c>
      <c r="L45" s="7">
        <v>1</v>
      </c>
      <c r="M45" s="34">
        <v>500</v>
      </c>
      <c r="N45" s="34">
        <f>400*11</f>
        <v>4400</v>
      </c>
      <c r="O45" s="34">
        <f>200*12</f>
        <v>2400</v>
      </c>
      <c r="P45" s="38" t="s">
        <v>132</v>
      </c>
    </row>
    <row r="46" spans="1:16" ht="15.75" x14ac:dyDescent="0.2">
      <c r="A46" s="66"/>
      <c r="B46" s="69"/>
      <c r="C46" s="70" t="s">
        <v>32</v>
      </c>
      <c r="D46" s="71"/>
      <c r="E46" s="32">
        <f>SUM(E45:E45)</f>
        <v>10900</v>
      </c>
      <c r="F46" s="72"/>
      <c r="G46" s="73"/>
      <c r="H46" s="73"/>
      <c r="I46" s="73"/>
      <c r="J46" s="73"/>
      <c r="K46" s="73"/>
      <c r="L46" s="73"/>
      <c r="M46" s="73"/>
      <c r="N46" s="73"/>
      <c r="O46" s="73"/>
      <c r="P46" s="74"/>
    </row>
    <row r="47" spans="1:16" ht="158.25" x14ac:dyDescent="0.2">
      <c r="A47" s="86">
        <v>7</v>
      </c>
      <c r="B47" s="67" t="s">
        <v>103</v>
      </c>
      <c r="C47" s="25" t="s">
        <v>93</v>
      </c>
      <c r="D47" s="25" t="s">
        <v>97</v>
      </c>
      <c r="E47" s="27">
        <f t="shared" ref="E47" si="6">F47+K47</f>
        <v>13770</v>
      </c>
      <c r="F47" s="43">
        <f>I47*J47</f>
        <v>13770</v>
      </c>
      <c r="G47" s="4">
        <v>270</v>
      </c>
      <c r="H47" s="4">
        <v>1</v>
      </c>
      <c r="I47" s="4">
        <f>H47*G47</f>
        <v>270</v>
      </c>
      <c r="J47" s="27">
        <v>51</v>
      </c>
      <c r="K47" s="27"/>
      <c r="L47" s="8"/>
      <c r="M47" s="44"/>
      <c r="N47" s="44"/>
      <c r="O47" s="44"/>
      <c r="P47" s="12" t="s">
        <v>136</v>
      </c>
    </row>
    <row r="48" spans="1:16" ht="15.75" x14ac:dyDescent="0.2">
      <c r="A48" s="88"/>
      <c r="B48" s="69"/>
      <c r="C48" s="84" t="s">
        <v>32</v>
      </c>
      <c r="D48" s="84"/>
      <c r="E48" s="32">
        <f>E47</f>
        <v>13770</v>
      </c>
      <c r="F48" s="85"/>
      <c r="G48" s="85"/>
      <c r="H48" s="85"/>
      <c r="I48" s="85"/>
      <c r="J48" s="85"/>
      <c r="K48" s="85"/>
      <c r="L48" s="85"/>
      <c r="M48" s="85"/>
      <c r="N48" s="85"/>
      <c r="O48" s="85"/>
      <c r="P48" s="85"/>
    </row>
    <row r="49" spans="1:16" ht="43.5" customHeight="1" x14ac:dyDescent="0.35">
      <c r="A49" s="60" t="s">
        <v>111</v>
      </c>
      <c r="B49" s="61"/>
      <c r="C49" s="61"/>
      <c r="D49" s="62"/>
      <c r="E49" s="33">
        <f>E17+E24+E30+E40+E44+E46+E48</f>
        <v>38710</v>
      </c>
      <c r="F49" s="63" t="s">
        <v>143</v>
      </c>
      <c r="G49" s="64"/>
      <c r="H49" s="64"/>
      <c r="I49" s="64"/>
      <c r="J49" s="64"/>
      <c r="K49" s="64"/>
      <c r="L49" s="64"/>
      <c r="M49" s="64"/>
      <c r="N49" s="64"/>
      <c r="O49" s="64"/>
      <c r="P49" s="65"/>
    </row>
    <row r="51" spans="1:16" x14ac:dyDescent="0.2">
      <c r="E51" s="45"/>
    </row>
  </sheetData>
  <mergeCells count="50">
    <mergeCell ref="A45:A46"/>
    <mergeCell ref="B45:B46"/>
    <mergeCell ref="C46:D46"/>
    <mergeCell ref="F46:P46"/>
    <mergeCell ref="A49:D49"/>
    <mergeCell ref="F49:P49"/>
    <mergeCell ref="A5:A17"/>
    <mergeCell ref="B5:B17"/>
    <mergeCell ref="A18:A24"/>
    <mergeCell ref="B18:B24"/>
    <mergeCell ref="C24:D24"/>
    <mergeCell ref="F24:P24"/>
    <mergeCell ref="C48:D48"/>
    <mergeCell ref="F48:P48"/>
    <mergeCell ref="B47:B48"/>
    <mergeCell ref="A47:A48"/>
    <mergeCell ref="C17:D17"/>
    <mergeCell ref="P5:P16"/>
    <mergeCell ref="F17:P17"/>
    <mergeCell ref="A25:A30"/>
    <mergeCell ref="L3:L4"/>
    <mergeCell ref="A1:P1"/>
    <mergeCell ref="A2:A4"/>
    <mergeCell ref="B2:B4"/>
    <mergeCell ref="C2:C4"/>
    <mergeCell ref="D2:D4"/>
    <mergeCell ref="E2:E4"/>
    <mergeCell ref="F2:J2"/>
    <mergeCell ref="K2:O2"/>
    <mergeCell ref="P2:P4"/>
    <mergeCell ref="F3:F4"/>
    <mergeCell ref="G3:G4"/>
    <mergeCell ref="H3:H4"/>
    <mergeCell ref="I3:I4"/>
    <mergeCell ref="J3:J4"/>
    <mergeCell ref="K3:K4"/>
    <mergeCell ref="B25:B30"/>
    <mergeCell ref="P25:P29"/>
    <mergeCell ref="C30:D30"/>
    <mergeCell ref="F30:P30"/>
    <mergeCell ref="A31:A40"/>
    <mergeCell ref="B31:B40"/>
    <mergeCell ref="P31:P39"/>
    <mergeCell ref="C40:D40"/>
    <mergeCell ref="F40:P40"/>
    <mergeCell ref="A41:A44"/>
    <mergeCell ref="B41:B44"/>
    <mergeCell ref="P41:P43"/>
    <mergeCell ref="C44:D44"/>
    <mergeCell ref="F44:P44"/>
  </mergeCells>
  <phoneticPr fontId="1" type="noConversion"/>
  <pageMargins left="0.7" right="0.7" top="0.75" bottom="0.75" header="0.3" footer="0.3"/>
  <ignoredErrors>
    <ignoredError sqref="E2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预算汇总表</vt:lpstr>
      <vt:lpstr>云南省高级人民法院</vt:lpstr>
      <vt:lpstr>云南省中级人民法院</vt:lpstr>
      <vt:lpstr>云南省基层人民法院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dc:creator>
  <cp:lastModifiedBy>D.L</cp:lastModifiedBy>
  <dcterms:created xsi:type="dcterms:W3CDTF">2017-09-24T09:11:48Z</dcterms:created>
  <dcterms:modified xsi:type="dcterms:W3CDTF">2017-09-26T07:47:47Z</dcterms:modified>
</cp:coreProperties>
</file>