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work/同步文件/办公室同步/系统/法院系统/"/>
    </mc:Choice>
  </mc:AlternateContent>
  <bookViews>
    <workbookView xWindow="1400" yWindow="3020" windowWidth="24420" windowHeight="13480"/>
  </bookViews>
  <sheets>
    <sheet name="计算表" sheetId="1" r:id="rId1"/>
    <sheet name="区域标准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11" i="1" l="1"/>
  <c r="Z11" i="1"/>
  <c r="X11" i="1"/>
  <c r="E4" i="1"/>
  <c r="J4" i="1"/>
  <c r="N4" i="1"/>
  <c r="R4" i="1"/>
  <c r="W4" i="1"/>
  <c r="Y4" i="1"/>
  <c r="AA4" i="1"/>
  <c r="AC4" i="1"/>
  <c r="E5" i="1"/>
  <c r="J5" i="1"/>
  <c r="N5" i="1"/>
  <c r="R5" i="1"/>
  <c r="W5" i="1"/>
  <c r="Y5" i="1"/>
  <c r="AA5" i="1"/>
  <c r="AC5" i="1"/>
  <c r="E6" i="1"/>
  <c r="J6" i="1"/>
  <c r="N6" i="1"/>
  <c r="R6" i="1"/>
  <c r="W6" i="1"/>
  <c r="Y6" i="1"/>
  <c r="AA6" i="1"/>
  <c r="AC6" i="1"/>
  <c r="E7" i="1"/>
  <c r="J7" i="1"/>
  <c r="N7" i="1"/>
  <c r="R7" i="1"/>
  <c r="W7" i="1"/>
  <c r="Y7" i="1"/>
  <c r="AA7" i="1"/>
  <c r="AC7" i="1"/>
  <c r="E8" i="1"/>
  <c r="J8" i="1"/>
  <c r="N8" i="1"/>
  <c r="R8" i="1"/>
  <c r="W8" i="1"/>
  <c r="Y8" i="1"/>
  <c r="AA8" i="1"/>
  <c r="AC8" i="1"/>
  <c r="E9" i="1"/>
  <c r="J9" i="1"/>
  <c r="N9" i="1"/>
  <c r="R9" i="1"/>
  <c r="W9" i="1"/>
  <c r="Y9" i="1"/>
  <c r="AA9" i="1"/>
  <c r="AC9" i="1"/>
  <c r="C4" i="1"/>
  <c r="H4" i="1"/>
  <c r="L4" i="1"/>
  <c r="P4" i="1"/>
  <c r="U4" i="1"/>
  <c r="X4" i="1"/>
  <c r="Z4" i="1"/>
  <c r="AB4" i="1"/>
  <c r="C5" i="1"/>
  <c r="H5" i="1"/>
  <c r="L5" i="1"/>
  <c r="P5" i="1"/>
  <c r="U5" i="1"/>
  <c r="X5" i="1"/>
  <c r="Z5" i="1"/>
  <c r="AB5" i="1"/>
  <c r="C6" i="1"/>
  <c r="H6" i="1"/>
  <c r="L6" i="1"/>
  <c r="P6" i="1"/>
  <c r="U6" i="1"/>
  <c r="X6" i="1"/>
  <c r="Z6" i="1"/>
  <c r="AB6" i="1"/>
  <c r="C7" i="1"/>
  <c r="H7" i="1"/>
  <c r="L7" i="1"/>
  <c r="P7" i="1"/>
  <c r="U7" i="1"/>
  <c r="X7" i="1"/>
  <c r="Z7" i="1"/>
  <c r="AB7" i="1"/>
  <c r="C8" i="1"/>
  <c r="H8" i="1"/>
  <c r="L8" i="1"/>
  <c r="P8" i="1"/>
  <c r="U8" i="1"/>
  <c r="X8" i="1"/>
  <c r="Z8" i="1"/>
  <c r="AB8" i="1"/>
  <c r="C9" i="1"/>
  <c r="H9" i="1"/>
  <c r="L9" i="1"/>
  <c r="P9" i="1"/>
  <c r="U9" i="1"/>
  <c r="X9" i="1"/>
  <c r="Z9" i="1"/>
  <c r="AB9" i="1"/>
  <c r="T9" i="1"/>
  <c r="V9" i="1"/>
  <c r="D9" i="1"/>
  <c r="G9" i="1"/>
  <c r="I9" i="1"/>
  <c r="K9" i="1"/>
  <c r="M9" i="1"/>
  <c r="O9" i="1"/>
  <c r="Q9" i="1"/>
  <c r="B9" i="1"/>
</calcChain>
</file>

<file path=xl/sharedStrings.xml><?xml version="1.0" encoding="utf-8"?>
<sst xmlns="http://schemas.openxmlformats.org/spreadsheetml/2006/main" count="83" uniqueCount="38">
  <si>
    <t>销售</t>
    <phoneticPr fontId="1" type="noConversion"/>
  </si>
  <si>
    <t>实施</t>
    <phoneticPr fontId="1" type="noConversion"/>
  </si>
  <si>
    <t>售前</t>
    <phoneticPr fontId="1" type="noConversion"/>
  </si>
  <si>
    <t>驻场</t>
    <phoneticPr fontId="1" type="noConversion"/>
  </si>
  <si>
    <t>地区</t>
    <rPh sb="0" eb="1">
      <t>di'qu</t>
    </rPh>
    <phoneticPr fontId="1" type="noConversion"/>
  </si>
  <si>
    <t>补助标准</t>
    <rPh sb="0" eb="1">
      <t>bu'zhu</t>
    </rPh>
    <rPh sb="2" eb="3">
      <t>biao'zhun</t>
    </rPh>
    <phoneticPr fontId="1" type="noConversion"/>
  </si>
  <si>
    <t>住宿标准</t>
    <rPh sb="0" eb="1">
      <t>zhu'su</t>
    </rPh>
    <rPh sb="2" eb="3">
      <t>biao'zhun</t>
    </rPh>
    <phoneticPr fontId="1" type="noConversion"/>
  </si>
  <si>
    <t>市内交通</t>
    <rPh sb="0" eb="1">
      <t>shi'nei</t>
    </rPh>
    <rPh sb="2" eb="3">
      <t>jiao'tong</t>
    </rPh>
    <phoneticPr fontId="1" type="noConversion"/>
  </si>
  <si>
    <t>广东</t>
    <rPh sb="0" eb="1">
      <t>guang'dong</t>
    </rPh>
    <phoneticPr fontId="1" type="noConversion"/>
  </si>
  <si>
    <t>成本</t>
    <rPh sb="0" eb="1">
      <t>cheng'ben</t>
    </rPh>
    <phoneticPr fontId="1" type="noConversion"/>
  </si>
  <si>
    <t>报价</t>
    <rPh sb="0" eb="1">
      <t>bao'jia</t>
    </rPh>
    <phoneticPr fontId="1" type="noConversion"/>
  </si>
  <si>
    <t>往返交通</t>
    <rPh sb="0" eb="1">
      <t>wang'f</t>
    </rPh>
    <rPh sb="2" eb="3">
      <t>jiao'tong</t>
    </rPh>
    <phoneticPr fontId="1" type="noConversion"/>
  </si>
  <si>
    <t>交通(人次)</t>
    <rPh sb="3" eb="4">
      <t>ren'ci</t>
    </rPh>
    <phoneticPr fontId="1" type="noConversion"/>
  </si>
  <si>
    <t>住宿(天)</t>
    <rPh sb="3" eb="4">
      <t>tian</t>
    </rPh>
    <phoneticPr fontId="1" type="noConversion"/>
  </si>
  <si>
    <t>补助(人天)</t>
    <rPh sb="3" eb="4">
      <t>ren'tian</t>
    </rPh>
    <phoneticPr fontId="1" type="noConversion"/>
  </si>
  <si>
    <t>售前:12
实施:4
售后:10
验收:2</t>
    <rPh sb="0" eb="1">
      <t>shou'qian</t>
    </rPh>
    <rPh sb="6" eb="7">
      <t>shi'shi</t>
    </rPh>
    <rPh sb="11" eb="12">
      <t>shou'hou</t>
    </rPh>
    <rPh sb="17" eb="18">
      <t>yan'shou</t>
    </rPh>
    <phoneticPr fontId="1" type="noConversion"/>
  </si>
  <si>
    <t>2人，3月。</t>
    <phoneticPr fontId="1" type="noConversion"/>
  </si>
  <si>
    <t>3个月内累计。</t>
    <rPh sb="2" eb="3">
      <t>yue'nei</t>
    </rPh>
    <rPh sb="4" eb="5">
      <t>lei'ji</t>
    </rPh>
    <phoneticPr fontId="1" type="noConversion"/>
  </si>
  <si>
    <t>1人1月1次，额外2次预留</t>
    <rPh sb="1" eb="2">
      <t>ren</t>
    </rPh>
    <rPh sb="3" eb="4">
      <t>yue</t>
    </rPh>
    <rPh sb="5" eb="6">
      <t>ci</t>
    </rPh>
    <rPh sb="7" eb="8">
      <t>e'wai</t>
    </rPh>
    <rPh sb="10" eb="11">
      <t>ci</t>
    </rPh>
    <rPh sb="11" eb="12">
      <t>yu'liu</t>
    </rPh>
    <phoneticPr fontId="1" type="noConversion"/>
  </si>
  <si>
    <t>研发</t>
    <rPh sb="0" eb="1">
      <t>yan'fa</t>
    </rPh>
    <phoneticPr fontId="1" type="noConversion"/>
  </si>
  <si>
    <t>演示:2
前期调研:2
搭建:1
巡场开发:3</t>
    <rPh sb="0" eb="1">
      <t>yan'shi</t>
    </rPh>
    <rPh sb="5" eb="6">
      <t>qian'qi</t>
    </rPh>
    <rPh sb="7" eb="8">
      <t>diao'y</t>
    </rPh>
    <rPh sb="12" eb="13">
      <t>da'jian</t>
    </rPh>
    <rPh sb="17" eb="18">
      <t>xun'chang</t>
    </rPh>
    <rPh sb="19" eb="20">
      <t>kai'fa</t>
    </rPh>
    <phoneticPr fontId="1" type="noConversion"/>
  </si>
  <si>
    <t>备注</t>
    <rPh sb="0" eb="1">
      <t>bei'zhu</t>
    </rPh>
    <phoneticPr fontId="1" type="noConversion"/>
  </si>
  <si>
    <t>餐补</t>
    <rPh sb="0" eb="1">
      <t>can'bu</t>
    </rPh>
    <phoneticPr fontId="1" type="noConversion"/>
  </si>
  <si>
    <t>人天</t>
    <rPh sb="0" eb="1">
      <t>ren'tian</t>
    </rPh>
    <phoneticPr fontId="1" type="noConversion"/>
  </si>
  <si>
    <t>价格</t>
    <rPh sb="0" eb="1">
      <t>jia'ge</t>
    </rPh>
    <phoneticPr fontId="1" type="noConversion"/>
  </si>
  <si>
    <t>地点</t>
    <rPh sb="0" eb="1">
      <t>di'dian</t>
    </rPh>
    <phoneticPr fontId="1" type="noConversion"/>
  </si>
  <si>
    <t>人次</t>
    <rPh sb="0" eb="1">
      <t>ren'ci</t>
    </rPh>
    <phoneticPr fontId="1" type="noConversion"/>
  </si>
  <si>
    <t>说明</t>
    <rPh sb="0" eb="1">
      <t>shuo'ming</t>
    </rPh>
    <phoneticPr fontId="1" type="noConversion"/>
  </si>
  <si>
    <t>人力</t>
    <rPh sb="0" eb="1">
      <t>ren'li</t>
    </rPh>
    <phoneticPr fontId="1" type="noConversion"/>
  </si>
  <si>
    <t>直接人力成本</t>
    <rPh sb="0" eb="1">
      <t>zhi'jie</t>
    </rPh>
    <rPh sb="2" eb="3">
      <t>ren'li</t>
    </rPh>
    <rPh sb="4" eb="5">
      <t>cheng'ben</t>
    </rPh>
    <phoneticPr fontId="1" type="noConversion"/>
  </si>
  <si>
    <t>合计</t>
    <rPh sb="0" eb="1">
      <t>he'ji</t>
    </rPh>
    <phoneticPr fontId="1" type="noConversion"/>
  </si>
  <si>
    <t>运营比率</t>
    <rPh sb="0" eb="1">
      <t>yun'ying</t>
    </rPh>
    <rPh sb="2" eb="3">
      <t>bi'lv</t>
    </rPh>
    <phoneticPr fontId="1" type="noConversion"/>
  </si>
  <si>
    <t>运营费用</t>
    <rPh sb="0" eb="1">
      <t>yun'ying</t>
    </rPh>
    <rPh sb="2" eb="3">
      <t>fei'yong</t>
    </rPh>
    <phoneticPr fontId="1" type="noConversion"/>
  </si>
  <si>
    <t>总价</t>
    <rPh sb="0" eb="1">
      <t>zong'jia</t>
    </rPh>
    <phoneticPr fontId="1" type="noConversion"/>
  </si>
  <si>
    <t>直接费用小计</t>
    <rPh sb="0" eb="1">
      <t>zhi'jie</t>
    </rPh>
    <rPh sb="2" eb="3">
      <t>fei'yong</t>
    </rPh>
    <rPh sb="4" eb="5">
      <t>xiao'ji</t>
    </rPh>
    <phoneticPr fontId="1" type="noConversion"/>
  </si>
  <si>
    <t>1人年驻场</t>
    <rPh sb="1" eb="2">
      <t>ren</t>
    </rPh>
    <rPh sb="2" eb="3">
      <t>nian</t>
    </rPh>
    <rPh sb="3" eb="4">
      <t>zhu'chang</t>
    </rPh>
    <phoneticPr fontId="1" type="noConversion"/>
  </si>
  <si>
    <t>南京</t>
    <rPh sb="0" eb="1">
      <t>nan'jing</t>
    </rPh>
    <phoneticPr fontId="1" type="noConversion"/>
  </si>
  <si>
    <t>宁夏</t>
    <rPh sb="0" eb="1">
      <t>ning'xia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</si>
</sst>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10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sz val="11"/>
      <name val="黑体"/>
      <family val="3"/>
      <charset val="134"/>
    </font>
    <font>
      <sz val="11"/>
      <name val="Abadi MT Condensed Extra Bold"/>
    </font>
    <font>
      <b/>
      <sz val="11"/>
      <color theme="1"/>
      <name val="DengXian"/>
      <family val="3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1"/>
      <color rgb="FF000000"/>
      <name val="DengXian"/>
      <family val="3"/>
      <charset val="134"/>
      <scheme val="minor"/>
    </font>
    <font>
      <sz val="11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Fill="1" applyBorder="1" applyAlignment="1">
      <alignment vertical="center"/>
    </xf>
    <xf numFmtId="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177" fontId="0" fillId="2" borderId="1" xfId="0" applyNumberFormat="1" applyFill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7" fontId="5" fillId="2" borderId="1" xfId="0" applyNumberFormat="1" applyFont="1" applyFill="1" applyBorder="1">
      <alignment vertical="center"/>
    </xf>
    <xf numFmtId="0" fontId="8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7" fontId="5" fillId="0" borderId="1" xfId="0" applyNumberFormat="1" applyFont="1" applyFill="1" applyBorder="1">
      <alignment vertical="center"/>
    </xf>
    <xf numFmtId="0" fontId="0" fillId="0" borderId="1" xfId="0" applyFill="1" applyBorder="1">
      <alignment vertical="center"/>
    </xf>
    <xf numFmtId="177" fontId="0" fillId="0" borderId="1" xfId="0" applyNumberForma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 applyProtection="1">
      <alignment vertical="center"/>
      <protection locked="0"/>
    </xf>
    <xf numFmtId="9" fontId="9" fillId="0" borderId="1" xfId="0" applyNumberFormat="1" applyFont="1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horizontal="center" vertical="center"/>
      <protection hidden="1"/>
    </xf>
    <xf numFmtId="0" fontId="0" fillId="0" borderId="1" xfId="0" applyFill="1" applyBorder="1" applyProtection="1">
      <alignment vertical="center"/>
      <protection hidden="1"/>
    </xf>
    <xf numFmtId="0" fontId="3" fillId="0" borderId="1" xfId="1" applyFont="1" applyFill="1" applyBorder="1" applyAlignment="1" applyProtection="1">
      <alignment vertical="center"/>
      <protection hidden="1"/>
    </xf>
    <xf numFmtId="0" fontId="3" fillId="0" borderId="1" xfId="1" applyFont="1" applyFill="1" applyBorder="1" applyAlignment="1" applyProtection="1">
      <alignment horizontal="center" vertical="center"/>
      <protection hidden="1"/>
    </xf>
    <xf numFmtId="177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</cellXfs>
  <cellStyles count="4">
    <cellStyle name="常规" xfId="0" builtinId="0"/>
    <cellStyle name="常规_Sheet1" xfId="1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zoomScale="110" zoomScaleNormal="110" zoomScalePageLayoutView="11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X9" sqref="X9"/>
    </sheetView>
  </sheetViews>
  <sheetFormatPr baseColWidth="10" defaultColWidth="8.83203125" defaultRowHeight="15" x14ac:dyDescent="0.2"/>
  <cols>
    <col min="2" max="2" width="5.1640625" customWidth="1"/>
    <col min="3" max="3" width="7.5" bestFit="1" customWidth="1"/>
    <col min="4" max="4" width="5.33203125" customWidth="1"/>
    <col min="5" max="5" width="7.5" bestFit="1" customWidth="1"/>
    <col min="6" max="6" width="6.5" customWidth="1"/>
    <col min="7" max="7" width="5.1640625" bestFit="1" customWidth="1"/>
    <col min="8" max="8" width="7.5" bestFit="1" customWidth="1"/>
    <col min="9" max="9" width="5.1640625" bestFit="1" customWidth="1"/>
    <col min="10" max="10" width="7.5" bestFit="1" customWidth="1"/>
    <col min="11" max="11" width="5.1640625" bestFit="1" customWidth="1"/>
    <col min="12" max="12" width="6.5" bestFit="1" customWidth="1"/>
    <col min="13" max="13" width="5.1640625" bestFit="1" customWidth="1"/>
    <col min="14" max="14" width="7.5" bestFit="1" customWidth="1"/>
    <col min="15" max="15" width="5.1640625" bestFit="1" customWidth="1"/>
    <col min="16" max="16" width="7.5" bestFit="1" customWidth="1"/>
    <col min="17" max="17" width="5.1640625" bestFit="1" customWidth="1"/>
    <col min="18" max="18" width="7.5" bestFit="1" customWidth="1"/>
    <col min="19" max="19" width="10.1640625" customWidth="1"/>
    <col min="20" max="20" width="5.1640625" bestFit="1" customWidth="1"/>
    <col min="21" max="21" width="7.5" bestFit="1" customWidth="1"/>
    <col min="22" max="22" width="5.1640625" bestFit="1" customWidth="1"/>
    <col min="23" max="23" width="7.5" bestFit="1" customWidth="1"/>
    <col min="25" max="25" width="8.6640625" bestFit="1" customWidth="1"/>
    <col min="27" max="27" width="10" bestFit="1" customWidth="1"/>
  </cols>
  <sheetData>
    <row r="1" spans="1:30" x14ac:dyDescent="0.2">
      <c r="A1" s="6" t="s">
        <v>25</v>
      </c>
      <c r="B1" s="5" t="s">
        <v>29</v>
      </c>
      <c r="C1" s="5"/>
      <c r="D1" s="5"/>
      <c r="E1" s="5"/>
      <c r="F1" s="5"/>
      <c r="G1" s="5" t="s">
        <v>13</v>
      </c>
      <c r="H1" s="5"/>
      <c r="I1" s="5"/>
      <c r="J1" s="5"/>
      <c r="K1" s="5" t="s">
        <v>14</v>
      </c>
      <c r="L1" s="5"/>
      <c r="M1" s="5"/>
      <c r="N1" s="5"/>
      <c r="O1" s="5" t="s">
        <v>12</v>
      </c>
      <c r="P1" s="5"/>
      <c r="Q1" s="5"/>
      <c r="R1" s="5"/>
      <c r="S1" s="5"/>
      <c r="T1" s="5" t="s">
        <v>7</v>
      </c>
      <c r="U1" s="5"/>
      <c r="V1" s="5"/>
      <c r="W1" s="5"/>
      <c r="X1" s="7" t="s">
        <v>34</v>
      </c>
      <c r="Y1" s="7"/>
      <c r="Z1" s="7" t="s">
        <v>32</v>
      </c>
      <c r="AA1" s="7"/>
      <c r="AB1" s="15" t="s">
        <v>33</v>
      </c>
      <c r="AC1" s="16"/>
    </row>
    <row r="2" spans="1:30" x14ac:dyDescent="0.2">
      <c r="A2" s="25" t="s">
        <v>8</v>
      </c>
      <c r="B2" s="27" t="s">
        <v>9</v>
      </c>
      <c r="C2" s="27"/>
      <c r="D2" s="13" t="s">
        <v>10</v>
      </c>
      <c r="E2" s="13"/>
      <c r="F2" s="2" t="s">
        <v>21</v>
      </c>
      <c r="G2" s="30" t="s">
        <v>9</v>
      </c>
      <c r="H2" s="30"/>
      <c r="I2" s="13" t="s">
        <v>10</v>
      </c>
      <c r="J2" s="13"/>
      <c r="K2" s="5" t="s">
        <v>9</v>
      </c>
      <c r="L2" s="5"/>
      <c r="M2" s="13" t="s">
        <v>10</v>
      </c>
      <c r="N2" s="13"/>
      <c r="O2" s="5" t="s">
        <v>9</v>
      </c>
      <c r="P2" s="5"/>
      <c r="Q2" s="13" t="s">
        <v>10</v>
      </c>
      <c r="R2" s="13"/>
      <c r="S2" s="5" t="s">
        <v>27</v>
      </c>
      <c r="T2" s="5" t="s">
        <v>9</v>
      </c>
      <c r="U2" s="5"/>
      <c r="V2" s="13" t="s">
        <v>10</v>
      </c>
      <c r="W2" s="13"/>
      <c r="X2" s="24" t="s">
        <v>9</v>
      </c>
      <c r="Y2" s="10" t="s">
        <v>10</v>
      </c>
      <c r="Z2" s="22" t="s">
        <v>31</v>
      </c>
      <c r="AA2" s="26">
        <v>0.2</v>
      </c>
      <c r="AB2" s="20" t="s">
        <v>9</v>
      </c>
      <c r="AC2" s="19" t="s">
        <v>10</v>
      </c>
    </row>
    <row r="3" spans="1:30" x14ac:dyDescent="0.2">
      <c r="A3" s="1"/>
      <c r="B3" s="28" t="s">
        <v>23</v>
      </c>
      <c r="C3" s="28" t="s">
        <v>24</v>
      </c>
      <c r="D3" s="12" t="s">
        <v>23</v>
      </c>
      <c r="E3" s="12" t="s">
        <v>24</v>
      </c>
      <c r="F3" s="2"/>
      <c r="G3" s="29" t="s">
        <v>23</v>
      </c>
      <c r="H3" s="29" t="s">
        <v>24</v>
      </c>
      <c r="I3" s="12" t="s">
        <v>23</v>
      </c>
      <c r="J3" s="12" t="s">
        <v>24</v>
      </c>
      <c r="K3" s="2" t="s">
        <v>23</v>
      </c>
      <c r="L3" s="2" t="s">
        <v>24</v>
      </c>
      <c r="M3" s="12" t="s">
        <v>23</v>
      </c>
      <c r="N3" s="12" t="s">
        <v>24</v>
      </c>
      <c r="O3" s="2" t="s">
        <v>26</v>
      </c>
      <c r="P3" s="2" t="s">
        <v>24</v>
      </c>
      <c r="Q3" s="12" t="s">
        <v>26</v>
      </c>
      <c r="R3" s="12" t="s">
        <v>24</v>
      </c>
      <c r="S3" s="5"/>
      <c r="T3" s="2" t="s">
        <v>23</v>
      </c>
      <c r="U3" s="2" t="s">
        <v>24</v>
      </c>
      <c r="V3" s="12" t="s">
        <v>23</v>
      </c>
      <c r="W3" s="12" t="s">
        <v>24</v>
      </c>
      <c r="X3" s="24"/>
      <c r="Y3" s="10"/>
      <c r="Z3" s="2" t="s">
        <v>9</v>
      </c>
      <c r="AA3" s="11" t="s">
        <v>10</v>
      </c>
      <c r="AB3" s="20"/>
      <c r="AC3" s="19"/>
    </row>
    <row r="4" spans="1:30" ht="56" x14ac:dyDescent="0.2">
      <c r="A4" s="2" t="s">
        <v>0</v>
      </c>
      <c r="B4" s="29">
        <v>30</v>
      </c>
      <c r="C4" s="29">
        <f>VLOOKUP($A$2,区域标准!$A:$M,2,FALSE)/21.75*B4</f>
        <v>17241.379310344826</v>
      </c>
      <c r="D4" s="11">
        <v>40</v>
      </c>
      <c r="E4" s="12">
        <f>VLOOKUP($A$2,区域标准!$A:$M,3,FALSE)/21.75*D4</f>
        <v>27586.206896551725</v>
      </c>
      <c r="F4" s="4" t="s">
        <v>17</v>
      </c>
      <c r="G4" s="29">
        <v>21</v>
      </c>
      <c r="H4" s="29">
        <f>VLOOKUP($A$2,区域标准!$A:$M,4,FALSE)*G4</f>
        <v>8400</v>
      </c>
      <c r="I4" s="12">
        <v>30</v>
      </c>
      <c r="J4" s="12">
        <f>VLOOKUP($A$2,区域标准!$A:$M,5,FALSE)*I4</f>
        <v>15000</v>
      </c>
      <c r="K4" s="2">
        <v>45</v>
      </c>
      <c r="L4" s="2">
        <f>VLOOKUP($A$2,区域标准!$A:$M,6,FALSE)*K4</f>
        <v>3600</v>
      </c>
      <c r="M4" s="12">
        <v>60</v>
      </c>
      <c r="N4" s="12">
        <f>VLOOKUP($A$2,区域标准!$A:$M,7,FALSE)*M4</f>
        <v>12000</v>
      </c>
      <c r="O4" s="2">
        <v>28</v>
      </c>
      <c r="P4" s="2">
        <f>VLOOKUP($A$2,区域标准!$A:$M,8,FALSE)*O4</f>
        <v>98000</v>
      </c>
      <c r="Q4" s="12">
        <v>40</v>
      </c>
      <c r="R4" s="12">
        <f>VLOOKUP($A$2,区域标准!$A:$M,9,FALSE)*Q4</f>
        <v>180000</v>
      </c>
      <c r="S4" s="4" t="s">
        <v>15</v>
      </c>
      <c r="T4" s="2">
        <v>40</v>
      </c>
      <c r="U4" s="2">
        <f>VLOOKUP($A$2,区域标准!$A:$M,10,FALSE)*T4</f>
        <v>1600</v>
      </c>
      <c r="V4" s="12">
        <v>60</v>
      </c>
      <c r="W4" s="12">
        <f>VLOOKUP($A$2,区域标准!$A:$M,11,FALSE)*V4</f>
        <v>7200</v>
      </c>
      <c r="X4" s="23">
        <f>SUM(C4,H4,L4,P4,U4)</f>
        <v>128841.37931034483</v>
      </c>
      <c r="Y4" s="14">
        <f>SUM(E4,J4,N4,R4,W4)</f>
        <v>241786.20689655171</v>
      </c>
      <c r="Z4" s="23">
        <f>X4*$AA$2</f>
        <v>25768.275862068967</v>
      </c>
      <c r="AA4" s="14">
        <f>Y4*$AA$2</f>
        <v>48357.241379310348</v>
      </c>
      <c r="AB4" s="21">
        <f t="shared" ref="AB4:AB8" si="0">Z4+X4</f>
        <v>154609.6551724138</v>
      </c>
      <c r="AC4" s="17">
        <f t="shared" ref="AC4:AC8" si="1">AA4+Y4</f>
        <v>290143.44827586203</v>
      </c>
    </row>
    <row r="5" spans="1:30" ht="28" x14ac:dyDescent="0.2">
      <c r="A5" s="2" t="s">
        <v>1</v>
      </c>
      <c r="B5" s="29">
        <v>180</v>
      </c>
      <c r="C5" s="29">
        <f>VLOOKUP($A$2,区域标准!$A:$M,2,FALSE)/21.75*B5</f>
        <v>103448.27586206897</v>
      </c>
      <c r="D5" s="11">
        <v>180</v>
      </c>
      <c r="E5" s="12">
        <f>VLOOKUP($A$2,区域标准!$A:$M,3,FALSE)/21.75*D5</f>
        <v>124137.93103448277</v>
      </c>
      <c r="F5" s="4" t="s">
        <v>16</v>
      </c>
      <c r="G5" s="29">
        <v>360</v>
      </c>
      <c r="H5" s="29">
        <f>VLOOKUP($A$2,区域标准!$A:$M,4,FALSE)*G5</f>
        <v>144000</v>
      </c>
      <c r="I5" s="12">
        <v>360</v>
      </c>
      <c r="J5" s="12">
        <f>VLOOKUP($A$2,区域标准!$A:$M,5,FALSE)*I5</f>
        <v>180000</v>
      </c>
      <c r="K5" s="2">
        <v>360</v>
      </c>
      <c r="L5" s="2">
        <f>VLOOKUP($A$2,区域标准!$A:$M,6,FALSE)*K5</f>
        <v>28800</v>
      </c>
      <c r="M5" s="12">
        <v>360</v>
      </c>
      <c r="N5" s="12">
        <f>VLOOKUP($A$2,区域标准!$A:$M,7,FALSE)*M5</f>
        <v>72000</v>
      </c>
      <c r="O5" s="2">
        <v>8</v>
      </c>
      <c r="P5" s="2">
        <f>VLOOKUP($A$2,区域标准!$A:$M,8,FALSE)*O5</f>
        <v>28000</v>
      </c>
      <c r="Q5" s="12">
        <v>10</v>
      </c>
      <c r="R5" s="12">
        <f>VLOOKUP($A$2,区域标准!$A:$M,9,FALSE)*Q5</f>
        <v>45000</v>
      </c>
      <c r="S5" s="4" t="s">
        <v>18</v>
      </c>
      <c r="T5" s="2">
        <v>360</v>
      </c>
      <c r="U5" s="2">
        <f>VLOOKUP($A$2,区域标准!$A:$M,10,FALSE)*T5</f>
        <v>14400</v>
      </c>
      <c r="V5" s="12">
        <v>360</v>
      </c>
      <c r="W5" s="12">
        <f>VLOOKUP($A$2,区域标准!$A:$M,11,FALSE)*V5</f>
        <v>43200</v>
      </c>
      <c r="X5" s="23">
        <f t="shared" ref="X5:X9" si="2">SUM(C5,H5,L5,P5,U5)</f>
        <v>318648.27586206899</v>
      </c>
      <c r="Y5" s="14">
        <f t="shared" ref="Y5:Y9" si="3">SUM(E5,J5,N5,R5,W5)</f>
        <v>464337.93103448278</v>
      </c>
      <c r="Z5" s="23">
        <f t="shared" ref="Z5:Z9" si="4">X5*$AA$2</f>
        <v>63729.655172413797</v>
      </c>
      <c r="AA5" s="14">
        <f t="shared" ref="AA5:AA9" si="5">Y5*$AA$2</f>
        <v>92867.586206896565</v>
      </c>
      <c r="AB5" s="21">
        <f t="shared" si="0"/>
        <v>382377.93103448278</v>
      </c>
      <c r="AC5" s="17">
        <f t="shared" si="1"/>
        <v>557205.51724137936</v>
      </c>
      <c r="AD5">
        <v>150000</v>
      </c>
    </row>
    <row r="6" spans="1:30" ht="56" x14ac:dyDescent="0.2">
      <c r="A6" s="2" t="s">
        <v>19</v>
      </c>
      <c r="B6" s="29">
        <v>25</v>
      </c>
      <c r="C6" s="29">
        <f>VLOOKUP($A$2,区域标准!$A:$M,2,FALSE)/21.75*B6</f>
        <v>14367.816091954024</v>
      </c>
      <c r="D6" s="11">
        <v>30</v>
      </c>
      <c r="E6" s="12">
        <f>VLOOKUP($A$2,区域标准!$A:$M,3,FALSE)/21.75*D6</f>
        <v>20689.655172413793</v>
      </c>
      <c r="F6" s="2"/>
      <c r="G6" s="29">
        <v>30</v>
      </c>
      <c r="H6" s="29">
        <f>VLOOKUP($A$2,区域标准!$A:$M,4,FALSE)*G6</f>
        <v>12000</v>
      </c>
      <c r="I6" s="12">
        <v>40</v>
      </c>
      <c r="J6" s="12">
        <f>VLOOKUP($A$2,区域标准!$A:$M,5,FALSE)*I6</f>
        <v>20000</v>
      </c>
      <c r="K6" s="2">
        <v>30</v>
      </c>
      <c r="L6" s="2">
        <f>VLOOKUP($A$2,区域标准!$A:$M,6,FALSE)*K6</f>
        <v>2400</v>
      </c>
      <c r="M6" s="12">
        <v>45</v>
      </c>
      <c r="N6" s="12">
        <f>VLOOKUP($A$2,区域标准!$A:$M,7,FALSE)*M6</f>
        <v>9000</v>
      </c>
      <c r="O6" s="2">
        <v>8</v>
      </c>
      <c r="P6" s="2">
        <f>VLOOKUP($A$2,区域标准!$A:$M,8,FALSE)*O6</f>
        <v>28000</v>
      </c>
      <c r="Q6" s="12">
        <v>10</v>
      </c>
      <c r="R6" s="12">
        <f>VLOOKUP($A$2,区域标准!$A:$M,9,FALSE)*Q6</f>
        <v>45000</v>
      </c>
      <c r="S6" s="4" t="s">
        <v>20</v>
      </c>
      <c r="T6" s="2">
        <v>45</v>
      </c>
      <c r="U6" s="2">
        <f>VLOOKUP($A$2,区域标准!$A:$M,10,FALSE)*T6</f>
        <v>1800</v>
      </c>
      <c r="V6" s="12">
        <v>45</v>
      </c>
      <c r="W6" s="12">
        <f>VLOOKUP($A$2,区域标准!$A:$M,11,FALSE)*V6</f>
        <v>5400</v>
      </c>
      <c r="X6" s="23">
        <f t="shared" si="2"/>
        <v>58567.816091954024</v>
      </c>
      <c r="Y6" s="14">
        <f t="shared" si="3"/>
        <v>100089.6551724138</v>
      </c>
      <c r="Z6" s="23">
        <f t="shared" si="4"/>
        <v>11713.563218390806</v>
      </c>
      <c r="AA6" s="14">
        <f t="shared" si="5"/>
        <v>20017.931034482761</v>
      </c>
      <c r="AB6" s="21">
        <f t="shared" si="0"/>
        <v>70281.379310344826</v>
      </c>
      <c r="AC6" s="17">
        <f t="shared" si="1"/>
        <v>120107.58620689655</v>
      </c>
    </row>
    <row r="7" spans="1:30" x14ac:dyDescent="0.2">
      <c r="A7" s="2" t="s">
        <v>2</v>
      </c>
      <c r="B7" s="29">
        <v>14</v>
      </c>
      <c r="C7" s="29">
        <f>VLOOKUP($A$2,区域标准!$A:$M,2,FALSE)/21.75*B7</f>
        <v>8045.977011494253</v>
      </c>
      <c r="D7" s="11">
        <v>14</v>
      </c>
      <c r="E7" s="12">
        <f>VLOOKUP($A$2,区域标准!$A:$M,3,FALSE)/21.75*D7</f>
        <v>9655.1724137931033</v>
      </c>
      <c r="F7" s="2"/>
      <c r="G7" s="29">
        <v>14</v>
      </c>
      <c r="H7" s="29">
        <f>VLOOKUP($A$2,区域标准!$A:$M,4,FALSE)*G7</f>
        <v>5600</v>
      </c>
      <c r="I7" s="12">
        <v>14</v>
      </c>
      <c r="J7" s="12">
        <f>VLOOKUP($A$2,区域标准!$A:$M,5,FALSE)*I7</f>
        <v>7000</v>
      </c>
      <c r="K7" s="2">
        <v>14</v>
      </c>
      <c r="L7" s="2">
        <f>VLOOKUP($A$2,区域标准!$A:$M,6,FALSE)*K7</f>
        <v>1120</v>
      </c>
      <c r="M7" s="12">
        <v>14</v>
      </c>
      <c r="N7" s="12">
        <f>VLOOKUP($A$2,区域标准!$A:$M,7,FALSE)*M7</f>
        <v>2800</v>
      </c>
      <c r="O7" s="2">
        <v>3</v>
      </c>
      <c r="P7" s="2">
        <f>VLOOKUP($A$2,区域标准!$A:$M,8,FALSE)*O7</f>
        <v>10500</v>
      </c>
      <c r="Q7" s="12">
        <v>3</v>
      </c>
      <c r="R7" s="12">
        <f>VLOOKUP($A$2,区域标准!$A:$M,9,FALSE)*Q7</f>
        <v>13500</v>
      </c>
      <c r="S7" s="2"/>
      <c r="T7" s="2">
        <v>14</v>
      </c>
      <c r="U7" s="2">
        <f>VLOOKUP($A$2,区域标准!$A:$M,10,FALSE)*T7</f>
        <v>560</v>
      </c>
      <c r="V7" s="12">
        <v>14</v>
      </c>
      <c r="W7" s="12">
        <f>VLOOKUP($A$2,区域标准!$A:$M,11,FALSE)*V7</f>
        <v>1680</v>
      </c>
      <c r="X7" s="23">
        <f t="shared" si="2"/>
        <v>25825.977011494251</v>
      </c>
      <c r="Y7" s="14">
        <f t="shared" si="3"/>
        <v>34635.172413793101</v>
      </c>
      <c r="Z7" s="23">
        <f t="shared" si="4"/>
        <v>5165.1954022988502</v>
      </c>
      <c r="AA7" s="14">
        <f t="shared" si="5"/>
        <v>6927.0344827586205</v>
      </c>
      <c r="AB7" s="21">
        <f t="shared" si="0"/>
        <v>30991.172413793101</v>
      </c>
      <c r="AC7" s="17">
        <f t="shared" si="1"/>
        <v>41562.206896551725</v>
      </c>
    </row>
    <row r="8" spans="1:30" ht="28" x14ac:dyDescent="0.2">
      <c r="A8" s="2" t="s">
        <v>3</v>
      </c>
      <c r="B8" s="29">
        <v>360</v>
      </c>
      <c r="C8" s="29">
        <f>VLOOKUP($A$2,区域标准!$A:$M,2,FALSE)/21.75*B8</f>
        <v>206896.55172413794</v>
      </c>
      <c r="D8" s="11">
        <v>360</v>
      </c>
      <c r="E8" s="12">
        <f>VLOOKUP($A$2,区域标准!$A:$M,3,FALSE)/21.75*D8</f>
        <v>248275.86206896554</v>
      </c>
      <c r="F8" s="4" t="s">
        <v>35</v>
      </c>
      <c r="G8" s="29">
        <v>0</v>
      </c>
      <c r="H8" s="29">
        <f>VLOOKUP($A$2,区域标准!$A:$M,4,FALSE)*G8</f>
        <v>0</v>
      </c>
      <c r="I8" s="12"/>
      <c r="J8" s="12">
        <f>VLOOKUP($A$2,区域标准!$A:$M,5,FALSE)*I8</f>
        <v>0</v>
      </c>
      <c r="K8" s="2">
        <v>360</v>
      </c>
      <c r="L8" s="2">
        <f>VLOOKUP($A$2,区域标准!$A:$M,12,FALSE)*K8</f>
        <v>3600</v>
      </c>
      <c r="M8" s="12">
        <v>360</v>
      </c>
      <c r="N8" s="12">
        <f>VLOOKUP($A$2,区域标准!$A:$M,13,FALSE)*M8</f>
        <v>7200</v>
      </c>
      <c r="O8" s="2">
        <v>4</v>
      </c>
      <c r="P8" s="2">
        <f>VLOOKUP($A$2,区域标准!$A:$M,8,FALSE)*O8</f>
        <v>14000</v>
      </c>
      <c r="Q8" s="12">
        <v>6</v>
      </c>
      <c r="R8" s="12">
        <f>VLOOKUP($A$2,区域标准!$A:$M,9,FALSE)*Q8</f>
        <v>27000</v>
      </c>
      <c r="S8" s="2"/>
      <c r="T8" s="2">
        <v>0</v>
      </c>
      <c r="U8" s="2">
        <f>VLOOKUP($A$2,区域标准!$A:$M,10,FALSE)*T8</f>
        <v>0</v>
      </c>
      <c r="V8" s="12">
        <v>0</v>
      </c>
      <c r="W8" s="12">
        <f>VLOOKUP($A$2,区域标准!$A:$M,11,FALSE)*V8</f>
        <v>0</v>
      </c>
      <c r="X8" s="23">
        <f t="shared" si="2"/>
        <v>224496.55172413794</v>
      </c>
      <c r="Y8" s="14">
        <f t="shared" si="3"/>
        <v>282475.86206896557</v>
      </c>
      <c r="Z8" s="23">
        <f t="shared" si="4"/>
        <v>44899.310344827594</v>
      </c>
      <c r="AA8" s="14">
        <f t="shared" si="5"/>
        <v>56495.172413793116</v>
      </c>
      <c r="AB8" s="21">
        <f t="shared" si="0"/>
        <v>269395.86206896557</v>
      </c>
      <c r="AC8" s="17">
        <f t="shared" si="1"/>
        <v>338971.03448275867</v>
      </c>
      <c r="AD8">
        <v>40000</v>
      </c>
    </row>
    <row r="9" spans="1:30" x14ac:dyDescent="0.2">
      <c r="A9" s="8" t="s">
        <v>30</v>
      </c>
      <c r="B9" s="28">
        <f>SUM(B4:B8)</f>
        <v>609</v>
      </c>
      <c r="C9" s="28">
        <f t="shared" ref="C9:R9" si="6">SUM(C4:C8)</f>
        <v>350000</v>
      </c>
      <c r="D9" s="11">
        <f t="shared" si="6"/>
        <v>624</v>
      </c>
      <c r="E9" s="11">
        <f t="shared" si="6"/>
        <v>430344.82758620696</v>
      </c>
      <c r="F9" s="6"/>
      <c r="G9" s="28">
        <f t="shared" si="6"/>
        <v>425</v>
      </c>
      <c r="H9" s="28">
        <f t="shared" si="6"/>
        <v>170000</v>
      </c>
      <c r="I9" s="11">
        <f t="shared" si="6"/>
        <v>444</v>
      </c>
      <c r="J9" s="11">
        <f t="shared" si="6"/>
        <v>222000</v>
      </c>
      <c r="K9" s="22">
        <f t="shared" si="6"/>
        <v>809</v>
      </c>
      <c r="L9" s="22">
        <f t="shared" si="6"/>
        <v>39520</v>
      </c>
      <c r="M9" s="11">
        <f t="shared" si="6"/>
        <v>839</v>
      </c>
      <c r="N9" s="11">
        <f t="shared" si="6"/>
        <v>103000</v>
      </c>
      <c r="O9" s="22">
        <f t="shared" si="6"/>
        <v>51</v>
      </c>
      <c r="P9" s="22">
        <f t="shared" si="6"/>
        <v>178500</v>
      </c>
      <c r="Q9" s="11">
        <f t="shared" si="6"/>
        <v>69</v>
      </c>
      <c r="R9" s="11">
        <f t="shared" si="6"/>
        <v>310500</v>
      </c>
      <c r="S9" s="6"/>
      <c r="T9" s="22">
        <f t="shared" ref="T9" si="7">SUM(T4:T8)</f>
        <v>459</v>
      </c>
      <c r="U9" s="22">
        <f t="shared" ref="U9" si="8">SUM(U4:U8)</f>
        <v>18360</v>
      </c>
      <c r="V9" s="11">
        <f t="shared" ref="V9" si="9">SUM(V4:V8)</f>
        <v>479</v>
      </c>
      <c r="W9" s="11">
        <f t="shared" ref="W9" si="10">SUM(W4:W8)</f>
        <v>57480</v>
      </c>
      <c r="X9" s="23">
        <f t="shared" si="2"/>
        <v>756380</v>
      </c>
      <c r="Y9" s="14">
        <f t="shared" si="3"/>
        <v>1123324.8275862071</v>
      </c>
      <c r="Z9" s="23">
        <f t="shared" si="4"/>
        <v>151276</v>
      </c>
      <c r="AA9" s="14">
        <f t="shared" si="5"/>
        <v>224664.96551724142</v>
      </c>
      <c r="AB9" s="21">
        <f>Z9+X9</f>
        <v>907656</v>
      </c>
      <c r="AC9" s="17">
        <f>AA9+Y9</f>
        <v>1347989.7931034486</v>
      </c>
    </row>
    <row r="11" spans="1:30" x14ac:dyDescent="0.2">
      <c r="X11" s="31">
        <f>X9-AD8-AD5</f>
        <v>566380</v>
      </c>
      <c r="Z11" s="32">
        <f>X11*AA2</f>
        <v>113276</v>
      </c>
      <c r="AB11" s="31">
        <f>Z11+X11</f>
        <v>679656</v>
      </c>
    </row>
  </sheetData>
  <mergeCells count="23">
    <mergeCell ref="Z1:AA1"/>
    <mergeCell ref="AB2:AB3"/>
    <mergeCell ref="AC2:AC3"/>
    <mergeCell ref="AB1:AC1"/>
    <mergeCell ref="S2:S3"/>
    <mergeCell ref="O1:S1"/>
    <mergeCell ref="T2:U2"/>
    <mergeCell ref="V2:W2"/>
    <mergeCell ref="T1:W1"/>
    <mergeCell ref="X1:Y1"/>
    <mergeCell ref="X2:X3"/>
    <mergeCell ref="Y2:Y3"/>
    <mergeCell ref="K2:L2"/>
    <mergeCell ref="M2:N2"/>
    <mergeCell ref="K1:N1"/>
    <mergeCell ref="O2:P2"/>
    <mergeCell ref="Q2:R2"/>
    <mergeCell ref="B1:F1"/>
    <mergeCell ref="B2:C2"/>
    <mergeCell ref="D2:E2"/>
    <mergeCell ref="G1:J1"/>
    <mergeCell ref="G2:H2"/>
    <mergeCell ref="I2:J2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区域标准!$A$3:$A$19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zoomScale="170" zoomScaleNormal="170" zoomScalePageLayoutView="170" workbookViewId="0">
      <selection activeCell="H4" sqref="H4"/>
    </sheetView>
  </sheetViews>
  <sheetFormatPr baseColWidth="10" defaultColWidth="8.83203125" defaultRowHeight="15" x14ac:dyDescent="0.2"/>
  <sheetData>
    <row r="1" spans="1:13" x14ac:dyDescent="0.2">
      <c r="A1" s="9"/>
      <c r="B1" s="3" t="s">
        <v>28</v>
      </c>
      <c r="C1" s="3"/>
      <c r="D1" s="3" t="s">
        <v>6</v>
      </c>
      <c r="E1" s="3"/>
      <c r="F1" s="3" t="s">
        <v>5</v>
      </c>
      <c r="G1" s="3"/>
      <c r="H1" s="3" t="s">
        <v>11</v>
      </c>
      <c r="I1" s="3"/>
      <c r="J1" s="3" t="s">
        <v>7</v>
      </c>
      <c r="K1" s="3"/>
      <c r="L1" s="3" t="s">
        <v>22</v>
      </c>
      <c r="M1" s="3"/>
    </row>
    <row r="2" spans="1:13" x14ac:dyDescent="0.2">
      <c r="A2" t="s">
        <v>4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</v>
      </c>
      <c r="B3">
        <v>12500</v>
      </c>
      <c r="C3">
        <v>15000</v>
      </c>
      <c r="D3">
        <v>400</v>
      </c>
      <c r="E3">
        <v>500</v>
      </c>
      <c r="F3">
        <v>80</v>
      </c>
      <c r="G3">
        <v>200</v>
      </c>
      <c r="H3">
        <v>3500</v>
      </c>
      <c r="I3">
        <v>4500</v>
      </c>
      <c r="J3">
        <v>40</v>
      </c>
      <c r="K3">
        <v>120</v>
      </c>
      <c r="L3">
        <v>10</v>
      </c>
      <c r="M3">
        <v>20</v>
      </c>
    </row>
    <row r="4" spans="1:13" x14ac:dyDescent="0.2">
      <c r="A4" t="s">
        <v>36</v>
      </c>
      <c r="B4">
        <v>12500</v>
      </c>
      <c r="C4">
        <v>15000</v>
      </c>
      <c r="D4">
        <v>340</v>
      </c>
      <c r="E4">
        <v>400</v>
      </c>
      <c r="F4">
        <v>70</v>
      </c>
      <c r="G4">
        <v>180</v>
      </c>
      <c r="H4">
        <v>4000</v>
      </c>
      <c r="I4">
        <v>5000</v>
      </c>
      <c r="J4">
        <v>40</v>
      </c>
      <c r="K4">
        <v>120</v>
      </c>
      <c r="L4">
        <v>10</v>
      </c>
      <c r="M4">
        <v>20</v>
      </c>
    </row>
    <row r="5" spans="1:13" x14ac:dyDescent="0.2">
      <c r="A5" t="s">
        <v>37</v>
      </c>
      <c r="B5" s="18">
        <v>12500</v>
      </c>
      <c r="C5" s="18">
        <v>15000</v>
      </c>
      <c r="D5" s="18">
        <v>280</v>
      </c>
      <c r="E5" s="18">
        <v>380</v>
      </c>
      <c r="F5" s="18">
        <v>50</v>
      </c>
      <c r="G5" s="18">
        <v>160</v>
      </c>
      <c r="H5" s="18">
        <v>3000</v>
      </c>
      <c r="I5" s="18">
        <v>4000</v>
      </c>
      <c r="J5" s="18">
        <v>40</v>
      </c>
      <c r="K5" s="18">
        <v>120</v>
      </c>
      <c r="L5" s="18">
        <v>10</v>
      </c>
      <c r="M5" s="18">
        <v>20</v>
      </c>
    </row>
  </sheetData>
  <mergeCells count="6">
    <mergeCell ref="F1:G1"/>
    <mergeCell ref="H1:I1"/>
    <mergeCell ref="D1:E1"/>
    <mergeCell ref="J1:K1"/>
    <mergeCell ref="L1:M1"/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sqref="A1:XFD1048576"/>
    </sheetView>
  </sheetViews>
  <sheetFormatPr baseColWidth="10" defaultColWidth="8.83203125" defaultRowHeight="15" x14ac:dyDescent="0.2"/>
  <sheetData>
    <row r="1" spans="1:20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计算表</vt:lpstr>
      <vt:lpstr>区域标准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用户</cp:lastModifiedBy>
  <dcterms:created xsi:type="dcterms:W3CDTF">2017-11-01T10:11:49Z</dcterms:created>
  <dcterms:modified xsi:type="dcterms:W3CDTF">2017-11-03T15:37:04Z</dcterms:modified>
</cp:coreProperties>
</file>