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jay.wei/Desktop/"/>
    </mc:Choice>
  </mc:AlternateContent>
  <bookViews>
    <workbookView xWindow="480" yWindow="460" windowWidth="21960" windowHeight="136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7" i="1"/>
  <c r="D14" i="1"/>
  <c r="D17" i="1"/>
  <c r="E14" i="1"/>
  <c r="F14" i="1"/>
  <c r="H14" i="1"/>
  <c r="H10" i="1"/>
  <c r="H11" i="1"/>
  <c r="H12" i="1"/>
  <c r="H13" i="1"/>
  <c r="E7" i="1"/>
  <c r="F7" i="1"/>
  <c r="H7" i="1"/>
  <c r="H3" i="1"/>
  <c r="E3" i="1"/>
  <c r="H4" i="1"/>
  <c r="F3" i="1"/>
  <c r="H5" i="1"/>
  <c r="H6" i="1"/>
  <c r="H17" i="1"/>
  <c r="F22" i="1"/>
  <c r="F26" i="1"/>
  <c r="F29" i="1"/>
  <c r="F30" i="1"/>
  <c r="F31" i="1"/>
  <c r="F36" i="1"/>
  <c r="E22" i="1"/>
  <c r="E26" i="1"/>
  <c r="E29" i="1"/>
  <c r="E30" i="1"/>
  <c r="E31" i="1"/>
  <c r="E33" i="1"/>
  <c r="E34" i="1"/>
  <c r="E36" i="1"/>
  <c r="C36" i="1"/>
  <c r="D29" i="1"/>
  <c r="D33" i="1"/>
  <c r="D30" i="1"/>
  <c r="D34" i="1"/>
  <c r="D35" i="1"/>
  <c r="H33" i="1"/>
  <c r="D22" i="1"/>
  <c r="D26" i="1"/>
  <c r="D31" i="1"/>
  <c r="D36" i="1"/>
  <c r="G30" i="1"/>
  <c r="G29" i="1"/>
  <c r="H29" i="1"/>
  <c r="H31" i="1"/>
  <c r="H26" i="1"/>
  <c r="H22" i="1"/>
  <c r="H23" i="1"/>
  <c r="H24" i="1"/>
  <c r="H25" i="1"/>
  <c r="H36" i="1"/>
  <c r="H38" i="1"/>
  <c r="C17" i="1"/>
  <c r="F17" i="1"/>
  <c r="E17" i="1"/>
</calcChain>
</file>

<file path=xl/sharedStrings.xml><?xml version="1.0" encoding="utf-8"?>
<sst xmlns="http://schemas.openxmlformats.org/spreadsheetml/2006/main" count="69" uniqueCount="44">
  <si>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</si>
  <si>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</si>
  <si>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</si>
  <si>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</si>
  <si>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</si>
  <si>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
（基层法院）</t>
    <phoneticPr fontId="6" type="noConversion"/>
  </si>
  <si>
    <t>测算单位数</t>
    <phoneticPr fontId="6" type="noConversion"/>
  </si>
  <si>
    <t>合计
（元）</t>
    <rPh sb="0" eb="1">
      <t>he'ji</t>
    </rPh>
    <rPh sb="3" eb="4">
      <t>yuan</t>
    </rPh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</si>
  <si>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</si>
  <si>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</si>
  <si>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</si>
  <si>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</si>
  <si>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</si>
  <si>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</si>
  <si>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</si>
  <si>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</si>
  <si>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</si>
  <si>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</si>
  <si>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</si>
  <si>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</si>
  <si>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</si>
  <si>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</si>
  <si>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</si>
  <si>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十、案款管理</t>
    <phoneticPr fontId="6" type="noConversion"/>
  </si>
  <si>
    <t>十一、诉讼费管理</t>
    <rPh sb="1" eb="2">
      <t>yi</t>
    </rPh>
    <phoneticPr fontId="6" type="noConversion"/>
  </si>
  <si>
    <t>四期（业务）</t>
    <phoneticPr fontId="6" type="noConversion"/>
  </si>
  <si>
    <t>十二、决算管理</t>
    <rPh sb="1" eb="2">
      <t>er</t>
    </rPh>
    <phoneticPr fontId="6" type="noConversion"/>
  </si>
  <si>
    <t>四期小计</t>
    <phoneticPr fontId="4" type="noConversion"/>
  </si>
  <si>
    <t>十三、APP移动客户端</t>
    <phoneticPr fontId="6" type="noConversion"/>
  </si>
  <si>
    <t>系统二次开发</t>
    <rPh sb="0" eb="1">
      <t>x't</t>
    </rPh>
    <rPh sb="2" eb="3">
      <t>er'ci</t>
    </rPh>
    <rPh sb="4" eb="5">
      <t>kai'fa</t>
    </rPh>
    <phoneticPr fontId="4" type="noConversion"/>
  </si>
  <si>
    <t>系统全模块</t>
    <rPh sb="0" eb="1">
      <t>x't</t>
    </rPh>
    <rPh sb="2" eb="3">
      <t>quan</t>
    </rPh>
    <rPh sb="3" eb="4">
      <t>mo'k</t>
    </rPh>
    <phoneticPr fontId="4" type="noConversion"/>
  </si>
  <si>
    <t>合计：</t>
    <phoneticPr fontId="4" type="noConversion"/>
  </si>
  <si>
    <t>宁夏回族自治区司法行政综合管理系统实施部署、培训、运维服务预算总表
（含1个高级法院、5个中级法院、23个基层法院））</t>
    <rPh sb="0" eb="1">
      <t>hu'nan</t>
    </rPh>
    <rPh sb="2" eb="3">
      <t>sheng</t>
    </rPh>
    <rPh sb="13" eb="14">
      <t>er'ci</t>
    </rPh>
    <rPh sb="15" eb="16">
      <t>kai'fa</t>
    </rPh>
    <rPh sb="18" eb="19">
      <t>s's</t>
    </rPh>
    <rPh sb="20" eb="21">
      <t>bu's</t>
    </rPh>
    <rPh sb="23" eb="24">
      <t>pei'x</t>
    </rPh>
    <rPh sb="26" eb="27">
      <t>yun'wei</t>
    </rPh>
    <rPh sb="34" eb="35">
      <t>quan's</t>
    </rPh>
    <rPh sb="39" eb="40">
      <t>jia</t>
    </rPh>
    <phoneticPr fontId="4" type="noConversion"/>
  </si>
  <si>
    <t>江苏省高级人民法院司法行政综合管理系统实施部署、培训、运维服务预算总表
（含1个高级法院、12个中级法院、108个基层法院））</t>
    <rPh sb="0" eb="1">
      <t>hu'nan</t>
    </rPh>
    <rPh sb="2" eb="3">
      <t>sheng</t>
    </rPh>
    <rPh sb="13" eb="14">
      <t>er'ci</t>
    </rPh>
    <rPh sb="15" eb="16">
      <t>kai'fa</t>
    </rPh>
    <rPh sb="18" eb="19">
      <t>s's</t>
    </rPh>
    <rPh sb="20" eb="21">
      <t>bu's</t>
    </rPh>
    <rPh sb="23" eb="24">
      <t>pei'x</t>
    </rPh>
    <rPh sb="26" eb="27">
      <t>yun'wei</t>
    </rPh>
    <rPh sb="34" eb="35">
      <t>quan's</t>
    </rPh>
    <rPh sb="39" eb="40">
      <t>jia</t>
    </rPh>
    <phoneticPr fontId="4" type="noConversion"/>
  </si>
  <si>
    <t>29家</t>
    <rPh sb="0" eb="3">
      <t>jia</t>
    </rPh>
    <phoneticPr fontId="4" type="noConversion"/>
  </si>
  <si>
    <t>总计</t>
    <phoneticPr fontId="4" type="noConversion"/>
  </si>
  <si>
    <t>新增功能费用</t>
    <rPh sb="0" eb="1">
      <t>x't</t>
    </rPh>
    <rPh sb="2" eb="3">
      <t>er'ci</t>
    </rPh>
    <rPh sb="4" eb="5">
      <t>kai'fa</t>
    </rPh>
    <phoneticPr fontId="4" type="noConversion"/>
  </si>
  <si>
    <t>新增功能模块小计</t>
    <rPh sb="0" eb="1">
      <t>xin'zeng</t>
    </rPh>
    <rPh sb="2" eb="3">
      <t>go'nenn'g</t>
    </rPh>
    <rPh sb="4" eb="5">
      <t>mo'kuai</t>
    </rPh>
    <rPh sb="6" eb="7">
      <t>xiao'ji</t>
    </rPh>
    <phoneticPr fontId="4" type="noConversion"/>
  </si>
  <si>
    <t>软件价格
(除新增功能模块外赠送)</t>
    <rPh sb="6" eb="7">
      <t>chu</t>
    </rPh>
    <rPh sb="7" eb="8">
      <t>xin'zeng</t>
    </rPh>
    <rPh sb="9" eb="10">
      <t>go'neng'n</t>
    </rPh>
    <rPh sb="11" eb="12">
      <t>mo'kuai</t>
    </rPh>
    <rPh sb="13" eb="14">
      <t>wai</t>
    </rPh>
    <phoneticPr fontId="6" type="noConversion"/>
  </si>
  <si>
    <t>十四、新增后勤管理功能开发（软件5万费用不予减免）</t>
    <rPh sb="0" eb="1">
      <t>shi'si</t>
    </rPh>
    <rPh sb="9" eb="10">
      <t>go'enng'n</t>
    </rPh>
    <rPh sb="10" eb="11">
      <t>neng</t>
    </rPh>
    <rPh sb="11" eb="12">
      <t>kai'fa</t>
    </rPh>
    <rPh sb="14" eb="15">
      <t>ruan'jian</t>
    </rPh>
    <rPh sb="17" eb="18">
      <t>wan</t>
    </rPh>
    <rPh sb="18" eb="19">
      <t>fei'yong</t>
    </rPh>
    <rPh sb="20" eb="21">
      <t>bu'yu</t>
    </rPh>
    <rPh sb="22" eb="23">
      <t>jian'mian</t>
    </rPh>
    <phoneticPr fontId="6" type="noConversion"/>
  </si>
  <si>
    <t>十五、新增平台门户功能模块开发（同上）</t>
    <rPh sb="1" eb="2">
      <t>wu</t>
    </rPh>
    <rPh sb="3" eb="4">
      <t>xin'zeng</t>
    </rPh>
    <rPh sb="9" eb="10">
      <t>go'neng</t>
    </rPh>
    <rPh sb="11" eb="12">
      <t>mo'kuai</t>
    </rPh>
    <rPh sb="13" eb="14">
      <t>kai'fa</t>
    </rPh>
    <rPh sb="16" eb="17">
      <t>tong'shang</t>
    </rPh>
    <phoneticPr fontId="4" type="noConversion"/>
  </si>
  <si>
    <t>十六、新增两庭建设功能模块开发（同上）</t>
    <rPh sb="1" eb="2">
      <t>liu</t>
    </rPh>
    <rPh sb="3" eb="4">
      <t>xin'zeng</t>
    </rPh>
    <rPh sb="9" eb="10">
      <t>go'neng</t>
    </rPh>
    <rPh sb="11" eb="12">
      <t>mo'kuai</t>
    </rPh>
    <rPh sb="13" eb="14">
      <t>kai'fa</t>
    </rPh>
    <rPh sb="16" eb="17">
      <t>tong'shang</t>
    </rPh>
    <phoneticPr fontId="4" type="noConversion"/>
  </si>
  <si>
    <t>三期（物资）</t>
    <phoneticPr fontId="4" type="noConversion"/>
  </si>
  <si>
    <t>费用说明：宁夏及江苏标准软件全省实施部署、培训、运行维护的价格体系均为全国统一标准，系统标准13个功能模，省本级统一价格是88万，中院6万一个单位，基层法院3.6万一个单位。差别在于：1、宁夏的单位数低于江苏；2、江苏不含案款、诉讼费这两个功能模块，故没有第十、十一项报价，从价格上减少这两个功能模块，省本级实施服务费用分别少了52272元，共减少104544元。中院分别少了5940元，共减少11880元一个单位。基层法院分别少了3564元，共减少7128元一个单位；3、江苏提出新增后勤管理、平台门户、两庭建设三个功能模块，因为新增开发全新功能及模块，故软件费用不减免，该部分新增软件运行维护首年免费。新增功能模块费用软件加上全省三级法院实施部署、培训费用总和为670407元，其中软件费用为300000元；全省实施部署、培训费用为370407元，其中省本级费用增加40392元，每个中院费用增加4315元，每个基层法院费用增加2560元。最终算下来，实施培训和服务部分，江苏省本级为815848元；每个中院为52435元；每个基层法院为31432元。</t>
    <rPh sb="0" eb="1">
      <t>fei'yong</t>
    </rPh>
    <rPh sb="2" eb="3">
      <t>shuo'min</t>
    </rPh>
    <rPh sb="5" eb="6">
      <t>ning'xia</t>
    </rPh>
    <rPh sb="7" eb="8">
      <t>ji</t>
    </rPh>
    <rPh sb="8" eb="9">
      <t>jiang'su</t>
    </rPh>
    <rPh sb="10" eb="11">
      <t>biao'zhun</t>
    </rPh>
    <rPh sb="12" eb="13">
      <t>ruan'jian</t>
    </rPh>
    <rPh sb="14" eb="15">
      <t>quan'sheng</t>
    </rPh>
    <rPh sb="16" eb="17">
      <t>shi'shi</t>
    </rPh>
    <rPh sb="18" eb="19">
      <t>bu'sh</t>
    </rPh>
    <rPh sb="21" eb="22">
      <t>pei'xun</t>
    </rPh>
    <rPh sb="24" eb="25">
      <t>yun'xing</t>
    </rPh>
    <rPh sb="26" eb="27">
      <t>wei'hu</t>
    </rPh>
    <rPh sb="28" eb="29">
      <t>de</t>
    </rPh>
    <rPh sb="29" eb="30">
      <t>jia'ge</t>
    </rPh>
    <rPh sb="31" eb="32">
      <t>ti'xi</t>
    </rPh>
    <rPh sb="33" eb="34">
      <t>jun</t>
    </rPh>
    <rPh sb="34" eb="35">
      <t>wei</t>
    </rPh>
    <rPh sb="35" eb="36">
      <t>quan'guo</t>
    </rPh>
    <rPh sb="37" eb="38">
      <t>tong'yi</t>
    </rPh>
    <rPh sb="39" eb="40">
      <t>biao'zhun</t>
    </rPh>
    <rPh sb="42" eb="43">
      <t>xi'tong</t>
    </rPh>
    <rPh sb="44" eb="45">
      <t>biao'zhun</t>
    </rPh>
    <rPh sb="48" eb="49">
      <t>ge</t>
    </rPh>
    <rPh sb="49" eb="50">
      <t>gong'enng</t>
    </rPh>
    <rPh sb="51" eb="52">
      <t>mo'kuiai</t>
    </rPh>
    <rPh sb="53" eb="54">
      <t>sheng'ben'ji</t>
    </rPh>
    <rPh sb="56" eb="57">
      <t>tong'yi</t>
    </rPh>
    <rPh sb="58" eb="59">
      <t>jia'ge</t>
    </rPh>
    <rPh sb="60" eb="61">
      <t>shi</t>
    </rPh>
    <rPh sb="63" eb="64">
      <t>wan</t>
    </rPh>
    <rPh sb="65" eb="66">
      <t>zhong'yuan</t>
    </rPh>
    <rPh sb="68" eb="69">
      <t>wan</t>
    </rPh>
    <rPh sb="69" eb="70">
      <t>yi'ge</t>
    </rPh>
    <rPh sb="71" eb="72">
      <t>dan'wei</t>
    </rPh>
    <rPh sb="74" eb="75">
      <t>ji'ceng</t>
    </rPh>
    <rPh sb="76" eb="77">
      <t>fa'yuan</t>
    </rPh>
    <rPh sb="81" eb="82">
      <t>wan</t>
    </rPh>
    <rPh sb="82" eb="83">
      <t>yi'ge</t>
    </rPh>
    <rPh sb="84" eb="85">
      <t>dan'wei</t>
    </rPh>
    <rPh sb="87" eb="88">
      <t>cha'bie</t>
    </rPh>
    <rPh sb="89" eb="90">
      <t>zai'yu</t>
    </rPh>
    <rPh sb="94" eb="95">
      <t>ning'xia</t>
    </rPh>
    <rPh sb="96" eb="97">
      <t>de</t>
    </rPh>
    <rPh sb="97" eb="98">
      <t>dan'wei</t>
    </rPh>
    <rPh sb="99" eb="100">
      <t>shu</t>
    </rPh>
    <rPh sb="100" eb="101">
      <t>di'yu</t>
    </rPh>
    <rPh sb="102" eb="103">
      <t>jiang'su</t>
    </rPh>
    <rPh sb="107" eb="108">
      <t>jiang'su</t>
    </rPh>
    <rPh sb="109" eb="110">
      <t>bu'han</t>
    </rPh>
    <rPh sb="111" eb="112">
      <t>an'kuan</t>
    </rPh>
    <rPh sb="114" eb="115">
      <t>su'song'fei</t>
    </rPh>
    <rPh sb="117" eb="118">
      <t>zhe'liang'ge</t>
    </rPh>
    <rPh sb="120" eb="121">
      <t>gong'enng</t>
    </rPh>
    <rPh sb="122" eb="123">
      <t>mo'kuai</t>
    </rPh>
    <rPh sb="125" eb="126">
      <t>gu</t>
    </rPh>
    <rPh sb="126" eb="127">
      <t>mei'you</t>
    </rPh>
    <rPh sb="128" eb="129">
      <t>di</t>
    </rPh>
    <rPh sb="129" eb="130">
      <t>shi</t>
    </rPh>
    <rPh sb="131" eb="132">
      <t>shi'yi</t>
    </rPh>
    <rPh sb="133" eb="134">
      <t>xiang</t>
    </rPh>
    <rPh sb="134" eb="135">
      <t>bao'jia</t>
    </rPh>
    <rPh sb="137" eb="138">
      <t>cong</t>
    </rPh>
    <rPh sb="138" eb="139">
      <t>jai'ge</t>
    </rPh>
    <rPh sb="140" eb="141">
      <t>shang</t>
    </rPh>
    <rPh sb="141" eb="142">
      <t>jian'shao</t>
    </rPh>
    <rPh sb="143" eb="144">
      <t>zhe'liang'ge</t>
    </rPh>
    <rPh sb="146" eb="147">
      <t>gong'enng</t>
    </rPh>
    <rPh sb="148" eb="149">
      <t>mo'kuai</t>
    </rPh>
    <rPh sb="151" eb="152">
      <t>sheng'ben'ji</t>
    </rPh>
    <rPh sb="154" eb="155">
      <t>shi'shi'fu'wu</t>
    </rPh>
    <rPh sb="158" eb="159">
      <t>fe'yong</t>
    </rPh>
    <rPh sb="160" eb="161">
      <t>fen'bie</t>
    </rPh>
    <rPh sb="162" eb="163">
      <t>shao'le</t>
    </rPh>
    <rPh sb="169" eb="170">
      <t>yuan</t>
    </rPh>
    <rPh sb="171" eb="172">
      <t>gong</t>
    </rPh>
    <rPh sb="172" eb="173">
      <t>jian'shao</t>
    </rPh>
    <rPh sb="180" eb="181">
      <t>yuan</t>
    </rPh>
    <rPh sb="182" eb="183">
      <t>zhong'yuan</t>
    </rPh>
    <rPh sb="184" eb="185">
      <t>fen'bie</t>
    </rPh>
    <rPh sb="186" eb="187">
      <t>shao'le</t>
    </rPh>
    <rPh sb="192" eb="193">
      <t>yuan</t>
    </rPh>
    <rPh sb="194" eb="195">
      <t>gong'j</t>
    </rPh>
    <rPh sb="195" eb="196">
      <t>jian'shao</t>
    </rPh>
    <rPh sb="202" eb="203">
      <t>yuan</t>
    </rPh>
    <rPh sb="203" eb="204">
      <t>yi'ge</t>
    </rPh>
    <rPh sb="205" eb="206">
      <t>dan'wei</t>
    </rPh>
    <rPh sb="208" eb="209">
      <t>ji'ceng</t>
    </rPh>
    <rPh sb="210" eb="211">
      <t>fa'yuan</t>
    </rPh>
    <rPh sb="212" eb="213">
      <t>fen'bie</t>
    </rPh>
    <rPh sb="214" eb="215">
      <t>shao'le</t>
    </rPh>
    <rPh sb="220" eb="221">
      <t>yuan</t>
    </rPh>
    <rPh sb="222" eb="223">
      <t>gong</t>
    </rPh>
    <rPh sb="223" eb="224">
      <t>jian'shao</t>
    </rPh>
    <rPh sb="229" eb="230">
      <t>yuan</t>
    </rPh>
    <rPh sb="230" eb="231">
      <t>yi'ge</t>
    </rPh>
    <rPh sb="232" eb="233">
      <t>dan'wei</t>
    </rPh>
    <rPh sb="237" eb="238">
      <t>jiang'su</t>
    </rPh>
    <rPh sb="239" eb="240">
      <t>ti'chu'f</t>
    </rPh>
    <rPh sb="241" eb="242">
      <t>xin'zeng</t>
    </rPh>
    <rPh sb="243" eb="244">
      <t>hou'qin</t>
    </rPh>
    <rPh sb="245" eb="246">
      <t>guan'li</t>
    </rPh>
    <rPh sb="248" eb="249">
      <t>ping'tai</t>
    </rPh>
    <rPh sb="250" eb="251">
      <t>men'hu</t>
    </rPh>
    <rPh sb="253" eb="254">
      <t>liang'ting'jian'she</t>
    </rPh>
    <rPh sb="254" eb="255">
      <t>ting</t>
    </rPh>
    <rPh sb="255" eb="256">
      <t>jian'she</t>
    </rPh>
    <rPh sb="257" eb="258">
      <t>san'ge</t>
    </rPh>
    <rPh sb="259" eb="260">
      <t>gong'enng</t>
    </rPh>
    <rPh sb="261" eb="262">
      <t>mo'kuai</t>
    </rPh>
    <rPh sb="264" eb="265">
      <t>yin</t>
    </rPh>
    <rPh sb="265" eb="266">
      <t>wei</t>
    </rPh>
    <rPh sb="266" eb="267">
      <t>xin'zeng</t>
    </rPh>
    <rPh sb="268" eb="269">
      <t>kai'fa</t>
    </rPh>
    <rPh sb="270" eb="271">
      <t>quan'xin</t>
    </rPh>
    <rPh sb="272" eb="273">
      <t>go'neng</t>
    </rPh>
    <rPh sb="274" eb="275">
      <t>ji</t>
    </rPh>
    <rPh sb="275" eb="276">
      <t>mo'kuai</t>
    </rPh>
    <rPh sb="278" eb="279">
      <t>gu</t>
    </rPh>
    <rPh sb="279" eb="280">
      <t>ruan'jian</t>
    </rPh>
    <rPh sb="281" eb="282">
      <t>fei'yong</t>
    </rPh>
    <rPh sb="283" eb="284">
      <t>bu</t>
    </rPh>
    <rPh sb="284" eb="285">
      <t>jian'mian</t>
    </rPh>
    <rPh sb="287" eb="288">
      <t>gai</t>
    </rPh>
    <rPh sb="288" eb="289">
      <t>bu'fen</t>
    </rPh>
    <rPh sb="290" eb="291">
      <t>xin'zeng</t>
    </rPh>
    <rPh sb="292" eb="293">
      <t>ruan'jian</t>
    </rPh>
    <rPh sb="294" eb="295">
      <t>yun'xing</t>
    </rPh>
    <rPh sb="296" eb="297">
      <t>wei'hu</t>
    </rPh>
    <rPh sb="298" eb="299">
      <t>shou'nian</t>
    </rPh>
    <rPh sb="300" eb="301">
      <t>mian'fei</t>
    </rPh>
    <rPh sb="303" eb="304">
      <t>xin'zeng</t>
    </rPh>
    <rPh sb="305" eb="306">
      <t>go'neng'n</t>
    </rPh>
    <rPh sb="307" eb="308">
      <t>mo'kuai</t>
    </rPh>
    <rPh sb="309" eb="310">
      <t>fei'yong</t>
    </rPh>
    <rPh sb="311" eb="312">
      <t>ruan'jian</t>
    </rPh>
    <rPh sb="313" eb="314">
      <t>jia'shang</t>
    </rPh>
    <rPh sb="315" eb="316">
      <t>quan'sheng</t>
    </rPh>
    <rPh sb="317" eb="318">
      <t>san'ji</t>
    </rPh>
    <rPh sb="319" eb="320">
      <t>fa'yuan</t>
    </rPh>
    <rPh sb="321" eb="322">
      <t>shi'shi</t>
    </rPh>
    <rPh sb="323" eb="324">
      <t>bu'shu</t>
    </rPh>
    <rPh sb="326" eb="327">
      <t>pei'xun</t>
    </rPh>
    <rPh sb="328" eb="329">
      <t>fei'yong</t>
    </rPh>
    <rPh sb="330" eb="331">
      <t>zong'he</t>
    </rPh>
    <rPh sb="332" eb="333">
      <t>wei</t>
    </rPh>
    <rPh sb="339" eb="340">
      <t>yuan</t>
    </rPh>
    <rPh sb="341" eb="342">
      <t>qi'zhong</t>
    </rPh>
    <rPh sb="343" eb="344">
      <t>ruan'jain</t>
    </rPh>
    <rPh sb="345" eb="346">
      <t>fei'yong</t>
    </rPh>
    <rPh sb="347" eb="348">
      <t>wei</t>
    </rPh>
    <rPh sb="354" eb="355">
      <t>yuan</t>
    </rPh>
    <rPh sb="356" eb="357">
      <t>quan'sheng</t>
    </rPh>
    <rPh sb="358" eb="359">
      <t>shi'shi'bu'sh</t>
    </rPh>
    <rPh sb="363" eb="364">
      <t>pei'xun</t>
    </rPh>
    <rPh sb="365" eb="366">
      <t>fei'yong</t>
    </rPh>
    <rPh sb="367" eb="368">
      <t>wei</t>
    </rPh>
    <rPh sb="374" eb="375">
      <t>yuan</t>
    </rPh>
    <rPh sb="376" eb="377">
      <t>qi'zhong</t>
    </rPh>
    <rPh sb="378" eb="379">
      <t>sheng'ben'ji</t>
    </rPh>
    <rPh sb="381" eb="382">
      <t>fei'yong</t>
    </rPh>
    <rPh sb="383" eb="384">
      <t>zeng'jia</t>
    </rPh>
    <rPh sb="390" eb="391">
      <t>yuan</t>
    </rPh>
    <rPh sb="392" eb="393">
      <t>mei'ge</t>
    </rPh>
    <rPh sb="394" eb="395">
      <t>zhong'yuan</t>
    </rPh>
    <rPh sb="396" eb="397">
      <t>fei'yong</t>
    </rPh>
    <rPh sb="398" eb="399">
      <t>zeng'jai</t>
    </rPh>
    <rPh sb="404" eb="405">
      <t>yuan</t>
    </rPh>
    <rPh sb="406" eb="407">
      <t>mei'ge</t>
    </rPh>
    <rPh sb="408" eb="409">
      <t>ji'ceng</t>
    </rPh>
    <rPh sb="410" eb="411">
      <t>fa'yuan</t>
    </rPh>
    <rPh sb="412" eb="413">
      <t>fei'yong</t>
    </rPh>
    <rPh sb="414" eb="415">
      <t>zeng'jai</t>
    </rPh>
    <rPh sb="420" eb="421">
      <t>yuan</t>
    </rPh>
    <rPh sb="422" eb="423">
      <t>zui'zhong</t>
    </rPh>
    <rPh sb="424" eb="425">
      <t>suan'xia'lai</t>
    </rPh>
    <rPh sb="428" eb="429">
      <t>shi'shi'fu'wu</t>
    </rPh>
    <rPh sb="430" eb="431">
      <t>pei'xun</t>
    </rPh>
    <rPh sb="432" eb="433">
      <t>he</t>
    </rPh>
    <rPh sb="433" eb="434">
      <t>fu'wu</t>
    </rPh>
    <rPh sb="435" eb="436">
      <t>bu'fen</t>
    </rPh>
    <rPh sb="438" eb="439">
      <t>jiang'su</t>
    </rPh>
    <rPh sb="440" eb="441">
      <t>sheng'ben'ji</t>
    </rPh>
    <rPh sb="443" eb="444">
      <t>wei</t>
    </rPh>
    <rPh sb="450" eb="451">
      <t>yuan</t>
    </rPh>
    <rPh sb="452" eb="453">
      <t>mei'ge</t>
    </rPh>
    <rPh sb="454" eb="455">
      <t>zhong'yuan</t>
    </rPh>
    <rPh sb="456" eb="457">
      <t>wei</t>
    </rPh>
    <rPh sb="462" eb="463">
      <t>yuan</t>
    </rPh>
    <rPh sb="464" eb="465">
      <t>mei'ge</t>
    </rPh>
    <rPh sb="466" eb="467">
      <t>ji'ceng</t>
    </rPh>
    <rPh sb="468" eb="469">
      <t>fa'yuan</t>
    </rPh>
    <rPh sb="470" eb="471">
      <t>wei</t>
    </rPh>
    <rPh sb="476" eb="477">
      <t>yuan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</si>
</sst>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&quot;¥&quot;#,##0"/>
  </numFmts>
  <fonts count="13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DengXian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center"/>
    </xf>
    <xf numFmtId="177" fontId="8" fillId="3" borderId="1" xfId="3" applyNumberFormat="1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vertical="center"/>
    </xf>
    <xf numFmtId="177" fontId="9" fillId="4" borderId="1" xfId="3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/>
    </xf>
    <xf numFmtId="177" fontId="9" fillId="5" borderId="1" xfId="3" applyNumberFormat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177" fontId="9" fillId="6" borderId="1" xfId="3" applyNumberFormat="1" applyFont="1" applyFill="1" applyBorder="1" applyAlignment="1">
      <alignment horizontal="center" vertical="center"/>
    </xf>
    <xf numFmtId="38" fontId="10" fillId="0" borderId="1" xfId="1" applyNumberFormat="1" applyFont="1" applyFill="1" applyBorder="1" applyAlignment="1">
      <alignment horizontal="center" vertical="center"/>
    </xf>
    <xf numFmtId="178" fontId="9" fillId="0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2" applyFont="1" applyFill="1" applyBorder="1" applyAlignment="1">
      <alignment vertical="center"/>
    </xf>
    <xf numFmtId="177" fontId="9" fillId="7" borderId="1" xfId="3" applyNumberFormat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8" fontId="12" fillId="0" borderId="1" xfId="1" applyNumberFormat="1" applyFont="1" applyFill="1" applyBorder="1" applyAlignment="1">
      <alignment horizontal="center" vertical="center"/>
    </xf>
    <xf numFmtId="38" fontId="12" fillId="8" borderId="1" xfId="1" applyNumberFormat="1" applyFont="1" applyFill="1" applyBorder="1" applyAlignment="1">
      <alignment horizontal="center" vertical="center"/>
    </xf>
    <xf numFmtId="38" fontId="12" fillId="0" borderId="1" xfId="1" applyNumberFormat="1" applyFont="1" applyFill="1" applyBorder="1" applyAlignment="1">
      <alignment horizontal="right" vertical="center"/>
    </xf>
    <xf numFmtId="178" fontId="12" fillId="0" borderId="1" xfId="1" applyNumberFormat="1" applyFont="1" applyFill="1" applyBorder="1" applyAlignment="1">
      <alignment horizontal="center" vertical="center"/>
    </xf>
    <xf numFmtId="38" fontId="10" fillId="0" borderId="1" xfId="1" applyNumberFormat="1" applyFont="1" applyFill="1" applyBorder="1" applyAlignme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38" fontId="9" fillId="0" borderId="0" xfId="1" applyNumberFormat="1" applyFont="1" applyFill="1" applyBorder="1" applyAlignment="1">
      <alignment vertical="center"/>
    </xf>
    <xf numFmtId="38" fontId="9" fillId="0" borderId="1" xfId="1" applyNumberFormat="1" applyFont="1" applyFill="1" applyBorder="1" applyAlignment="1">
      <alignment horizontal="center" vertical="center"/>
    </xf>
    <xf numFmtId="177" fontId="9" fillId="7" borderId="6" xfId="3" applyNumberFormat="1" applyFont="1" applyFill="1" applyBorder="1" applyAlignment="1">
      <alignment vertical="center"/>
    </xf>
    <xf numFmtId="0" fontId="5" fillId="7" borderId="1" xfId="2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9" fillId="0" borderId="1" xfId="1" applyNumberFormat="1" applyFont="1" applyFill="1" applyBorder="1" applyAlignment="1">
      <alignment horizontal="center" vertical="center"/>
    </xf>
    <xf numFmtId="38" fontId="0" fillId="0" borderId="0" xfId="0" applyNumberFormat="1">
      <alignment vertical="center"/>
    </xf>
    <xf numFmtId="38" fontId="9" fillId="0" borderId="1" xfId="1" applyNumberFormat="1" applyFont="1" applyFill="1" applyBorder="1" applyAlignment="1">
      <alignment vertical="center"/>
    </xf>
    <xf numFmtId="0" fontId="7" fillId="8" borderId="5" xfId="2" applyFont="1" applyFill="1" applyBorder="1" applyAlignment="1">
      <alignment horizontal="center" vertical="center"/>
    </xf>
    <xf numFmtId="0" fontId="7" fillId="8" borderId="6" xfId="2" applyFont="1" applyFill="1" applyBorder="1" applyAlignment="1">
      <alignment horizontal="center" vertical="center"/>
    </xf>
    <xf numFmtId="0" fontId="7" fillId="8" borderId="7" xfId="2" applyFont="1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38" fontId="10" fillId="0" borderId="1" xfId="1" applyNumberFormat="1" applyFont="1" applyFill="1" applyBorder="1" applyAlignment="1">
      <alignment horizontal="center" vertical="center"/>
    </xf>
    <xf numFmtId="38" fontId="3" fillId="0" borderId="5" xfId="1" applyNumberFormat="1" applyFont="1" applyFill="1" applyBorder="1" applyAlignment="1">
      <alignment horizontal="center" vertical="center" wrapText="1"/>
    </xf>
    <xf numFmtId="38" fontId="3" fillId="0" borderId="6" xfId="1" applyNumberFormat="1" applyFont="1" applyFill="1" applyBorder="1" applyAlignment="1">
      <alignment horizontal="center" vertical="center" wrapText="1"/>
    </xf>
    <xf numFmtId="178" fontId="9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8" fontId="9" fillId="0" borderId="2" xfId="1" applyNumberFormat="1" applyFont="1" applyFill="1" applyBorder="1" applyAlignment="1">
      <alignment horizontal="center" vertical="center" wrapText="1"/>
    </xf>
    <xf numFmtId="38" fontId="9" fillId="0" borderId="3" xfId="1" applyNumberFormat="1" applyFont="1" applyFill="1" applyBorder="1" applyAlignment="1">
      <alignment horizontal="center" vertical="center" wrapText="1"/>
    </xf>
    <xf numFmtId="38" fontId="9" fillId="0" borderId="4" xfId="1" applyNumberFormat="1" applyFont="1" applyFill="1" applyBorder="1" applyAlignment="1">
      <alignment horizontal="center" vertical="center" wrapText="1"/>
    </xf>
    <xf numFmtId="178" fontId="10" fillId="0" borderId="2" xfId="1" applyNumberFormat="1" applyFont="1" applyFill="1" applyBorder="1" applyAlignment="1">
      <alignment horizontal="center" vertical="center"/>
    </xf>
    <xf numFmtId="178" fontId="10" fillId="0" borderId="3" xfId="1" applyNumberFormat="1" applyFont="1" applyFill="1" applyBorder="1" applyAlignment="1">
      <alignment horizontal="center" vertical="center"/>
    </xf>
    <xf numFmtId="178" fontId="10" fillId="0" borderId="4" xfId="1" applyNumberFormat="1" applyFont="1" applyFill="1" applyBorder="1" applyAlignment="1">
      <alignment horizontal="center" vertical="center"/>
    </xf>
    <xf numFmtId="38" fontId="10" fillId="0" borderId="2" xfId="1" applyNumberFormat="1" applyFont="1" applyFill="1" applyBorder="1" applyAlignment="1">
      <alignment horizontal="center" vertical="center"/>
    </xf>
    <xf numFmtId="38" fontId="10" fillId="0" borderId="3" xfId="1" applyNumberFormat="1" applyFont="1" applyFill="1" applyBorder="1" applyAlignment="1">
      <alignment horizontal="center" vertical="center"/>
    </xf>
    <xf numFmtId="38" fontId="10" fillId="0" borderId="4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_Sheet1" xfId="2"/>
    <cellStyle name="千位分隔_Sheet1" xfId="1"/>
    <cellStyle name="千位分隔_Sheet1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32" workbookViewId="0">
      <selection activeCell="C42" sqref="C42"/>
    </sheetView>
  </sheetViews>
  <sheetFormatPr baseColWidth="10" defaultColWidth="8.83203125" defaultRowHeight="15" x14ac:dyDescent="0.2"/>
  <cols>
    <col min="1" max="1" width="14.1640625" customWidth="1"/>
    <col min="2" max="2" width="22.33203125" customWidth="1"/>
    <col min="3" max="3" width="12.83203125" customWidth="1"/>
    <col min="6" max="6" width="11.6640625" customWidth="1"/>
    <col min="8" max="8" width="13.6640625" customWidth="1"/>
    <col min="9" max="9" width="0" hidden="1" customWidth="1"/>
  </cols>
  <sheetData>
    <row r="1" spans="1:8" ht="54.75" customHeight="1" x14ac:dyDescent="0.2">
      <c r="A1" s="42" t="s">
        <v>32</v>
      </c>
      <c r="B1" s="43"/>
      <c r="C1" s="43"/>
      <c r="D1" s="43"/>
      <c r="E1" s="43"/>
      <c r="F1" s="43"/>
      <c r="G1" s="43"/>
      <c r="H1" s="43"/>
    </row>
    <row r="2" spans="1:8" ht="4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s="47" t="s">
        <v>8</v>
      </c>
      <c r="B3" s="2" t="s">
        <v>9</v>
      </c>
      <c r="C3" s="3">
        <v>350000</v>
      </c>
      <c r="D3" s="40">
        <f>880000*0.64</f>
        <v>563200</v>
      </c>
      <c r="E3" s="40">
        <f>60000*0.4</f>
        <v>24000</v>
      </c>
      <c r="F3" s="40">
        <f>36000*0.4</f>
        <v>14400</v>
      </c>
      <c r="G3" s="4">
        <v>1</v>
      </c>
      <c r="H3" s="12">
        <f>D3*G3</f>
        <v>563200</v>
      </c>
    </row>
    <row r="4" spans="1:8" x14ac:dyDescent="0.2">
      <c r="A4" s="48"/>
      <c r="B4" s="2" t="s">
        <v>10</v>
      </c>
      <c r="C4" s="3">
        <v>200000</v>
      </c>
      <c r="D4" s="40"/>
      <c r="E4" s="40"/>
      <c r="F4" s="40"/>
      <c r="G4" s="4">
        <v>5</v>
      </c>
      <c r="H4" s="12">
        <f>E3*G4</f>
        <v>120000</v>
      </c>
    </row>
    <row r="5" spans="1:8" x14ac:dyDescent="0.2">
      <c r="A5" s="48"/>
      <c r="B5" s="2" t="s">
        <v>11</v>
      </c>
      <c r="C5" s="3">
        <v>300000</v>
      </c>
      <c r="D5" s="40"/>
      <c r="E5" s="40"/>
      <c r="F5" s="40"/>
      <c r="G5" s="4">
        <v>23</v>
      </c>
      <c r="H5" s="12">
        <f>F3*G5</f>
        <v>331200</v>
      </c>
    </row>
    <row r="6" spans="1:8" x14ac:dyDescent="0.2">
      <c r="A6" s="48"/>
      <c r="B6" s="2" t="s">
        <v>12</v>
      </c>
      <c r="C6" s="3">
        <v>200000</v>
      </c>
      <c r="D6" s="40"/>
      <c r="E6" s="40"/>
      <c r="F6" s="40"/>
      <c r="G6" s="11" t="s">
        <v>13</v>
      </c>
      <c r="H6" s="12">
        <f>H3+H4+H5</f>
        <v>1014400</v>
      </c>
    </row>
    <row r="7" spans="1:8" x14ac:dyDescent="0.2">
      <c r="A7" s="46" t="s">
        <v>14</v>
      </c>
      <c r="B7" s="5" t="s">
        <v>15</v>
      </c>
      <c r="C7" s="6">
        <v>100000</v>
      </c>
      <c r="D7" s="40">
        <f>880000*0.12</f>
        <v>105600</v>
      </c>
      <c r="E7" s="40">
        <f>60000*0.2</f>
        <v>12000</v>
      </c>
      <c r="F7" s="40">
        <f>36000*0.2</f>
        <v>7200</v>
      </c>
      <c r="G7" s="41" t="s">
        <v>16</v>
      </c>
      <c r="H7" s="44">
        <f>D7*G3+E7*G4+F7*G5</f>
        <v>331200</v>
      </c>
    </row>
    <row r="8" spans="1:8" x14ac:dyDescent="0.2">
      <c r="A8" s="46"/>
      <c r="B8" s="5" t="s">
        <v>17</v>
      </c>
      <c r="C8" s="6">
        <v>200000</v>
      </c>
      <c r="D8" s="40"/>
      <c r="E8" s="40"/>
      <c r="F8" s="40"/>
      <c r="G8" s="41"/>
      <c r="H8" s="44"/>
    </row>
    <row r="9" spans="1:8" x14ac:dyDescent="0.2">
      <c r="A9" s="46"/>
      <c r="B9" s="5" t="s">
        <v>18</v>
      </c>
      <c r="C9" s="6">
        <v>100000</v>
      </c>
      <c r="D9" s="40"/>
      <c r="E9" s="40"/>
      <c r="F9" s="40"/>
      <c r="G9" s="41"/>
      <c r="H9" s="44"/>
    </row>
    <row r="10" spans="1:8" x14ac:dyDescent="0.2">
      <c r="A10" s="45" t="s">
        <v>19</v>
      </c>
      <c r="B10" s="7" t="s">
        <v>20</v>
      </c>
      <c r="C10" s="8">
        <v>100000</v>
      </c>
      <c r="D10" s="32">
        <v>26928.000000000004</v>
      </c>
      <c r="E10" s="32">
        <v>3060</v>
      </c>
      <c r="F10" s="32">
        <v>1836.0000000000002</v>
      </c>
      <c r="G10" s="41" t="s">
        <v>21</v>
      </c>
      <c r="H10" s="30">
        <f>D10*G3+E10*G4+F10*G5</f>
        <v>84456</v>
      </c>
    </row>
    <row r="11" spans="1:8" x14ac:dyDescent="0.2">
      <c r="A11" s="45"/>
      <c r="B11" s="7" t="s">
        <v>22</v>
      </c>
      <c r="C11" s="8">
        <v>100000</v>
      </c>
      <c r="D11" s="32">
        <v>26928.000000000004</v>
      </c>
      <c r="E11" s="32">
        <v>3060</v>
      </c>
      <c r="F11" s="32">
        <v>1836.0000000000002</v>
      </c>
      <c r="G11" s="41"/>
      <c r="H11" s="30">
        <f>D11*G3+E11*G4+F11*G5</f>
        <v>84456</v>
      </c>
    </row>
    <row r="12" spans="1:8" x14ac:dyDescent="0.2">
      <c r="A12" s="45"/>
      <c r="B12" s="7" t="s">
        <v>23</v>
      </c>
      <c r="C12" s="8">
        <v>200000</v>
      </c>
      <c r="D12" s="32">
        <v>52272</v>
      </c>
      <c r="E12" s="32">
        <v>5940</v>
      </c>
      <c r="F12" s="32">
        <v>3564</v>
      </c>
      <c r="G12" s="41"/>
      <c r="H12" s="30">
        <f>D12*G3+E12*G4+F12*G5</f>
        <v>163944</v>
      </c>
    </row>
    <row r="13" spans="1:8" x14ac:dyDescent="0.2">
      <c r="A13" s="45"/>
      <c r="B13" s="7" t="s">
        <v>24</v>
      </c>
      <c r="C13" s="8">
        <v>200000</v>
      </c>
      <c r="D13" s="32">
        <v>52272</v>
      </c>
      <c r="E13" s="32">
        <v>5940</v>
      </c>
      <c r="F13" s="32">
        <v>3564</v>
      </c>
      <c r="G13" s="41"/>
      <c r="H13" s="30">
        <f>D13*G3+E13*G4+F13*G5</f>
        <v>163944</v>
      </c>
    </row>
    <row r="14" spans="1:8" x14ac:dyDescent="0.2">
      <c r="A14" s="39" t="s">
        <v>25</v>
      </c>
      <c r="B14" s="9" t="s">
        <v>26</v>
      </c>
      <c r="C14" s="10">
        <v>100000</v>
      </c>
      <c r="D14" s="40">
        <f>880000*0.06</f>
        <v>52800</v>
      </c>
      <c r="E14" s="40">
        <f>60000*0.1</f>
        <v>6000</v>
      </c>
      <c r="F14" s="40">
        <f>36000*0.1</f>
        <v>3600</v>
      </c>
      <c r="G14" s="41" t="s">
        <v>27</v>
      </c>
      <c r="H14" s="44">
        <f>D14*G3+E14*G4+F14*G5</f>
        <v>165600</v>
      </c>
    </row>
    <row r="15" spans="1:8" x14ac:dyDescent="0.2">
      <c r="A15" s="39"/>
      <c r="B15" s="9" t="s">
        <v>28</v>
      </c>
      <c r="C15" s="10">
        <v>100000</v>
      </c>
      <c r="D15" s="40"/>
      <c r="E15" s="40"/>
      <c r="F15" s="40"/>
      <c r="G15" s="41"/>
      <c r="H15" s="44"/>
    </row>
    <row r="16" spans="1:8" x14ac:dyDescent="0.2">
      <c r="A16" s="13" t="s">
        <v>29</v>
      </c>
      <c r="B16" s="14" t="s">
        <v>30</v>
      </c>
      <c r="C16" s="15">
        <v>0</v>
      </c>
      <c r="D16" s="4"/>
      <c r="E16" s="4"/>
      <c r="F16" s="4"/>
      <c r="G16" s="11" t="s">
        <v>34</v>
      </c>
      <c r="H16" s="12">
        <v>0</v>
      </c>
    </row>
    <row r="17" spans="1:11" x14ac:dyDescent="0.2">
      <c r="A17" s="16" t="s">
        <v>31</v>
      </c>
      <c r="B17" s="17"/>
      <c r="C17" s="18">
        <f>SUM(C3:C16)</f>
        <v>2250000</v>
      </c>
      <c r="D17" s="19">
        <f>SUM(D3:D15)</f>
        <v>880000</v>
      </c>
      <c r="E17" s="20">
        <f>SUM(E3:E15)</f>
        <v>60000</v>
      </c>
      <c r="F17" s="20">
        <f>SUM(F3:F15)</f>
        <v>36000</v>
      </c>
      <c r="G17" s="20"/>
      <c r="H17" s="21">
        <f>H16+H14+H10+H11+H12+H13+H7+H6</f>
        <v>2008000</v>
      </c>
    </row>
    <row r="20" spans="1:11" ht="42" customHeight="1" x14ac:dyDescent="0.2">
      <c r="A20" s="42" t="s">
        <v>33</v>
      </c>
      <c r="B20" s="43"/>
      <c r="C20" s="43"/>
      <c r="D20" s="43"/>
      <c r="E20" s="43"/>
      <c r="F20" s="43"/>
      <c r="G20" s="43"/>
      <c r="H20" s="43"/>
    </row>
    <row r="21" spans="1:11" ht="45" x14ac:dyDescent="0.2">
      <c r="A21" s="1" t="s">
        <v>0</v>
      </c>
      <c r="B21" s="1" t="s">
        <v>1</v>
      </c>
      <c r="C21" s="1" t="s">
        <v>38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</row>
    <row r="22" spans="1:11" x14ac:dyDescent="0.2">
      <c r="A22" s="47" t="s">
        <v>8</v>
      </c>
      <c r="B22" s="2" t="s">
        <v>9</v>
      </c>
      <c r="C22" s="3">
        <v>350000</v>
      </c>
      <c r="D22" s="40">
        <f>880000*0.64</f>
        <v>563200</v>
      </c>
      <c r="E22" s="40">
        <f>60000*0.4</f>
        <v>24000</v>
      </c>
      <c r="F22" s="40">
        <f>36000*0.4</f>
        <v>14400</v>
      </c>
      <c r="G22" s="4">
        <v>1</v>
      </c>
      <c r="H22" s="12">
        <f>D22*G22</f>
        <v>563200</v>
      </c>
    </row>
    <row r="23" spans="1:11" x14ac:dyDescent="0.2">
      <c r="A23" s="48"/>
      <c r="B23" s="2" t="s">
        <v>10</v>
      </c>
      <c r="C23" s="3">
        <v>200000</v>
      </c>
      <c r="D23" s="40"/>
      <c r="E23" s="40"/>
      <c r="F23" s="40"/>
      <c r="G23" s="4">
        <v>13</v>
      </c>
      <c r="H23" s="12">
        <f>E22*G23</f>
        <v>312000</v>
      </c>
    </row>
    <row r="24" spans="1:11" x14ac:dyDescent="0.2">
      <c r="A24" s="48"/>
      <c r="B24" s="2" t="s">
        <v>11</v>
      </c>
      <c r="C24" s="3">
        <v>300000</v>
      </c>
      <c r="D24" s="40"/>
      <c r="E24" s="40"/>
      <c r="F24" s="40"/>
      <c r="G24" s="4">
        <v>107</v>
      </c>
      <c r="H24" s="12">
        <f>F22*G24</f>
        <v>1540800</v>
      </c>
    </row>
    <row r="25" spans="1:11" x14ac:dyDescent="0.2">
      <c r="A25" s="48"/>
      <c r="B25" s="2" t="s">
        <v>12</v>
      </c>
      <c r="C25" s="3">
        <v>200000</v>
      </c>
      <c r="D25" s="40"/>
      <c r="E25" s="40"/>
      <c r="F25" s="40"/>
      <c r="G25" s="11" t="s">
        <v>13</v>
      </c>
      <c r="H25" s="12">
        <f>H22+H23+H24</f>
        <v>2416000</v>
      </c>
    </row>
    <row r="26" spans="1:11" x14ac:dyDescent="0.2">
      <c r="A26" s="46" t="s">
        <v>14</v>
      </c>
      <c r="B26" s="5" t="s">
        <v>15</v>
      </c>
      <c r="C26" s="6">
        <v>100000</v>
      </c>
      <c r="D26" s="40">
        <f>880000*0.12</f>
        <v>105600</v>
      </c>
      <c r="E26" s="40">
        <f>60000*0.2</f>
        <v>12000</v>
      </c>
      <c r="F26" s="40">
        <f>36000*0.2</f>
        <v>7200</v>
      </c>
      <c r="G26" s="58" t="s">
        <v>16</v>
      </c>
      <c r="H26" s="44">
        <f>D26*G22+E26*G23+F26*G24</f>
        <v>1032000</v>
      </c>
    </row>
    <row r="27" spans="1:11" x14ac:dyDescent="0.2">
      <c r="A27" s="46"/>
      <c r="B27" s="5" t="s">
        <v>17</v>
      </c>
      <c r="C27" s="6">
        <v>200000</v>
      </c>
      <c r="D27" s="40"/>
      <c r="E27" s="40"/>
      <c r="F27" s="40"/>
      <c r="G27" s="59"/>
      <c r="H27" s="44"/>
    </row>
    <row r="28" spans="1:11" x14ac:dyDescent="0.2">
      <c r="A28" s="46"/>
      <c r="B28" s="5" t="s">
        <v>18</v>
      </c>
      <c r="C28" s="6">
        <v>100000</v>
      </c>
      <c r="D28" s="40"/>
      <c r="E28" s="40"/>
      <c r="F28" s="40"/>
      <c r="G28" s="60"/>
      <c r="H28" s="44"/>
    </row>
    <row r="29" spans="1:11" ht="14.25" customHeight="1" x14ac:dyDescent="0.2">
      <c r="A29" s="45" t="s">
        <v>42</v>
      </c>
      <c r="B29" s="7" t="s">
        <v>20</v>
      </c>
      <c r="C29" s="8">
        <v>100000</v>
      </c>
      <c r="D29" s="4">
        <f>158400*I33</f>
        <v>26928.000000000004</v>
      </c>
      <c r="E29" s="4">
        <f>18000*I33</f>
        <v>3060</v>
      </c>
      <c r="F29" s="4">
        <f>10800*I33</f>
        <v>1836.0000000000002</v>
      </c>
      <c r="G29" s="22">
        <f>D29*1+E29*12+F29*108</f>
        <v>261936.00000000003</v>
      </c>
      <c r="H29" s="44">
        <f>G29+G30</f>
        <v>523872.00000000006</v>
      </c>
    </row>
    <row r="30" spans="1:11" x14ac:dyDescent="0.2">
      <c r="A30" s="45"/>
      <c r="B30" s="7" t="s">
        <v>22</v>
      </c>
      <c r="C30" s="8">
        <v>100000</v>
      </c>
      <c r="D30" s="4">
        <f>158400*I36</f>
        <v>26928.000000000004</v>
      </c>
      <c r="E30" s="4">
        <f>18000*I36</f>
        <v>3060</v>
      </c>
      <c r="F30" s="4">
        <f>10800*I36</f>
        <v>1836.0000000000002</v>
      </c>
      <c r="G30" s="22">
        <f t="shared" ref="G30" si="0">D30*1+E30*12+F30*108</f>
        <v>261936.00000000003</v>
      </c>
      <c r="H30" s="44"/>
      <c r="I30" s="25"/>
      <c r="J30" s="25"/>
      <c r="K30" s="25"/>
    </row>
    <row r="31" spans="1:11" x14ac:dyDescent="0.2">
      <c r="A31" s="39" t="s">
        <v>25</v>
      </c>
      <c r="B31" s="9" t="s">
        <v>26</v>
      </c>
      <c r="C31" s="10">
        <v>100000</v>
      </c>
      <c r="D31" s="40">
        <f>880000*0.06</f>
        <v>52800</v>
      </c>
      <c r="E31" s="40">
        <f>60000*0.1</f>
        <v>6000</v>
      </c>
      <c r="F31" s="40">
        <f>36000*0.1</f>
        <v>3600</v>
      </c>
      <c r="G31" s="41" t="s">
        <v>27</v>
      </c>
      <c r="H31" s="44">
        <f>D31*G22+E31*G23+F31*G24</f>
        <v>516000</v>
      </c>
      <c r="I31" s="25"/>
      <c r="J31" s="25"/>
      <c r="K31" s="25"/>
    </row>
    <row r="32" spans="1:11" x14ac:dyDescent="0.2">
      <c r="A32" s="39"/>
      <c r="B32" s="9" t="s">
        <v>28</v>
      </c>
      <c r="C32" s="10">
        <v>100000</v>
      </c>
      <c r="D32" s="40"/>
      <c r="E32" s="40"/>
      <c r="F32" s="40"/>
      <c r="G32" s="41"/>
      <c r="H32" s="44"/>
    </row>
    <row r="33" spans="1:13" ht="45" x14ac:dyDescent="0.2">
      <c r="A33" s="49" t="s">
        <v>36</v>
      </c>
      <c r="B33" s="28" t="s">
        <v>39</v>
      </c>
      <c r="C33" s="27">
        <v>50000</v>
      </c>
      <c r="D33" s="26">
        <f>D29*0.25</f>
        <v>6732.0000000000009</v>
      </c>
      <c r="E33" s="26">
        <f>E29*0.25</f>
        <v>765</v>
      </c>
      <c r="F33" s="26">
        <v>460</v>
      </c>
      <c r="G33" s="52" t="s">
        <v>37</v>
      </c>
      <c r="H33" s="55">
        <f>C33+C34+C35+D33++D34+D35+(E33+E34+E35)*G23+(F33+F34+F35)*G24</f>
        <v>670407</v>
      </c>
      <c r="I33" s="23">
        <v>0.17</v>
      </c>
    </row>
    <row r="34" spans="1:13" ht="30" x14ac:dyDescent="0.2">
      <c r="A34" s="50"/>
      <c r="B34" s="28" t="s">
        <v>40</v>
      </c>
      <c r="C34" s="27">
        <v>100000</v>
      </c>
      <c r="D34" s="26">
        <f>D30*0.5</f>
        <v>13464.000000000002</v>
      </c>
      <c r="E34" s="26">
        <f>E30*0.5</f>
        <v>1530</v>
      </c>
      <c r="F34" s="26">
        <v>890</v>
      </c>
      <c r="G34" s="53"/>
      <c r="H34" s="56"/>
      <c r="I34" s="23"/>
    </row>
    <row r="35" spans="1:13" ht="30" x14ac:dyDescent="0.2">
      <c r="A35" s="51"/>
      <c r="B35" s="28" t="s">
        <v>41</v>
      </c>
      <c r="C35" s="27">
        <v>150000</v>
      </c>
      <c r="D35" s="26">
        <f>D34*1.5</f>
        <v>20196.000000000004</v>
      </c>
      <c r="E35" s="26">
        <v>2020</v>
      </c>
      <c r="F35" s="26">
        <v>1210</v>
      </c>
      <c r="G35" s="54"/>
      <c r="H35" s="57"/>
      <c r="I35" s="23"/>
      <c r="K35" s="29"/>
    </row>
    <row r="36" spans="1:13" x14ac:dyDescent="0.2">
      <c r="A36" s="16" t="s">
        <v>31</v>
      </c>
      <c r="B36" s="17"/>
      <c r="C36" s="18">
        <f>SUM(C22:C35)</f>
        <v>2150000</v>
      </c>
      <c r="D36" s="19">
        <f>SUM(D22:D35)</f>
        <v>815848</v>
      </c>
      <c r="E36" s="20">
        <f>SUM(E22:E35)</f>
        <v>52435</v>
      </c>
      <c r="F36" s="20">
        <f>SUM(F22:F35)</f>
        <v>31432</v>
      </c>
      <c r="G36" s="20"/>
      <c r="H36" s="21">
        <f>H33+H31+H29+H26+H25</f>
        <v>5158279</v>
      </c>
      <c r="I36" s="23">
        <v>0.17</v>
      </c>
    </row>
    <row r="37" spans="1:13" ht="160" customHeight="1" x14ac:dyDescent="0.2">
      <c r="A37" s="36" t="s">
        <v>43</v>
      </c>
      <c r="B37" s="37"/>
      <c r="C37" s="37"/>
      <c r="D37" s="37"/>
      <c r="E37" s="37"/>
      <c r="F37" s="37"/>
      <c r="G37" s="38"/>
      <c r="H37" s="19"/>
      <c r="I37" s="24">
        <v>0.33</v>
      </c>
    </row>
    <row r="38" spans="1:13" ht="19.5" customHeight="1" x14ac:dyDescent="0.2">
      <c r="A38" s="33" t="s">
        <v>35</v>
      </c>
      <c r="B38" s="34"/>
      <c r="C38" s="34"/>
      <c r="D38" s="34"/>
      <c r="E38" s="34"/>
      <c r="F38" s="34"/>
      <c r="G38" s="35"/>
      <c r="H38" s="19">
        <f>H36-H37</f>
        <v>5158279</v>
      </c>
      <c r="I38" s="24">
        <v>0.33</v>
      </c>
    </row>
    <row r="39" spans="1:13" x14ac:dyDescent="0.2">
      <c r="K39" s="31"/>
      <c r="L39" s="31"/>
      <c r="M39" s="31"/>
    </row>
    <row r="40" spans="1:13" x14ac:dyDescent="0.2">
      <c r="K40" s="31"/>
      <c r="L40" s="31"/>
      <c r="M40" s="31"/>
    </row>
  </sheetData>
  <mergeCells count="43">
    <mergeCell ref="H31:H32"/>
    <mergeCell ref="H26:H28"/>
    <mergeCell ref="A29:A30"/>
    <mergeCell ref="A33:A35"/>
    <mergeCell ref="G33:G35"/>
    <mergeCell ref="H33:H35"/>
    <mergeCell ref="H29:H30"/>
    <mergeCell ref="A26:A28"/>
    <mergeCell ref="D26:D28"/>
    <mergeCell ref="E26:E28"/>
    <mergeCell ref="F26:F28"/>
    <mergeCell ref="G26:G28"/>
    <mergeCell ref="E14:E15"/>
    <mergeCell ref="F14:F15"/>
    <mergeCell ref="G14:G15"/>
    <mergeCell ref="A22:A25"/>
    <mergeCell ref="D22:D25"/>
    <mergeCell ref="E22:E25"/>
    <mergeCell ref="F22:F25"/>
    <mergeCell ref="A20:H20"/>
    <mergeCell ref="A1:H1"/>
    <mergeCell ref="H14:H15"/>
    <mergeCell ref="H7:H9"/>
    <mergeCell ref="A10:A13"/>
    <mergeCell ref="G10:G13"/>
    <mergeCell ref="A7:A9"/>
    <mergeCell ref="D7:D9"/>
    <mergeCell ref="E7:E9"/>
    <mergeCell ref="F7:F9"/>
    <mergeCell ref="G7:G9"/>
    <mergeCell ref="A14:A15"/>
    <mergeCell ref="D14:D15"/>
    <mergeCell ref="A3:A6"/>
    <mergeCell ref="D3:D6"/>
    <mergeCell ref="E3:E6"/>
    <mergeCell ref="F3:F6"/>
    <mergeCell ref="A38:G38"/>
    <mergeCell ref="A37:G37"/>
    <mergeCell ref="A31:A32"/>
    <mergeCell ref="D31:D32"/>
    <mergeCell ref="E31:E32"/>
    <mergeCell ref="F31:F32"/>
    <mergeCell ref="G31:G3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" sqref="A4:H41"/>
    </sheetView>
  </sheetViews>
  <sheetFormatPr baseColWidth="10" defaultColWidth="8.83203125" defaultRowHeight="15" x14ac:dyDescent="0.2"/>
  <cols>
    <col min="12" max="12" width="9" customWidth="1"/>
  </cols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2017-11-03T02:29:34Z</dcterms:created>
  <dcterms:modified xsi:type="dcterms:W3CDTF">2017-11-03T08:55:26Z</dcterms:modified>
</cp:coreProperties>
</file>