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 Luis\GPR_22\P3\"/>
    </mc:Choice>
  </mc:AlternateContent>
  <xr:revisionPtr revIDLastSave="0" documentId="13_ncr:1_{A439E655-8641-4D11-B5E2-37BA12D53C3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Enunciado" sheetId="12" r:id="rId1"/>
    <sheet name="Planificación" sheetId="8" r:id="rId2"/>
    <sheet name="Caminocrítico" sheetId="7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2" l="1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F23" i="12"/>
  <c r="C24" i="12"/>
  <c r="D24" i="12"/>
  <c r="E24" i="12"/>
  <c r="F24" i="12"/>
  <c r="C25" i="12"/>
  <c r="D25" i="12"/>
  <c r="E25" i="12"/>
  <c r="F25" i="12"/>
  <c r="C26" i="12"/>
  <c r="E26" i="12"/>
  <c r="C27" i="12"/>
  <c r="E27" i="12"/>
  <c r="C28" i="12"/>
  <c r="E28" i="12"/>
  <c r="C29" i="12"/>
  <c r="E29" i="12"/>
  <c r="C30" i="12"/>
  <c r="E30" i="12"/>
  <c r="C31" i="12"/>
  <c r="E31" i="12"/>
  <c r="C32" i="12"/>
  <c r="E32" i="12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J35" i="8"/>
  <c r="J34" i="8"/>
  <c r="J33" i="8"/>
  <c r="J32" i="8"/>
  <c r="J31" i="8"/>
  <c r="J30" i="8"/>
  <c r="J29" i="8"/>
  <c r="J28" i="8"/>
  <c r="J27" i="8"/>
  <c r="J26" i="8"/>
  <c r="G26" i="8"/>
  <c r="G25" i="8"/>
  <c r="B28" i="7" l="1"/>
  <c r="B10" i="7" l="1"/>
  <c r="C9" i="8"/>
  <c r="C8" i="8"/>
  <c r="C7" i="8"/>
  <c r="C6" i="8"/>
  <c r="C5" i="8"/>
  <c r="C4" i="8"/>
  <c r="C3" i="8"/>
  <c r="B1" i="7" l="1"/>
  <c r="B44" i="7"/>
  <c r="B43" i="7"/>
  <c r="B42" i="7"/>
  <c r="B41" i="7"/>
  <c r="B40" i="7"/>
  <c r="B12" i="7"/>
  <c r="B11" i="7"/>
  <c r="B7" i="7" l="1"/>
  <c r="B4" i="7"/>
  <c r="E3" i="8"/>
  <c r="B8" i="7"/>
  <c r="E7" i="8"/>
  <c r="B9" i="7"/>
  <c r="E8" i="8"/>
  <c r="B6" i="7"/>
  <c r="E5" i="8"/>
  <c r="B5" i="7"/>
  <c r="E4" i="8"/>
  <c r="Z49" i="7"/>
  <c r="B16" i="7"/>
  <c r="AE38" i="7"/>
  <c r="B15" i="7"/>
  <c r="Y36" i="7"/>
  <c r="B13" i="7"/>
  <c r="AE46" i="7"/>
  <c r="B17" i="7"/>
  <c r="Z43" i="7"/>
  <c r="B14" i="7"/>
  <c r="D5" i="8"/>
  <c r="B33" i="7"/>
  <c r="M30" i="7" s="1"/>
  <c r="D9" i="8"/>
  <c r="B37" i="7"/>
  <c r="N42" i="7" s="1"/>
  <c r="E9" i="8"/>
  <c r="D6" i="8"/>
  <c r="B34" i="7"/>
  <c r="M36" i="7" s="1"/>
  <c r="E6" i="8"/>
  <c r="D10" i="8"/>
  <c r="B38" i="7"/>
  <c r="Y30" i="7" s="1"/>
  <c r="D3" i="8"/>
  <c r="B31" i="7"/>
  <c r="G32" i="7" s="1"/>
  <c r="H33" i="7" s="1"/>
  <c r="D7" i="8"/>
  <c r="B35" i="7"/>
  <c r="S30" i="7" s="1"/>
  <c r="D11" i="8"/>
  <c r="B39" i="7"/>
  <c r="T42" i="7" s="1"/>
  <c r="D4" i="8"/>
  <c r="B32" i="7"/>
  <c r="F44" i="7" s="1"/>
  <c r="G45" i="7" s="1"/>
  <c r="D8" i="8"/>
  <c r="B36" i="7"/>
  <c r="S36" i="7" s="1"/>
  <c r="B14" i="8"/>
  <c r="D14" i="8"/>
  <c r="B15" i="8"/>
  <c r="D15" i="8"/>
  <c r="B12" i="8"/>
  <c r="D12" i="8"/>
  <c r="B16" i="8"/>
  <c r="D16" i="8"/>
  <c r="B13" i="8"/>
  <c r="D13" i="8"/>
  <c r="B7" i="8"/>
  <c r="B11" i="8"/>
  <c r="B4" i="8"/>
  <c r="B8" i="8"/>
  <c r="B5" i="8"/>
  <c r="B9" i="8"/>
  <c r="B6" i="8"/>
  <c r="B10" i="8"/>
  <c r="B3" i="8"/>
  <c r="L43" i="7" l="1"/>
  <c r="AL27" i="8"/>
  <c r="AL26" i="8"/>
  <c r="K37" i="7"/>
  <c r="K31" i="7"/>
  <c r="F17" i="7"/>
  <c r="G18" i="7" s="1"/>
  <c r="AE19" i="7"/>
  <c r="S9" i="7"/>
  <c r="Z16" i="7"/>
  <c r="Y3" i="7"/>
  <c r="AE11" i="7"/>
  <c r="M9" i="7"/>
  <c r="Y9" i="7"/>
  <c r="M3" i="7"/>
  <c r="N15" i="7"/>
  <c r="G5" i="7"/>
  <c r="H6" i="7" s="1"/>
  <c r="S3" i="7"/>
  <c r="T15" i="7"/>
  <c r="Z22" i="7"/>
  <c r="N37" i="7" l="1"/>
  <c r="N31" i="7"/>
  <c r="Q31" i="7" s="1"/>
  <c r="O43" i="7"/>
  <c r="L4" i="8"/>
  <c r="P4" i="8"/>
  <c r="T4" i="8"/>
  <c r="X4" i="8"/>
  <c r="AB4" i="8"/>
  <c r="AF4" i="8"/>
  <c r="AJ4" i="8"/>
  <c r="M4" i="8"/>
  <c r="Q4" i="8"/>
  <c r="U4" i="8"/>
  <c r="Y4" i="8"/>
  <c r="AC4" i="8"/>
  <c r="AG4" i="8"/>
  <c r="AK4" i="8"/>
  <c r="R4" i="8"/>
  <c r="Z4" i="8"/>
  <c r="AH4" i="8"/>
  <c r="N4" i="8"/>
  <c r="V4" i="8"/>
  <c r="AD4" i="8"/>
  <c r="O4" i="8"/>
  <c r="W4" i="8"/>
  <c r="AE4" i="8"/>
  <c r="S4" i="8"/>
  <c r="AA4" i="8"/>
  <c r="AI4" i="8"/>
  <c r="K4" i="8"/>
  <c r="J4" i="8"/>
  <c r="K3" i="8"/>
  <c r="O3" i="8"/>
  <c r="S3" i="8"/>
  <c r="W3" i="8"/>
  <c r="AA3" i="8"/>
  <c r="AE3" i="8"/>
  <c r="AI3" i="8"/>
  <c r="L3" i="8"/>
  <c r="P3" i="8"/>
  <c r="T3" i="8"/>
  <c r="X3" i="8"/>
  <c r="AB3" i="8"/>
  <c r="AF3" i="8"/>
  <c r="AJ3" i="8"/>
  <c r="M3" i="8"/>
  <c r="U3" i="8"/>
  <c r="AC3" i="8"/>
  <c r="AK3" i="8"/>
  <c r="Q3" i="8"/>
  <c r="Y3" i="8"/>
  <c r="AG3" i="8"/>
  <c r="R3" i="8"/>
  <c r="Z3" i="8"/>
  <c r="AH3" i="8"/>
  <c r="N3" i="8"/>
  <c r="AD3" i="8"/>
  <c r="V3" i="8"/>
  <c r="AL3" i="8"/>
  <c r="J3" i="8"/>
  <c r="K10" i="7"/>
  <c r="L16" i="7"/>
  <c r="K4" i="7"/>
  <c r="AL29" i="8" l="1"/>
  <c r="AL32" i="8"/>
  <c r="T31" i="7"/>
  <c r="W31" i="7" s="1"/>
  <c r="AL28" i="8"/>
  <c r="Q37" i="7"/>
  <c r="AL18" i="8"/>
  <c r="AL19" i="8" s="1"/>
  <c r="O16" i="7"/>
  <c r="N4" i="7"/>
  <c r="Q4" i="7" s="1"/>
  <c r="N10" i="7"/>
  <c r="AD6" i="8" s="1"/>
  <c r="G13" i="12" l="1"/>
  <c r="D9" i="12"/>
  <c r="Z31" i="7"/>
  <c r="R9" i="8"/>
  <c r="AL30" i="8"/>
  <c r="T37" i="7"/>
  <c r="R43" i="7" s="1"/>
  <c r="AB5" i="8"/>
  <c r="W9" i="8"/>
  <c r="Z5" i="8"/>
  <c r="S9" i="8"/>
  <c r="AK5" i="8"/>
  <c r="AK9" i="8"/>
  <c r="P5" i="8"/>
  <c r="AF9" i="8"/>
  <c r="U9" i="8"/>
  <c r="AA5" i="8"/>
  <c r="U5" i="8"/>
  <c r="W5" i="8"/>
  <c r="J9" i="8"/>
  <c r="Z9" i="8"/>
  <c r="X6" i="8"/>
  <c r="Q6" i="8"/>
  <c r="L6" i="8"/>
  <c r="AC6" i="8"/>
  <c r="AJ6" i="8"/>
  <c r="S6" i="8"/>
  <c r="N6" i="8"/>
  <c r="X5" i="8"/>
  <c r="K5" i="8"/>
  <c r="AH5" i="8"/>
  <c r="AC5" i="8"/>
  <c r="M5" i="8"/>
  <c r="AB9" i="8"/>
  <c r="P9" i="8"/>
  <c r="AI9" i="8"/>
  <c r="AH9" i="8"/>
  <c r="AC9" i="8"/>
  <c r="M9" i="8"/>
  <c r="AK6" i="8"/>
  <c r="AG6" i="8"/>
  <c r="AF6" i="8"/>
  <c r="AB6" i="8"/>
  <c r="AE6" i="8"/>
  <c r="O6" i="8"/>
  <c r="Z6" i="8"/>
  <c r="AF5" i="8"/>
  <c r="AJ5" i="8"/>
  <c r="AI5" i="8"/>
  <c r="AE5" i="8"/>
  <c r="AD5" i="8"/>
  <c r="N5" i="8"/>
  <c r="Y5" i="8"/>
  <c r="T9" i="8"/>
  <c r="L9" i="8"/>
  <c r="AE9" i="8"/>
  <c r="AA9" i="8"/>
  <c r="AD9" i="8"/>
  <c r="N9" i="8"/>
  <c r="Y9" i="8"/>
  <c r="Y6" i="8"/>
  <c r="AA6" i="8"/>
  <c r="V6" i="8"/>
  <c r="P6" i="8"/>
  <c r="AH6" i="8"/>
  <c r="R6" i="8"/>
  <c r="J5" i="8"/>
  <c r="T5" i="8"/>
  <c r="S5" i="8"/>
  <c r="O5" i="8"/>
  <c r="V5" i="8"/>
  <c r="AG5" i="8"/>
  <c r="Q5" i="8"/>
  <c r="AJ9" i="8"/>
  <c r="X9" i="8"/>
  <c r="O9" i="8"/>
  <c r="K9" i="8"/>
  <c r="V9" i="8"/>
  <c r="AG9" i="8"/>
  <c r="Q9" i="8"/>
  <c r="U6" i="8"/>
  <c r="T6" i="8"/>
  <c r="K6" i="8"/>
  <c r="M6" i="8"/>
  <c r="W6" i="8"/>
  <c r="J6" i="8"/>
  <c r="AI6" i="8"/>
  <c r="L5" i="8"/>
  <c r="R5" i="8"/>
  <c r="Q10" i="7"/>
  <c r="T4" i="7"/>
  <c r="W4" i="7" s="1"/>
  <c r="U43" i="7" l="1"/>
  <c r="W37" i="7" s="1"/>
  <c r="AL31" i="8"/>
  <c r="R7" i="8"/>
  <c r="N7" i="8"/>
  <c r="AJ7" i="8"/>
  <c r="T7" i="8"/>
  <c r="AE7" i="8"/>
  <c r="O7" i="8"/>
  <c r="AH7" i="8"/>
  <c r="AK7" i="8"/>
  <c r="AG7" i="8"/>
  <c r="AF7" i="8"/>
  <c r="P7" i="8"/>
  <c r="AA7" i="8"/>
  <c r="K7" i="8"/>
  <c r="J7" i="8"/>
  <c r="AD7" i="8"/>
  <c r="AC7" i="8"/>
  <c r="Y7" i="8"/>
  <c r="AB7" i="8"/>
  <c r="L7" i="8"/>
  <c r="W7" i="8"/>
  <c r="M7" i="8"/>
  <c r="Z7" i="8"/>
  <c r="V7" i="8"/>
  <c r="U7" i="8"/>
  <c r="Q7" i="8"/>
  <c r="X7" i="8"/>
  <c r="AI7" i="8"/>
  <c r="S7" i="8"/>
  <c r="T10" i="7"/>
  <c r="R16" i="7" s="1"/>
  <c r="Z4" i="7"/>
  <c r="Z10" i="8" s="1"/>
  <c r="Z37" i="7" l="1"/>
  <c r="AG8" i="8"/>
  <c r="K8" i="8"/>
  <c r="AD8" i="8"/>
  <c r="J8" i="8"/>
  <c r="AE8" i="8"/>
  <c r="AH8" i="8"/>
  <c r="V8" i="8"/>
  <c r="M8" i="8"/>
  <c r="AC10" i="8"/>
  <c r="AJ10" i="8"/>
  <c r="AE10" i="8"/>
  <c r="W8" i="8"/>
  <c r="AA8" i="8"/>
  <c r="Z8" i="8"/>
  <c r="N8" i="8"/>
  <c r="Y8" i="8"/>
  <c r="AJ8" i="8"/>
  <c r="T8" i="8"/>
  <c r="Y10" i="8"/>
  <c r="U10" i="8"/>
  <c r="AB10" i="8"/>
  <c r="X10" i="8"/>
  <c r="AA10" i="8"/>
  <c r="K10" i="8"/>
  <c r="V10" i="8"/>
  <c r="U16" i="7"/>
  <c r="K11" i="8" s="1"/>
  <c r="O8" i="8"/>
  <c r="S8" i="8"/>
  <c r="R8" i="8"/>
  <c r="AK8" i="8"/>
  <c r="U8" i="8"/>
  <c r="AF8" i="8"/>
  <c r="P8" i="8"/>
  <c r="Q10" i="8"/>
  <c r="M10" i="8"/>
  <c r="T10" i="8"/>
  <c r="P10" i="8"/>
  <c r="W10" i="8"/>
  <c r="AH10" i="8"/>
  <c r="R10" i="8"/>
  <c r="Q8" i="8"/>
  <c r="AB8" i="8"/>
  <c r="L8" i="8"/>
  <c r="AK10" i="8"/>
  <c r="J10" i="8"/>
  <c r="L10" i="8"/>
  <c r="AI10" i="8"/>
  <c r="S10" i="8"/>
  <c r="AD10" i="8"/>
  <c r="N10" i="8"/>
  <c r="AI8" i="8"/>
  <c r="AC8" i="8"/>
  <c r="X8" i="8"/>
  <c r="AG10" i="8"/>
  <c r="AF10" i="8"/>
  <c r="O10" i="8"/>
  <c r="AC39" i="7" l="1"/>
  <c r="AF39" i="7" s="1"/>
  <c r="X44" i="7"/>
  <c r="AA44" i="7" s="1"/>
  <c r="X50" i="7" s="1"/>
  <c r="AA50" i="7" s="1"/>
  <c r="W10" i="7"/>
  <c r="AD11" i="8"/>
  <c r="AH11" i="8"/>
  <c r="Y11" i="8"/>
  <c r="U11" i="8"/>
  <c r="AB11" i="8"/>
  <c r="L11" i="8"/>
  <c r="W11" i="8"/>
  <c r="N11" i="8"/>
  <c r="Z11" i="8"/>
  <c r="Q11" i="8"/>
  <c r="M11" i="8"/>
  <c r="X11" i="8"/>
  <c r="AI11" i="8"/>
  <c r="S11" i="8"/>
  <c r="J11" i="8"/>
  <c r="R11" i="8"/>
  <c r="AK11" i="8"/>
  <c r="AJ11" i="8"/>
  <c r="T11" i="8"/>
  <c r="AE11" i="8"/>
  <c r="O11" i="8"/>
  <c r="V11" i="8"/>
  <c r="AG11" i="8"/>
  <c r="AC11" i="8"/>
  <c r="AF11" i="8"/>
  <c r="P11" i="8"/>
  <c r="AA11" i="8"/>
  <c r="Z10" i="7"/>
  <c r="T12" i="8" s="1"/>
  <c r="AC47" i="7" l="1"/>
  <c r="AF47" i="7" s="1"/>
  <c r="AF48" i="7" s="1"/>
  <c r="AC48" i="7" s="1"/>
  <c r="AF40" i="7" s="1"/>
  <c r="AE12" i="8"/>
  <c r="AG12" i="8"/>
  <c r="AI12" i="8"/>
  <c r="Z12" i="8"/>
  <c r="M12" i="8"/>
  <c r="AD12" i="8"/>
  <c r="L12" i="8"/>
  <c r="P12" i="8"/>
  <c r="AH12" i="8"/>
  <c r="J12" i="8"/>
  <c r="V12" i="8"/>
  <c r="AC12" i="8"/>
  <c r="AF12" i="8"/>
  <c r="O12" i="8"/>
  <c r="W12" i="8"/>
  <c r="N12" i="8"/>
  <c r="U12" i="8"/>
  <c r="AB12" i="8"/>
  <c r="AK12" i="8"/>
  <c r="Q12" i="8"/>
  <c r="X12" i="8"/>
  <c r="AA12" i="8"/>
  <c r="K12" i="8"/>
  <c r="S12" i="8"/>
  <c r="R12" i="8"/>
  <c r="Y12" i="8"/>
  <c r="AJ12" i="8"/>
  <c r="X17" i="7"/>
  <c r="AC12" i="7"/>
  <c r="AC49" i="7" l="1"/>
  <c r="AE49" i="7" s="1"/>
  <c r="AA51" i="7"/>
  <c r="X51" i="7" s="1"/>
  <c r="AA45" i="7" s="1"/>
  <c r="AC41" i="7"/>
  <c r="AE41" i="7" s="1"/>
  <c r="AC40" i="7"/>
  <c r="AF12" i="7"/>
  <c r="N14" i="8" s="1"/>
  <c r="AA17" i="7"/>
  <c r="X23" i="7" s="1"/>
  <c r="X52" i="7" l="1"/>
  <c r="Z52" i="7" s="1"/>
  <c r="X46" i="7"/>
  <c r="Z46" i="7" s="1"/>
  <c r="X45" i="7"/>
  <c r="Z38" i="7" s="1"/>
  <c r="J14" i="8"/>
  <c r="Q14" i="8"/>
  <c r="AG14" i="8"/>
  <c r="Z14" i="8"/>
  <c r="AF14" i="8"/>
  <c r="O14" i="8"/>
  <c r="N13" i="8"/>
  <c r="AJ13" i="8"/>
  <c r="AJ14" i="8"/>
  <c r="AI14" i="8"/>
  <c r="AE13" i="8"/>
  <c r="Y13" i="8"/>
  <c r="AA13" i="8"/>
  <c r="AB13" i="8"/>
  <c r="AD13" i="8"/>
  <c r="U14" i="8"/>
  <c r="L14" i="8"/>
  <c r="AE14" i="8"/>
  <c r="AF13" i="8"/>
  <c r="S13" i="8"/>
  <c r="AK13" i="8"/>
  <c r="AA23" i="7"/>
  <c r="S15" i="8" s="1"/>
  <c r="W13" i="8"/>
  <c r="P13" i="8"/>
  <c r="O13" i="8"/>
  <c r="K13" i="8"/>
  <c r="V13" i="8"/>
  <c r="AG13" i="8"/>
  <c r="Q13" i="8"/>
  <c r="AK14" i="8"/>
  <c r="Y14" i="8"/>
  <c r="AC14" i="8"/>
  <c r="X14" i="8"/>
  <c r="AA14" i="8"/>
  <c r="K14" i="8"/>
  <c r="V14" i="8"/>
  <c r="T13" i="8"/>
  <c r="Z13" i="8"/>
  <c r="U13" i="8"/>
  <c r="AC20" i="7"/>
  <c r="AF20" i="7" s="1"/>
  <c r="L13" i="8"/>
  <c r="J13" i="8"/>
  <c r="AI13" i="8"/>
  <c r="AH13" i="8"/>
  <c r="R13" i="8"/>
  <c r="AC13" i="8"/>
  <c r="M13" i="8"/>
  <c r="AB14" i="8"/>
  <c r="M14" i="8"/>
  <c r="T14" i="8"/>
  <c r="P14" i="8"/>
  <c r="W14" i="8"/>
  <c r="AH14" i="8"/>
  <c r="R14" i="8"/>
  <c r="S14" i="8"/>
  <c r="AD14" i="8"/>
  <c r="X13" i="8"/>
  <c r="W38" i="7" l="1"/>
  <c r="W39" i="7"/>
  <c r="Y39" i="7" s="1"/>
  <c r="AH15" i="8"/>
  <c r="AG15" i="8"/>
  <c r="M15" i="8"/>
  <c r="U15" i="8"/>
  <c r="Z15" i="8"/>
  <c r="O15" i="8"/>
  <c r="N15" i="8"/>
  <c r="K15" i="8"/>
  <c r="J15" i="8"/>
  <c r="AJ15" i="8"/>
  <c r="P15" i="8"/>
  <c r="Q15" i="8"/>
  <c r="AB15" i="8"/>
  <c r="AI15" i="8"/>
  <c r="L15" i="8"/>
  <c r="AK15" i="8"/>
  <c r="AC15" i="8"/>
  <c r="R15" i="8"/>
  <c r="AD15" i="8"/>
  <c r="AE15" i="8"/>
  <c r="X15" i="8"/>
  <c r="W15" i="8"/>
  <c r="L16" i="8"/>
  <c r="P16" i="8"/>
  <c r="T16" i="8"/>
  <c r="X16" i="8"/>
  <c r="AB16" i="8"/>
  <c r="AF16" i="8"/>
  <c r="AJ16" i="8"/>
  <c r="N16" i="8"/>
  <c r="S16" i="8"/>
  <c r="S18" i="8" s="1"/>
  <c r="Y16" i="8"/>
  <c r="AD16" i="8"/>
  <c r="AI16" i="8"/>
  <c r="O16" i="8"/>
  <c r="Z16" i="8"/>
  <c r="AK16" i="8"/>
  <c r="K16" i="8"/>
  <c r="Q16" i="8"/>
  <c r="V16" i="8"/>
  <c r="AA16" i="8"/>
  <c r="AG16" i="8"/>
  <c r="J16" i="8"/>
  <c r="M16" i="8"/>
  <c r="R16" i="8"/>
  <c r="W16" i="8"/>
  <c r="AC16" i="8"/>
  <c r="AH16" i="8"/>
  <c r="U16" i="8"/>
  <c r="AE16" i="8"/>
  <c r="V15" i="8"/>
  <c r="AF15" i="8"/>
  <c r="AF18" i="8" s="1"/>
  <c r="Y15" i="8"/>
  <c r="AA15" i="8"/>
  <c r="T15" i="8"/>
  <c r="AF21" i="7"/>
  <c r="AC22" i="7" s="1"/>
  <c r="AE22" i="7" s="1"/>
  <c r="AA24" i="7"/>
  <c r="X24" i="7" s="1"/>
  <c r="Z32" i="7" l="1"/>
  <c r="U44" i="7"/>
  <c r="X18" i="8"/>
  <c r="T18" i="8"/>
  <c r="Y18" i="8"/>
  <c r="V18" i="8"/>
  <c r="P18" i="8"/>
  <c r="AA18" i="8"/>
  <c r="AC18" i="8"/>
  <c r="AB18" i="8"/>
  <c r="J18" i="8"/>
  <c r="J19" i="8" s="1"/>
  <c r="Z18" i="8"/>
  <c r="AH18" i="8"/>
  <c r="AE18" i="8"/>
  <c r="AK18" i="8"/>
  <c r="AK19" i="8" s="1"/>
  <c r="Q18" i="8"/>
  <c r="K18" i="8"/>
  <c r="U18" i="8"/>
  <c r="AD18" i="8"/>
  <c r="L18" i="8"/>
  <c r="N18" i="8"/>
  <c r="M18" i="8"/>
  <c r="W18" i="8"/>
  <c r="R18" i="8"/>
  <c r="AI18" i="8"/>
  <c r="AJ18" i="8"/>
  <c r="AJ19" i="8" s="1"/>
  <c r="O18" i="8"/>
  <c r="AG18" i="8"/>
  <c r="AC21" i="7"/>
  <c r="AF13" i="7" s="1"/>
  <c r="AC14" i="7" s="1"/>
  <c r="AE14" i="7" s="1"/>
  <c r="X25" i="7"/>
  <c r="Z25" i="7" s="1"/>
  <c r="R45" i="7" l="1"/>
  <c r="T45" i="7" s="1"/>
  <c r="R44" i="7"/>
  <c r="W33" i="7"/>
  <c r="Y33" i="7" s="1"/>
  <c r="W32" i="7"/>
  <c r="T32" i="7" s="1"/>
  <c r="AH19" i="8"/>
  <c r="AI19" i="8"/>
  <c r="P19" i="8"/>
  <c r="K19" i="8"/>
  <c r="AE19" i="8"/>
  <c r="AG19" i="8"/>
  <c r="AF19" i="8"/>
  <c r="L19" i="8"/>
  <c r="O19" i="8"/>
  <c r="M19" i="8"/>
  <c r="X19" i="8"/>
  <c r="Q19" i="8"/>
  <c r="Y19" i="8"/>
  <c r="AA19" i="8"/>
  <c r="AB19" i="8"/>
  <c r="R19" i="8"/>
  <c r="W19" i="8"/>
  <c r="S19" i="8"/>
  <c r="V19" i="8"/>
  <c r="AD19" i="8"/>
  <c r="U19" i="8"/>
  <c r="N19" i="8"/>
  <c r="AC19" i="8"/>
  <c r="T19" i="8"/>
  <c r="Z19" i="8"/>
  <c r="AC13" i="7"/>
  <c r="AA18" i="7"/>
  <c r="X18" i="7" s="1"/>
  <c r="O44" i="7" l="1"/>
  <c r="T38" i="7"/>
  <c r="Q32" i="7"/>
  <c r="Q33" i="7"/>
  <c r="S33" i="7" s="1"/>
  <c r="Z11" i="7"/>
  <c r="W12" i="7" s="1"/>
  <c r="Y12" i="7" s="1"/>
  <c r="X19" i="7"/>
  <c r="Z19" i="7" s="1"/>
  <c r="Q39" i="7" l="1"/>
  <c r="S39" i="7" s="1"/>
  <c r="Q38" i="7"/>
  <c r="N38" i="7" s="1"/>
  <c r="L45" i="7"/>
  <c r="N45" i="7" s="1"/>
  <c r="L44" i="7"/>
  <c r="G46" i="7" s="1"/>
  <c r="W11" i="7"/>
  <c r="Z5" i="7" s="1"/>
  <c r="W6" i="7" s="1"/>
  <c r="Y6" i="7" s="1"/>
  <c r="K38" i="7" l="1"/>
  <c r="K39" i="7"/>
  <c r="M39" i="7" s="1"/>
  <c r="D47" i="7"/>
  <c r="F47" i="7" s="1"/>
  <c r="D46" i="7"/>
  <c r="N32" i="7"/>
  <c r="W5" i="7"/>
  <c r="T5" i="7" s="1"/>
  <c r="Q6" i="7" s="1"/>
  <c r="S6" i="7" s="1"/>
  <c r="U17" i="7"/>
  <c r="R17" i="7" s="1"/>
  <c r="T11" i="7" s="1"/>
  <c r="K32" i="7" l="1"/>
  <c r="H34" i="7" s="1"/>
  <c r="K33" i="7"/>
  <c r="M33" i="7" s="1"/>
  <c r="R18" i="7"/>
  <c r="T18" i="7" s="1"/>
  <c r="O17" i="7"/>
  <c r="L18" i="7" s="1"/>
  <c r="N18" i="7" s="1"/>
  <c r="Q5" i="7"/>
  <c r="Q11" i="7"/>
  <c r="N11" i="7" s="1"/>
  <c r="Q12" i="7"/>
  <c r="S12" i="7" s="1"/>
  <c r="E34" i="7" l="1"/>
  <c r="E35" i="7"/>
  <c r="G35" i="7" s="1"/>
  <c r="L17" i="7"/>
  <c r="G19" i="7" s="1"/>
  <c r="D20" i="7" s="1"/>
  <c r="F20" i="7" s="1"/>
  <c r="N5" i="7"/>
  <c r="K5" i="7" s="1"/>
  <c r="K11" i="7"/>
  <c r="K12" i="7"/>
  <c r="M12" i="7" s="1"/>
  <c r="D19" i="7" l="1"/>
  <c r="K6" i="7"/>
  <c r="M6" i="7" s="1"/>
  <c r="H7" i="7"/>
  <c r="E7" i="7" l="1"/>
  <c r="E8" i="7"/>
  <c r="G8" i="7" s="1"/>
</calcChain>
</file>

<file path=xl/sharedStrings.xml><?xml version="1.0" encoding="utf-8"?>
<sst xmlns="http://schemas.openxmlformats.org/spreadsheetml/2006/main" count="186" uniqueCount="57">
  <si>
    <t>A</t>
  </si>
  <si>
    <t>F</t>
  </si>
  <si>
    <t>H</t>
  </si>
  <si>
    <t>E</t>
  </si>
  <si>
    <t>K</t>
  </si>
  <si>
    <t>J</t>
  </si>
  <si>
    <t>C</t>
  </si>
  <si>
    <t>I</t>
  </si>
  <si>
    <t>L</t>
  </si>
  <si>
    <t>DNI</t>
  </si>
  <si>
    <t>B</t>
  </si>
  <si>
    <t>D</t>
  </si>
  <si>
    <t>G</t>
  </si>
  <si>
    <t>Tarea</t>
  </si>
  <si>
    <t>M</t>
  </si>
  <si>
    <t>N</t>
  </si>
  <si>
    <t>Duración</t>
  </si>
  <si>
    <t>* Introduce tu DNI, si hay letras sustituyelas por un 5 (al principio o final) si tienes menos de 8 digitos, añade 5 hasta completar 8 digitos</t>
  </si>
  <si>
    <t>Flujo de Pagos</t>
  </si>
  <si>
    <t>Coste</t>
  </si>
  <si>
    <t xml:space="preserve"> </t>
  </si>
  <si>
    <t>Retraso</t>
  </si>
  <si>
    <t>Sobrecoste</t>
  </si>
  <si>
    <t>Planificación</t>
  </si>
  <si>
    <t>Acumulado pagos (VP)</t>
  </si>
  <si>
    <t>Coste real (CR)</t>
  </si>
  <si>
    <t>Valor ganado (VG)</t>
  </si>
  <si>
    <t xml:space="preserve">NOTA: tanto las columnas "Duración" como "Retraso" utilizan como unidades semanas. </t>
  </si>
  <si>
    <t>Situación Real</t>
  </si>
  <si>
    <t>)</t>
  </si>
  <si>
    <t>Cost Variation (CV)</t>
  </si>
  <si>
    <t>Schedule variation (SV)</t>
  </si>
  <si>
    <t>CON ESTA INFORMACIÓN, SE PIDE APLICAR LA TÉCNICA DEL VALOR GANADO:</t>
  </si>
  <si>
    <t>Nos encontramos en la semana:</t>
  </si>
  <si>
    <t>Durante la ejecución de este proyecto estamos realizando un seguimiento del mismo para comprobar el estado de las líneas base de proyecto.</t>
  </si>
  <si>
    <t>del proyecto, y queremos evaluar el estado actual del mismo. Disponemos de las siguiente información:</t>
  </si>
  <si>
    <t>Estamos ejecutando un proyecto cuyos datos de planificación se muestran en la siguiente tabla:</t>
  </si>
  <si>
    <t>NOTA IMPORTANTE: Suponemos que el coste de las tareas se reparte equitativamente durante la semanas en que estas se realizan.</t>
  </si>
  <si>
    <t>Es decir, si se ha finalizado 1/3 de una tarea, supondremos que el valor ganado será 1/3 del coste planificado de dicha tarea.</t>
  </si>
  <si>
    <t>También suponemos que en cada semana se hace una actualización de la estimación de la duración y coste de las tareas que ya han comenzado.</t>
  </si>
  <si>
    <t>(hasta semana</t>
  </si>
  <si>
    <t>Replanificación</t>
  </si>
  <si>
    <t>(a partir de la semana</t>
  </si>
  <si>
    <r>
      <t xml:space="preserve">    - Las columnas </t>
    </r>
    <r>
      <rPr>
        <b/>
        <sz val="16"/>
        <color theme="1"/>
        <rFont val="Calibri"/>
        <family val="2"/>
        <scheme val="minor"/>
      </rPr>
      <t>"Duración" y "Coste"</t>
    </r>
    <r>
      <rPr>
        <sz val="16"/>
        <color theme="1"/>
        <rFont val="Calibri"/>
        <family val="2"/>
        <scheme val="minor"/>
      </rPr>
      <t xml:space="preserve"> hacen referencia a datos de la planificación incial del proyecto.</t>
    </r>
  </si>
  <si>
    <r>
      <t xml:space="preserve">    - Dicha planificación se completa con el cronograma y la línea base de costes que se reflejan en la hoja </t>
    </r>
    <r>
      <rPr>
        <b/>
        <sz val="16"/>
        <color theme="1"/>
        <rFont val="Calibri"/>
        <family val="2"/>
        <scheme val="minor"/>
      </rPr>
      <t>"Planificación"</t>
    </r>
    <r>
      <rPr>
        <sz val="16"/>
        <color theme="1"/>
        <rFont val="Calibri"/>
        <family val="2"/>
        <scheme val="minor"/>
      </rPr>
      <t xml:space="preserve"> (ver cronograma </t>
    </r>
    <r>
      <rPr>
        <b/>
        <sz val="16"/>
        <color theme="1"/>
        <rFont val="Calibri"/>
        <family val="2"/>
        <scheme val="minor"/>
      </rPr>
      <t>"Planificación"</t>
    </r>
    <r>
      <rPr>
        <sz val="16"/>
        <color theme="1"/>
        <rFont val="Calibri"/>
        <family val="2"/>
        <scheme val="minor"/>
      </rPr>
      <t>)</t>
    </r>
  </si>
  <si>
    <r>
      <t xml:space="preserve">    - En la columna </t>
    </r>
    <r>
      <rPr>
        <b/>
        <sz val="16"/>
        <color theme="1"/>
        <rFont val="Calibri"/>
        <family val="2"/>
        <scheme val="minor"/>
      </rPr>
      <t>"Retraso"</t>
    </r>
    <r>
      <rPr>
        <sz val="16"/>
        <color theme="1"/>
        <rFont val="Calibri"/>
        <family val="2"/>
        <scheme val="minor"/>
      </rPr>
      <t xml:space="preserve"> se muestra el retraso en la duración de ciertas actividades en relación al tiempo previsto (si el valor es negativo indica adelanto)</t>
    </r>
  </si>
  <si>
    <r>
      <t xml:space="preserve">    - En la columna </t>
    </r>
    <r>
      <rPr>
        <b/>
        <sz val="16"/>
        <color theme="1"/>
        <rFont val="Calibri"/>
        <family val="2"/>
        <scheme val="minor"/>
      </rPr>
      <t>"Sobrecoste"</t>
    </r>
    <r>
      <rPr>
        <sz val="16"/>
        <color theme="1"/>
        <rFont val="Calibri"/>
        <family val="2"/>
        <scheme val="minor"/>
      </rPr>
      <t xml:space="preserve"> se muestra el sobrecoste detectado en ciertas actividades en relación al planificado (si el valor es negativo indica menos coste del previsto)</t>
    </r>
  </si>
  <si>
    <r>
      <t xml:space="preserve">    - </t>
    </r>
    <r>
      <rPr>
        <b/>
        <sz val="16"/>
        <color theme="1"/>
        <rFont val="Calibri"/>
        <family val="2"/>
        <scheme val="minor"/>
      </rPr>
      <t>Retraso o sobrecoste nulo</t>
    </r>
    <r>
      <rPr>
        <sz val="16"/>
        <color theme="1"/>
        <rFont val="Calibri"/>
        <family val="2"/>
        <scheme val="minor"/>
      </rPr>
      <t xml:space="preserve"> (0) indica que no disponemos de información que difiera de la planificación inicial.</t>
    </r>
  </si>
  <si>
    <r>
      <t xml:space="preserve">    - El</t>
    </r>
    <r>
      <rPr>
        <b/>
        <sz val="16"/>
        <color theme="1"/>
        <rFont val="Calibri"/>
        <family val="2"/>
        <scheme val="minor"/>
      </rPr>
      <t xml:space="preserve"> cronograma real de ejecución del proyecto </t>
    </r>
    <r>
      <rPr>
        <sz val="16"/>
        <color theme="1"/>
        <rFont val="Calibri"/>
        <family val="2"/>
        <scheme val="minor"/>
      </rPr>
      <t xml:space="preserve">hasta la semana </t>
    </r>
  </si>
  <si>
    <r>
      <t xml:space="preserve">se muestra debajo del cronograma de planificación (ver cronograma </t>
    </r>
    <r>
      <rPr>
        <b/>
        <sz val="16"/>
        <color theme="1"/>
        <rFont val="Calibri"/>
        <family val="2"/>
        <scheme val="minor"/>
      </rPr>
      <t>"Situación Real y Replanificación"</t>
    </r>
    <r>
      <rPr>
        <sz val="16"/>
        <color theme="1"/>
        <rFont val="Calibri"/>
        <family val="2"/>
        <scheme val="minor"/>
      </rPr>
      <t>)</t>
    </r>
  </si>
  <si>
    <r>
      <t xml:space="preserve">    a) Calcular el </t>
    </r>
    <r>
      <rPr>
        <b/>
        <u/>
        <sz val="16"/>
        <color theme="1"/>
        <rFont val="Calibri"/>
        <family val="2"/>
        <scheme val="minor"/>
      </rPr>
      <t>coste real</t>
    </r>
    <r>
      <rPr>
        <b/>
        <sz val="16"/>
        <color theme="1"/>
        <rFont val="Calibri"/>
        <family val="2"/>
        <scheme val="minor"/>
      </rPr>
      <t xml:space="preserve"> del proyecto </t>
    </r>
    <r>
      <rPr>
        <b/>
        <u/>
        <sz val="16"/>
        <color theme="1"/>
        <rFont val="Calibri"/>
        <family val="2"/>
        <scheme val="minor"/>
      </rPr>
      <t>en cada semana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hasta la fecha planificada de finalización de la tarea G</t>
    </r>
    <r>
      <rPr>
        <b/>
        <sz val="16"/>
        <color theme="1"/>
        <rFont val="Calibri"/>
        <family val="2"/>
        <scheme val="minor"/>
      </rPr>
      <t xml:space="preserve"> (ver línea roja punteada en el gráfico de la hoja "Planificación". </t>
    </r>
    <r>
      <rPr>
        <sz val="16"/>
        <color theme="1"/>
        <rFont val="Calibri"/>
        <family val="2"/>
        <scheme val="minor"/>
      </rPr>
      <t>(2 puntos)</t>
    </r>
  </si>
  <si>
    <r>
      <t xml:space="preserve">    b) Calcular el </t>
    </r>
    <r>
      <rPr>
        <b/>
        <u/>
        <sz val="16"/>
        <color theme="1"/>
        <rFont val="Calibri"/>
        <family val="2"/>
        <scheme val="minor"/>
      </rPr>
      <t>valor ganado</t>
    </r>
    <r>
      <rPr>
        <b/>
        <sz val="16"/>
        <color theme="1"/>
        <rFont val="Calibri"/>
        <family val="2"/>
        <scheme val="minor"/>
      </rPr>
      <t xml:space="preserve"> en cada semana del proyecto hasta la citada fecha. </t>
    </r>
    <r>
      <rPr>
        <sz val="16"/>
        <color theme="1"/>
        <rFont val="Calibri"/>
        <family val="2"/>
        <scheme val="minor"/>
      </rPr>
      <t>(3 puntos)</t>
    </r>
  </si>
  <si>
    <r>
      <t xml:space="preserve">    c) Calcula los valores de Schedule variation (SV) y cost variation (CV). </t>
    </r>
    <r>
      <rPr>
        <sz val="16"/>
        <color theme="1"/>
        <rFont val="Calibri"/>
        <family val="2"/>
        <scheme val="minor"/>
      </rPr>
      <t>(1 puntos)</t>
    </r>
  </si>
  <si>
    <r>
      <t xml:space="preserve">    e) Con la citada información comentar como se está desarrollando el proyecto. </t>
    </r>
    <r>
      <rPr>
        <sz val="16"/>
        <color theme="1"/>
        <rFont val="Calibri"/>
        <family val="2"/>
        <scheme val="minor"/>
      </rPr>
      <t>(2 puntos)</t>
    </r>
  </si>
  <si>
    <t>Duración (semanas)</t>
  </si>
  <si>
    <r>
      <t xml:space="preserve">    d) </t>
    </r>
    <r>
      <rPr>
        <b/>
        <u/>
        <sz val="16"/>
        <color theme="1"/>
        <rFont val="Calibri"/>
        <family val="2"/>
        <scheme val="minor"/>
      </rPr>
      <t>Representar gráficamente</t>
    </r>
    <r>
      <rPr>
        <b/>
        <sz val="16"/>
        <color theme="1"/>
        <rFont val="Calibri"/>
        <family val="2"/>
        <scheme val="minor"/>
      </rPr>
      <t>, hasta la semana actual, las curvas de coste planificado (CP), coste real (CR) y valor ganado (VG).</t>
    </r>
    <r>
      <rPr>
        <sz val="16"/>
        <color theme="1"/>
        <rFont val="Calibri"/>
        <family val="2"/>
        <scheme val="minor"/>
      </rPr>
      <t xml:space="preserve"> (2 puntos)</t>
    </r>
  </si>
  <si>
    <t xml:space="preserve">      En este gráfico se muestra como han afectado los retrasos o adelantos a las tareas al proyecto hasta dicha semana, y la replanificación realizada a partir de las siguientes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</si>
</sst>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#,##0.00\ &quot;€&quot;"/>
  </numFmts>
  <fonts count="3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Arial"/>
      <family val="2"/>
      <charset val="1"/>
    </font>
    <font>
      <sz val="12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rgb="FFFF0000"/>
      <name val="Calibri"/>
      <family val="2"/>
      <scheme val="minor"/>
    </font>
    <font>
      <sz val="20"/>
      <color rgb="FF00B050"/>
      <name val="Arial"/>
      <family val="2"/>
    </font>
    <font>
      <sz val="14"/>
      <color theme="0"/>
      <name val="Arial"/>
      <family val="2"/>
    </font>
    <font>
      <b/>
      <sz val="16"/>
      <color theme="1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6" tint="-0.249977111117893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3" tint="-0.249977111117893"/>
      <name val="Arial"/>
      <family val="2"/>
    </font>
    <font>
      <b/>
      <sz val="2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charset val="134"/>
      <scheme val="minor"/>
    </font>
    <font>
      <sz val="16"/>
      <color rgb="FF000000"/>
      <name val="Arial"/>
      <family val="2"/>
    </font>
    <font>
      <b/>
      <u/>
      <sz val="16"/>
      <color theme="1"/>
      <name val="Calibri"/>
      <family val="2"/>
      <scheme val="minor"/>
    </font>
    <font>
      <b/>
      <sz val="18"/>
      <color rgb="FFC00000"/>
      <name val="Arial"/>
      <family val="2"/>
    </font>
    <font>
      <b/>
      <sz val="18"/>
      <color rgb="FFC00000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 style="medium">
        <color indexed="64"/>
      </bottom>
      <diagonal/>
    </border>
    <border>
      <left/>
      <right style="medium">
        <color indexed="64"/>
      </right>
      <top style="thick">
        <color theme="1"/>
      </top>
      <bottom style="medium">
        <color indexed="64"/>
      </bottom>
      <diagonal/>
    </border>
    <border>
      <left style="medium">
        <color indexed="64"/>
      </left>
      <right/>
      <top style="thick">
        <color theme="1"/>
      </top>
      <bottom style="medium">
        <color indexed="64"/>
      </bottom>
      <diagonal/>
    </border>
    <border>
      <left/>
      <right style="thick">
        <color theme="1"/>
      </right>
      <top style="thick">
        <color theme="1"/>
      </top>
      <bottom style="medium">
        <color indexed="64"/>
      </bottom>
      <diagonal/>
    </border>
    <border>
      <left style="thick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theme="1"/>
      </right>
      <top/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/>
    <xf numFmtId="0" fontId="2" fillId="0" borderId="8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" fontId="1" fillId="0" borderId="6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/>
    </xf>
    <xf numFmtId="1" fontId="1" fillId="0" borderId="28" xfId="0" applyNumberFormat="1" applyFont="1" applyBorder="1" applyAlignment="1">
      <alignment horizontal="center" vertical="top" wrapText="1"/>
    </xf>
    <xf numFmtId="1" fontId="1" fillId="0" borderId="29" xfId="0" applyNumberFormat="1" applyFont="1" applyBorder="1" applyAlignment="1">
      <alignment horizontal="center" vertical="top" wrapText="1"/>
    </xf>
    <xf numFmtId="1" fontId="1" fillId="0" borderId="31" xfId="0" applyNumberFormat="1" applyFont="1" applyBorder="1" applyAlignment="1">
      <alignment horizontal="center" vertical="top" wrapText="1"/>
    </xf>
    <xf numFmtId="1" fontId="1" fillId="0" borderId="32" xfId="0" applyNumberFormat="1" applyFont="1" applyBorder="1" applyAlignment="1">
      <alignment horizontal="center" vertical="top" wrapText="1"/>
    </xf>
    <xf numFmtId="0" fontId="2" fillId="0" borderId="0" xfId="0" applyFont="1" applyFill="1"/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1" fontId="1" fillId="0" borderId="20" xfId="0" applyNumberFormat="1" applyFont="1" applyBorder="1" applyAlignment="1">
      <alignment horizontal="center" vertical="top" wrapText="1"/>
    </xf>
    <xf numFmtId="1" fontId="1" fillId="0" borderId="30" xfId="0" applyNumberFormat="1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1" fontId="1" fillId="0" borderId="21" xfId="0" applyNumberFormat="1" applyFont="1" applyBorder="1" applyAlignment="1">
      <alignment horizontal="center" vertical="top" wrapText="1"/>
    </xf>
    <xf numFmtId="0" fontId="2" fillId="0" borderId="0" xfId="0" applyFont="1" applyBorder="1"/>
    <xf numFmtId="1" fontId="4" fillId="0" borderId="37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8" fillId="0" borderId="9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/>
    <xf numFmtId="0" fontId="10" fillId="0" borderId="0" xfId="0" applyFont="1" applyBorder="1"/>
    <xf numFmtId="0" fontId="10" fillId="0" borderId="0" xfId="0" applyFont="1"/>
    <xf numFmtId="0" fontId="2" fillId="0" borderId="38" xfId="0" applyFont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1" fontId="1" fillId="0" borderId="20" xfId="0" applyNumberFormat="1" applyFont="1" applyBorder="1" applyAlignment="1">
      <alignment horizontal="center" vertical="top" wrapText="1"/>
    </xf>
    <xf numFmtId="1" fontId="1" fillId="0" borderId="3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1" fontId="2" fillId="0" borderId="41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" fontId="2" fillId="0" borderId="42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1" fillId="3" borderId="39" xfId="0" applyFont="1" applyFill="1" applyBorder="1"/>
    <xf numFmtId="0" fontId="12" fillId="3" borderId="41" xfId="0" applyFont="1" applyFill="1" applyBorder="1" applyAlignment="1">
      <alignment horizontal="center" vertical="center"/>
    </xf>
    <xf numFmtId="0" fontId="13" fillId="3" borderId="39" xfId="0" applyFont="1" applyFill="1" applyBorder="1"/>
    <xf numFmtId="0" fontId="14" fillId="3" borderId="41" xfId="0" applyFont="1" applyFill="1" applyBorder="1" applyAlignment="1">
      <alignment horizontal="center" vertical="center"/>
    </xf>
    <xf numFmtId="0" fontId="7" fillId="0" borderId="0" xfId="0" applyFont="1"/>
    <xf numFmtId="0" fontId="18" fillId="0" borderId="38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3" borderId="39" xfId="0" applyFont="1" applyFill="1" applyBorder="1"/>
    <xf numFmtId="0" fontId="10" fillId="0" borderId="3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21" fillId="3" borderId="39" xfId="0" applyFont="1" applyFill="1" applyBorder="1"/>
    <xf numFmtId="0" fontId="22" fillId="3" borderId="39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42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10" fillId="0" borderId="43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" fontId="1" fillId="0" borderId="33" xfId="0" applyNumberFormat="1" applyFont="1" applyBorder="1" applyAlignment="1">
      <alignment horizontal="center" vertical="top" wrapText="1"/>
    </xf>
    <xf numFmtId="1" fontId="1" fillId="0" borderId="34" xfId="0" applyNumberFormat="1" applyFont="1" applyBorder="1" applyAlignment="1">
      <alignment horizontal="center" vertical="top" wrapText="1"/>
    </xf>
    <xf numFmtId="1" fontId="1" fillId="2" borderId="35" xfId="0" applyNumberFormat="1" applyFont="1" applyFill="1" applyBorder="1" applyAlignment="1">
      <alignment horizontal="center" vertical="top" wrapText="1"/>
    </xf>
    <xf numFmtId="1" fontId="1" fillId="2" borderId="36" xfId="0" applyNumberFormat="1" applyFont="1" applyFill="1" applyBorder="1" applyAlignment="1">
      <alignment horizontal="center" vertical="top" wrapText="1"/>
    </xf>
    <xf numFmtId="1" fontId="1" fillId="0" borderId="26" xfId="0" applyNumberFormat="1" applyFont="1" applyBorder="1" applyAlignment="1">
      <alignment horizontal="center" vertical="top" wrapText="1"/>
    </xf>
    <xf numFmtId="1" fontId="1" fillId="0" borderId="27" xfId="0" applyNumberFormat="1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1" fontId="1" fillId="0" borderId="20" xfId="0" applyNumberFormat="1" applyFont="1" applyBorder="1" applyAlignment="1">
      <alignment horizontal="center" vertical="top" wrapText="1"/>
    </xf>
    <xf numFmtId="1" fontId="1" fillId="0" borderId="30" xfId="0" applyNumberFormat="1" applyFont="1" applyBorder="1" applyAlignment="1">
      <alignment horizontal="center" vertical="top" wrapText="1"/>
    </xf>
    <xf numFmtId="1" fontId="1" fillId="0" borderId="8" xfId="0" applyNumberFormat="1" applyFont="1" applyBorder="1" applyAlignment="1">
      <alignment horizontal="center" vertical="top" wrapText="1"/>
    </xf>
    <xf numFmtId="1" fontId="1" fillId="0" borderId="23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1" fontId="1" fillId="0" borderId="13" xfId="0" applyNumberFormat="1" applyFont="1" applyBorder="1" applyAlignment="1">
      <alignment horizontal="center" vertical="top" wrapText="1"/>
    </xf>
    <xf numFmtId="1" fontId="1" fillId="0" borderId="14" xfId="0" applyNumberFormat="1" applyFont="1" applyBorder="1" applyAlignment="1">
      <alignment horizontal="center" vertical="top" wrapText="1"/>
    </xf>
    <xf numFmtId="0" fontId="8" fillId="0" borderId="0" xfId="1" applyFont="1"/>
    <xf numFmtId="0" fontId="27" fillId="0" borderId="0" xfId="1" applyFont="1"/>
    <xf numFmtId="0" fontId="27" fillId="0" borderId="0" xfId="1" applyFont="1" applyAlignment="1">
      <alignment horizontal="center"/>
    </xf>
    <xf numFmtId="0" fontId="9" fillId="0" borderId="0" xfId="0" applyFont="1"/>
    <xf numFmtId="0" fontId="16" fillId="0" borderId="8" xfId="0" applyFont="1" applyBorder="1" applyAlignment="1">
      <alignment horizontal="center"/>
    </xf>
    <xf numFmtId="1" fontId="28" fillId="0" borderId="37" xfId="0" applyNumberFormat="1" applyFont="1" applyBorder="1" applyAlignment="1">
      <alignment horizontal="center"/>
    </xf>
    <xf numFmtId="1" fontId="28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8" fillId="0" borderId="0" xfId="0" applyFont="1"/>
    <xf numFmtId="0" fontId="18" fillId="0" borderId="0" xfId="0" applyFont="1" applyBorder="1" applyAlignment="1">
      <alignment horizontal="center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24" fillId="4" borderId="0" xfId="0" applyFont="1" applyFill="1"/>
    <xf numFmtId="0" fontId="2" fillId="4" borderId="0" xfId="0" applyFont="1" applyFill="1"/>
    <xf numFmtId="0" fontId="12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0" fontId="24" fillId="4" borderId="0" xfId="0" applyFont="1" applyFill="1" applyBorder="1"/>
    <xf numFmtId="0" fontId="16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left" vertical="center"/>
    </xf>
    <xf numFmtId="0" fontId="2" fillId="5" borderId="0" xfId="0" applyFont="1" applyFill="1"/>
    <xf numFmtId="0" fontId="17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right" vertical="center"/>
    </xf>
    <xf numFmtId="1" fontId="11" fillId="5" borderId="0" xfId="0" applyNumberFormat="1" applyFont="1" applyFill="1" applyAlignment="1">
      <alignment horizontal="center" vertical="center"/>
    </xf>
    <xf numFmtId="0" fontId="19" fillId="5" borderId="0" xfId="0" applyFont="1" applyFill="1" applyAlignment="1">
      <alignment horizontal="left" vertical="center"/>
    </xf>
    <xf numFmtId="0" fontId="8" fillId="6" borderId="45" xfId="0" applyFont="1" applyFill="1" applyBorder="1" applyAlignment="1">
      <alignment horizontal="center"/>
    </xf>
    <xf numFmtId="0" fontId="8" fillId="6" borderId="46" xfId="0" applyFont="1" applyFill="1" applyBorder="1" applyAlignment="1">
      <alignment horizontal="center"/>
    </xf>
    <xf numFmtId="0" fontId="7" fillId="6" borderId="47" xfId="0" applyFont="1" applyFill="1" applyBorder="1" applyAlignment="1">
      <alignment horizontal="center" vertical="center"/>
    </xf>
    <xf numFmtId="0" fontId="26" fillId="7" borderId="48" xfId="0" applyFont="1" applyFill="1" applyBorder="1" applyAlignment="1">
      <alignment horizontal="center"/>
    </xf>
    <xf numFmtId="0" fontId="26" fillId="7" borderId="49" xfId="0" applyFont="1" applyFill="1" applyBorder="1" applyAlignment="1">
      <alignment horizontal="center"/>
    </xf>
    <xf numFmtId="1" fontId="30" fillId="0" borderId="0" xfId="0" applyNumberFormat="1" applyFont="1" applyBorder="1" applyAlignment="1">
      <alignment horizontal="center"/>
    </xf>
    <xf numFmtId="1" fontId="30" fillId="0" borderId="1" xfId="0" applyNumberFormat="1" applyFont="1" applyBorder="1" applyAlignment="1">
      <alignment horizontal="center"/>
    </xf>
    <xf numFmtId="1" fontId="31" fillId="0" borderId="0" xfId="0" applyNumberFormat="1" applyFont="1" applyBorder="1" applyAlignment="1">
      <alignment horizontal="center"/>
    </xf>
    <xf numFmtId="1" fontId="31" fillId="0" borderId="1" xfId="0" applyNumberFormat="1" applyFont="1" applyBorder="1" applyAlignment="1">
      <alignment horizontal="center"/>
    </xf>
    <xf numFmtId="1" fontId="32" fillId="0" borderId="0" xfId="0" applyNumberFormat="1" applyFont="1" applyBorder="1" applyAlignment="1">
      <alignment horizontal="center"/>
    </xf>
    <xf numFmtId="1" fontId="32" fillId="0" borderId="1" xfId="0" applyNumberFormat="1" applyFont="1" applyBorder="1" applyAlignment="1">
      <alignment horizontal="center"/>
    </xf>
    <xf numFmtId="165" fontId="31" fillId="0" borderId="2" xfId="0" applyNumberFormat="1" applyFont="1" applyBorder="1" applyAlignment="1">
      <alignment horizontal="center" vertical="center"/>
    </xf>
    <xf numFmtId="165" fontId="31" fillId="0" borderId="50" xfId="0" applyNumberFormat="1" applyFont="1" applyBorder="1" applyAlignment="1">
      <alignment horizontal="center" vertical="center"/>
    </xf>
    <xf numFmtId="164" fontId="32" fillId="0" borderId="0" xfId="0" applyNumberFormat="1" applyFont="1" applyBorder="1" applyAlignment="1">
      <alignment horizontal="center"/>
    </xf>
    <xf numFmtId="164" fontId="3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03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border>
        <right style="dotted">
          <color rgb="FFFF0000"/>
        </right>
        <vertical/>
        <horizontal/>
      </border>
    </dxf>
    <dxf>
      <border>
        <right style="dotted">
          <color rgb="FFC00000"/>
        </right>
        <vertical/>
        <horizont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</dxfs>
  <tableStyles count="0" defaultTableStyle="TableStyleMedium9" defaultPivotStyle="PivotStyleLight16"/>
  <colors>
    <mruColors>
      <color rgb="FFA85E4A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956845</xdr:colOff>
      <xdr:row>24</xdr:row>
      <xdr:rowOff>145296</xdr:rowOff>
    </xdr:from>
    <xdr:to>
      <xdr:col>3</xdr:col>
      <xdr:colOff>689847</xdr:colOff>
      <xdr:row>24</xdr:row>
      <xdr:rowOff>383422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BC648B09-A7E2-47ED-B210-6927AF27901D}"/>
            </a:ext>
          </a:extLst>
        </xdr:cNvPr>
        <xdr:cNvSpPr/>
      </xdr:nvSpPr>
      <xdr:spPr>
        <a:xfrm>
          <a:off x="2958709" y="7700720"/>
          <a:ext cx="879231" cy="2381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952500</xdr:colOff>
      <xdr:row>25</xdr:row>
      <xdr:rowOff>23558</xdr:rowOff>
    </xdr:from>
    <xdr:to>
      <xdr:col>3</xdr:col>
      <xdr:colOff>270065</xdr:colOff>
      <xdr:row>25</xdr:row>
      <xdr:rowOff>255822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01717B35-D639-466D-8EF8-C8727522AD1B}"/>
            </a:ext>
          </a:extLst>
        </xdr:cNvPr>
        <xdr:cNvSpPr/>
      </xdr:nvSpPr>
      <xdr:spPr>
        <a:xfrm>
          <a:off x="2954364" y="8079448"/>
          <a:ext cx="463794" cy="2322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3</xdr:row>
      <xdr:rowOff>160020</xdr:rowOff>
    </xdr:from>
    <xdr:to>
      <xdr:col>10</xdr:col>
      <xdr:colOff>15240</xdr:colOff>
      <xdr:row>5</xdr:row>
      <xdr:rowOff>144780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652520" y="678180"/>
          <a:ext cx="670560" cy="330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7</xdr:row>
      <xdr:rowOff>0</xdr:rowOff>
    </xdr:from>
    <xdr:to>
      <xdr:col>10</xdr:col>
      <xdr:colOff>22860</xdr:colOff>
      <xdr:row>10</xdr:row>
      <xdr:rowOff>38100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2636520" y="1226820"/>
          <a:ext cx="662940" cy="563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15</xdr:row>
      <xdr:rowOff>114300</xdr:rowOff>
    </xdr:from>
    <xdr:to>
      <xdr:col>11</xdr:col>
      <xdr:colOff>7620</xdr:colOff>
      <xdr:row>18</xdr:row>
      <xdr:rowOff>30480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308860" y="2743200"/>
          <a:ext cx="1303020" cy="4419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3</xdr:row>
      <xdr:rowOff>91440</xdr:rowOff>
    </xdr:from>
    <xdr:to>
      <xdr:col>16</xdr:col>
      <xdr:colOff>0</xdr:colOff>
      <xdr:row>4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4602480" y="61722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4</xdr:row>
      <xdr:rowOff>121920</xdr:rowOff>
    </xdr:from>
    <xdr:to>
      <xdr:col>15</xdr:col>
      <xdr:colOff>320040</xdr:colOff>
      <xdr:row>9</xdr:row>
      <xdr:rowOff>38100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4594860" y="822960"/>
          <a:ext cx="640080" cy="792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10</xdr:row>
      <xdr:rowOff>15240</xdr:rowOff>
    </xdr:from>
    <xdr:to>
      <xdr:col>16</xdr:col>
      <xdr:colOff>7620</xdr:colOff>
      <xdr:row>10</xdr:row>
      <xdr:rowOff>99060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4610100" y="176784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15</xdr:row>
      <xdr:rowOff>167640</xdr:rowOff>
    </xdr:from>
    <xdr:to>
      <xdr:col>17</xdr:col>
      <xdr:colOff>15240</xdr:colOff>
      <xdr:row>16</xdr:row>
      <xdr:rowOff>60960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4282440" y="2796540"/>
          <a:ext cx="647700" cy="685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</xdr:row>
      <xdr:rowOff>144780</xdr:rowOff>
    </xdr:from>
    <xdr:to>
      <xdr:col>21</xdr:col>
      <xdr:colOff>320040</xdr:colOff>
      <xdr:row>4</xdr:row>
      <xdr:rowOff>53340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6560820" y="670560"/>
          <a:ext cx="640080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12</xdr:row>
      <xdr:rowOff>15240</xdr:rowOff>
    </xdr:from>
    <xdr:to>
      <xdr:col>18</xdr:col>
      <xdr:colOff>281940</xdr:colOff>
      <xdr:row>14</xdr:row>
      <xdr:rowOff>15240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5775960" y="2118360"/>
          <a:ext cx="403860" cy="3505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6</xdr:row>
      <xdr:rowOff>0</xdr:rowOff>
    </xdr:from>
    <xdr:to>
      <xdr:col>24</xdr:col>
      <xdr:colOff>30480</xdr:colOff>
      <xdr:row>8</xdr:row>
      <xdr:rowOff>15240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7833360" y="105156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12</xdr:row>
      <xdr:rowOff>7620</xdr:rowOff>
    </xdr:from>
    <xdr:to>
      <xdr:col>23</xdr:col>
      <xdr:colOff>76200</xdr:colOff>
      <xdr:row>16</xdr:row>
      <xdr:rowOff>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6873240" y="2110740"/>
          <a:ext cx="739140" cy="6934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7620</xdr:rowOff>
    </xdr:from>
    <xdr:to>
      <xdr:col>24</xdr:col>
      <xdr:colOff>312420</xdr:colOff>
      <xdr:row>15</xdr:row>
      <xdr:rowOff>22860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7894320" y="2110740"/>
          <a:ext cx="281940" cy="5410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9</xdr:row>
      <xdr:rowOff>114300</xdr:rowOff>
    </xdr:from>
    <xdr:to>
      <xdr:col>28</xdr:col>
      <xdr:colOff>15240</xdr:colOff>
      <xdr:row>12</xdr:row>
      <xdr:rowOff>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8542020" y="1691640"/>
          <a:ext cx="647700" cy="4114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281940</xdr:colOff>
      <xdr:row>19</xdr:row>
      <xdr:rowOff>0</xdr:rowOff>
    </xdr:from>
    <xdr:to>
      <xdr:col>25</xdr:col>
      <xdr:colOff>15240</xdr:colOff>
      <xdr:row>21</xdr:row>
      <xdr:rowOff>15240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>
          <a:off x="8145780" y="3329940"/>
          <a:ext cx="60960" cy="3657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16</xdr:row>
      <xdr:rowOff>7620</xdr:rowOff>
    </xdr:from>
    <xdr:to>
      <xdr:col>28</xdr:col>
      <xdr:colOff>297180</xdr:colOff>
      <xdr:row>17</xdr:row>
      <xdr:rowOff>160020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>
          <a:off x="8854440" y="2811780"/>
          <a:ext cx="617220" cy="3276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14</xdr:row>
      <xdr:rowOff>7620</xdr:rowOff>
    </xdr:from>
    <xdr:to>
      <xdr:col>29</xdr:col>
      <xdr:colOff>259080</xdr:colOff>
      <xdr:row>17</xdr:row>
      <xdr:rowOff>167640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/>
      </xdr:nvCxnSpPr>
      <xdr:spPr>
        <a:xfrm>
          <a:off x="9738360" y="2461260"/>
          <a:ext cx="22860" cy="685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30</xdr:row>
      <xdr:rowOff>160020</xdr:rowOff>
    </xdr:from>
    <xdr:to>
      <xdr:col>10</xdr:col>
      <xdr:colOff>15240</xdr:colOff>
      <xdr:row>32</xdr:row>
      <xdr:rowOff>144780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3631276" y="700347"/>
          <a:ext cx="651164" cy="3449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34</xdr:row>
      <xdr:rowOff>0</xdr:rowOff>
    </xdr:from>
    <xdr:to>
      <xdr:col>10</xdr:col>
      <xdr:colOff>22860</xdr:colOff>
      <xdr:row>37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3645131" y="1260764"/>
          <a:ext cx="644929" cy="5784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42</xdr:row>
      <xdr:rowOff>114300</xdr:rowOff>
    </xdr:from>
    <xdr:to>
      <xdr:col>11</xdr:col>
      <xdr:colOff>7620</xdr:colOff>
      <xdr:row>45</xdr:row>
      <xdr:rowOff>30480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3326476" y="2815936"/>
          <a:ext cx="1266999" cy="4565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30</xdr:row>
      <xdr:rowOff>91440</xdr:rowOff>
    </xdr:from>
    <xdr:to>
      <xdr:col>16</xdr:col>
      <xdr:colOff>0</xdr:colOff>
      <xdr:row>31</xdr:row>
      <xdr:rowOff>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5557058" y="631767"/>
          <a:ext cx="622069" cy="886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31</xdr:row>
      <xdr:rowOff>121920</xdr:rowOff>
    </xdr:from>
    <xdr:to>
      <xdr:col>15</xdr:col>
      <xdr:colOff>320040</xdr:colOff>
      <xdr:row>36</xdr:row>
      <xdr:rowOff>38100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5549438" y="842356"/>
          <a:ext cx="631075" cy="816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37</xdr:row>
      <xdr:rowOff>15240</xdr:rowOff>
    </xdr:from>
    <xdr:to>
      <xdr:col>16</xdr:col>
      <xdr:colOff>7620</xdr:colOff>
      <xdr:row>37</xdr:row>
      <xdr:rowOff>99060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5564678" y="1816331"/>
          <a:ext cx="622069" cy="838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42</xdr:row>
      <xdr:rowOff>167640</xdr:rowOff>
    </xdr:from>
    <xdr:to>
      <xdr:col>17</xdr:col>
      <xdr:colOff>15240</xdr:colOff>
      <xdr:row>43</xdr:row>
      <xdr:rowOff>60960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5883333" y="2869276"/>
          <a:ext cx="629689" cy="7342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30</xdr:row>
      <xdr:rowOff>144780</xdr:rowOff>
    </xdr:from>
    <xdr:to>
      <xdr:col>21</xdr:col>
      <xdr:colOff>320040</xdr:colOff>
      <xdr:row>31</xdr:row>
      <xdr:rowOff>53340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7461365" y="685107"/>
          <a:ext cx="631075" cy="886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205740</xdr:colOff>
      <xdr:row>39</xdr:row>
      <xdr:rowOff>15240</xdr:rowOff>
    </xdr:from>
    <xdr:to>
      <xdr:col>18</xdr:col>
      <xdr:colOff>281940</xdr:colOff>
      <xdr:row>41</xdr:row>
      <xdr:rowOff>15240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6703522" y="2176549"/>
          <a:ext cx="394854" cy="36021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297180</xdr:colOff>
      <xdr:row>33</xdr:row>
      <xdr:rowOff>0</xdr:rowOff>
    </xdr:from>
    <xdr:to>
      <xdr:col>24</xdr:col>
      <xdr:colOff>30480</xdr:colOff>
      <xdr:row>35</xdr:row>
      <xdr:rowOff>15240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>
          <a:off x="8706889" y="1080655"/>
          <a:ext cx="51955" cy="37545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320040</xdr:colOff>
      <xdr:row>39</xdr:row>
      <xdr:rowOff>7620</xdr:rowOff>
    </xdr:from>
    <xdr:to>
      <xdr:col>23</xdr:col>
      <xdr:colOff>76200</xdr:colOff>
      <xdr:row>43</xdr:row>
      <xdr:rowOff>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7773785" y="2168929"/>
          <a:ext cx="712124" cy="7128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39</xdr:row>
      <xdr:rowOff>7620</xdr:rowOff>
    </xdr:from>
    <xdr:to>
      <xdr:col>24</xdr:col>
      <xdr:colOff>312420</xdr:colOff>
      <xdr:row>42</xdr:row>
      <xdr:rowOff>22860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8758844" y="2168929"/>
          <a:ext cx="281940" cy="5555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36</xdr:row>
      <xdr:rowOff>114300</xdr:rowOff>
    </xdr:from>
    <xdr:to>
      <xdr:col>28</xdr:col>
      <xdr:colOff>15240</xdr:colOff>
      <xdr:row>39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9388533" y="1735282"/>
          <a:ext cx="629689" cy="4260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281940</xdr:colOff>
      <xdr:row>46</xdr:row>
      <xdr:rowOff>0</xdr:rowOff>
    </xdr:from>
    <xdr:to>
      <xdr:col>25</xdr:col>
      <xdr:colOff>15240</xdr:colOff>
      <xdr:row>48</xdr:row>
      <xdr:rowOff>15240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9010304" y="3422073"/>
          <a:ext cx="51954" cy="37545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43</xdr:row>
      <xdr:rowOff>7620</xdr:rowOff>
    </xdr:from>
    <xdr:to>
      <xdr:col>28</xdr:col>
      <xdr:colOff>297180</xdr:colOff>
      <xdr:row>44</xdr:row>
      <xdr:rowOff>160020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>
          <a:off x="9691947" y="2889365"/>
          <a:ext cx="608215" cy="3325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41</xdr:row>
      <xdr:rowOff>7620</xdr:rowOff>
    </xdr:from>
    <xdr:to>
      <xdr:col>29</xdr:col>
      <xdr:colOff>259080</xdr:colOff>
      <xdr:row>44</xdr:row>
      <xdr:rowOff>167640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0557856" y="2529147"/>
          <a:ext cx="22860" cy="7003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opLeftCell="A4" zoomScale="96" zoomScaleNormal="96" workbookViewId="0">
      <selection activeCell="H22" sqref="H22"/>
    </sheetView>
  </sheetViews>
  <sheetFormatPr baseColWidth="10" defaultRowHeight="15"/>
  <cols>
    <col min="3" max="3" width="24.140625" customWidth="1"/>
    <col min="4" max="4" width="11.140625" customWidth="1"/>
    <col min="5" max="5" width="11.5703125" style="1"/>
    <col min="6" max="6" width="13.42578125" customWidth="1"/>
  </cols>
  <sheetData>
    <row r="1" spans="1:14" ht="21">
      <c r="A1" s="105" t="s">
        <v>17</v>
      </c>
      <c r="B1" s="106"/>
      <c r="C1" s="106"/>
      <c r="D1" s="106"/>
      <c r="E1" s="107"/>
      <c r="F1" s="106"/>
      <c r="G1" s="106"/>
      <c r="H1" s="106"/>
      <c r="I1" s="106"/>
      <c r="J1" s="108"/>
      <c r="K1" s="108"/>
    </row>
    <row r="2" spans="1:14" ht="21.75" thickBot="1">
      <c r="A2" s="108"/>
      <c r="B2" s="108"/>
      <c r="C2" s="108"/>
      <c r="D2" s="108"/>
      <c r="E2" s="44"/>
      <c r="F2" s="108"/>
      <c r="G2" s="108"/>
      <c r="H2" s="108"/>
      <c r="I2" s="108"/>
      <c r="J2" s="108"/>
      <c r="K2" s="108"/>
    </row>
    <row r="3" spans="1:14" ht="21.75" thickBot="1">
      <c r="A3" s="108"/>
      <c r="B3" s="109" t="s">
        <v>9</v>
      </c>
      <c r="C3" s="110">
        <v>22222222</v>
      </c>
      <c r="D3" s="111"/>
      <c r="E3" s="44"/>
      <c r="F3" s="108"/>
      <c r="G3" s="108"/>
      <c r="H3" s="108"/>
      <c r="I3" s="108"/>
      <c r="J3" s="108"/>
      <c r="K3" s="108"/>
    </row>
    <row r="4" spans="1:14" ht="21">
      <c r="A4" s="108"/>
      <c r="B4" s="112"/>
      <c r="C4" s="111"/>
      <c r="D4" s="111"/>
      <c r="E4" s="44"/>
      <c r="F4" s="108"/>
      <c r="G4" s="108"/>
      <c r="H4" s="108"/>
      <c r="I4" s="108"/>
      <c r="J4" s="108"/>
      <c r="K4" s="108"/>
    </row>
    <row r="5" spans="1:14" ht="21">
      <c r="A5" s="113" t="s">
        <v>36</v>
      </c>
      <c r="B5" s="112"/>
      <c r="C5" s="111"/>
      <c r="D5" s="111"/>
      <c r="E5" s="44"/>
      <c r="F5" s="108"/>
      <c r="G5" s="108"/>
      <c r="H5" s="108"/>
      <c r="I5" s="108"/>
      <c r="J5" s="108"/>
      <c r="K5" s="108"/>
    </row>
    <row r="6" spans="1:14" ht="21">
      <c r="A6" s="108" t="s">
        <v>43</v>
      </c>
      <c r="B6" s="114"/>
      <c r="C6" s="111"/>
      <c r="D6" s="111"/>
      <c r="E6" s="44"/>
      <c r="F6" s="108"/>
      <c r="G6" s="108"/>
      <c r="H6" s="108"/>
      <c r="I6" s="108"/>
      <c r="J6" s="108"/>
      <c r="K6" s="108"/>
      <c r="L6" s="85"/>
      <c r="M6" s="85"/>
      <c r="N6" s="85"/>
    </row>
    <row r="7" spans="1:14" ht="21">
      <c r="A7" s="108" t="s">
        <v>44</v>
      </c>
      <c r="B7" s="108"/>
      <c r="C7" s="108"/>
      <c r="D7" s="108"/>
      <c r="E7" s="44"/>
      <c r="F7" s="108"/>
      <c r="G7" s="108"/>
      <c r="H7" s="108"/>
      <c r="I7" s="108"/>
      <c r="J7" s="108"/>
      <c r="K7" s="108"/>
      <c r="L7" s="85"/>
      <c r="M7" s="85"/>
      <c r="N7" s="85"/>
    </row>
    <row r="8" spans="1:14" ht="21">
      <c r="A8" s="113" t="s">
        <v>34</v>
      </c>
      <c r="B8" s="108"/>
      <c r="C8" s="108"/>
      <c r="D8" s="108"/>
      <c r="E8" s="44"/>
      <c r="F8" s="108"/>
      <c r="G8" s="108"/>
      <c r="H8" s="108"/>
      <c r="I8" s="108"/>
      <c r="J8" s="108"/>
      <c r="K8" s="108"/>
      <c r="L8" s="85"/>
      <c r="M8" s="85"/>
      <c r="N8" s="85"/>
    </row>
    <row r="9" spans="1:14" ht="21">
      <c r="A9" s="113" t="s">
        <v>33</v>
      </c>
      <c r="B9" s="108"/>
      <c r="C9" s="108"/>
      <c r="D9" s="117">
        <f>Caminocrítico!$O$16</f>
        <v>7</v>
      </c>
      <c r="E9" s="116" t="s">
        <v>35</v>
      </c>
      <c r="F9" s="108"/>
      <c r="G9" s="108"/>
      <c r="H9" s="108"/>
      <c r="I9" s="108"/>
      <c r="J9" s="108"/>
      <c r="K9" s="108"/>
      <c r="L9" s="85"/>
      <c r="M9" s="85"/>
      <c r="N9" s="85"/>
    </row>
    <row r="10" spans="1:14" ht="21">
      <c r="A10" s="108" t="s">
        <v>45</v>
      </c>
      <c r="B10" s="108"/>
      <c r="C10" s="108"/>
      <c r="D10" s="108"/>
      <c r="E10" s="44"/>
      <c r="F10" s="108"/>
      <c r="G10" s="108"/>
      <c r="H10" s="108"/>
      <c r="I10" s="108"/>
      <c r="J10" s="108"/>
      <c r="K10" s="108"/>
      <c r="L10" s="85"/>
      <c r="M10" s="85"/>
      <c r="N10" s="85"/>
    </row>
    <row r="11" spans="1:14" ht="21">
      <c r="A11" s="108" t="s">
        <v>46</v>
      </c>
      <c r="B11" s="108"/>
      <c r="C11" s="108"/>
      <c r="D11" s="108"/>
      <c r="E11" s="44"/>
      <c r="F11" s="108"/>
      <c r="G11" s="108"/>
      <c r="H11" s="108"/>
      <c r="I11" s="108"/>
      <c r="J11" s="108"/>
      <c r="K11" s="108"/>
      <c r="L11" s="85"/>
      <c r="M11" s="85"/>
      <c r="N11" s="85"/>
    </row>
    <row r="12" spans="1:14" ht="21">
      <c r="A12" s="108" t="s">
        <v>47</v>
      </c>
      <c r="B12" s="108"/>
      <c r="C12" s="108"/>
      <c r="D12" s="108"/>
      <c r="E12" s="44"/>
      <c r="F12" s="108"/>
      <c r="G12" s="108"/>
      <c r="H12" s="108"/>
      <c r="I12" s="108"/>
      <c r="J12" s="108"/>
      <c r="K12" s="108"/>
      <c r="L12" s="85"/>
      <c r="M12" s="85"/>
      <c r="N12" s="85"/>
    </row>
    <row r="13" spans="1:14" ht="21">
      <c r="A13" s="108" t="s">
        <v>48</v>
      </c>
      <c r="B13" s="108"/>
      <c r="C13" s="108"/>
      <c r="D13" s="108"/>
      <c r="E13" s="44"/>
      <c r="F13" s="108"/>
      <c r="G13" s="115">
        <f>Caminocrítico!$O$16</f>
        <v>7</v>
      </c>
      <c r="H13" s="108" t="s">
        <v>49</v>
      </c>
      <c r="I13" s="108"/>
      <c r="J13" s="108"/>
      <c r="K13" s="108"/>
      <c r="L13" s="85"/>
      <c r="M13" s="85"/>
      <c r="N13" s="85"/>
    </row>
    <row r="14" spans="1:14" ht="21">
      <c r="A14" s="108" t="s">
        <v>56</v>
      </c>
      <c r="B14" s="108"/>
      <c r="C14" s="108"/>
      <c r="D14" s="108"/>
      <c r="E14" s="44"/>
      <c r="F14" s="108"/>
      <c r="G14" s="108"/>
      <c r="H14" s="108"/>
      <c r="I14" s="108"/>
      <c r="J14" s="108"/>
      <c r="K14" s="108"/>
      <c r="L14" s="85"/>
      <c r="M14" s="85"/>
      <c r="N14" s="85"/>
    </row>
    <row r="15" spans="1:14" ht="15.75">
      <c r="A15" s="85"/>
      <c r="B15" s="85"/>
      <c r="C15" s="85"/>
      <c r="D15" s="85"/>
      <c r="E15" s="86"/>
      <c r="F15" s="85"/>
      <c r="G15" s="85"/>
      <c r="H15" s="85"/>
      <c r="I15" s="85"/>
      <c r="J15" s="85"/>
      <c r="K15" s="85"/>
      <c r="L15" s="85"/>
      <c r="M15" s="85"/>
      <c r="N15" s="85"/>
    </row>
    <row r="16" spans="1:14" ht="21">
      <c r="A16" s="113" t="s">
        <v>27</v>
      </c>
    </row>
    <row r="17" spans="1:6" ht="18.75">
      <c r="A17" s="70"/>
      <c r="B17" s="87"/>
      <c r="C17" s="87"/>
      <c r="D17" s="87"/>
      <c r="E17" s="88"/>
      <c r="F17" s="87"/>
    </row>
    <row r="18" spans="1:6" ht="18.75">
      <c r="B18" s="61" t="s">
        <v>13</v>
      </c>
      <c r="C18" s="40" t="s">
        <v>54</v>
      </c>
      <c r="D18" s="40" t="s">
        <v>21</v>
      </c>
      <c r="E18" s="62" t="s">
        <v>19</v>
      </c>
      <c r="F18" s="62" t="s">
        <v>22</v>
      </c>
    </row>
    <row r="19" spans="1:6">
      <c r="B19" s="58" t="s">
        <v>0</v>
      </c>
      <c r="C19" s="7">
        <f>INT((5-MID(C3,1,1))/4)+2</f>
        <v>2</v>
      </c>
      <c r="D19" s="7">
        <f>IF(INT(MID(C$3,1,1))&gt;3,1,-1)</f>
        <v>-1</v>
      </c>
      <c r="E19" s="80">
        <f>C19*100*(MID($C$3,5,1)+2)</f>
        <v>800</v>
      </c>
      <c r="F19" s="80">
        <f>IF(D19&gt;2,1,-1)*INT(MID(C$3,8,1)*20*(C19+D19))</f>
        <v>-40</v>
      </c>
    </row>
    <row r="20" spans="1:6">
      <c r="B20" s="59" t="s">
        <v>10</v>
      </c>
      <c r="C20" s="60">
        <f>INT((5-MID(C3,2,1))/4)+2</f>
        <v>2</v>
      </c>
      <c r="D20" s="7">
        <f>IF(INT(MID(C$3,2,1))&gt;3,1,-1)</f>
        <v>-1</v>
      </c>
      <c r="E20" s="80">
        <f t="shared" ref="E20:E32" si="0">C20*100*(MID($C$3,5,1)+2)</f>
        <v>800</v>
      </c>
      <c r="F20" s="80">
        <f>IF(INT(MID(C$3,2,1))&gt;2,2,-1)*INT(MID(C$3,7,1)*20*(C20+D20))</f>
        <v>-40</v>
      </c>
    </row>
    <row r="21" spans="1:6">
      <c r="B21" s="59" t="s">
        <v>6</v>
      </c>
      <c r="C21" s="60">
        <f>INT((5-MID(C3,3,1))/2)+3</f>
        <v>4</v>
      </c>
      <c r="D21" s="7">
        <f>IF(INT(MID(C$3,3,1))&gt;3,1,-1)</f>
        <v>-1</v>
      </c>
      <c r="E21" s="80">
        <f t="shared" si="0"/>
        <v>1600</v>
      </c>
      <c r="F21" s="80">
        <f>IF(INT(MID(C$3,1,1))&gt;3,1,-1)*INT(MID(C$3,6,1)*20*(C21+D21))</f>
        <v>-120</v>
      </c>
    </row>
    <row r="22" spans="1:6">
      <c r="B22" s="59" t="s">
        <v>11</v>
      </c>
      <c r="C22" s="60">
        <f>INT((5-MID(C3,4,1))/2)+3</f>
        <v>4</v>
      </c>
      <c r="D22" s="7">
        <f>IF(INT(MID(C$3,4,1))&gt;3,1,-1)</f>
        <v>-1</v>
      </c>
      <c r="E22" s="80">
        <f t="shared" si="0"/>
        <v>1600</v>
      </c>
      <c r="F22" s="80">
        <f>IF(INT(MID(C$3,1,1))&gt;2,4,-1)*INT(MID(C$3,5,1)*20*(C22+D22))</f>
        <v>-120</v>
      </c>
    </row>
    <row r="23" spans="1:6">
      <c r="B23" s="59" t="s">
        <v>3</v>
      </c>
      <c r="C23" s="60">
        <f>INT((5-MID(C3,5,1))/4)+2</f>
        <v>2</v>
      </c>
      <c r="D23" s="7">
        <f>IF(INT(MID(C$3,5,1))&gt;3,1,-1)</f>
        <v>-1</v>
      </c>
      <c r="E23" s="80">
        <f t="shared" si="0"/>
        <v>800</v>
      </c>
      <c r="F23" s="80">
        <f>IF(INT(MID(C$3,1,1))&gt;2,5,-1)*INT(MID(C$3,4,1)*20*(C23+D23))</f>
        <v>-40</v>
      </c>
    </row>
    <row r="24" spans="1:6">
      <c r="B24" s="59" t="s">
        <v>1</v>
      </c>
      <c r="C24" s="60">
        <f>INT((5-MID(C3,6,1))/4)+2</f>
        <v>2</v>
      </c>
      <c r="D24" s="7">
        <f>IF(INT(MID(C$3,6,1))&gt;3,1,-1)</f>
        <v>-1</v>
      </c>
      <c r="E24" s="80">
        <f t="shared" si="0"/>
        <v>800</v>
      </c>
      <c r="F24" s="80">
        <f>IF(INT(MID(C$3,1,1))&gt;2,6,-1)*INT(MID(C$3,3,1)*20*(C24+D24))</f>
        <v>-40</v>
      </c>
    </row>
    <row r="25" spans="1:6" ht="15.75" thickBot="1">
      <c r="B25" s="63" t="s">
        <v>12</v>
      </c>
      <c r="C25" s="64">
        <f>INT(MID(C3,7,1)/3)+5</f>
        <v>5</v>
      </c>
      <c r="D25" s="64">
        <f>IF(INT(MID(C$3,7,1))&gt;2,1,-1)</f>
        <v>-1</v>
      </c>
      <c r="E25" s="81">
        <f t="shared" si="0"/>
        <v>2000</v>
      </c>
      <c r="F25" s="81">
        <f>IF(INT(MID(C$3,1,1))&gt;2,1,-1)*INT(MID(C$3,8,1)*20*(C25+D25))</f>
        <v>-160</v>
      </c>
    </row>
    <row r="26" spans="1:6" ht="15.75" thickTop="1">
      <c r="B26" s="58" t="s">
        <v>2</v>
      </c>
      <c r="C26" s="7">
        <f>INT((5-MID(C3,8,1))/4)+2</f>
        <v>2</v>
      </c>
      <c r="D26" s="7">
        <v>0</v>
      </c>
      <c r="E26" s="80">
        <f t="shared" si="0"/>
        <v>800</v>
      </c>
      <c r="F26" s="80">
        <v>0</v>
      </c>
    </row>
    <row r="27" spans="1:6">
      <c r="B27" s="59" t="s">
        <v>7</v>
      </c>
      <c r="C27" s="60">
        <f>INT((5-MID(C3,2,1))/3)+3</f>
        <v>4</v>
      </c>
      <c r="D27" s="7">
        <v>0</v>
      </c>
      <c r="E27" s="80">
        <f t="shared" si="0"/>
        <v>1600</v>
      </c>
      <c r="F27" s="82">
        <v>0</v>
      </c>
    </row>
    <row r="28" spans="1:6">
      <c r="B28" s="59" t="s">
        <v>5</v>
      </c>
      <c r="C28" s="60">
        <f>INT((5-MID(C3,3,1))/3)+3</f>
        <v>4</v>
      </c>
      <c r="D28" s="7">
        <v>0</v>
      </c>
      <c r="E28" s="80">
        <f t="shared" si="0"/>
        <v>1600</v>
      </c>
      <c r="F28" s="82">
        <v>0</v>
      </c>
    </row>
    <row r="29" spans="1:6">
      <c r="B29" s="59" t="s">
        <v>4</v>
      </c>
      <c r="C29" s="60">
        <f>INT((5-MID(C3,4,1))/4)+2</f>
        <v>2</v>
      </c>
      <c r="D29" s="7">
        <v>0</v>
      </c>
      <c r="E29" s="80">
        <f t="shared" si="0"/>
        <v>800</v>
      </c>
      <c r="F29" s="82">
        <v>0</v>
      </c>
    </row>
    <row r="30" spans="1:6">
      <c r="B30" s="59" t="s">
        <v>8</v>
      </c>
      <c r="C30" s="60">
        <f>INT((5-MID(C3,5,1))/2)+3</f>
        <v>4</v>
      </c>
      <c r="D30" s="7">
        <v>0</v>
      </c>
      <c r="E30" s="80">
        <f t="shared" si="0"/>
        <v>1600</v>
      </c>
      <c r="F30" s="82">
        <v>0</v>
      </c>
    </row>
    <row r="31" spans="1:6">
      <c r="B31" s="59" t="s">
        <v>14</v>
      </c>
      <c r="C31" s="60">
        <f>INT((5-MID(C3,6,1))/4)+2</f>
        <v>2</v>
      </c>
      <c r="D31" s="7">
        <v>0</v>
      </c>
      <c r="E31" s="80">
        <f t="shared" si="0"/>
        <v>800</v>
      </c>
      <c r="F31" s="82">
        <v>0</v>
      </c>
    </row>
    <row r="32" spans="1:6">
      <c r="B32" s="59" t="s">
        <v>15</v>
      </c>
      <c r="C32" s="60">
        <f>INT(MID(C3,8,1)/3)+2</f>
        <v>2</v>
      </c>
      <c r="D32" s="7">
        <v>0</v>
      </c>
      <c r="E32" s="80">
        <f t="shared" si="0"/>
        <v>800</v>
      </c>
      <c r="F32" s="82">
        <v>0</v>
      </c>
    </row>
    <row r="35" spans="1:13" ht="21">
      <c r="A35" s="113" t="s">
        <v>32</v>
      </c>
      <c r="B35" s="108"/>
      <c r="C35" s="108"/>
      <c r="D35" s="108"/>
      <c r="E35" s="44"/>
      <c r="F35" s="108"/>
      <c r="G35" s="108"/>
      <c r="H35" s="108"/>
      <c r="I35" s="108"/>
      <c r="J35" s="108"/>
      <c r="K35" s="108"/>
      <c r="L35" s="108"/>
      <c r="M35" s="108"/>
    </row>
    <row r="36" spans="1:13" ht="21">
      <c r="A36" s="113" t="s">
        <v>50</v>
      </c>
      <c r="B36" s="108"/>
      <c r="C36" s="108"/>
      <c r="D36" s="108"/>
      <c r="E36" s="44"/>
      <c r="F36" s="108"/>
      <c r="G36" s="108"/>
      <c r="H36" s="108"/>
      <c r="I36" s="108"/>
      <c r="J36" s="108"/>
      <c r="K36" s="108"/>
      <c r="L36" s="108"/>
      <c r="M36" s="108"/>
    </row>
    <row r="37" spans="1:13" ht="21">
      <c r="A37" s="113" t="s">
        <v>51</v>
      </c>
      <c r="B37" s="108"/>
      <c r="C37" s="108"/>
      <c r="D37" s="108"/>
      <c r="E37" s="44"/>
      <c r="F37" s="108"/>
      <c r="G37" s="108"/>
      <c r="H37" s="108"/>
      <c r="I37" s="108"/>
      <c r="J37" s="108"/>
      <c r="K37" s="108"/>
      <c r="L37" s="108"/>
      <c r="M37" s="108"/>
    </row>
    <row r="38" spans="1:13" ht="21">
      <c r="A38" s="113" t="s">
        <v>52</v>
      </c>
      <c r="B38" s="108"/>
      <c r="C38" s="108"/>
      <c r="D38" s="108"/>
      <c r="E38" s="44"/>
      <c r="F38" s="108"/>
      <c r="G38" s="108"/>
      <c r="H38" s="108"/>
      <c r="I38" s="108"/>
      <c r="J38" s="108"/>
      <c r="K38" s="108"/>
      <c r="L38" s="108"/>
      <c r="M38" s="108"/>
    </row>
    <row r="39" spans="1:13" ht="21">
      <c r="A39" s="113" t="s">
        <v>55</v>
      </c>
      <c r="B39" s="108"/>
      <c r="C39" s="108"/>
      <c r="D39" s="108"/>
      <c r="E39" s="44"/>
      <c r="F39" s="108"/>
      <c r="G39" s="108"/>
      <c r="H39" s="108"/>
      <c r="I39" s="108"/>
      <c r="J39" s="108"/>
      <c r="K39" s="108"/>
      <c r="L39" s="108"/>
      <c r="M39" s="108"/>
    </row>
    <row r="40" spans="1:13" ht="21">
      <c r="A40" s="113" t="s">
        <v>53</v>
      </c>
      <c r="B40" s="108"/>
      <c r="C40" s="108"/>
      <c r="D40" s="108"/>
      <c r="E40" s="44"/>
      <c r="F40" s="108"/>
      <c r="G40" s="108"/>
      <c r="H40" s="108"/>
      <c r="I40" s="108"/>
      <c r="J40" s="108"/>
      <c r="K40" s="108"/>
      <c r="L40" s="108"/>
      <c r="M40" s="108"/>
    </row>
    <row r="41" spans="1:13" ht="21">
      <c r="A41" s="108"/>
      <c r="B41" s="108"/>
      <c r="C41" s="108"/>
      <c r="D41" s="108"/>
      <c r="E41" s="44"/>
      <c r="F41" s="108"/>
      <c r="G41" s="108"/>
      <c r="H41" s="108"/>
      <c r="I41" s="108"/>
      <c r="J41" s="108"/>
      <c r="K41" s="108"/>
      <c r="L41" s="108"/>
      <c r="M41" s="108"/>
    </row>
    <row r="42" spans="1:13" ht="21">
      <c r="A42" s="113" t="s">
        <v>37</v>
      </c>
      <c r="B42" s="108"/>
      <c r="C42" s="108"/>
      <c r="D42" s="108"/>
      <c r="E42" s="44"/>
      <c r="F42" s="108"/>
      <c r="G42" s="108"/>
      <c r="H42" s="108"/>
      <c r="I42" s="108"/>
      <c r="J42" s="108"/>
      <c r="K42" s="108"/>
      <c r="L42" s="108"/>
      <c r="M42" s="108"/>
    </row>
    <row r="43" spans="1:13" ht="21">
      <c r="A43" s="108"/>
      <c r="B43" s="108"/>
      <c r="C43" s="113" t="s">
        <v>38</v>
      </c>
      <c r="D43" s="108"/>
      <c r="E43" s="44"/>
      <c r="F43" s="108"/>
      <c r="G43" s="108"/>
      <c r="H43" s="108"/>
      <c r="I43" s="108"/>
      <c r="J43" s="108"/>
      <c r="K43" s="108"/>
      <c r="L43" s="108"/>
      <c r="M43" s="108"/>
    </row>
    <row r="44" spans="1:13" ht="21">
      <c r="A44" s="108"/>
      <c r="B44" s="108"/>
      <c r="C44" s="113" t="s">
        <v>39</v>
      </c>
      <c r="D44" s="108"/>
      <c r="E44" s="44"/>
      <c r="F44" s="108"/>
      <c r="G44" s="108"/>
      <c r="H44" s="108"/>
      <c r="I44" s="108"/>
      <c r="J44" s="108"/>
      <c r="K44" s="108"/>
      <c r="L44" s="108"/>
      <c r="M44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3"/>
  <sheetViews>
    <sheetView tabSelected="1" zoomScale="59" zoomScaleNormal="59" workbookViewId="0">
      <selection activeCell="J23" sqref="J23"/>
    </sheetView>
  </sheetViews>
  <sheetFormatPr baseColWidth="10" defaultColWidth="3.28515625" defaultRowHeight="24.95" customHeight="1"/>
  <cols>
    <col min="1" max="1" width="12.85546875" style="4" customWidth="1"/>
    <col min="2" max="4" width="17.28515625" style="4" customWidth="1"/>
    <col min="5" max="5" width="20.140625" style="16" customWidth="1"/>
    <col min="6" max="6" width="10.42578125" style="16" customWidth="1"/>
    <col min="7" max="7" width="7.7109375" style="16" customWidth="1"/>
    <col min="8" max="8" width="11.28515625" style="16" customWidth="1"/>
    <col min="9" max="47" width="15.7109375" style="16" customWidth="1"/>
    <col min="48" max="51" width="3.28515625" style="16"/>
    <col min="52" max="16384" width="3.28515625" style="4"/>
  </cols>
  <sheetData>
    <row r="1" spans="1:84" ht="24.95" customHeight="1" thickBot="1"/>
    <row r="2" spans="1:84" ht="39.950000000000003" customHeight="1" thickTop="1">
      <c r="A2" s="134" t="s">
        <v>13</v>
      </c>
      <c r="B2" s="135" t="s">
        <v>16</v>
      </c>
      <c r="C2" s="135" t="s">
        <v>21</v>
      </c>
      <c r="D2" s="135" t="s">
        <v>19</v>
      </c>
      <c r="E2" s="136" t="s">
        <v>22</v>
      </c>
      <c r="F2" s="124" t="s">
        <v>23</v>
      </c>
      <c r="G2" s="125"/>
      <c r="H2" s="126"/>
      <c r="I2" s="43" t="s">
        <v>13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</row>
    <row r="3" spans="1:84" ht="24.95" customHeight="1">
      <c r="A3" s="137" t="s">
        <v>0</v>
      </c>
      <c r="B3" s="143">
        <f>Enunciado!C19</f>
        <v>2</v>
      </c>
      <c r="C3" s="139">
        <f>Enunciado!D19</f>
        <v>-1</v>
      </c>
      <c r="D3" s="147">
        <f>Enunciado!E19</f>
        <v>800</v>
      </c>
      <c r="E3" s="145">
        <f>Enunciado!F19</f>
        <v>-40</v>
      </c>
      <c r="F3" s="42"/>
      <c r="G3" s="42" t="s">
        <v>20</v>
      </c>
      <c r="H3" s="45"/>
      <c r="I3" s="41" t="s">
        <v>0</v>
      </c>
      <c r="J3" s="76" t="str">
        <f>IF(AND(J$17&gt;=Caminocrítico!$E$6+1,J$17&lt;=Caminocrítico!$H$6),$G3,"")</f>
        <v xml:space="preserve"> </v>
      </c>
      <c r="K3" s="76" t="str">
        <f>IF(AND(K$17&gt;=Caminocrítico!$E$6+1,K$17&lt;=Caminocrítico!$H$6),$G3,"")</f>
        <v xml:space="preserve"> </v>
      </c>
      <c r="L3" s="76" t="str">
        <f>IF(AND(L$17&gt;=Caminocrítico!$E$6+1,L$17&lt;=Caminocrítico!$H$6),$G3,"")</f>
        <v/>
      </c>
      <c r="M3" s="76" t="str">
        <f>IF(AND(M$17&gt;=Caminocrítico!$E$6+1,M$17&lt;=Caminocrítico!$H$6),$G3,"")</f>
        <v/>
      </c>
      <c r="N3" s="76" t="str">
        <f>IF(AND(N$17&gt;=Caminocrítico!$E$6+1,N$17&lt;=Caminocrítico!$H$6),$G3,"")</f>
        <v/>
      </c>
      <c r="O3" s="77" t="str">
        <f>IF(AND(O$17&gt;=Caminocrítico!$E$6+1,O$17&lt;=Caminocrítico!$H$6),$G3,"")</f>
        <v/>
      </c>
      <c r="P3" s="76" t="str">
        <f>IF(AND(P$17&gt;=Caminocrítico!$E$6+1,P$17&lt;=Caminocrítico!$H$6),$G3,"")</f>
        <v/>
      </c>
      <c r="Q3" s="76" t="str">
        <f>IF(AND(Q$17&gt;=Caminocrítico!$E$6+1,Q$17&lt;=Caminocrítico!$H$6),$G3,"")</f>
        <v/>
      </c>
      <c r="R3" s="76" t="str">
        <f>IF(AND(R$17&gt;=Caminocrítico!$E$6+1,R$17&lt;=Caminocrítico!$H$6),$G3,"")</f>
        <v/>
      </c>
      <c r="S3" s="76" t="str">
        <f>IF(AND(S$17&gt;=Caminocrítico!$E$6+1,S$17&lt;=Caminocrítico!$H$6),$G3,"")</f>
        <v/>
      </c>
      <c r="T3" s="76" t="str">
        <f>IF(AND(T$17&gt;=Caminocrítico!$E$6+1,T$17&lt;=Caminocrítico!$H$6),$G3,"")</f>
        <v/>
      </c>
      <c r="U3" s="76" t="str">
        <f>IF(AND(U$17&gt;=Caminocrítico!$E$6+1,U$17&lt;=Caminocrítico!$H$6),$G3,"")</f>
        <v/>
      </c>
      <c r="V3" s="76" t="str">
        <f>IF(AND(V$17&gt;=Caminocrítico!$E$6+1,V$17&lt;=Caminocrítico!$H$6),$G3,"")</f>
        <v/>
      </c>
      <c r="W3" s="76" t="str">
        <f>IF(AND(W$17&gt;=Caminocrítico!$E$6+1,W$17&lt;=Caminocrítico!$H$6),$G3,"")</f>
        <v/>
      </c>
      <c r="X3" s="76" t="str">
        <f>IF(AND(X$17&gt;=Caminocrítico!$E$6+1,X$17&lt;=Caminocrítico!$H$6),$G3,"")</f>
        <v/>
      </c>
      <c r="Y3" s="76" t="str">
        <f>IF(AND(Y$17&gt;=Caminocrítico!$E$6+1,Y$17&lt;=Caminocrítico!$H$6),$G3,"")</f>
        <v/>
      </c>
      <c r="Z3" s="76" t="str">
        <f>IF(AND(Z$17&gt;=Caminocrítico!$E$6+1,Z$17&lt;=Caminocrítico!$H$6),$G3,"")</f>
        <v/>
      </c>
      <c r="AA3" s="76" t="str">
        <f>IF(AND(AA$17&gt;=Caminocrítico!$E$6+1,AA$17&lt;=Caminocrítico!$H$6),$G3,"")</f>
        <v/>
      </c>
      <c r="AB3" s="76" t="str">
        <f>IF(AND(AB$17&gt;=Caminocrítico!$E$6+1,AB$17&lt;=Caminocrítico!$H$6),$G3,"")</f>
        <v/>
      </c>
      <c r="AC3" s="76" t="str">
        <f>IF(AND(AC$17&gt;=Caminocrítico!$E$6+1,AC$17&lt;=Caminocrítico!$H$6),$G3,"")</f>
        <v/>
      </c>
      <c r="AD3" s="76" t="str">
        <f>IF(AND(AD$17&gt;=Caminocrítico!$E$6+1,AD$17&lt;=Caminocrítico!$H$6),$G3,"")</f>
        <v/>
      </c>
      <c r="AE3" s="76" t="str">
        <f>IF(AND(AE$17&gt;=Caminocrítico!$E$6+1,AE$17&lt;=Caminocrítico!$H$6),$G3,"")</f>
        <v/>
      </c>
      <c r="AF3" s="76" t="str">
        <f>IF(AND(AF$17&gt;=Caminocrítico!$E$6+1,AF$17&lt;=Caminocrítico!$H$6),$G3,"")</f>
        <v/>
      </c>
      <c r="AG3" s="76" t="str">
        <f>IF(AND(AG$17&gt;=Caminocrítico!$E$6+1,AG$17&lt;=Caminocrítico!$H$6),$G3,"")</f>
        <v/>
      </c>
      <c r="AH3" s="76" t="str">
        <f>IF(AND(AH$17&gt;=Caminocrítico!$E$6+1,AH$17&lt;=Caminocrítico!$H$6),$G3,"")</f>
        <v/>
      </c>
      <c r="AI3" s="76" t="str">
        <f>IF(AND(AI$17&gt;=Caminocrítico!$E$6+1,AI$17&lt;=Caminocrítico!$H$6),$G3,"")</f>
        <v/>
      </c>
      <c r="AJ3" s="76" t="str">
        <f>IF(AND(AJ$17&gt;=Caminocrítico!$E$6+1,AJ$17&lt;=Caminocrítico!$H$6),$G3,"")</f>
        <v/>
      </c>
      <c r="AK3" s="76" t="str">
        <f>IF(AND(AK$17&gt;=Caminocrítico!$E$6+1,AK$17&lt;=Caminocrítico!$H$6),$G3,"")</f>
        <v/>
      </c>
      <c r="AL3" s="65" t="str">
        <f>IF(AND(AL$17&gt;=Caminocrítico!$E$6+1,AL$17&lt;=Caminocrítico!$H$6),AI3,"")</f>
        <v/>
      </c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</row>
    <row r="4" spans="1:84" ht="24.95" customHeight="1">
      <c r="A4" s="137" t="s">
        <v>10</v>
      </c>
      <c r="B4" s="143">
        <f>Enunciado!C20</f>
        <v>2</v>
      </c>
      <c r="C4" s="139">
        <f>Enunciado!D20</f>
        <v>-1</v>
      </c>
      <c r="D4" s="147">
        <f>Enunciado!E20</f>
        <v>800</v>
      </c>
      <c r="E4" s="145">
        <f>Enunciado!F20</f>
        <v>-40</v>
      </c>
      <c r="F4" s="42"/>
      <c r="G4" s="42" t="s">
        <v>20</v>
      </c>
      <c r="H4" s="45"/>
      <c r="I4" s="41" t="s">
        <v>10</v>
      </c>
      <c r="J4" s="76" t="str">
        <f>IF(AND(J$17&gt;=Caminocrítico!$D$18+1,J$17&lt;=Caminocrítico!$G$18),$G4,"")</f>
        <v xml:space="preserve"> </v>
      </c>
      <c r="K4" s="76" t="str">
        <f>IF(AND(K$17&gt;=Caminocrítico!$D$18+1,K$17&lt;=Caminocrítico!$G$18),$G4,"")</f>
        <v xml:space="preserve"> </v>
      </c>
      <c r="L4" s="76" t="str">
        <f>IF(AND(L$17&gt;=Caminocrítico!$D$18+1,L$17&lt;=Caminocrítico!$G$18),$G4,"")</f>
        <v/>
      </c>
      <c r="M4" s="76" t="str">
        <f>IF(AND(M$17&gt;=Caminocrítico!$D$18+1,M$17&lt;=Caminocrítico!$G$18),$G4,"")</f>
        <v/>
      </c>
      <c r="N4" s="76" t="str">
        <f>IF(AND(N$17&gt;=Caminocrítico!$D$18+1,N$17&lt;=Caminocrítico!$G$18),$G4,"")</f>
        <v/>
      </c>
      <c r="O4" s="76" t="str">
        <f>IF(AND(O$17&gt;=Caminocrítico!$D$18+1,O$17&lt;=Caminocrítico!$G$18),$G4,"")</f>
        <v/>
      </c>
      <c r="P4" s="76" t="str">
        <f>IF(AND(P$17&gt;=Caminocrítico!$D$18+1,P$17&lt;=Caminocrítico!$G$18),$G4,"")</f>
        <v/>
      </c>
      <c r="Q4" s="76" t="str">
        <f>IF(AND(Q$17&gt;=Caminocrítico!$D$18+1,Q$17&lt;=Caminocrítico!$G$18),$G4,"")</f>
        <v/>
      </c>
      <c r="R4" s="76" t="str">
        <f>IF(AND(R$17&gt;=Caminocrítico!$D$18+1,R$17&lt;=Caminocrítico!$G$18),$G4,"")</f>
        <v/>
      </c>
      <c r="S4" s="76" t="str">
        <f>IF(AND(S$17&gt;=Caminocrítico!$D$18+1,S$17&lt;=Caminocrítico!$G$18),$G4,"")</f>
        <v/>
      </c>
      <c r="T4" s="76" t="str">
        <f>IF(AND(T$17&gt;=Caminocrítico!$D$18+1,T$17&lt;=Caminocrítico!$G$18),$G4,"")</f>
        <v/>
      </c>
      <c r="U4" s="76" t="str">
        <f>IF(AND(U$17&gt;=Caminocrítico!$D$18+1,U$17&lt;=Caminocrítico!$G$18),$G4,"")</f>
        <v/>
      </c>
      <c r="V4" s="76" t="str">
        <f>IF(AND(V$17&gt;=Caminocrítico!$D$18+1,V$17&lt;=Caminocrítico!$G$18),$G4,"")</f>
        <v/>
      </c>
      <c r="W4" s="76" t="str">
        <f>IF(AND(W$17&gt;=Caminocrítico!$D$18+1,W$17&lt;=Caminocrítico!$G$18),$G4,"")</f>
        <v/>
      </c>
      <c r="X4" s="76" t="str">
        <f>IF(AND(X$17&gt;=Caminocrítico!$D$18+1,X$17&lt;=Caminocrítico!$G$18),$G4,"")</f>
        <v/>
      </c>
      <c r="Y4" s="76" t="str">
        <f>IF(AND(Y$17&gt;=Caminocrítico!$D$18+1,Y$17&lt;=Caminocrítico!$G$18),$G4,"")</f>
        <v/>
      </c>
      <c r="Z4" s="76" t="str">
        <f>IF(AND(Z$17&gt;=Caminocrítico!$D$18+1,Z$17&lt;=Caminocrítico!$G$18),$G4,"")</f>
        <v/>
      </c>
      <c r="AA4" s="76" t="str">
        <f>IF(AND(AA$17&gt;=Caminocrítico!$D$18+1,AA$17&lt;=Caminocrítico!$G$18),$G4,"")</f>
        <v/>
      </c>
      <c r="AB4" s="76" t="str">
        <f>IF(AND(AB$17&gt;=Caminocrítico!$D$18+1,AB$17&lt;=Caminocrítico!$G$18),$G4,"")</f>
        <v/>
      </c>
      <c r="AC4" s="76" t="str">
        <f>IF(AND(AC$17&gt;=Caminocrítico!$D$18+1,AC$17&lt;=Caminocrítico!$G$18),$G4,"")</f>
        <v/>
      </c>
      <c r="AD4" s="76" t="str">
        <f>IF(AND(AD$17&gt;=Caminocrítico!$D$18+1,AD$17&lt;=Caminocrítico!$G$18),$G4,"")</f>
        <v/>
      </c>
      <c r="AE4" s="76" t="str">
        <f>IF(AND(AE$17&gt;=Caminocrítico!$D$18+1,AE$17&lt;=Caminocrítico!$G$18),$G4,"")</f>
        <v/>
      </c>
      <c r="AF4" s="76" t="str">
        <f>IF(AND(AF$17&gt;=Caminocrítico!$D$18+1,AF$17&lt;=Caminocrítico!$G$18),$G4,"")</f>
        <v/>
      </c>
      <c r="AG4" s="76" t="str">
        <f>IF(AND(AG$17&gt;=Caminocrítico!$D$18+1,AG$17&lt;=Caminocrítico!$G$18),$G4,"")</f>
        <v/>
      </c>
      <c r="AH4" s="76" t="str">
        <f>IF(AND(AH$17&gt;=Caminocrítico!$D$18+1,AH$17&lt;=Caminocrítico!$G$18),$G4,"")</f>
        <v/>
      </c>
      <c r="AI4" s="76" t="str">
        <f>IF(AND(AI$17&gt;=Caminocrítico!$D$18+1,AI$17&lt;=Caminocrítico!$G$18),$G4,"")</f>
        <v/>
      </c>
      <c r="AJ4" s="76" t="str">
        <f>IF(AND(AJ$17&gt;=Caminocrítico!$D$18+1,AJ$17&lt;=Caminocrítico!$G$18),$G4,"")</f>
        <v/>
      </c>
      <c r="AK4" s="76" t="str">
        <f>IF(AND(AK$17&gt;=Caminocrítico!$D$18+1,AK$17&lt;=Caminocrítico!$G$18),$G4,"")</f>
        <v/>
      </c>
      <c r="AL4" s="4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</row>
    <row r="5" spans="1:84" ht="24.95" customHeight="1">
      <c r="A5" s="137" t="s">
        <v>6</v>
      </c>
      <c r="B5" s="143">
        <f>Enunciado!C21</f>
        <v>4</v>
      </c>
      <c r="C5" s="139">
        <f>Enunciado!D21</f>
        <v>-1</v>
      </c>
      <c r="D5" s="147">
        <f>Enunciado!E21</f>
        <v>1600</v>
      </c>
      <c r="E5" s="145">
        <f>Enunciado!F21</f>
        <v>-120</v>
      </c>
      <c r="F5" s="42"/>
      <c r="G5" s="42" t="s">
        <v>20</v>
      </c>
      <c r="H5" s="45"/>
      <c r="I5" s="41" t="s">
        <v>6</v>
      </c>
      <c r="J5" s="76" t="str">
        <f>IF(AND(J$17&gt;=Caminocrítico!$K$4+1,J$17&lt;=Caminocrítico!$N$4),$G5,"")</f>
        <v/>
      </c>
      <c r="K5" s="76" t="str">
        <f>IF(AND(K$17&gt;=Caminocrítico!$K$4+1,K$17&lt;=Caminocrítico!$N$4),$G5,"")</f>
        <v/>
      </c>
      <c r="L5" s="76" t="str">
        <f>IF(AND(L$17&gt;=Caminocrítico!$K$4+1,L$17&lt;=Caminocrítico!$N$4),$G5,"")</f>
        <v xml:space="preserve"> </v>
      </c>
      <c r="M5" s="76" t="str">
        <f>IF(AND(M$17&gt;=Caminocrítico!$K$4+1,M$17&lt;=Caminocrítico!$N$4),$G5,"")</f>
        <v xml:space="preserve"> </v>
      </c>
      <c r="N5" s="76" t="str">
        <f>IF(AND(N$17&gt;=Caminocrítico!$K$4+1,N$17&lt;=Caminocrítico!$N$4),$G5,"")</f>
        <v xml:space="preserve"> </v>
      </c>
      <c r="O5" s="76" t="str">
        <f>IF(AND(O$17&gt;=Caminocrítico!$K$4+1,O$17&lt;=Caminocrítico!$N$4),$G5,"")</f>
        <v xml:space="preserve"> </v>
      </c>
      <c r="P5" s="76" t="str">
        <f>IF(AND(P$17&gt;=Caminocrítico!$K$4+1,P$17&lt;=Caminocrítico!$N$4),$G5,"")</f>
        <v/>
      </c>
      <c r="Q5" s="76" t="str">
        <f>IF(AND(Q$17&gt;=Caminocrítico!$K$4+1,Q$17&lt;=Caminocrítico!$N$4),$G5,"")</f>
        <v/>
      </c>
      <c r="R5" s="76" t="str">
        <f>IF(AND(R$17&gt;=Caminocrítico!$K$4+1,R$17&lt;=Caminocrítico!$N$4),$G5,"")</f>
        <v/>
      </c>
      <c r="S5" s="76" t="str">
        <f>IF(AND(S$17&gt;=Caminocrítico!$K$4+1,S$17&lt;=Caminocrítico!$N$4),$G5,"")</f>
        <v/>
      </c>
      <c r="T5" s="76" t="str">
        <f>IF(AND(T$17&gt;=Caminocrítico!$K$4+1,T$17&lt;=Caminocrítico!$N$4),$G5,"")</f>
        <v/>
      </c>
      <c r="U5" s="76" t="str">
        <f>IF(AND(U$17&gt;=Caminocrítico!$K$4+1,U$17&lt;=Caminocrítico!$N$4),$G5,"")</f>
        <v/>
      </c>
      <c r="V5" s="76" t="str">
        <f>IF(AND(V$17&gt;=Caminocrítico!$K$4+1,V$17&lt;=Caminocrítico!$N$4),$G5,"")</f>
        <v/>
      </c>
      <c r="W5" s="76" t="str">
        <f>IF(AND(W$17&gt;=Caminocrítico!$K$4+1,W$17&lt;=Caminocrítico!$N$4),$G5,"")</f>
        <v/>
      </c>
      <c r="X5" s="76" t="str">
        <f>IF(AND(X$17&gt;=Caminocrítico!$K$4+1,X$17&lt;=Caminocrítico!$N$4),$G5,"")</f>
        <v/>
      </c>
      <c r="Y5" s="76" t="str">
        <f>IF(AND(Y$17&gt;=Caminocrítico!$K$4+1,Y$17&lt;=Caminocrítico!$N$4),$G5,"")</f>
        <v/>
      </c>
      <c r="Z5" s="76" t="str">
        <f>IF(AND(Z$17&gt;=Caminocrítico!$K$4+1,Z$17&lt;=Caminocrítico!$N$4),$G5,"")</f>
        <v/>
      </c>
      <c r="AA5" s="76" t="str">
        <f>IF(AND(AA$17&gt;=Caminocrítico!$K$4+1,AA$17&lt;=Caminocrítico!$N$4),$G5,"")</f>
        <v/>
      </c>
      <c r="AB5" s="76" t="str">
        <f>IF(AND(AB$17&gt;=Caminocrítico!$K$4+1,AB$17&lt;=Caminocrítico!$N$4),$G5,"")</f>
        <v/>
      </c>
      <c r="AC5" s="76" t="str">
        <f>IF(AND(AC$17&gt;=Caminocrítico!$K$4+1,AC$17&lt;=Caminocrítico!$N$4),$G5,"")</f>
        <v/>
      </c>
      <c r="AD5" s="76" t="str">
        <f>IF(AND(AD$17&gt;=Caminocrítico!$K$4+1,AD$17&lt;=Caminocrítico!$N$4),$G5,"")</f>
        <v/>
      </c>
      <c r="AE5" s="76" t="str">
        <f>IF(AND(AE$17&gt;=Caminocrítico!$K$4+1,AE$17&lt;=Caminocrítico!$N$4),$G5,"")</f>
        <v/>
      </c>
      <c r="AF5" s="76" t="str">
        <f>IF(AND(AF$17&gt;=Caminocrítico!$K$4+1,AF$17&lt;=Caminocrítico!$N$4),$G5,"")</f>
        <v/>
      </c>
      <c r="AG5" s="76" t="str">
        <f>IF(AND(AG$17&gt;=Caminocrítico!$K$4+1,AG$17&lt;=Caminocrítico!$N$4),$G5,"")</f>
        <v/>
      </c>
      <c r="AH5" s="76" t="str">
        <f>IF(AND(AH$17&gt;=Caminocrítico!$K$4+1,AH$17&lt;=Caminocrítico!$N$4),$G5,"")</f>
        <v/>
      </c>
      <c r="AI5" s="76" t="str">
        <f>IF(AND(AI$17&gt;=Caminocrítico!$K$4+1,AI$17&lt;=Caminocrítico!$N$4),$G5,"")</f>
        <v/>
      </c>
      <c r="AJ5" s="76" t="str">
        <f>IF(AND(AJ$17&gt;=Caminocrítico!$K$4+1,AJ$17&lt;=Caminocrítico!$N$4),$G5,"")</f>
        <v/>
      </c>
      <c r="AK5" s="76" t="str">
        <f>IF(AND(AK$17&gt;=Caminocrítico!$K$4+1,AK$17&lt;=Caminocrítico!$N$4),$G5,"")</f>
        <v/>
      </c>
      <c r="AL5" s="4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</row>
    <row r="6" spans="1:84" ht="24.95" customHeight="1">
      <c r="A6" s="137" t="s">
        <v>11</v>
      </c>
      <c r="B6" s="143">
        <f>Enunciado!C22</f>
        <v>4</v>
      </c>
      <c r="C6" s="139">
        <f>Enunciado!D22</f>
        <v>-1</v>
      </c>
      <c r="D6" s="147">
        <f>Enunciado!E22</f>
        <v>1600</v>
      </c>
      <c r="E6" s="145">
        <f>Enunciado!F22</f>
        <v>-120</v>
      </c>
      <c r="F6" s="42"/>
      <c r="G6" s="42" t="s">
        <v>20</v>
      </c>
      <c r="H6" s="45"/>
      <c r="I6" s="41" t="s">
        <v>11</v>
      </c>
      <c r="J6" s="76" t="str">
        <f>IF(AND(J$17&gt;=Caminocrítico!$K$10+1,J$17&lt;=Caminocrítico!$N$10),$G6,"")</f>
        <v/>
      </c>
      <c r="K6" s="76" t="str">
        <f>IF(AND(K$17&gt;=Caminocrítico!$K$10+1,K$17&lt;=Caminocrítico!$N$10),$G6,"")</f>
        <v/>
      </c>
      <c r="L6" s="76" t="str">
        <f>IF(AND(L$17&gt;=Caminocrítico!$K$10+1,L$17&lt;=Caminocrítico!$N$10),$G6,"")</f>
        <v xml:space="preserve"> </v>
      </c>
      <c r="M6" s="76" t="str">
        <f>IF(AND(M$17&gt;=Caminocrítico!$K$10+1,M$17&lt;=Caminocrítico!$N$10),$G6,"")</f>
        <v xml:space="preserve"> </v>
      </c>
      <c r="N6" s="76" t="str">
        <f>IF(AND(N$17&gt;=Caminocrítico!$K$10+1,N$17&lt;=Caminocrítico!$N$10),$G6,"")</f>
        <v xml:space="preserve"> </v>
      </c>
      <c r="O6" s="76" t="str">
        <f>IF(AND(O$17&gt;=Caminocrítico!$K$10+1,O$17&lt;=Caminocrítico!$N$10),$G6,"")</f>
        <v xml:space="preserve"> </v>
      </c>
      <c r="P6" s="76" t="str">
        <f>IF(AND(P$17&gt;=Caminocrítico!$K$10+1,P$17&lt;=Caminocrítico!$N$10),$G6,"")</f>
        <v/>
      </c>
      <c r="Q6" s="76" t="str">
        <f>IF(AND(Q$17&gt;=Caminocrítico!$K$10+1,Q$17&lt;=Caminocrítico!$N$10),$G6,"")</f>
        <v/>
      </c>
      <c r="R6" s="76" t="str">
        <f>IF(AND(R$17&gt;=Caminocrítico!$K$10+1,R$17&lt;=Caminocrítico!$N$10),$G6,"")</f>
        <v/>
      </c>
      <c r="S6" s="76" t="str">
        <f>IF(AND(S$17&gt;=Caminocrítico!$K$10+1,S$17&lt;=Caminocrítico!$N$10),$G6,"")</f>
        <v/>
      </c>
      <c r="T6" s="76" t="str">
        <f>IF(AND(T$17&gt;=Caminocrítico!$K$10+1,T$17&lt;=Caminocrítico!$N$10),$G6,"")</f>
        <v/>
      </c>
      <c r="U6" s="76" t="str">
        <f>IF(AND(U$17&gt;=Caminocrítico!$K$10+1,U$17&lt;=Caminocrítico!$N$10),$G6,"")</f>
        <v/>
      </c>
      <c r="V6" s="76" t="str">
        <f>IF(AND(V$17&gt;=Caminocrítico!$K$10+1,V$17&lt;=Caminocrítico!$N$10),$G6,"")</f>
        <v/>
      </c>
      <c r="W6" s="76" t="str">
        <f>IF(AND(W$17&gt;=Caminocrítico!$K$10+1,W$17&lt;=Caminocrítico!$N$10),$G6,"")</f>
        <v/>
      </c>
      <c r="X6" s="76" t="str">
        <f>IF(AND(X$17&gt;=Caminocrítico!$K$10+1,X$17&lt;=Caminocrítico!$N$10),$G6,"")</f>
        <v/>
      </c>
      <c r="Y6" s="76" t="str">
        <f>IF(AND(Y$17&gt;=Caminocrítico!$K$10+1,Y$17&lt;=Caminocrítico!$N$10),$G6,"")</f>
        <v/>
      </c>
      <c r="Z6" s="76" t="str">
        <f>IF(AND(Z$17&gt;=Caminocrítico!$K$10+1,Z$17&lt;=Caminocrítico!$N$10),$G6,"")</f>
        <v/>
      </c>
      <c r="AA6" s="76" t="str">
        <f>IF(AND(AA$17&gt;=Caminocrítico!$K$10+1,AA$17&lt;=Caminocrítico!$N$10),$G6,"")</f>
        <v/>
      </c>
      <c r="AB6" s="76" t="str">
        <f>IF(AND(AB$17&gt;=Caminocrítico!$K$10+1,AB$17&lt;=Caminocrítico!$N$10),$G6,"")</f>
        <v/>
      </c>
      <c r="AC6" s="76" t="str">
        <f>IF(AND(AC$17&gt;=Caminocrítico!$K$10+1,AC$17&lt;=Caminocrítico!$N$10),$G6,"")</f>
        <v/>
      </c>
      <c r="AD6" s="76" t="str">
        <f>IF(AND(AD$17&gt;=Caminocrítico!$K$10+1,AD$17&lt;=Caminocrítico!$N$10),$G6,"")</f>
        <v/>
      </c>
      <c r="AE6" s="76" t="str">
        <f>IF(AND(AE$17&gt;=Caminocrítico!$K$10+1,AE$17&lt;=Caminocrítico!$N$10),$G6,"")</f>
        <v/>
      </c>
      <c r="AF6" s="76" t="str">
        <f>IF(AND(AF$17&gt;=Caminocrítico!$K$10+1,AF$17&lt;=Caminocrítico!$N$10),$G6,"")</f>
        <v/>
      </c>
      <c r="AG6" s="76" t="str">
        <f>IF(AND(AG$17&gt;=Caminocrítico!$K$10+1,AG$17&lt;=Caminocrítico!$N$10),$G6,"")</f>
        <v/>
      </c>
      <c r="AH6" s="76" t="str">
        <f>IF(AND(AH$17&gt;=Caminocrítico!$K$10+1,AH$17&lt;=Caminocrítico!$N$10),$G6,"")</f>
        <v/>
      </c>
      <c r="AI6" s="76" t="str">
        <f>IF(AND(AI$17&gt;=Caminocrítico!$K$10+1,AI$17&lt;=Caminocrítico!$N$10),$G6,"")</f>
        <v/>
      </c>
      <c r="AJ6" s="76" t="str">
        <f>IF(AND(AJ$17&gt;=Caminocrítico!$K$10+1,AJ$17&lt;=Caminocrítico!$N$10),$G6,"")</f>
        <v/>
      </c>
      <c r="AK6" s="76" t="str">
        <f>IF(AND(AK$17&gt;=Caminocrítico!$K$10+1,AK$17&lt;=Caminocrítico!$N$10),$G6,"")</f>
        <v/>
      </c>
      <c r="AL6" s="48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</row>
    <row r="7" spans="1:84" ht="24.95" customHeight="1">
      <c r="A7" s="137" t="s">
        <v>3</v>
      </c>
      <c r="B7" s="143">
        <f>Enunciado!C23</f>
        <v>2</v>
      </c>
      <c r="C7" s="139">
        <f>Enunciado!D23</f>
        <v>-1</v>
      </c>
      <c r="D7" s="147">
        <f>Enunciado!E23</f>
        <v>800</v>
      </c>
      <c r="E7" s="145">
        <f>Enunciado!F23</f>
        <v>-40</v>
      </c>
      <c r="F7" s="42"/>
      <c r="G7" s="42" t="s">
        <v>20</v>
      </c>
      <c r="H7" s="45"/>
      <c r="I7" s="41" t="s">
        <v>3</v>
      </c>
      <c r="J7" s="76" t="str">
        <f>IF(AND(J$17&gt;=Caminocrítico!$Q$4+1,J$17&lt;=Caminocrítico!$T$4),$G7,"")</f>
        <v/>
      </c>
      <c r="K7" s="76" t="str">
        <f>IF(AND(K$17&gt;=Caminocrítico!$Q$4+1,K$17&lt;=Caminocrítico!$T$4),$G7,"")</f>
        <v/>
      </c>
      <c r="L7" s="76" t="str">
        <f>IF(AND(L$17&gt;=Caminocrítico!$Q$4+1,L$17&lt;=Caminocrítico!$T$4),$G7,"")</f>
        <v/>
      </c>
      <c r="M7" s="76" t="str">
        <f>IF(AND(M$17&gt;=Caminocrítico!$Q$4+1,M$17&lt;=Caminocrítico!$T$4),$G7,"")</f>
        <v/>
      </c>
      <c r="N7" s="76" t="str">
        <f>IF(AND(N$17&gt;=Caminocrítico!$Q$4+1,N$17&lt;=Caminocrítico!$T$4),$G7,"")</f>
        <v/>
      </c>
      <c r="O7" s="76" t="str">
        <f>IF(AND(O$17&gt;=Caminocrítico!$Q$4+1,O$17&lt;=Caminocrítico!$T$4),$G7,"")</f>
        <v/>
      </c>
      <c r="P7" s="76" t="str">
        <f>IF(AND(P$17&gt;=Caminocrítico!$Q$4+1,P$17&lt;=Caminocrítico!$T$4),$G7,"")</f>
        <v xml:space="preserve"> </v>
      </c>
      <c r="Q7" s="76" t="str">
        <f>IF(AND(Q$17&gt;=Caminocrítico!$Q$4+1,Q$17&lt;=Caminocrítico!$T$4),$G7,"")</f>
        <v xml:space="preserve"> </v>
      </c>
      <c r="R7" s="76" t="str">
        <f>IF(AND(R$17&gt;=Caminocrítico!$Q$4+1,R$17&lt;=Caminocrítico!$T$4),$G7,"")</f>
        <v/>
      </c>
      <c r="S7" s="76" t="str">
        <f>IF(AND(S$17&gt;=Caminocrítico!$Q$4+1,S$17&lt;=Caminocrítico!$T$4),$G7,"")</f>
        <v/>
      </c>
      <c r="T7" s="76" t="str">
        <f>IF(AND(T$17&gt;=Caminocrítico!$Q$4+1,T$17&lt;=Caminocrítico!$T$4),$G7,"")</f>
        <v/>
      </c>
      <c r="U7" s="76" t="str">
        <f>IF(AND(U$17&gt;=Caminocrítico!$Q$4+1,U$17&lt;=Caminocrítico!$T$4),$G7,"")</f>
        <v/>
      </c>
      <c r="V7" s="76" t="str">
        <f>IF(AND(V$17&gt;=Caminocrítico!$Q$4+1,V$17&lt;=Caminocrítico!$T$4),$G7,"")</f>
        <v/>
      </c>
      <c r="W7" s="76" t="str">
        <f>IF(AND(W$17&gt;=Caminocrítico!$Q$4+1,W$17&lt;=Caminocrítico!$T$4),$G7,"")</f>
        <v/>
      </c>
      <c r="X7" s="76" t="str">
        <f>IF(AND(X$17&gt;=Caminocrítico!$Q$4+1,X$17&lt;=Caminocrítico!$T$4),$G7,"")</f>
        <v/>
      </c>
      <c r="Y7" s="76" t="str">
        <f>IF(AND(Y$17&gt;=Caminocrítico!$Q$4+1,Y$17&lt;=Caminocrítico!$T$4),$G7,"")</f>
        <v/>
      </c>
      <c r="Z7" s="76" t="str">
        <f>IF(AND(Z$17&gt;=Caminocrítico!$Q$4+1,Z$17&lt;=Caminocrítico!$T$4),$G7,"")</f>
        <v/>
      </c>
      <c r="AA7" s="76" t="str">
        <f>IF(AND(AA$17&gt;=Caminocrítico!$Q$4+1,AA$17&lt;=Caminocrítico!$T$4),$G7,"")</f>
        <v/>
      </c>
      <c r="AB7" s="76" t="str">
        <f>IF(AND(AB$17&gt;=Caminocrítico!$Q$4+1,AB$17&lt;=Caminocrítico!$T$4),$G7,"")</f>
        <v/>
      </c>
      <c r="AC7" s="76" t="str">
        <f>IF(AND(AC$17&gt;=Caminocrítico!$Q$4+1,AC$17&lt;=Caminocrítico!$T$4),$G7,"")</f>
        <v/>
      </c>
      <c r="AD7" s="76" t="str">
        <f>IF(AND(AD$17&gt;=Caminocrítico!$Q$4+1,AD$17&lt;=Caminocrítico!$T$4),$G7,"")</f>
        <v/>
      </c>
      <c r="AE7" s="76" t="str">
        <f>IF(AND(AE$17&gt;=Caminocrítico!$Q$4+1,AE$17&lt;=Caminocrítico!$T$4),$G7,"")</f>
        <v/>
      </c>
      <c r="AF7" s="76" t="str">
        <f>IF(AND(AF$17&gt;=Caminocrítico!$Q$4+1,AF$17&lt;=Caminocrítico!$T$4),$G7,"")</f>
        <v/>
      </c>
      <c r="AG7" s="76" t="str">
        <f>IF(AND(AG$17&gt;=Caminocrítico!$Q$4+1,AG$17&lt;=Caminocrítico!$T$4),$G7,"")</f>
        <v/>
      </c>
      <c r="AH7" s="76" t="str">
        <f>IF(AND(AH$17&gt;=Caminocrítico!$Q$4+1,AH$17&lt;=Caminocrítico!$T$4),$G7,"")</f>
        <v/>
      </c>
      <c r="AI7" s="76" t="str">
        <f>IF(AND(AI$17&gt;=Caminocrítico!$Q$4+1,AI$17&lt;=Caminocrítico!$T$4),$G7,"")</f>
        <v/>
      </c>
      <c r="AJ7" s="76" t="str">
        <f>IF(AND(AJ$17&gt;=Caminocrítico!$Q$4+1,AJ$17&lt;=Caminocrítico!$T$4),$G7,"")</f>
        <v/>
      </c>
      <c r="AK7" s="76" t="str">
        <f>IF(AND(AK$17&gt;=Caminocrítico!$Q$4+1,AK$17&lt;=Caminocrítico!$T$4),$G7,"")</f>
        <v/>
      </c>
      <c r="AL7" s="48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</row>
    <row r="8" spans="1:84" ht="24.95" customHeight="1">
      <c r="A8" s="137" t="s">
        <v>1</v>
      </c>
      <c r="B8" s="143">
        <f>Enunciado!C24</f>
        <v>2</v>
      </c>
      <c r="C8" s="139">
        <f>Enunciado!D24</f>
        <v>-1</v>
      </c>
      <c r="D8" s="147">
        <f>Enunciado!E24</f>
        <v>800</v>
      </c>
      <c r="E8" s="145">
        <f>Enunciado!F24</f>
        <v>-40</v>
      </c>
      <c r="F8" s="42"/>
      <c r="G8" s="42" t="s">
        <v>20</v>
      </c>
      <c r="H8" s="45"/>
      <c r="I8" s="41" t="s">
        <v>1</v>
      </c>
      <c r="J8" s="76" t="str">
        <f>IF(AND(J$17&gt;=Caminocrítico!$Q$10+1,J$17&lt;=Caminocrítico!$T$10),$G8,"")</f>
        <v/>
      </c>
      <c r="K8" s="76" t="str">
        <f>IF(AND(K$17&gt;=Caminocrítico!$Q$10+1,K$17&lt;=Caminocrítico!$T$10),$G8,"")</f>
        <v/>
      </c>
      <c r="L8" s="76" t="str">
        <f>IF(AND(L$17&gt;=Caminocrítico!$Q$10+1,L$17&lt;=Caminocrítico!$T$10),$G8,"")</f>
        <v/>
      </c>
      <c r="M8" s="76" t="str">
        <f>IF(AND(M$17&gt;=Caminocrítico!$Q$10+1,M$17&lt;=Caminocrítico!$T$10),$G8,"")</f>
        <v/>
      </c>
      <c r="N8" s="76" t="str">
        <f>IF(AND(N$17&gt;=Caminocrítico!$Q$10+1,N$17&lt;=Caminocrítico!$T$10),$G8,"")</f>
        <v/>
      </c>
      <c r="O8" s="76" t="str">
        <f>IF(AND(O$17&gt;=Caminocrítico!$Q$10+1,O$17&lt;=Caminocrítico!$T$10),$G8,"")</f>
        <v/>
      </c>
      <c r="P8" s="76" t="str">
        <f>IF(AND(P$17&gt;=Caminocrítico!$Q$10+1,P$17&lt;=Caminocrítico!$T$10),$G8,"")</f>
        <v xml:space="preserve"> </v>
      </c>
      <c r="Q8" s="76" t="str">
        <f>IF(AND(Q$17&gt;=Caminocrítico!$Q$10+1,Q$17&lt;=Caminocrítico!$T$10),$G8,"")</f>
        <v xml:space="preserve"> </v>
      </c>
      <c r="R8" s="76" t="str">
        <f>IF(AND(R$17&gt;=Caminocrítico!$Q$10+1,R$17&lt;=Caminocrítico!$T$10),$G8,"")</f>
        <v/>
      </c>
      <c r="S8" s="76" t="str">
        <f>IF(AND(S$17&gt;=Caminocrítico!$Q$10+1,S$17&lt;=Caminocrítico!$T$10),$G8,"")</f>
        <v/>
      </c>
      <c r="T8" s="76" t="str">
        <f>IF(AND(T$17&gt;=Caminocrítico!$Q$10+1,T$17&lt;=Caminocrítico!$T$10),$G8,"")</f>
        <v/>
      </c>
      <c r="U8" s="76" t="str">
        <f>IF(AND(U$17&gt;=Caminocrítico!$Q$10+1,U$17&lt;=Caminocrítico!$T$10),$G8,"")</f>
        <v/>
      </c>
      <c r="V8" s="76" t="str">
        <f>IF(AND(V$17&gt;=Caminocrítico!$Q$10+1,V$17&lt;=Caminocrítico!$T$10),$G8,"")</f>
        <v/>
      </c>
      <c r="W8" s="76" t="str">
        <f>IF(AND(W$17&gt;=Caminocrítico!$Q$10+1,W$17&lt;=Caminocrítico!$T$10),$G8,"")</f>
        <v/>
      </c>
      <c r="X8" s="76" t="str">
        <f>IF(AND(X$17&gt;=Caminocrítico!$Q$10+1,X$17&lt;=Caminocrítico!$T$10),$G8,"")</f>
        <v/>
      </c>
      <c r="Y8" s="76" t="str">
        <f>IF(AND(Y$17&gt;=Caminocrítico!$Q$10+1,Y$17&lt;=Caminocrítico!$T$10),$G8,"")</f>
        <v/>
      </c>
      <c r="Z8" s="76" t="str">
        <f>IF(AND(Z$17&gt;=Caminocrítico!$Q$10+1,Z$17&lt;=Caminocrítico!$T$10),$G8,"")</f>
        <v/>
      </c>
      <c r="AA8" s="76" t="str">
        <f>IF(AND(AA$17&gt;=Caminocrítico!$Q$10+1,AA$17&lt;=Caminocrítico!$T$10),$G8,"")</f>
        <v/>
      </c>
      <c r="AB8" s="76" t="str">
        <f>IF(AND(AB$17&gt;=Caminocrítico!$Q$10+1,AB$17&lt;=Caminocrítico!$T$10),$G8,"")</f>
        <v/>
      </c>
      <c r="AC8" s="76" t="str">
        <f>IF(AND(AC$17&gt;=Caminocrítico!$Q$10+1,AC$17&lt;=Caminocrítico!$T$10),$G8,"")</f>
        <v/>
      </c>
      <c r="AD8" s="76" t="str">
        <f>IF(AND(AD$17&gt;=Caminocrítico!$Q$10+1,AD$17&lt;=Caminocrítico!$T$10),$G8,"")</f>
        <v/>
      </c>
      <c r="AE8" s="76" t="str">
        <f>IF(AND(AE$17&gt;=Caminocrítico!$Q$10+1,AE$17&lt;=Caminocrítico!$T$10),$G8,"")</f>
        <v/>
      </c>
      <c r="AF8" s="76" t="str">
        <f>IF(AND(AF$17&gt;=Caminocrítico!$Q$10+1,AF$17&lt;=Caminocrítico!$T$10),$G8,"")</f>
        <v/>
      </c>
      <c r="AG8" s="76" t="str">
        <f>IF(AND(AG$17&gt;=Caminocrítico!$Q$10+1,AG$17&lt;=Caminocrítico!$T$10),$G8,"")</f>
        <v/>
      </c>
      <c r="AH8" s="76" t="str">
        <f>IF(AND(AH$17&gt;=Caminocrítico!$Q$10+1,AH$17&lt;=Caminocrítico!$T$10),$G8,"")</f>
        <v/>
      </c>
      <c r="AI8" s="76" t="str">
        <f>IF(AND(AI$17&gt;=Caminocrítico!$Q$10+1,AI$17&lt;=Caminocrítico!$T$10),$G8,"")</f>
        <v/>
      </c>
      <c r="AJ8" s="76" t="str">
        <f>IF(AND(AJ$17&gt;=Caminocrítico!$Q$10+1,AJ$17&lt;=Caminocrítico!$T$10),$G8,"")</f>
        <v/>
      </c>
      <c r="AK8" s="76" t="str">
        <f>IF(AND(AK$17&gt;=Caminocrítico!$Q$10+1,AK$17&lt;=Caminocrítico!$T$10),$G8,"")</f>
        <v/>
      </c>
      <c r="AL8" s="48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</row>
    <row r="9" spans="1:84" ht="24.95" customHeight="1" thickBot="1">
      <c r="A9" s="138" t="s">
        <v>12</v>
      </c>
      <c r="B9" s="144">
        <f>Enunciado!C25</f>
        <v>5</v>
      </c>
      <c r="C9" s="140">
        <f>Enunciado!D25</f>
        <v>-1</v>
      </c>
      <c r="D9" s="148">
        <f>Enunciado!E25</f>
        <v>2000</v>
      </c>
      <c r="E9" s="146">
        <f>Enunciado!F25</f>
        <v>-160</v>
      </c>
      <c r="F9" s="42"/>
      <c r="G9" s="42" t="s">
        <v>20</v>
      </c>
      <c r="H9" s="45"/>
      <c r="I9" s="41" t="s">
        <v>12</v>
      </c>
      <c r="J9" s="76" t="str">
        <f>IF(AND(J$17&gt;=Caminocrítico!$L$16+1,J$17&lt;=Caminocrítico!$O$16),$G9,"")</f>
        <v/>
      </c>
      <c r="K9" s="76" t="str">
        <f>IF(AND(K$17&gt;=Caminocrítico!$L$16+1,K$17&lt;=Caminocrítico!$O$16),$G9,"")</f>
        <v/>
      </c>
      <c r="L9" s="76" t="str">
        <f>IF(AND(L$17&gt;=Caminocrítico!$L$16+1,L$17&lt;=Caminocrítico!$O$16),$G9,"")</f>
        <v xml:space="preserve"> </v>
      </c>
      <c r="M9" s="76" t="str">
        <f>IF(AND(M$17&gt;=Caminocrítico!$L$16+1,M$17&lt;=Caminocrítico!$O$16),$G9,"")</f>
        <v xml:space="preserve"> </v>
      </c>
      <c r="N9" s="76" t="str">
        <f>IF(AND(N$17&gt;=Caminocrítico!$L$16+1,N$17&lt;=Caminocrítico!$O$16),$G9,"")</f>
        <v xml:space="preserve"> </v>
      </c>
      <c r="O9" s="76" t="str">
        <f>IF(AND(O$17&gt;=Caminocrítico!$L$16+1,O$17&lt;=Caminocrítico!$O$16),$G9,"")</f>
        <v xml:space="preserve"> </v>
      </c>
      <c r="P9" s="76" t="str">
        <f>IF(AND(P$17&gt;=Caminocrítico!$L$16+1,P$17&lt;=Caminocrítico!$O$16),$G9,"")</f>
        <v xml:space="preserve"> </v>
      </c>
      <c r="Q9" s="76" t="str">
        <f>IF(AND(Q$17&gt;=Caminocrítico!$L$16+1,Q$17&lt;=Caminocrítico!$O$16),$G9,"")</f>
        <v/>
      </c>
      <c r="R9" s="76" t="str">
        <f>IF(AND(R$17&gt;=Caminocrítico!$L$16+1,R$17&lt;=Caminocrítico!$O$16),$G9,"")</f>
        <v/>
      </c>
      <c r="S9" s="76" t="str">
        <f>IF(AND(S$17&gt;=Caminocrítico!$L$16+1,S$17&lt;=Caminocrítico!$O$16),$G9,"")</f>
        <v/>
      </c>
      <c r="T9" s="76" t="str">
        <f>IF(AND(T$17&gt;=Caminocrítico!$L$16+1,T$17&lt;=Caminocrítico!$O$16),$G9,"")</f>
        <v/>
      </c>
      <c r="U9" s="76" t="str">
        <f>IF(AND(U$17&gt;=Caminocrítico!$L$16+1,U$17&lt;=Caminocrítico!$O$16),$G9,"")</f>
        <v/>
      </c>
      <c r="V9" s="76" t="str">
        <f>IF(AND(V$17&gt;=Caminocrítico!$L$16+1,V$17&lt;=Caminocrítico!$O$16),$G9,"")</f>
        <v/>
      </c>
      <c r="W9" s="76" t="str">
        <f>IF(AND(W$17&gt;=Caminocrítico!$L$16+1,W$17&lt;=Caminocrítico!$O$16),$G9,"")</f>
        <v/>
      </c>
      <c r="X9" s="76" t="str">
        <f>IF(AND(X$17&gt;=Caminocrítico!$L$16+1,X$17&lt;=Caminocrítico!$O$16),$G9,"")</f>
        <v/>
      </c>
      <c r="Y9" s="76" t="str">
        <f>IF(AND(Y$17&gt;=Caminocrítico!$L$16+1,Y$17&lt;=Caminocrítico!$O$16),$G9,"")</f>
        <v/>
      </c>
      <c r="Z9" s="76" t="str">
        <f>IF(AND(Z$17&gt;=Caminocrítico!$L$16+1,Z$17&lt;=Caminocrítico!$O$16),$G9,"")</f>
        <v/>
      </c>
      <c r="AA9" s="76" t="str">
        <f>IF(AND(AA$17&gt;=Caminocrítico!$L$16+1,AA$17&lt;=Caminocrítico!$O$16),$G9,"")</f>
        <v/>
      </c>
      <c r="AB9" s="76" t="str">
        <f>IF(AND(AB$17&gt;=Caminocrítico!$L$16+1,AB$17&lt;=Caminocrítico!$O$16),$G9,"")</f>
        <v/>
      </c>
      <c r="AC9" s="76" t="str">
        <f>IF(AND(AC$17&gt;=Caminocrítico!$L$16+1,AC$17&lt;=Caminocrítico!$O$16),$G9,"")</f>
        <v/>
      </c>
      <c r="AD9" s="76" t="str">
        <f>IF(AND(AD$17&gt;=Caminocrítico!$L$16+1,AD$17&lt;=Caminocrítico!$O$16),$G9,"")</f>
        <v/>
      </c>
      <c r="AE9" s="76" t="str">
        <f>IF(AND(AE$17&gt;=Caminocrítico!$L$16+1,AE$17&lt;=Caminocrítico!$O$16),$G9,"")</f>
        <v/>
      </c>
      <c r="AF9" s="76" t="str">
        <f>IF(AND(AF$17&gt;=Caminocrítico!$L$16+1,AF$17&lt;=Caminocrítico!$O$16),$G9,"")</f>
        <v/>
      </c>
      <c r="AG9" s="76" t="str">
        <f>IF(AND(AG$17&gt;=Caminocrítico!$L$16+1,AG$17&lt;=Caminocrítico!$O$16),$G9,"")</f>
        <v/>
      </c>
      <c r="AH9" s="76" t="str">
        <f>IF(AND(AH$17&gt;=Caminocrítico!$L$16+1,AH$17&lt;=Caminocrítico!$O$16),$G9,"")</f>
        <v/>
      </c>
      <c r="AI9" s="76" t="str">
        <f>IF(AND(AI$17&gt;=Caminocrítico!$L$16+1,AI$17&lt;=Caminocrítico!$O$16),$G9,"")</f>
        <v/>
      </c>
      <c r="AJ9" s="76" t="str">
        <f>IF(AND(AJ$17&gt;=Caminocrítico!$L$16+1,AJ$17&lt;=Caminocrítico!$O$16),$G9,"")</f>
        <v/>
      </c>
      <c r="AK9" s="76" t="str">
        <f>IF(AND(AK$17&gt;=Caminocrítico!$L$16+1,AK$17&lt;=Caminocrítico!$O$16),$G9,"")</f>
        <v/>
      </c>
      <c r="AL9" s="48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</row>
    <row r="10" spans="1:84" ht="24.95" customHeight="1" thickTop="1">
      <c r="A10" s="137" t="s">
        <v>2</v>
      </c>
      <c r="B10" s="143">
        <f>Enunciado!C26</f>
        <v>2</v>
      </c>
      <c r="C10" s="141">
        <v>0</v>
      </c>
      <c r="D10" s="147">
        <f>Enunciado!E26</f>
        <v>800</v>
      </c>
      <c r="E10" s="145">
        <v>0</v>
      </c>
      <c r="F10" s="42"/>
      <c r="G10" s="42" t="s">
        <v>20</v>
      </c>
      <c r="H10" s="45"/>
      <c r="I10" s="41" t="s">
        <v>2</v>
      </c>
      <c r="J10" s="76" t="str">
        <f>IF(AND(J$17&gt;=Caminocrítico!$W$4+1,J$17&lt;=Caminocrítico!$Z$4),$G10,"")</f>
        <v/>
      </c>
      <c r="K10" s="76" t="str">
        <f>IF(AND(K$17&gt;=Caminocrítico!$W$4+1,K$17&lt;=Caminocrítico!$Z$4),$G10,"")</f>
        <v/>
      </c>
      <c r="L10" s="76" t="str">
        <f>IF(AND(L$17&gt;=Caminocrítico!$W$4+1,L$17&lt;=Caminocrítico!$Z$4),$G10,"")</f>
        <v/>
      </c>
      <c r="M10" s="76" t="str">
        <f>IF(AND(M$17&gt;=Caminocrítico!$W$4+1,M$17&lt;=Caminocrítico!$Z$4),$G10,"")</f>
        <v/>
      </c>
      <c r="N10" s="76" t="str">
        <f>IF(AND(N$17&gt;=Caminocrítico!$W$4+1,N$17&lt;=Caminocrítico!$Z$4),$G10,"")</f>
        <v/>
      </c>
      <c r="O10" s="76" t="str">
        <f>IF(AND(O$17&gt;=Caminocrítico!$W$4+1,O$17&lt;=Caminocrítico!$Z$4),$G10,"")</f>
        <v/>
      </c>
      <c r="P10" s="76" t="str">
        <f>IF(AND(P$17&gt;=Caminocrítico!$W$4+1,P$17&lt;=Caminocrítico!$Z$4),$G10,"")</f>
        <v/>
      </c>
      <c r="Q10" s="76" t="str">
        <f>IF(AND(Q$17&gt;=Caminocrítico!$W$4+1,Q$17&lt;=Caminocrítico!$Z$4),$G10,"")</f>
        <v/>
      </c>
      <c r="R10" s="76" t="str">
        <f>IF(AND(R$17&gt;=Caminocrítico!$W$4+1,R$17&lt;=Caminocrítico!$Z$4),$G10,"")</f>
        <v xml:space="preserve"> </v>
      </c>
      <c r="S10" s="76" t="str">
        <f>IF(AND(S$17&gt;=Caminocrítico!$W$4+1,S$17&lt;=Caminocrítico!$Z$4),$G10,"")</f>
        <v xml:space="preserve"> </v>
      </c>
      <c r="T10" s="76" t="str">
        <f>IF(AND(T$17&gt;=Caminocrítico!$W$4+1,T$17&lt;=Caminocrítico!$Z$4),$G10,"")</f>
        <v/>
      </c>
      <c r="U10" s="76" t="str">
        <f>IF(AND(U$17&gt;=Caminocrítico!$W$4+1,U$17&lt;=Caminocrítico!$Z$4),$G10,"")</f>
        <v/>
      </c>
      <c r="V10" s="76" t="str">
        <f>IF(AND(V$17&gt;=Caminocrítico!$W$4+1,V$17&lt;=Caminocrítico!$Z$4),$G10,"")</f>
        <v/>
      </c>
      <c r="W10" s="76" t="str">
        <f>IF(AND(W$17&gt;=Caminocrítico!$W$4+1,W$17&lt;=Caminocrítico!$Z$4),$G10,"")</f>
        <v/>
      </c>
      <c r="X10" s="76" t="str">
        <f>IF(AND(X$17&gt;=Caminocrítico!$W$4+1,X$17&lt;=Caminocrítico!$Z$4),$G10,"")</f>
        <v/>
      </c>
      <c r="Y10" s="76" t="str">
        <f>IF(AND(Y$17&gt;=Caminocrítico!$W$4+1,Y$17&lt;=Caminocrítico!$Z$4),$G10,"")</f>
        <v/>
      </c>
      <c r="Z10" s="76" t="str">
        <f>IF(AND(Z$17&gt;=Caminocrítico!$W$4+1,Z$17&lt;=Caminocrítico!$Z$4),$G10,"")</f>
        <v/>
      </c>
      <c r="AA10" s="76" t="str">
        <f>IF(AND(AA$17&gt;=Caminocrítico!$W$4+1,AA$17&lt;=Caminocrítico!$Z$4),$G10,"")</f>
        <v/>
      </c>
      <c r="AB10" s="76" t="str">
        <f>IF(AND(AB$17&gt;=Caminocrítico!$W$4+1,AB$17&lt;=Caminocrítico!$Z$4),$G10,"")</f>
        <v/>
      </c>
      <c r="AC10" s="76" t="str">
        <f>IF(AND(AC$17&gt;=Caminocrítico!$W$4+1,AC$17&lt;=Caminocrítico!$Z$4),$G10,"")</f>
        <v/>
      </c>
      <c r="AD10" s="76" t="str">
        <f>IF(AND(AD$17&gt;=Caminocrítico!$W$4+1,AD$17&lt;=Caminocrítico!$Z$4),$G10,"")</f>
        <v/>
      </c>
      <c r="AE10" s="76" t="str">
        <f>IF(AND(AE$17&gt;=Caminocrítico!$W$4+1,AE$17&lt;=Caminocrítico!$Z$4),$G10,"")</f>
        <v/>
      </c>
      <c r="AF10" s="76" t="str">
        <f>IF(AND(AF$17&gt;=Caminocrítico!$W$4+1,AF$17&lt;=Caminocrítico!$Z$4),$G10,"")</f>
        <v/>
      </c>
      <c r="AG10" s="76" t="str">
        <f>IF(AND(AG$17&gt;=Caminocrítico!$W$4+1,AG$17&lt;=Caminocrítico!$Z$4),$G10,"")</f>
        <v/>
      </c>
      <c r="AH10" s="76" t="str">
        <f>IF(AND(AH$17&gt;=Caminocrítico!$W$4+1,AH$17&lt;=Caminocrítico!$Z$4),$G10,"")</f>
        <v/>
      </c>
      <c r="AI10" s="76" t="str">
        <f>IF(AND(AI$17&gt;=Caminocrítico!$W$4+1,AI$17&lt;=Caminocrítico!$Z$4),$G10,"")</f>
        <v/>
      </c>
      <c r="AJ10" s="76" t="str">
        <f>IF(AND(AJ$17&gt;=Caminocrítico!$W$4+1,AJ$17&lt;=Caminocrítico!$Z$4),$G10,"")</f>
        <v/>
      </c>
      <c r="AK10" s="76" t="str">
        <f>IF(AND(AK$17&gt;=Caminocrítico!$W$4+1,AK$17&lt;=Caminocrítico!$Z$4),$G10,"")</f>
        <v/>
      </c>
      <c r="AL10" s="48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</row>
    <row r="11" spans="1:84" ht="24.95" customHeight="1">
      <c r="A11" s="137" t="s">
        <v>7</v>
      </c>
      <c r="B11" s="143">
        <f>Enunciado!C27</f>
        <v>4</v>
      </c>
      <c r="C11" s="141">
        <v>0</v>
      </c>
      <c r="D11" s="147">
        <f>Enunciado!E27</f>
        <v>1600</v>
      </c>
      <c r="E11" s="145">
        <v>0</v>
      </c>
      <c r="F11" s="42"/>
      <c r="G11" s="42" t="s">
        <v>20</v>
      </c>
      <c r="H11" s="45"/>
      <c r="I11" s="41" t="s">
        <v>7</v>
      </c>
      <c r="J11" s="76" t="str">
        <f>IF(AND(J$17&gt;=Caminocrítico!$R$16+1,J$17&lt;=Caminocrítico!$U$16),$G11,"")</f>
        <v/>
      </c>
      <c r="K11" s="76" t="str">
        <f>IF(AND(K$17&gt;=Caminocrítico!$R$16+1,K$17&lt;=Caminocrítico!$U$16),$G11,"")</f>
        <v/>
      </c>
      <c r="L11" s="76" t="str">
        <f>IF(AND(L$17&gt;=Caminocrítico!$R$16+1,L$17&lt;=Caminocrítico!$U$16),$G11,"")</f>
        <v/>
      </c>
      <c r="M11" s="76" t="str">
        <f>IF(AND(M$17&gt;=Caminocrítico!$R$16+1,M$17&lt;=Caminocrítico!$U$16),$G11,"")</f>
        <v/>
      </c>
      <c r="N11" s="76" t="str">
        <f>IF(AND(N$17&gt;=Caminocrítico!$R$16+1,N$17&lt;=Caminocrítico!$U$16),$G11,"")</f>
        <v/>
      </c>
      <c r="O11" s="76" t="str">
        <f>IF(AND(O$17&gt;=Caminocrítico!$R$16+1,O$17&lt;=Caminocrítico!$U$16),$G11,"")</f>
        <v/>
      </c>
      <c r="P11" s="76" t="str">
        <f>IF(AND(P$17&gt;=Caminocrítico!$R$16+1,P$17&lt;=Caminocrítico!$U$16),$G11,"")</f>
        <v/>
      </c>
      <c r="Q11" s="76" t="str">
        <f>IF(AND(Q$17&gt;=Caminocrítico!$R$16+1,Q$17&lt;=Caminocrítico!$U$16),$G11,"")</f>
        <v/>
      </c>
      <c r="R11" s="76" t="str">
        <f>IF(AND(R$17&gt;=Caminocrítico!$R$16+1,R$17&lt;=Caminocrítico!$U$16),$G11,"")</f>
        <v xml:space="preserve"> </v>
      </c>
      <c r="S11" s="76" t="str">
        <f>IF(AND(S$17&gt;=Caminocrítico!$R$16+1,S$17&lt;=Caminocrítico!$U$16),$G11,"")</f>
        <v xml:space="preserve"> </v>
      </c>
      <c r="T11" s="76" t="str">
        <f>IF(AND(T$17&gt;=Caminocrítico!$R$16+1,T$17&lt;=Caminocrítico!$U$16),$G11,"")</f>
        <v xml:space="preserve"> </v>
      </c>
      <c r="U11" s="76" t="str">
        <f>IF(AND(U$17&gt;=Caminocrítico!$R$16+1,U$17&lt;=Caminocrítico!$U$16),$G11,"")</f>
        <v xml:space="preserve"> </v>
      </c>
      <c r="V11" s="76" t="str">
        <f>IF(AND(V$17&gt;=Caminocrítico!$R$16+1,V$17&lt;=Caminocrítico!$U$16),$G11,"")</f>
        <v/>
      </c>
      <c r="W11" s="76" t="str">
        <f>IF(AND(W$17&gt;=Caminocrítico!$R$16+1,W$17&lt;=Caminocrítico!$U$16),$G11,"")</f>
        <v/>
      </c>
      <c r="X11" s="76" t="str">
        <f>IF(AND(X$17&gt;=Caminocrítico!$R$16+1,X$17&lt;=Caminocrítico!$U$16),$G11,"")</f>
        <v/>
      </c>
      <c r="Y11" s="76" t="str">
        <f>IF(AND(Y$17&gt;=Caminocrítico!$R$16+1,Y$17&lt;=Caminocrítico!$U$16),$G11,"")</f>
        <v/>
      </c>
      <c r="Z11" s="76" t="str">
        <f>IF(AND(Z$17&gt;=Caminocrítico!$R$16+1,Z$17&lt;=Caminocrítico!$U$16),$G11,"")</f>
        <v/>
      </c>
      <c r="AA11" s="76" t="str">
        <f>IF(AND(AA$17&gt;=Caminocrítico!$R$16+1,AA$17&lt;=Caminocrítico!$U$16),$G11,"")</f>
        <v/>
      </c>
      <c r="AB11" s="76" t="str">
        <f>IF(AND(AB$17&gt;=Caminocrítico!$R$16+1,AB$17&lt;=Caminocrítico!$U$16),$G11,"")</f>
        <v/>
      </c>
      <c r="AC11" s="76" t="str">
        <f>IF(AND(AC$17&gt;=Caminocrítico!$R$16+1,AC$17&lt;=Caminocrítico!$U$16),$G11,"")</f>
        <v/>
      </c>
      <c r="AD11" s="76" t="str">
        <f>IF(AND(AD$17&gt;=Caminocrítico!$R$16+1,AD$17&lt;=Caminocrítico!$U$16),$G11,"")</f>
        <v/>
      </c>
      <c r="AE11" s="76" t="str">
        <f>IF(AND(AE$17&gt;=Caminocrítico!$R$16+1,AE$17&lt;=Caminocrítico!$U$16),$G11,"")</f>
        <v/>
      </c>
      <c r="AF11" s="76" t="str">
        <f>IF(AND(AF$17&gt;=Caminocrítico!$R$16+1,AF$17&lt;=Caminocrítico!$U$16),$G11,"")</f>
        <v/>
      </c>
      <c r="AG11" s="76" t="str">
        <f>IF(AND(AG$17&gt;=Caminocrítico!$R$16+1,AG$17&lt;=Caminocrítico!$U$16),$G11,"")</f>
        <v/>
      </c>
      <c r="AH11" s="76" t="str">
        <f>IF(AND(AH$17&gt;=Caminocrítico!$R$16+1,AH$17&lt;=Caminocrítico!$U$16),$G11,"")</f>
        <v/>
      </c>
      <c r="AI11" s="76" t="str">
        <f>IF(AND(AI$17&gt;=Caminocrítico!$R$16+1,AI$17&lt;=Caminocrítico!$U$16),$G11,"")</f>
        <v/>
      </c>
      <c r="AJ11" s="76" t="str">
        <f>IF(AND(AJ$17&gt;=Caminocrítico!$R$16+1,AJ$17&lt;=Caminocrítico!$U$16),$G11,"")</f>
        <v/>
      </c>
      <c r="AK11" s="76" t="str">
        <f>IF(AND(AK$17&gt;=Caminocrítico!$R$16+1,AK$17&lt;=Caminocrítico!$U$16),$G11,"")</f>
        <v/>
      </c>
      <c r="AL11" s="48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</row>
    <row r="12" spans="1:84" ht="24.95" customHeight="1" thickBot="1">
      <c r="A12" s="137" t="s">
        <v>5</v>
      </c>
      <c r="B12" s="143">
        <f>Enunciado!C28</f>
        <v>4</v>
      </c>
      <c r="C12" s="141">
        <v>0</v>
      </c>
      <c r="D12" s="147">
        <f>Enunciado!E28</f>
        <v>1600</v>
      </c>
      <c r="E12" s="145">
        <v>0</v>
      </c>
      <c r="F12" s="42"/>
      <c r="G12" s="42" t="s">
        <v>20</v>
      </c>
      <c r="H12" s="45"/>
      <c r="I12" s="41" t="s">
        <v>5</v>
      </c>
      <c r="J12" s="84" t="str">
        <f>IF(AND(J$17&gt;=Caminocrítico!$W$10+1,J$17&lt;=Caminocrítico!$Z$10),$G12,"")</f>
        <v/>
      </c>
      <c r="K12" s="84" t="str">
        <f>IF(AND(K$17&gt;=Caminocrítico!$W$10+1,K$17&lt;=Caminocrítico!$Z$10),$G12,"")</f>
        <v/>
      </c>
      <c r="L12" s="84" t="str">
        <f>IF(AND(L$17&gt;=Caminocrítico!$W$10+1,L$17&lt;=Caminocrítico!$Z$10),$G12,"")</f>
        <v/>
      </c>
      <c r="M12" s="84" t="str">
        <f>IF(AND(M$17&gt;=Caminocrítico!$W$10+1,M$17&lt;=Caminocrítico!$Z$10),$G12,"")</f>
        <v/>
      </c>
      <c r="N12" s="84" t="str">
        <f>IF(AND(N$17&gt;=Caminocrítico!$W$10+1,N$17&lt;=Caminocrítico!$Z$10),$G12,"")</f>
        <v/>
      </c>
      <c r="O12" s="84" t="str">
        <f>IF(AND(O$17&gt;=Caminocrítico!$W$10+1,O$17&lt;=Caminocrítico!$Z$10),$G12,"")</f>
        <v/>
      </c>
      <c r="P12" s="84" t="str">
        <f>IF(AND(P$17&gt;=Caminocrítico!$W$10+1,P$17&lt;=Caminocrítico!$Z$10),$G12,"")</f>
        <v/>
      </c>
      <c r="Q12" s="84" t="str">
        <f>IF(AND(Q$17&gt;=Caminocrítico!$W$10+1,Q$17&lt;=Caminocrítico!$Z$10),$G12,"")</f>
        <v/>
      </c>
      <c r="R12" s="84" t="str">
        <f>IF(AND(R$17&gt;=Caminocrítico!$W$10+1,R$17&lt;=Caminocrítico!$Z$10),$G12,"")</f>
        <v/>
      </c>
      <c r="S12" s="84" t="str">
        <f>IF(AND(S$17&gt;=Caminocrítico!$W$10+1,S$17&lt;=Caminocrítico!$Z$10),$G12,"")</f>
        <v/>
      </c>
      <c r="T12" s="84" t="str">
        <f>IF(AND(T$17&gt;=Caminocrítico!$W$10+1,T$17&lt;=Caminocrítico!$Z$10),$G12,"")</f>
        <v/>
      </c>
      <c r="U12" s="84" t="str">
        <f>IF(AND(U$17&gt;=Caminocrítico!$W$10+1,U$17&lt;=Caminocrítico!$Z$10),$G12,"")</f>
        <v/>
      </c>
      <c r="V12" s="84" t="str">
        <f>IF(AND(V$17&gt;=Caminocrítico!$W$10+1,V$17&lt;=Caminocrítico!$Z$10),$G12,"")</f>
        <v xml:space="preserve"> </v>
      </c>
      <c r="W12" s="84" t="str">
        <f>IF(AND(W$17&gt;=Caminocrítico!$W$10+1,W$17&lt;=Caminocrítico!$Z$10),$G12,"")</f>
        <v xml:space="preserve"> </v>
      </c>
      <c r="X12" s="84" t="str">
        <f>IF(AND(X$17&gt;=Caminocrítico!$W$10+1,X$17&lt;=Caminocrítico!$Z$10),$G12,"")</f>
        <v xml:space="preserve"> </v>
      </c>
      <c r="Y12" s="84" t="str">
        <f>IF(AND(Y$17&gt;=Caminocrítico!$W$10+1,Y$17&lt;=Caminocrítico!$Z$10),$G12,"")</f>
        <v xml:space="preserve"> </v>
      </c>
      <c r="Z12" s="84" t="str">
        <f>IF(AND(Z$17&gt;=Caminocrítico!$W$10+1,Z$17&lt;=Caminocrítico!$Z$10),$G12,"")</f>
        <v/>
      </c>
      <c r="AA12" s="84" t="str">
        <f>IF(AND(AA$17&gt;=Caminocrítico!$W$10+1,AA$17&lt;=Caminocrítico!$Z$10),$G12,"")</f>
        <v/>
      </c>
      <c r="AB12" s="84" t="str">
        <f>IF(AND(AB$17&gt;=Caminocrítico!$W$10+1,AB$17&lt;=Caminocrítico!$Z$10),$G12,"")</f>
        <v/>
      </c>
      <c r="AC12" s="84" t="str">
        <f>IF(AND(AC$17&gt;=Caminocrítico!$W$10+1,AC$17&lt;=Caminocrítico!$Z$10),$G12,"")</f>
        <v/>
      </c>
      <c r="AD12" s="84" t="str">
        <f>IF(AND(AD$17&gt;=Caminocrítico!$W$10+1,AD$17&lt;=Caminocrítico!$Z$10),$G12,"")</f>
        <v/>
      </c>
      <c r="AE12" s="84" t="str">
        <f>IF(AND(AE$17&gt;=Caminocrítico!$W$10+1,AE$17&lt;=Caminocrítico!$Z$10),$G12,"")</f>
        <v/>
      </c>
      <c r="AF12" s="84" t="str">
        <f>IF(AND(AF$17&gt;=Caminocrítico!$W$10+1,AF$17&lt;=Caminocrítico!$Z$10),$G12,"")</f>
        <v/>
      </c>
      <c r="AG12" s="84" t="str">
        <f>IF(AND(AG$17&gt;=Caminocrítico!$W$10+1,AG$17&lt;=Caminocrítico!$Z$10),$G12,"")</f>
        <v/>
      </c>
      <c r="AH12" s="84" t="str">
        <f>IF(AND(AH$17&gt;=Caminocrítico!$W$10+1,AH$17&lt;=Caminocrítico!$Z$10),$G12,"")</f>
        <v/>
      </c>
      <c r="AI12" s="84" t="str">
        <f>IF(AND(AI$17&gt;=Caminocrítico!$W$10+1,AI$17&lt;=Caminocrítico!$Z$10),$G12,"")</f>
        <v/>
      </c>
      <c r="AJ12" s="84" t="str">
        <f>IF(AND(AJ$17&gt;=Caminocrítico!$W$10+1,AJ$17&lt;=Caminocrítico!$Z$10),$G12,"")</f>
        <v/>
      </c>
      <c r="AK12" s="84" t="str">
        <f>IF(AND(AK$17&gt;=Caminocrítico!$W$10+1,AK$17&lt;=Caminocrítico!$Z$10),$G12,"")</f>
        <v/>
      </c>
      <c r="AL12" s="48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</row>
    <row r="13" spans="1:84" ht="24.95" customHeight="1" thickTop="1">
      <c r="A13" s="137" t="s">
        <v>4</v>
      </c>
      <c r="B13" s="143">
        <f>Enunciado!C29</f>
        <v>2</v>
      </c>
      <c r="C13" s="141">
        <v>0</v>
      </c>
      <c r="D13" s="147">
        <f>Enunciado!E29</f>
        <v>800</v>
      </c>
      <c r="E13" s="145">
        <v>0</v>
      </c>
      <c r="F13" s="42"/>
      <c r="G13" s="42" t="s">
        <v>20</v>
      </c>
      <c r="H13" s="45"/>
      <c r="I13" s="41" t="s">
        <v>4</v>
      </c>
      <c r="J13" s="83" t="str">
        <f>IF(AND(J$17&gt;=Caminocrítico!$X$17+1,J$17&lt;=Caminocrítico!$AA$17),$G13,"")</f>
        <v/>
      </c>
      <c r="K13" s="83" t="str">
        <f>IF(AND(K$17&gt;=Caminocrítico!$X$17+1,K$17&lt;=Caminocrítico!$AA$17),$G13,"")</f>
        <v/>
      </c>
      <c r="L13" s="83" t="str">
        <f>IF(AND(L$17&gt;=Caminocrítico!$X$17+1,L$17&lt;=Caminocrítico!$AA$17),$G13,"")</f>
        <v/>
      </c>
      <c r="M13" s="83" t="str">
        <f>IF(AND(M$17&gt;=Caminocrítico!$X$17+1,M$17&lt;=Caminocrítico!$AA$17),$G13,"")</f>
        <v/>
      </c>
      <c r="N13" s="83" t="str">
        <f>IF(AND(N$17&gt;=Caminocrítico!$X$17+1,N$17&lt;=Caminocrítico!$AA$17),$G13,"")</f>
        <v/>
      </c>
      <c r="O13" s="83" t="str">
        <f>IF(AND(O$17&gt;=Caminocrítico!$X$17+1,O$17&lt;=Caminocrítico!$AA$17),$G13,"")</f>
        <v/>
      </c>
      <c r="P13" s="83" t="str">
        <f>IF(AND(P$17&gt;=Caminocrítico!$X$17+1,P$17&lt;=Caminocrítico!$AA$17),$G13,"")</f>
        <v/>
      </c>
      <c r="Q13" s="83" t="str">
        <f>IF(AND(Q$17&gt;=Caminocrítico!$X$17+1,Q$17&lt;=Caminocrítico!$AA$17),$G13,"")</f>
        <v/>
      </c>
      <c r="R13" s="83" t="str">
        <f>IF(AND(R$17&gt;=Caminocrítico!$X$17+1,R$17&lt;=Caminocrítico!$AA$17),$G13,"")</f>
        <v/>
      </c>
      <c r="S13" s="83" t="str">
        <f>IF(AND(S$17&gt;=Caminocrítico!$X$17+1,S$17&lt;=Caminocrítico!$AA$17),$G13,"")</f>
        <v/>
      </c>
      <c r="T13" s="83" t="str">
        <f>IF(AND(T$17&gt;=Caminocrítico!$X$17+1,T$17&lt;=Caminocrítico!$AA$17),$G13,"")</f>
        <v/>
      </c>
      <c r="U13" s="83" t="str">
        <f>IF(AND(U$17&gt;=Caminocrítico!$X$17+1,U$17&lt;=Caminocrítico!$AA$17),$G13,"")</f>
        <v/>
      </c>
      <c r="V13" s="83" t="str">
        <f>IF(AND(V$17&gt;=Caminocrítico!$X$17+1,V$17&lt;=Caminocrítico!$AA$17),$G13,"")</f>
        <v/>
      </c>
      <c r="W13" s="83" t="str">
        <f>IF(AND(W$17&gt;=Caminocrítico!$X$17+1,W$17&lt;=Caminocrítico!$AA$17),$G13,"")</f>
        <v/>
      </c>
      <c r="X13" s="83" t="str">
        <f>IF(AND(X$17&gt;=Caminocrítico!$X$17+1,X$17&lt;=Caminocrítico!$AA$17),$G13,"")</f>
        <v/>
      </c>
      <c r="Y13" s="83" t="str">
        <f>IF(AND(Y$17&gt;=Caminocrítico!$X$17+1,Y$17&lt;=Caminocrítico!$AA$17),$G13,"")</f>
        <v/>
      </c>
      <c r="Z13" s="83" t="str">
        <f>IF(AND(Z$17&gt;=Caminocrítico!$X$17+1,Z$17&lt;=Caminocrítico!$AA$17),$G13,"")</f>
        <v xml:space="preserve"> </v>
      </c>
      <c r="AA13" s="83" t="str">
        <f>IF(AND(AA$17&gt;=Caminocrítico!$X$17+1,AA$17&lt;=Caminocrítico!$AA$17),$G13,"")</f>
        <v xml:space="preserve"> </v>
      </c>
      <c r="AB13" s="83" t="str">
        <f>IF(AND(AB$17&gt;=Caminocrítico!$X$17+1,AB$17&lt;=Caminocrítico!$AA$17),$G13,"")</f>
        <v/>
      </c>
      <c r="AC13" s="83" t="str">
        <f>IF(AND(AC$17&gt;=Caminocrítico!$X$17+1,AC$17&lt;=Caminocrítico!$AA$17),$G13,"")</f>
        <v/>
      </c>
      <c r="AD13" s="83" t="str">
        <f>IF(AND(AD$17&gt;=Caminocrítico!$X$17+1,AD$17&lt;=Caminocrítico!$AA$17),$G13,"")</f>
        <v/>
      </c>
      <c r="AE13" s="83" t="str">
        <f>IF(AND(AE$17&gt;=Caminocrítico!$X$17+1,AE$17&lt;=Caminocrítico!$AA$17),$G13,"")</f>
        <v/>
      </c>
      <c r="AF13" s="83" t="str">
        <f>IF(AND(AF$17&gt;=Caminocrítico!$X$17+1,AF$17&lt;=Caminocrítico!$AA$17),$G13,"")</f>
        <v/>
      </c>
      <c r="AG13" s="83" t="str">
        <f>IF(AND(AG$17&gt;=Caminocrítico!$X$17+1,AG$17&lt;=Caminocrítico!$AA$17),$G13,"")</f>
        <v/>
      </c>
      <c r="AH13" s="83" t="str">
        <f>IF(AND(AH$17&gt;=Caminocrítico!$X$17+1,AH$17&lt;=Caminocrítico!$AA$17),$G13,"")</f>
        <v/>
      </c>
      <c r="AI13" s="83" t="str">
        <f>IF(AND(AI$17&gt;=Caminocrítico!$X$17+1,AI$17&lt;=Caminocrítico!$AA$17),$G13,"")</f>
        <v/>
      </c>
      <c r="AJ13" s="83" t="str">
        <f>IF(AND(AJ$17&gt;=Caminocrítico!$X$17+1,AJ$17&lt;=Caminocrítico!$AA$17),$G13,"")</f>
        <v/>
      </c>
      <c r="AK13" s="83" t="str">
        <f>IF(AND(AK$17&gt;=Caminocrítico!$X$17+1,AK$17&lt;=Caminocrítico!$AA$17),$G13,"")</f>
        <v/>
      </c>
      <c r="AL13" s="48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</row>
    <row r="14" spans="1:84" ht="24.95" customHeight="1">
      <c r="A14" s="137" t="s">
        <v>8</v>
      </c>
      <c r="B14" s="143">
        <f>Enunciado!C30</f>
        <v>4</v>
      </c>
      <c r="C14" s="141">
        <v>0</v>
      </c>
      <c r="D14" s="147">
        <f>Enunciado!E30</f>
        <v>1600</v>
      </c>
      <c r="E14" s="145">
        <v>0</v>
      </c>
      <c r="F14" s="42"/>
      <c r="G14" s="42" t="s">
        <v>20</v>
      </c>
      <c r="H14" s="45"/>
      <c r="I14" s="41" t="s">
        <v>8</v>
      </c>
      <c r="J14" s="76" t="str">
        <f>IF(AND(J$17&gt;=Caminocrítico!$AC$12+1,J$17&lt;=Caminocrítico!$AF$12),$G14,"")</f>
        <v/>
      </c>
      <c r="K14" s="76" t="str">
        <f>IF(AND(K$17&gt;=Caminocrítico!$AC$12+1,K$17&lt;=Caminocrítico!$AF$12),$G14,"")</f>
        <v/>
      </c>
      <c r="L14" s="76" t="str">
        <f>IF(AND(L$17&gt;=Caminocrítico!$AC$12+1,L$17&lt;=Caminocrítico!$AF$12),$G14,"")</f>
        <v/>
      </c>
      <c r="M14" s="76" t="str">
        <f>IF(AND(M$17&gt;=Caminocrítico!$AC$12+1,M$17&lt;=Caminocrítico!$AF$12),$G14,"")</f>
        <v/>
      </c>
      <c r="N14" s="76" t="str">
        <f>IF(AND(N$17&gt;=Caminocrítico!$AC$12+1,N$17&lt;=Caminocrítico!$AF$12),$G14,"")</f>
        <v/>
      </c>
      <c r="O14" s="76" t="str">
        <f>IF(AND(O$17&gt;=Caminocrítico!$AC$12+1,O$17&lt;=Caminocrítico!$AF$12),$G14,"")</f>
        <v/>
      </c>
      <c r="P14" s="76" t="str">
        <f>IF(AND(P$17&gt;=Caminocrítico!$AC$12+1,P$17&lt;=Caminocrítico!$AF$12),$G14,"")</f>
        <v/>
      </c>
      <c r="Q14" s="76" t="str">
        <f>IF(AND(Q$17&gt;=Caminocrítico!$AC$12+1,Q$17&lt;=Caminocrítico!$AF$12),$G14,"")</f>
        <v/>
      </c>
      <c r="R14" s="76" t="str">
        <f>IF(AND(R$17&gt;=Caminocrítico!$AC$12+1,R$17&lt;=Caminocrítico!$AF$12),$G14,"")</f>
        <v/>
      </c>
      <c r="S14" s="76" t="str">
        <f>IF(AND(S$17&gt;=Caminocrítico!$AC$12+1,S$17&lt;=Caminocrítico!$AF$12),$G14,"")</f>
        <v/>
      </c>
      <c r="T14" s="76" t="str">
        <f>IF(AND(T$17&gt;=Caminocrítico!$AC$12+1,T$17&lt;=Caminocrítico!$AF$12),$G14,"")</f>
        <v/>
      </c>
      <c r="U14" s="76" t="str">
        <f>IF(AND(U$17&gt;=Caminocrítico!$AC$12+1,U$17&lt;=Caminocrítico!$AF$12),$G14,"")</f>
        <v/>
      </c>
      <c r="V14" s="76" t="str">
        <f>IF(AND(V$17&gt;=Caminocrítico!$AC$12+1,V$17&lt;=Caminocrítico!$AF$12),$G14,"")</f>
        <v/>
      </c>
      <c r="W14" s="76" t="str">
        <f>IF(AND(W$17&gt;=Caminocrítico!$AC$12+1,W$17&lt;=Caminocrítico!$AF$12),$G14,"")</f>
        <v/>
      </c>
      <c r="X14" s="76" t="str">
        <f>IF(AND(X$17&gt;=Caminocrítico!$AC$12+1,X$17&lt;=Caminocrítico!$AF$12),$G14,"")</f>
        <v/>
      </c>
      <c r="Y14" s="76" t="str">
        <f>IF(AND(Y$17&gt;=Caminocrítico!$AC$12+1,Y$17&lt;=Caminocrítico!$AF$12),$G14,"")</f>
        <v/>
      </c>
      <c r="Z14" s="76" t="str">
        <f>IF(AND(Z$17&gt;=Caminocrítico!$AC$12+1,Z$17&lt;=Caminocrítico!$AF$12),$G14,"")</f>
        <v xml:space="preserve"> </v>
      </c>
      <c r="AA14" s="76" t="str">
        <f>IF(AND(AA$17&gt;=Caminocrítico!$AC$12+1,AA$17&lt;=Caminocrítico!$AF$12),$G14,"")</f>
        <v xml:space="preserve"> </v>
      </c>
      <c r="AB14" s="76" t="str">
        <f>IF(AND(AB$17&gt;=Caminocrítico!$AC$12+1,AB$17&lt;=Caminocrítico!$AF$12),$G14,"")</f>
        <v xml:space="preserve"> </v>
      </c>
      <c r="AC14" s="76" t="str">
        <f>IF(AND(AC$17&gt;=Caminocrítico!$AC$12+1,AC$17&lt;=Caminocrítico!$AF$12),$G14,"")</f>
        <v xml:space="preserve"> </v>
      </c>
      <c r="AD14" s="76" t="str">
        <f>IF(AND(AD$17&gt;=Caminocrítico!$AC$12+1,AD$17&lt;=Caminocrítico!$AF$12),$G14,"")</f>
        <v/>
      </c>
      <c r="AE14" s="76" t="str">
        <f>IF(AND(AE$17&gt;=Caminocrítico!$AC$12+1,AE$17&lt;=Caminocrítico!$AF$12),$G14,"")</f>
        <v/>
      </c>
      <c r="AF14" s="76" t="str">
        <f>IF(AND(AF$17&gt;=Caminocrítico!$AC$12+1,AF$17&lt;=Caminocrítico!$AF$12),$G14,"")</f>
        <v/>
      </c>
      <c r="AG14" s="76" t="str">
        <f>IF(AND(AG$17&gt;=Caminocrítico!$AC$12+1,AG$17&lt;=Caminocrítico!$AF$12),$G14,"")</f>
        <v/>
      </c>
      <c r="AH14" s="76" t="str">
        <f>IF(AND(AH$17&gt;=Caminocrítico!$AC$12+1,AH$17&lt;=Caminocrítico!$AF$12),$G14,"")</f>
        <v/>
      </c>
      <c r="AI14" s="76" t="str">
        <f>IF(AND(AI$17&gt;=Caminocrítico!$AC$12+1,AI$17&lt;=Caminocrítico!$AF$12),$G14,"")</f>
        <v/>
      </c>
      <c r="AJ14" s="76" t="str">
        <f>IF(AND(AJ$17&gt;=Caminocrítico!$AC$12+1,AJ$17&lt;=Caminocrítico!$AF$12),$G14,"")</f>
        <v/>
      </c>
      <c r="AK14" s="76" t="str">
        <f>IF(AND(AK$17&gt;=Caminocrítico!$AC$12+1,AK$17&lt;=Caminocrítico!$AF$12),$G14,"")</f>
        <v/>
      </c>
      <c r="AL14" s="49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</row>
    <row r="15" spans="1:84" ht="24.95" customHeight="1">
      <c r="A15" s="137" t="s">
        <v>14</v>
      </c>
      <c r="B15" s="143">
        <f>Enunciado!C31</f>
        <v>2</v>
      </c>
      <c r="C15" s="141">
        <v>0</v>
      </c>
      <c r="D15" s="147">
        <f>Enunciado!E31</f>
        <v>800</v>
      </c>
      <c r="E15" s="145">
        <v>0</v>
      </c>
      <c r="F15" s="42"/>
      <c r="G15" s="42" t="s">
        <v>20</v>
      </c>
      <c r="H15" s="45"/>
      <c r="I15" s="41" t="s">
        <v>14</v>
      </c>
      <c r="J15" s="76" t="str">
        <f>IF(AND(J$17&gt;=Caminocrítico!$X$23+1,J$17&lt;=Caminocrítico!$AA$23),$G15,"")</f>
        <v/>
      </c>
      <c r="K15" s="76" t="str">
        <f>IF(AND(K$17&gt;=Caminocrítico!$X$23+1,K$17&lt;=Caminocrítico!$AA$23),$G15,"")</f>
        <v/>
      </c>
      <c r="L15" s="76" t="str">
        <f>IF(AND(L$17&gt;=Caminocrítico!$X$23+1,L$17&lt;=Caminocrítico!$AA$23),$G15,"")</f>
        <v/>
      </c>
      <c r="M15" s="76" t="str">
        <f>IF(AND(M$17&gt;=Caminocrítico!$X$23+1,M$17&lt;=Caminocrítico!$AA$23),$G15,"")</f>
        <v/>
      </c>
      <c r="N15" s="76" t="str">
        <f>IF(AND(N$17&gt;=Caminocrítico!$X$23+1,N$17&lt;=Caminocrítico!$AA$23),$G15,"")</f>
        <v/>
      </c>
      <c r="O15" s="76" t="str">
        <f>IF(AND(O$17&gt;=Caminocrítico!$X$23+1,O$17&lt;=Caminocrítico!$AA$23),$G15,"")</f>
        <v/>
      </c>
      <c r="P15" s="76" t="str">
        <f>IF(AND(P$17&gt;=Caminocrítico!$X$23+1,P$17&lt;=Caminocrítico!$AA$23),$G15,"")</f>
        <v/>
      </c>
      <c r="Q15" s="76" t="str">
        <f>IF(AND(Q$17&gt;=Caminocrítico!$X$23+1,Q$17&lt;=Caminocrítico!$AA$23),$G15,"")</f>
        <v/>
      </c>
      <c r="R15" s="76" t="str">
        <f>IF(AND(R$17&gt;=Caminocrítico!$X$23+1,R$17&lt;=Caminocrítico!$AA$23),$G15,"")</f>
        <v/>
      </c>
      <c r="S15" s="76" t="str">
        <f>IF(AND(S$17&gt;=Caminocrítico!$X$23+1,S$17&lt;=Caminocrítico!$AA$23),$G15,"")</f>
        <v/>
      </c>
      <c r="T15" s="76" t="str">
        <f>IF(AND(T$17&gt;=Caminocrítico!$X$23+1,T$17&lt;=Caminocrítico!$AA$23),$G15,"")</f>
        <v/>
      </c>
      <c r="U15" s="76" t="str">
        <f>IF(AND(U$17&gt;=Caminocrítico!$X$23+1,U$17&lt;=Caminocrítico!$AA$23),$G15,"")</f>
        <v/>
      </c>
      <c r="V15" s="76" t="str">
        <f>IF(AND(V$17&gt;=Caminocrítico!$X$23+1,V$17&lt;=Caminocrítico!$AA$23),$G15,"")</f>
        <v/>
      </c>
      <c r="W15" s="76" t="str">
        <f>IF(AND(W$17&gt;=Caminocrítico!$X$23+1,W$17&lt;=Caminocrítico!$AA$23),$G15,"")</f>
        <v/>
      </c>
      <c r="X15" s="76" t="str">
        <f>IF(AND(X$17&gt;=Caminocrítico!$X$23+1,X$17&lt;=Caminocrítico!$AA$23),$G15,"")</f>
        <v/>
      </c>
      <c r="Y15" s="76" t="str">
        <f>IF(AND(Y$17&gt;=Caminocrítico!$X$23+1,Y$17&lt;=Caminocrítico!$AA$23),$G15,"")</f>
        <v/>
      </c>
      <c r="Z15" s="76" t="str">
        <f>IF(AND(Z$17&gt;=Caminocrítico!$X$23+1,Z$17&lt;=Caminocrítico!$AA$23),$G15,"")</f>
        <v/>
      </c>
      <c r="AA15" s="76" t="str">
        <f>IF(AND(AA$17&gt;=Caminocrítico!$X$23+1,AA$17&lt;=Caminocrítico!$AA$23),$G15,"")</f>
        <v/>
      </c>
      <c r="AB15" s="76" t="str">
        <f>IF(AND(AB$17&gt;=Caminocrítico!$X$23+1,AB$17&lt;=Caminocrítico!$AA$23),$G15,"")</f>
        <v xml:space="preserve"> </v>
      </c>
      <c r="AC15" s="76" t="str">
        <f>IF(AND(AC$17&gt;=Caminocrítico!$X$23+1,AC$17&lt;=Caminocrítico!$AA$23),$G15,"")</f>
        <v xml:space="preserve"> </v>
      </c>
      <c r="AD15" s="76" t="str">
        <f>IF(AND(AD$17&gt;=Caminocrítico!$X$23+1,AD$17&lt;=Caminocrítico!$AA$23),$G15,"")</f>
        <v/>
      </c>
      <c r="AE15" s="76" t="str">
        <f>IF(AND(AE$17&gt;=Caminocrítico!$X$23+1,AE$17&lt;=Caminocrítico!$AA$23),$G15,"")</f>
        <v/>
      </c>
      <c r="AF15" s="76" t="str">
        <f>IF(AND(AF$17&gt;=Caminocrítico!$X$23+1,AF$17&lt;=Caminocrítico!$AA$23),$G15,"")</f>
        <v/>
      </c>
      <c r="AG15" s="76" t="str">
        <f>IF(AND(AG$17&gt;=Caminocrítico!$X$23+1,AG$17&lt;=Caminocrítico!$AA$23),$G15,"")</f>
        <v/>
      </c>
      <c r="AH15" s="76" t="str">
        <f>IF(AND(AH$17&gt;=Caminocrítico!$X$23+1,AH$17&lt;=Caminocrítico!$AA$23),$G15,"")</f>
        <v/>
      </c>
      <c r="AI15" s="76" t="str">
        <f>IF(AND(AI$17&gt;=Caminocrítico!$X$23+1,AI$17&lt;=Caminocrítico!$AA$23),$G15,"")</f>
        <v/>
      </c>
      <c r="AJ15" s="76" t="str">
        <f>IF(AND(AJ$17&gt;=Caminocrítico!$X$23+1,AJ$17&lt;=Caminocrítico!$AA$23),$G15,"")</f>
        <v/>
      </c>
      <c r="AK15" s="76" t="str">
        <f>IF(AND(AK$17&gt;=Caminocrítico!$X$23+1,AK$17&lt;=Caminocrítico!$AA$23),$G15,"")</f>
        <v/>
      </c>
      <c r="AL15" s="50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84" ht="24.95" customHeight="1" thickBot="1">
      <c r="A16" s="138" t="s">
        <v>15</v>
      </c>
      <c r="B16" s="144">
        <f>Enunciado!C32</f>
        <v>2</v>
      </c>
      <c r="C16" s="142">
        <v>0</v>
      </c>
      <c r="D16" s="148">
        <f>Enunciado!E32</f>
        <v>800</v>
      </c>
      <c r="E16" s="146">
        <v>0</v>
      </c>
      <c r="F16" s="42"/>
      <c r="G16" s="42" t="s">
        <v>20</v>
      </c>
      <c r="H16" s="45"/>
      <c r="I16" s="41" t="s">
        <v>15</v>
      </c>
      <c r="J16" s="76" t="str">
        <f>IF(AND(J$17&gt;=Caminocrítico!$AC$20+1,J$17&lt;=Caminocrítico!$AF$20),$G16,"")</f>
        <v/>
      </c>
      <c r="K16" s="76" t="str">
        <f>IF(AND(K$17&gt;=Caminocrítico!$AC$20+1,K$17&lt;=Caminocrítico!$AF$20),$G16,"")</f>
        <v/>
      </c>
      <c r="L16" s="76" t="str">
        <f>IF(AND(L$17&gt;=Caminocrítico!$AC$20+1,L$17&lt;=Caminocrítico!$AF$20),$G16,"")</f>
        <v/>
      </c>
      <c r="M16" s="76" t="str">
        <f>IF(AND(M$17&gt;=Caminocrítico!$AC$20+1,M$17&lt;=Caminocrítico!$AF$20),$G16,"")</f>
        <v/>
      </c>
      <c r="N16" s="76" t="str">
        <f>IF(AND(N$17&gt;=Caminocrítico!$AC$20+1,N$17&lt;=Caminocrítico!$AF$20),$G16,"")</f>
        <v/>
      </c>
      <c r="O16" s="76" t="str">
        <f>IF(AND(O$17&gt;=Caminocrítico!$AC$20+1,O$17&lt;=Caminocrítico!$AF$20),$G16,"")</f>
        <v/>
      </c>
      <c r="P16" s="76" t="str">
        <f>IF(AND(P$17&gt;=Caminocrítico!$AC$20+1,P$17&lt;=Caminocrítico!$AF$20),$G16,"")</f>
        <v/>
      </c>
      <c r="Q16" s="76" t="str">
        <f>IF(AND(Q$17&gt;=Caminocrítico!$AC$20+1,Q$17&lt;=Caminocrítico!$AF$20),$G16,"")</f>
        <v/>
      </c>
      <c r="R16" s="76" t="str">
        <f>IF(AND(R$17&gt;=Caminocrítico!$AC$20+1,R$17&lt;=Caminocrítico!$AF$20),$G16,"")</f>
        <v/>
      </c>
      <c r="S16" s="76" t="str">
        <f>IF(AND(S$17&gt;=Caminocrítico!$AC$20+1,S$17&lt;=Caminocrítico!$AF$20),$G16,"")</f>
        <v/>
      </c>
      <c r="T16" s="76" t="str">
        <f>IF(AND(T$17&gt;=Caminocrítico!$AC$20+1,T$17&lt;=Caminocrítico!$AF$20),$G16,"")</f>
        <v/>
      </c>
      <c r="U16" s="76" t="str">
        <f>IF(AND(U$17&gt;=Caminocrítico!$AC$20+1,U$17&lt;=Caminocrítico!$AF$20),$G16,"")</f>
        <v/>
      </c>
      <c r="V16" s="76" t="str">
        <f>IF(AND(V$17&gt;=Caminocrítico!$AC$20+1,V$17&lt;=Caminocrítico!$AF$20),$G16,"")</f>
        <v/>
      </c>
      <c r="W16" s="76" t="str">
        <f>IF(AND(W$17&gt;=Caminocrítico!$AC$20+1,W$17&lt;=Caminocrítico!$AF$20),$G16,"")</f>
        <v/>
      </c>
      <c r="X16" s="76" t="str">
        <f>IF(AND(X$17&gt;=Caminocrítico!$AC$20+1,X$17&lt;=Caminocrítico!$AF$20),$G16,"")</f>
        <v/>
      </c>
      <c r="Y16" s="76" t="str">
        <f>IF(AND(Y$17&gt;=Caminocrítico!$AC$20+1,Y$17&lt;=Caminocrítico!$AF$20),$G16,"")</f>
        <v/>
      </c>
      <c r="Z16" s="76" t="str">
        <f>IF(AND(Z$17&gt;=Caminocrítico!$AC$20+1,Z$17&lt;=Caminocrítico!$AF$20),$G16,"")</f>
        <v/>
      </c>
      <c r="AA16" s="76" t="str">
        <f>IF(AND(AA$17&gt;=Caminocrítico!$AC$20+1,AA$17&lt;=Caminocrítico!$AF$20),$G16,"")</f>
        <v/>
      </c>
      <c r="AB16" s="76" t="str">
        <f>IF(AND(AB$17&gt;=Caminocrítico!$AC$20+1,AB$17&lt;=Caminocrítico!$AF$20),$G16,"")</f>
        <v/>
      </c>
      <c r="AC16" s="76" t="str">
        <f>IF(AND(AC$17&gt;=Caminocrítico!$AC$20+1,AC$17&lt;=Caminocrítico!$AF$20),$G16,"")</f>
        <v/>
      </c>
      <c r="AD16" s="76" t="str">
        <f>IF(AND(AD$17&gt;=Caminocrítico!$AC$20+1,AD$17&lt;=Caminocrítico!$AF$20),$G16,"")</f>
        <v xml:space="preserve"> </v>
      </c>
      <c r="AE16" s="76" t="str">
        <f>IF(AND(AE$17&gt;=Caminocrítico!$AC$20+1,AE$17&lt;=Caminocrítico!$AF$20),$G16,"")</f>
        <v xml:space="preserve"> </v>
      </c>
      <c r="AF16" s="76" t="str">
        <f>IF(AND(AF$17&gt;=Caminocrítico!$AC$20+1,AF$17&lt;=Caminocrítico!$AF$20),$G16,"")</f>
        <v/>
      </c>
      <c r="AG16" s="76" t="str">
        <f>IF(AND(AG$17&gt;=Caminocrítico!$AC$20+1,AG$17&lt;=Caminocrítico!$AF$20),$G16,"")</f>
        <v/>
      </c>
      <c r="AH16" s="76" t="str">
        <f>IF(AND(AH$17&gt;=Caminocrítico!$AC$20+1,AH$17&lt;=Caminocrítico!$AF$20),$G16,"")</f>
        <v/>
      </c>
      <c r="AI16" s="76" t="str">
        <f>IF(AND(AI$17&gt;=Caminocrítico!$AC$20+1,AI$17&lt;=Caminocrítico!$AF$20),$G16,"")</f>
        <v/>
      </c>
      <c r="AJ16" s="76" t="str">
        <f>IF(AND(AJ$17&gt;=Caminocrítico!$AC$20+1,AJ$17&lt;=Caminocrítico!$AF$20),$G16,"")</f>
        <v/>
      </c>
      <c r="AK16" s="76" t="str">
        <f>IF(AND(AK$17&gt;=Caminocrítico!$AC$20+1,AK$17&lt;=Caminocrítico!$AF$20),$G16,"")</f>
        <v/>
      </c>
      <c r="AL16" s="47"/>
    </row>
    <row r="17" spans="1:69" s="15" customFormat="1" ht="24.95" customHeight="1" thickTop="1">
      <c r="J17" s="46">
        <v>1</v>
      </c>
      <c r="K17" s="46">
        <v>2</v>
      </c>
      <c r="L17" s="46">
        <v>3</v>
      </c>
      <c r="M17" s="46">
        <v>4</v>
      </c>
      <c r="N17" s="46">
        <v>5</v>
      </c>
      <c r="O17" s="46">
        <v>6</v>
      </c>
      <c r="P17" s="46">
        <v>7</v>
      </c>
      <c r="Q17" s="46">
        <v>8</v>
      </c>
      <c r="R17" s="46">
        <v>9</v>
      </c>
      <c r="S17" s="46">
        <v>10</v>
      </c>
      <c r="T17" s="46">
        <v>11</v>
      </c>
      <c r="U17" s="46">
        <v>12</v>
      </c>
      <c r="V17" s="46">
        <v>13</v>
      </c>
      <c r="W17" s="46">
        <v>14</v>
      </c>
      <c r="X17" s="46">
        <v>15</v>
      </c>
      <c r="Y17" s="46">
        <v>16</v>
      </c>
      <c r="Z17" s="46">
        <v>17</v>
      </c>
      <c r="AA17" s="46">
        <v>18</v>
      </c>
      <c r="AB17" s="46">
        <v>19</v>
      </c>
      <c r="AC17" s="46">
        <v>20</v>
      </c>
      <c r="AD17" s="46">
        <v>21</v>
      </c>
      <c r="AE17" s="46">
        <v>22</v>
      </c>
      <c r="AF17" s="46">
        <v>23</v>
      </c>
      <c r="AG17" s="46">
        <v>24</v>
      </c>
      <c r="AH17" s="46">
        <v>25</v>
      </c>
      <c r="AI17" s="46">
        <v>26</v>
      </c>
      <c r="AJ17" s="46">
        <v>27</v>
      </c>
      <c r="AK17" s="46">
        <v>28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4"/>
      <c r="BA17" s="4"/>
      <c r="BB17" s="4"/>
      <c r="BC17" s="4"/>
      <c r="BD17" s="4"/>
      <c r="BE17" s="4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</row>
    <row r="18" spans="1:69" ht="24.95" customHeight="1">
      <c r="F18" s="66" t="s">
        <v>18</v>
      </c>
      <c r="G18" s="67"/>
      <c r="H18" s="52"/>
      <c r="I18" s="53"/>
      <c r="J18" s="71">
        <f>IF(J3&lt;&gt;"",1,0)*$D3/$B3+IF(J4&lt;&gt;"",1,0)*$D4/$B4+IF(J5&lt;&gt;"",1,0)*$D5/$B5+IF(J6&lt;&gt;"",1,0)*$D6/$B6+IF(J7&lt;&gt;"",1,0)*$D7/$B7+IF(J8&lt;&gt;"",1,0)*$D8/$B8+IF(J9&lt;&gt;"",1,0)*$D9/$B9+IF(J10&lt;&gt;"",1,0)*$D10/$B10+IF(J11&lt;&gt;"",1,0)*$D11/$B11+IF(J12&lt;&gt;"",1,0)*$D12/$B12+IF(J13&lt;&gt;"",1,0)*$D13/$B13+IF(J14&lt;&gt;"",1,0)*$D14/$B14+IF(J15&lt;&gt;"",1,0)*$D15/$B15+IF(J16&lt;&gt;"",1,0)*$D16/$B16</f>
        <v>800</v>
      </c>
      <c r="K18" s="71">
        <f t="shared" ref="K18:AL18" si="0">IF(K3&lt;&gt;"",1,0)*$D3/$B3+IF(K4&lt;&gt;"",1,0)*$D4/$B4+IF(K5&lt;&gt;"",1,0)*$D5/$B5+IF(K6&lt;&gt;"",1,0)*$D6/$B6+IF(K7&lt;&gt;"",1,0)*$D7/$B7+IF(K8&lt;&gt;"",1,0)*$D8/$B8+IF(K9&lt;&gt;"",1,0)*$D9/$B9+IF(K10&lt;&gt;"",1,0)*$D10/$B10+IF(K11&lt;&gt;"",1,0)*$D11/$B11+IF(K12&lt;&gt;"",1,0)*$D12/$B12+IF(K13&lt;&gt;"",1,0)*$D13/$B13+IF(K14&lt;&gt;"",1,0)*$D14/$B14+IF(K15&lt;&gt;"",1,0)*$D15/$B15+IF(K16&lt;&gt;"",1,0)*$D16/$B16</f>
        <v>800</v>
      </c>
      <c r="L18" s="71">
        <f t="shared" si="0"/>
        <v>1200</v>
      </c>
      <c r="M18" s="71">
        <f t="shared" si="0"/>
        <v>1200</v>
      </c>
      <c r="N18" s="71">
        <f t="shared" si="0"/>
        <v>1200</v>
      </c>
      <c r="O18" s="71">
        <f t="shared" si="0"/>
        <v>1200</v>
      </c>
      <c r="P18" s="71">
        <f t="shared" si="0"/>
        <v>1200</v>
      </c>
      <c r="Q18" s="71">
        <f t="shared" si="0"/>
        <v>800</v>
      </c>
      <c r="R18" s="71">
        <f t="shared" si="0"/>
        <v>800</v>
      </c>
      <c r="S18" s="71">
        <f t="shared" si="0"/>
        <v>800</v>
      </c>
      <c r="T18" s="71">
        <f t="shared" si="0"/>
        <v>400</v>
      </c>
      <c r="U18" s="71">
        <f t="shared" si="0"/>
        <v>400</v>
      </c>
      <c r="V18" s="71">
        <f t="shared" si="0"/>
        <v>400</v>
      </c>
      <c r="W18" s="71">
        <f t="shared" si="0"/>
        <v>400</v>
      </c>
      <c r="X18" s="71">
        <f t="shared" si="0"/>
        <v>400</v>
      </c>
      <c r="Y18" s="71">
        <f t="shared" si="0"/>
        <v>400</v>
      </c>
      <c r="Z18" s="71">
        <f t="shared" si="0"/>
        <v>800</v>
      </c>
      <c r="AA18" s="71">
        <f t="shared" si="0"/>
        <v>800</v>
      </c>
      <c r="AB18" s="71">
        <f t="shared" si="0"/>
        <v>800</v>
      </c>
      <c r="AC18" s="71">
        <f t="shared" si="0"/>
        <v>800</v>
      </c>
      <c r="AD18" s="71">
        <f t="shared" si="0"/>
        <v>400</v>
      </c>
      <c r="AE18" s="71">
        <f t="shared" si="0"/>
        <v>400</v>
      </c>
      <c r="AF18" s="71">
        <f t="shared" si="0"/>
        <v>0</v>
      </c>
      <c r="AG18" s="71">
        <f t="shared" si="0"/>
        <v>0</v>
      </c>
      <c r="AH18" s="71">
        <f t="shared" si="0"/>
        <v>0</v>
      </c>
      <c r="AI18" s="71">
        <f t="shared" si="0"/>
        <v>0</v>
      </c>
      <c r="AJ18" s="71">
        <f t="shared" si="0"/>
        <v>0</v>
      </c>
      <c r="AK18" s="71">
        <f t="shared" si="0"/>
        <v>0</v>
      </c>
      <c r="AL18" s="51">
        <f t="shared" si="0"/>
        <v>0</v>
      </c>
    </row>
    <row r="19" spans="1:69" ht="24.95" customHeight="1">
      <c r="F19" s="75" t="s">
        <v>24</v>
      </c>
      <c r="G19" s="67"/>
      <c r="H19" s="52"/>
      <c r="I19" s="53"/>
      <c r="J19" s="71">
        <f>IF(J18&lt;&gt;0,SUM($J18:J18),0)</f>
        <v>800</v>
      </c>
      <c r="K19" s="71">
        <f>IF(K18&lt;&gt;0,SUM($J18:K18),0)</f>
        <v>1600</v>
      </c>
      <c r="L19" s="71">
        <f>IF(L18&lt;&gt;0,SUM($J18:L18),0)</f>
        <v>2800</v>
      </c>
      <c r="M19" s="71">
        <f>IF(M18&lt;&gt;0,SUM($J18:M18),0)</f>
        <v>4000</v>
      </c>
      <c r="N19" s="71">
        <f>IF(N18&lt;&gt;0,SUM($J18:N18),0)</f>
        <v>5200</v>
      </c>
      <c r="O19" s="71">
        <f>IF(O18&lt;&gt;0,SUM($J18:O18),0)</f>
        <v>6400</v>
      </c>
      <c r="P19" s="71">
        <f>IF(P18&lt;&gt;0,SUM($J18:P18),0)</f>
        <v>7600</v>
      </c>
      <c r="Q19" s="71">
        <f>IF(Q18&lt;&gt;0,SUM($J18:Q18),0)</f>
        <v>8400</v>
      </c>
      <c r="R19" s="71">
        <f>IF(R18&lt;&gt;0,SUM($J18:R18),0)</f>
        <v>9200</v>
      </c>
      <c r="S19" s="71">
        <f>IF(S18&lt;&gt;0,SUM($J18:S18),0)</f>
        <v>10000</v>
      </c>
      <c r="T19" s="71">
        <f>IF(T18&lt;&gt;0,SUM($J18:T18),0)</f>
        <v>10400</v>
      </c>
      <c r="U19" s="71">
        <f>IF(U18&lt;&gt;0,SUM($J18:U18),0)</f>
        <v>10800</v>
      </c>
      <c r="V19" s="71">
        <f>IF(V18&lt;&gt;0,SUM($J18:V18),0)</f>
        <v>11200</v>
      </c>
      <c r="W19" s="71">
        <f>IF(W18&lt;&gt;0,SUM($J18:W18),0)</f>
        <v>11600</v>
      </c>
      <c r="X19" s="71">
        <f>IF(X18&lt;&gt;0,SUM($J18:X18),0)</f>
        <v>12000</v>
      </c>
      <c r="Y19" s="71">
        <f>IF(Y18&lt;&gt;0,SUM($J18:Y18),0)</f>
        <v>12400</v>
      </c>
      <c r="Z19" s="71">
        <f>IF(Z18&lt;&gt;0,SUM($J18:Z18),0)</f>
        <v>13200</v>
      </c>
      <c r="AA19" s="71">
        <f>IF(AA18&lt;&gt;0,SUM($J18:AA18),0)</f>
        <v>14000</v>
      </c>
      <c r="AB19" s="71">
        <f>IF(AB18&lt;&gt;0,SUM($J18:AB18),0)</f>
        <v>14800</v>
      </c>
      <c r="AC19" s="71">
        <f>IF(AC18&lt;&gt;0,SUM($J18:AC18),0)</f>
        <v>15600</v>
      </c>
      <c r="AD19" s="71">
        <f>IF(AD18&lt;&gt;0,SUM($J18:AD18),0)</f>
        <v>16000</v>
      </c>
      <c r="AE19" s="71">
        <f>IF(AE18&lt;&gt;0,SUM($J18:AE18),0)</f>
        <v>16400</v>
      </c>
      <c r="AF19" s="71">
        <f>IF(AF18&lt;&gt;0,SUM($J18:AF18),0)</f>
        <v>0</v>
      </c>
      <c r="AG19" s="71">
        <f>IF(AG18&lt;&gt;0,SUM($J18:AG18),0)</f>
        <v>0</v>
      </c>
      <c r="AH19" s="71">
        <f>IF(AH18&lt;&gt;0,SUM($J18:AH18),0)</f>
        <v>0</v>
      </c>
      <c r="AI19" s="71">
        <f>IF(AI18&lt;&gt;0,SUM($J18:AI18),0)</f>
        <v>0</v>
      </c>
      <c r="AJ19" s="71">
        <f>IF(AJ18&lt;&gt;0,SUM($J18:AJ18),0)</f>
        <v>0</v>
      </c>
      <c r="AK19" s="71">
        <f>IF(AK18&lt;&gt;0,SUM($J18:AK18),0)</f>
        <v>0</v>
      </c>
      <c r="AL19" s="51">
        <f>IF(AL18&lt;&gt;0,SUM($J18:AL18),0)</f>
        <v>0</v>
      </c>
    </row>
    <row r="20" spans="1:69" ht="24.95" customHeight="1">
      <c r="F20" s="68" t="s">
        <v>25</v>
      </c>
      <c r="G20" s="67"/>
      <c r="H20" s="52"/>
      <c r="I20" s="53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51"/>
    </row>
    <row r="21" spans="1:69" ht="24.95" customHeight="1">
      <c r="F21" s="78" t="s">
        <v>26</v>
      </c>
      <c r="G21" s="69"/>
      <c r="H21" s="52"/>
      <c r="I21" s="53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51"/>
    </row>
    <row r="22" spans="1:69" ht="24.95" customHeight="1">
      <c r="F22" s="79" t="s">
        <v>31</v>
      </c>
      <c r="G22" s="69"/>
      <c r="H22" s="52"/>
      <c r="I22" s="53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51"/>
    </row>
    <row r="23" spans="1:69" ht="24.95" customHeight="1">
      <c r="F23" s="66" t="s">
        <v>30</v>
      </c>
      <c r="G23" s="69"/>
      <c r="H23" s="52"/>
      <c r="I23" s="53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51"/>
    </row>
    <row r="25" spans="1:69" ht="39.950000000000003" customHeight="1">
      <c r="A25" s="127" t="s">
        <v>28</v>
      </c>
      <c r="B25" s="128"/>
      <c r="C25" s="129"/>
      <c r="D25" s="128"/>
      <c r="E25" s="130"/>
      <c r="F25" s="131" t="s">
        <v>40</v>
      </c>
      <c r="G25" s="132">
        <f>Caminocrítico!O16</f>
        <v>7</v>
      </c>
      <c r="H25" s="133" t="s">
        <v>29</v>
      </c>
      <c r="I25" s="43" t="s">
        <v>13</v>
      </c>
      <c r="AD25" s="27"/>
      <c r="AE25" s="27"/>
      <c r="AF25" s="27"/>
      <c r="AG25" s="27"/>
      <c r="AH25" s="27"/>
      <c r="AI25" s="27"/>
      <c r="AJ25" s="27"/>
      <c r="AK25" s="27"/>
    </row>
    <row r="26" spans="1:69" ht="24.95" customHeight="1">
      <c r="A26" s="118" t="s">
        <v>41</v>
      </c>
      <c r="B26" s="119"/>
      <c r="C26" s="119"/>
      <c r="D26" s="119"/>
      <c r="E26" s="120"/>
      <c r="F26" s="121" t="s">
        <v>42</v>
      </c>
      <c r="G26" s="122">
        <f>Caminocrítico!O16</f>
        <v>7</v>
      </c>
      <c r="H26" s="123" t="s">
        <v>29</v>
      </c>
      <c r="I26" s="41" t="s">
        <v>0</v>
      </c>
      <c r="J26" s="76" t="str">
        <f>IF(AND(J$17&gt;=Caminocrítico!$E$33+1,J$17&lt;=Caminocrítico!$H$33),$G27,"")</f>
        <v xml:space="preserve"> </v>
      </c>
      <c r="K26" s="76" t="str">
        <f>IF(AND(K$17&gt;=Caminocrítico!$E$33+1,K$17&lt;=Caminocrítico!$H$33),$G27,"")</f>
        <v/>
      </c>
      <c r="L26" s="76" t="str">
        <f>IF(AND(L$17&gt;=Caminocrítico!$E$33+1,L$17&lt;=Caminocrítico!$H$33),$G27,"")</f>
        <v/>
      </c>
      <c r="M26" s="76" t="str">
        <f>IF(AND(M$17&gt;=Caminocrítico!$E$33+1,M$17&lt;=Caminocrítico!$H$33),$G27,"")</f>
        <v/>
      </c>
      <c r="N26" s="76" t="str">
        <f>IF(AND(N$17&gt;=Caminocrítico!$E$33+1,N$17&lt;=Caminocrítico!$H$33),$G27,"")</f>
        <v/>
      </c>
      <c r="O26" s="76" t="str">
        <f>IF(AND(O$17&gt;=Caminocrítico!$E$33+1,O$17&lt;=Caminocrítico!$H$33),$G27,"")</f>
        <v/>
      </c>
      <c r="P26" s="76" t="str">
        <f>IF(AND(P$17&gt;=Caminocrítico!$E$33+1,P$17&lt;=Caminocrítico!$H$33),$G27,"")</f>
        <v/>
      </c>
      <c r="Q26" s="76" t="str">
        <f>IF(AND(Q$17&gt;=Caminocrítico!$E$33+1,Q$17&lt;=Caminocrítico!$H$33),$G27,"")</f>
        <v/>
      </c>
      <c r="R26" s="76" t="str">
        <f>IF(AND(R$17&gt;=Caminocrítico!$E$33+1,R$17&lt;=Caminocrítico!$H$33),$G27,"")</f>
        <v/>
      </c>
      <c r="S26" s="76" t="str">
        <f>IF(AND(S$17&gt;=Caminocrítico!$E$33+1,S$17&lt;=Caminocrítico!$H$33),$G27,"")</f>
        <v/>
      </c>
      <c r="T26" s="76" t="str">
        <f>IF(AND(T$17&gt;=Caminocrítico!$E$33+1,T$17&lt;=Caminocrítico!$H$33),$G27,"")</f>
        <v/>
      </c>
      <c r="U26" s="76" t="str">
        <f>IF(AND(U$17&gt;=Caminocrítico!$E$33+1,U$17&lt;=Caminocrítico!$H$33),$G27,"")</f>
        <v/>
      </c>
      <c r="V26" s="76" t="str">
        <f>IF(AND(V$17&gt;=Caminocrítico!$E$33+1,V$17&lt;=Caminocrítico!$H$33),$G27,"")</f>
        <v/>
      </c>
      <c r="W26" s="76" t="str">
        <f>IF(AND(W$17&gt;=Caminocrítico!$E$33+1,W$17&lt;=Caminocrítico!$H$33),$G27,"")</f>
        <v/>
      </c>
      <c r="X26" s="76" t="str">
        <f>IF(AND(X$17&gt;=Caminocrítico!$E$33+1,X$17&lt;=Caminocrítico!$H$33),$G27,"")</f>
        <v/>
      </c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 t="str">
        <f>IF(AND(AL$17&gt;=Caminocrítico!$E$33+1,AL$17&lt;=Caminocrítico!$H$33),$G25,"")</f>
        <v/>
      </c>
    </row>
    <row r="27" spans="1:69" ht="24.95" customHeight="1">
      <c r="G27" s="42" t="s">
        <v>20</v>
      </c>
      <c r="I27" s="41" t="s">
        <v>10</v>
      </c>
      <c r="J27" s="76" t="str">
        <f>IF(AND(J$17&gt;=Caminocrítico!$D$45+1,J$17&lt;=Caminocrítico!$G$45),$G27,"")</f>
        <v xml:space="preserve"> </v>
      </c>
      <c r="K27" s="76" t="str">
        <f>IF(AND(K$17&gt;=Caminocrítico!$D$45+1,K$17&lt;=Caminocrítico!$G$45),$G27,"")</f>
        <v/>
      </c>
      <c r="L27" s="76" t="str">
        <f>IF(AND(L$17&gt;=Caminocrítico!$D$45+1,L$17&lt;=Caminocrítico!$G$45),$G27,"")</f>
        <v/>
      </c>
      <c r="M27" s="76" t="str">
        <f>IF(AND(M$17&gt;=Caminocrítico!$D$45+1,M$17&lt;=Caminocrítico!$G$45),$G27,"")</f>
        <v/>
      </c>
      <c r="N27" s="76" t="str">
        <f>IF(AND(N$17&gt;=Caminocrítico!$D$45+1,N$17&lt;=Caminocrítico!$G$45),$G27,"")</f>
        <v/>
      </c>
      <c r="O27" s="76" t="str">
        <f>IF(AND(O$17&gt;=Caminocrítico!$D$45+1,O$17&lt;=Caminocrítico!$G$45),$G27,"")</f>
        <v/>
      </c>
      <c r="P27" s="76" t="str">
        <f>IF(AND(P$17&gt;=Caminocrítico!$D$45+1,P$17&lt;=Caminocrítico!$G$45),$G27,"")</f>
        <v/>
      </c>
      <c r="Q27" s="76" t="str">
        <f>IF(AND(Q$17&gt;=Caminocrítico!$D$45+1,Q$17&lt;=Caminocrítico!$G$45),$G27,"")</f>
        <v/>
      </c>
      <c r="R27" s="76" t="str">
        <f>IF(AND(R$17&gt;=Caminocrítico!$D$45+1,R$17&lt;=Caminocrítico!$G$45),$G27,"")</f>
        <v/>
      </c>
      <c r="S27" s="76" t="str">
        <f>IF(AND(S$17&gt;=Caminocrítico!$D$45+1,S$17&lt;=Caminocrítico!$G$45),$G27,"")</f>
        <v/>
      </c>
      <c r="T27" s="76" t="str">
        <f>IF(AND(T$17&gt;=Caminocrítico!$D$45+1,T$17&lt;=Caminocrítico!$G$45),$G27,"")</f>
        <v/>
      </c>
      <c r="U27" s="76" t="str">
        <f>IF(AND(U$17&gt;=Caminocrítico!$D$45+1,U$17&lt;=Caminocrítico!$G$45),$G27,"")</f>
        <v/>
      </c>
      <c r="V27" s="76" t="str">
        <f>IF(AND(V$17&gt;=Caminocrítico!$D$45+1,V$17&lt;=Caminocrítico!$G$45),$G27,"")</f>
        <v/>
      </c>
      <c r="W27" s="76" t="str">
        <f>IF(AND(W$17&gt;=Caminocrítico!$D$45+1,W$17&lt;=Caminocrítico!$G$45),$G27,"")</f>
        <v/>
      </c>
      <c r="X27" s="76" t="str">
        <f>IF(AND(X$17&gt;=Caminocrítico!$D$45+1,X$17&lt;=Caminocrítico!$G$45),$G27,"")</f>
        <v/>
      </c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 t="str">
        <f>IF(AND(AL$17&gt;=Caminocrítico!$D$45+1,AL$17&lt;=Caminocrítico!$G$45),$G27,"")</f>
        <v/>
      </c>
    </row>
    <row r="28" spans="1:69" ht="24.95" customHeight="1">
      <c r="G28" s="42" t="s">
        <v>20</v>
      </c>
      <c r="I28" s="41" t="s">
        <v>6</v>
      </c>
      <c r="J28" s="76" t="str">
        <f>IF(AND(J$17&gt;=Caminocrítico!$K$31+1,J$17&lt;=Caminocrítico!$N$31),$G28,"")</f>
        <v/>
      </c>
      <c r="K28" s="76" t="str">
        <f>IF(AND(K$17&gt;=Caminocrítico!$K$31+1,K$17&lt;=Caminocrítico!$N$31),$G28,"")</f>
        <v xml:space="preserve"> </v>
      </c>
      <c r="L28" s="76" t="str">
        <f>IF(AND(L$17&gt;=Caminocrítico!$K$31+1,L$17&lt;=Caminocrítico!$N$31),$G28,"")</f>
        <v xml:space="preserve"> </v>
      </c>
      <c r="M28" s="76" t="str">
        <f>IF(AND(M$17&gt;=Caminocrítico!$K$31+1,M$17&lt;=Caminocrítico!$N$31),$G28,"")</f>
        <v xml:space="preserve"> </v>
      </c>
      <c r="N28" s="76" t="str">
        <f>IF(AND(N$17&gt;=Caminocrítico!$K$31+1,N$17&lt;=Caminocrítico!$N$31),$G28,"")</f>
        <v/>
      </c>
      <c r="O28" s="76" t="str">
        <f>IF(AND(O$17&gt;=Caminocrítico!$K$31+1,O$17&lt;=Caminocrítico!$N$31),$G28,"")</f>
        <v/>
      </c>
      <c r="P28" s="76" t="str">
        <f>IF(AND(P$17&gt;=Caminocrítico!$K$31+1,P$17&lt;=Caminocrítico!$N$31),$G28,"")</f>
        <v/>
      </c>
      <c r="Q28" s="76" t="str">
        <f>IF(AND(Q$17&gt;=Caminocrítico!$K$31+1,Q$17&lt;=Caminocrítico!$N$31),$G28,"")</f>
        <v/>
      </c>
      <c r="R28" s="76" t="str">
        <f>IF(AND(R$17&gt;=Caminocrítico!$K$31+1,R$17&lt;=Caminocrítico!$N$31),$G28,"")</f>
        <v/>
      </c>
      <c r="S28" s="76" t="str">
        <f>IF(AND(S$17&gt;=Caminocrítico!$K$31+1,S$17&lt;=Caminocrítico!$N$31),$G28,"")</f>
        <v/>
      </c>
      <c r="T28" s="76" t="str">
        <f>IF(AND(T$17&gt;=Caminocrítico!$K$31+1,T$17&lt;=Caminocrítico!$N$31),$G28,"")</f>
        <v/>
      </c>
      <c r="U28" s="76" t="str">
        <f>IF(AND(U$17&gt;=Caminocrítico!$K$31+1,U$17&lt;=Caminocrítico!$N$31),$G28,"")</f>
        <v/>
      </c>
      <c r="V28" s="76" t="str">
        <f>IF(AND(V$17&gt;=Caminocrítico!$K$31+1,V$17&lt;=Caminocrítico!$N$31),$G28,"")</f>
        <v/>
      </c>
      <c r="W28" s="76" t="str">
        <f>IF(AND(W$17&gt;=Caminocrítico!$K$31+1,W$17&lt;=Caminocrítico!$N$31),$G28,"")</f>
        <v/>
      </c>
      <c r="X28" s="76" t="str">
        <f>IF(AND(X$17&gt;=Caminocrítico!$K$31+1,X$17&lt;=Caminocrítico!$N$31),$G28,"")</f>
        <v/>
      </c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 t="str">
        <f>IF(AND(AL$17&gt;=Caminocrítico!$K$31+1,AL$17&lt;=Caminocrítico!$N$31),$G28,"")</f>
        <v/>
      </c>
    </row>
    <row r="29" spans="1:69" ht="24.95" customHeight="1">
      <c r="G29" s="42" t="s">
        <v>20</v>
      </c>
      <c r="I29" s="41" t="s">
        <v>11</v>
      </c>
      <c r="J29" s="76" t="str">
        <f>IF(AND(J$17&gt;=Caminocrítico!$K$37+1,J$17&lt;=Caminocrítico!$N$37),$G29,"")</f>
        <v/>
      </c>
      <c r="K29" s="76" t="str">
        <f>IF(AND(K$17&gt;=Caminocrítico!$K$37+1,K$17&lt;=Caminocrítico!$N$37),$G29,"")</f>
        <v xml:space="preserve"> </v>
      </c>
      <c r="L29" s="76" t="str">
        <f>IF(AND(L$17&gt;=Caminocrítico!$K$37+1,L$17&lt;=Caminocrítico!$N$37),$G29,"")</f>
        <v xml:space="preserve"> </v>
      </c>
      <c r="M29" s="76" t="str">
        <f>IF(AND(M$17&gt;=Caminocrítico!$K$37+1,M$17&lt;=Caminocrítico!$N$37),$G29,"")</f>
        <v xml:space="preserve"> </v>
      </c>
      <c r="N29" s="76" t="str">
        <f>IF(AND(N$17&gt;=Caminocrítico!$K$37+1,N$17&lt;=Caminocrítico!$N$37),$G29,"")</f>
        <v/>
      </c>
      <c r="O29" s="76" t="str">
        <f>IF(AND(O$17&gt;=Caminocrítico!$K$37+1,O$17&lt;=Caminocrítico!$N$37),$G29,"")</f>
        <v/>
      </c>
      <c r="P29" s="76" t="str">
        <f>IF(AND(P$17&gt;=Caminocrítico!$K$37+1,P$17&lt;=Caminocrítico!$N$37),$G29,"")</f>
        <v/>
      </c>
      <c r="Q29" s="76" t="str">
        <f>IF(AND(Q$17&gt;=Caminocrítico!$K$37+1,Q$17&lt;=Caminocrítico!$N$37),$G29,"")</f>
        <v/>
      </c>
      <c r="R29" s="76" t="str">
        <f>IF(AND(R$17&gt;=Caminocrítico!$K$37+1,R$17&lt;=Caminocrítico!$N$37),$G29,"")</f>
        <v/>
      </c>
      <c r="S29" s="76" t="str">
        <f>IF(AND(S$17&gt;=Caminocrítico!$K$37+1,S$17&lt;=Caminocrítico!$N$37),$G29,"")</f>
        <v/>
      </c>
      <c r="T29" s="76" t="str">
        <f>IF(AND(T$17&gt;=Caminocrítico!$K$37+1,T$17&lt;=Caminocrítico!$N$37),$G29,"")</f>
        <v/>
      </c>
      <c r="U29" s="76" t="str">
        <f>IF(AND(U$17&gt;=Caminocrítico!$K$37+1,U$17&lt;=Caminocrítico!$N$37),$G29,"")</f>
        <v/>
      </c>
      <c r="V29" s="76" t="str">
        <f>IF(AND(V$17&gt;=Caminocrítico!$K$37+1,V$17&lt;=Caminocrítico!$N$37),$G29,"")</f>
        <v/>
      </c>
      <c r="W29" s="76" t="str">
        <f>IF(AND(W$17&gt;=Caminocrítico!$K$37+1,W$17&lt;=Caminocrítico!$N$37),$G29,"")</f>
        <v/>
      </c>
      <c r="X29" s="76" t="str">
        <f>IF(AND(X$17&gt;=Caminocrítico!$K$37+1,X$17&lt;=Caminocrítico!$N$37),$G29,"")</f>
        <v/>
      </c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 t="str">
        <f>IF(AND(AL$17&gt;=Caminocrítico!$K$37+1,AL$17&lt;=Caminocrítico!$N$37),$G29,"")</f>
        <v/>
      </c>
    </row>
    <row r="30" spans="1:69" ht="24.95" customHeight="1">
      <c r="G30" s="42" t="s">
        <v>20</v>
      </c>
      <c r="I30" s="41" t="s">
        <v>3</v>
      </c>
      <c r="J30" s="76" t="str">
        <f>IF(AND(J$17&gt;=Caminocrítico!$Q$31+1,J$17&lt;=Caminocrítico!$T$31),$G30,"")</f>
        <v/>
      </c>
      <c r="K30" s="76" t="str">
        <f>IF(AND(K$17&gt;=Caminocrítico!$Q$31+1,K$17&lt;=Caminocrítico!$T$31),$G30,"")</f>
        <v/>
      </c>
      <c r="L30" s="76" t="str">
        <f>IF(AND(L$17&gt;=Caminocrítico!$Q$31+1,L$17&lt;=Caminocrítico!$T$31),$G30,"")</f>
        <v/>
      </c>
      <c r="M30" s="76" t="str">
        <f>IF(AND(M$17&gt;=Caminocrítico!$Q$31+1,M$17&lt;=Caminocrítico!$T$31),$G30,"")</f>
        <v/>
      </c>
      <c r="N30" s="76" t="str">
        <f>IF(AND(N$17&gt;=Caminocrítico!$Q$31+1,N$17&lt;=Caminocrítico!$T$31),$G30,"")</f>
        <v xml:space="preserve"> </v>
      </c>
      <c r="O30" s="76" t="str">
        <f>IF(AND(O$17&gt;=Caminocrítico!$Q$31+1,O$17&lt;=Caminocrítico!$T$31),$G30,"")</f>
        <v/>
      </c>
      <c r="P30" s="76" t="str">
        <f>IF(AND(P$17&gt;=Caminocrítico!$Q$31+1,P$17&lt;=Caminocrítico!$T$31),$G30,"")</f>
        <v/>
      </c>
      <c r="Q30" s="76" t="str">
        <f>IF(AND(Q$17&gt;=Caminocrítico!$Q$31+1,Q$17&lt;=Caminocrítico!$T$31),$G30,"")</f>
        <v/>
      </c>
      <c r="R30" s="76" t="str">
        <f>IF(AND(R$17&gt;=Caminocrítico!$Q$31+1,R$17&lt;=Caminocrítico!$T$31),$G30,"")</f>
        <v/>
      </c>
      <c r="S30" s="76" t="str">
        <f>IF(AND(S$17&gt;=Caminocrítico!$Q$31+1,S$17&lt;=Caminocrítico!$T$31),$G30,"")</f>
        <v/>
      </c>
      <c r="T30" s="76" t="str">
        <f>IF(AND(T$17&gt;=Caminocrítico!$Q$31+1,T$17&lt;=Caminocrítico!$T$31),$G30,"")</f>
        <v/>
      </c>
      <c r="U30" s="76" t="str">
        <f>IF(AND(U$17&gt;=Caminocrítico!$Q$31+1,U$17&lt;=Caminocrítico!$T$31),$G30,"")</f>
        <v/>
      </c>
      <c r="V30" s="76" t="str">
        <f>IF(AND(V$17&gt;=Caminocrítico!$Q$31+1,V$17&lt;=Caminocrítico!$T$31),$G30,"")</f>
        <v/>
      </c>
      <c r="W30" s="76" t="str">
        <f>IF(AND(W$17&gt;=Caminocrítico!$Q$31+1,W$17&lt;=Caminocrítico!$T$31),$G30,"")</f>
        <v/>
      </c>
      <c r="X30" s="76" t="str">
        <f>IF(AND(X$17&gt;=Caminocrítico!$Q$31+1,X$17&lt;=Caminocrítico!$T$31),$G30,"")</f>
        <v/>
      </c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 t="str">
        <f>IF(AND(AL$17&gt;=Caminocrítico!$Q$31+1,AL$17&lt;=Caminocrítico!$T$31),$G30,"")</f>
        <v/>
      </c>
    </row>
    <row r="31" spans="1:69" ht="24.95" customHeight="1">
      <c r="G31" s="42" t="s">
        <v>20</v>
      </c>
      <c r="I31" s="41" t="s">
        <v>1</v>
      </c>
      <c r="J31" s="76" t="str">
        <f>IF(AND(J$17&gt;=Caminocrítico!$Q$37+1,J$17&lt;=Caminocrítico!$T$37),$G31,"")</f>
        <v/>
      </c>
      <c r="K31" s="76" t="str">
        <f>IF(AND(K$17&gt;=Caminocrítico!$Q$37+1,K$17&lt;=Caminocrítico!$T$37),$G31,"")</f>
        <v/>
      </c>
      <c r="L31" s="76" t="str">
        <f>IF(AND(L$17&gt;=Caminocrítico!$Q$37+1,L$17&lt;=Caminocrítico!$T$37),$G31,"")</f>
        <v/>
      </c>
      <c r="M31" s="76" t="str">
        <f>IF(AND(M$17&gt;=Caminocrítico!$Q$37+1,M$17&lt;=Caminocrítico!$T$37),$G31,"")</f>
        <v/>
      </c>
      <c r="N31" s="76" t="str">
        <f>IF(AND(N$17&gt;=Caminocrítico!$Q$37+1,N$17&lt;=Caminocrítico!$T$37),$G31,"")</f>
        <v xml:space="preserve"> </v>
      </c>
      <c r="O31" s="76" t="str">
        <f>IF(AND(O$17&gt;=Caminocrítico!$Q$37+1,O$17&lt;=Caminocrítico!$T$37),$G31,"")</f>
        <v/>
      </c>
      <c r="P31" s="76" t="str">
        <f>IF(AND(P$17&gt;=Caminocrítico!$Q$37+1,P$17&lt;=Caminocrítico!$T$37),$G31,"")</f>
        <v/>
      </c>
      <c r="Q31" s="76" t="str">
        <f>IF(AND(Q$17&gt;=Caminocrítico!$Q$37+1,Q$17&lt;=Caminocrítico!$T$37),$G31,"")</f>
        <v/>
      </c>
      <c r="R31" s="76" t="str">
        <f>IF(AND(R$17&gt;=Caminocrítico!$Q$37+1,R$17&lt;=Caminocrítico!$T$37),$G31,"")</f>
        <v/>
      </c>
      <c r="S31" s="76" t="str">
        <f>IF(AND(S$17&gt;=Caminocrítico!$Q$37+1,S$17&lt;=Caminocrítico!$T$37),$G31,"")</f>
        <v/>
      </c>
      <c r="T31" s="76" t="str">
        <f>IF(AND(T$17&gt;=Caminocrítico!$Q$37+1,T$17&lt;=Caminocrítico!$T$37),$G31,"")</f>
        <v/>
      </c>
      <c r="U31" s="76" t="str">
        <f>IF(AND(U$17&gt;=Caminocrítico!$Q$37+1,U$17&lt;=Caminocrítico!$T$37),$G31,"")</f>
        <v/>
      </c>
      <c r="V31" s="76" t="str">
        <f>IF(AND(V$17&gt;=Caminocrítico!$Q$37+1,V$17&lt;=Caminocrítico!$T$37),$G31,"")</f>
        <v/>
      </c>
      <c r="W31" s="76" t="str">
        <f>IF(AND(W$17&gt;=Caminocrítico!$Q$37+1,W$17&lt;=Caminocrítico!$T$37),$G31,"")</f>
        <v/>
      </c>
      <c r="X31" s="76" t="str">
        <f>IF(AND(X$17&gt;=Caminocrítico!$Q$37+1,X$17&lt;=Caminocrítico!$T$37),$G31,"")</f>
        <v/>
      </c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 t="str">
        <f>IF(AND(AL$17&gt;=Caminocrítico!$Q$37+1,AL$17&lt;=Caminocrítico!$T$37),$G31,"")</f>
        <v/>
      </c>
    </row>
    <row r="32" spans="1:69" ht="24.6" customHeight="1">
      <c r="G32" s="42" t="s">
        <v>20</v>
      </c>
      <c r="I32" s="41" t="s">
        <v>12</v>
      </c>
      <c r="J32" s="76" t="str">
        <f>IF(AND(J$17&gt;=Caminocrítico!$L$43+1,J$17&lt;=Caminocrítico!$O$43),$G32,"")</f>
        <v/>
      </c>
      <c r="K32" s="76" t="str">
        <f>IF(AND(K$17&gt;=Caminocrítico!$L$43+1,K$17&lt;=Caminocrítico!$O$43),$G32,"")</f>
        <v xml:space="preserve"> </v>
      </c>
      <c r="L32" s="76" t="str">
        <f>IF(AND(L$17&gt;=Caminocrítico!$L$43+1,L$17&lt;=Caminocrítico!$O$43),$G32,"")</f>
        <v xml:space="preserve"> </v>
      </c>
      <c r="M32" s="76" t="str">
        <f>IF(AND(M$17&gt;=Caminocrítico!$L$43+1,M$17&lt;=Caminocrítico!$O$43),$G32,"")</f>
        <v xml:space="preserve"> </v>
      </c>
      <c r="N32" s="76" t="str">
        <f>IF(AND(N$17&gt;=Caminocrítico!$L$43+1,N$17&lt;=Caminocrítico!$O$43),$G32,"")</f>
        <v xml:space="preserve"> </v>
      </c>
      <c r="O32" s="76" t="str">
        <f>IF(AND(O$17&gt;=Caminocrítico!$L$43+1,O$17&lt;=Caminocrítico!$O$43),$G32,"")</f>
        <v/>
      </c>
      <c r="P32" s="76" t="str">
        <f>IF(AND(P$17&gt;=Caminocrítico!$L$43+1,P$17&lt;=Caminocrítico!$O$43),$G32,"")</f>
        <v/>
      </c>
      <c r="Q32" s="76" t="str">
        <f>IF(AND(Q$17&gt;=Caminocrítico!$L$43+1,Q$17&lt;=Caminocrítico!$O$43),$G32,"")</f>
        <v/>
      </c>
      <c r="R32" s="76" t="str">
        <f>IF(AND(R$17&gt;=Caminocrítico!$L$43+1,R$17&lt;=Caminocrítico!$O$43),$G32,"")</f>
        <v/>
      </c>
      <c r="S32" s="76" t="str">
        <f>IF(AND(S$17&gt;=Caminocrítico!$L$43+1,S$17&lt;=Caminocrítico!$O$43),$G32,"")</f>
        <v/>
      </c>
      <c r="T32" s="76" t="str">
        <f>IF(AND(T$17&gt;=Caminocrítico!$L$43+1,T$17&lt;=Caminocrítico!$O$43),$G32,"")</f>
        <v/>
      </c>
      <c r="U32" s="76" t="str">
        <f>IF(AND(U$17&gt;=Caminocrítico!$L$43+1,U$17&lt;=Caminocrítico!$O$43),$G32,"")</f>
        <v/>
      </c>
      <c r="V32" s="76" t="str">
        <f>IF(AND(V$17&gt;=Caminocrítico!$L$43+1,V$17&lt;=Caminocrítico!$O$43),$G32,"")</f>
        <v/>
      </c>
      <c r="W32" s="76" t="str">
        <f>IF(AND(W$17&gt;=Caminocrítico!$L$43+1,W$17&lt;=Caminocrítico!$O$43),$G32,"")</f>
        <v/>
      </c>
      <c r="X32" s="76" t="str">
        <f>IF(AND(X$17&gt;=Caminocrítico!$L$43+1,X$17&lt;=Caminocrítico!$O$43),$G32,"")</f>
        <v/>
      </c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 t="str">
        <f>IF(AND(AL$17&gt;=Caminocrítico!$L$43+1,AL$17&lt;=Caminocrítico!$O$43),$G32,"")</f>
        <v/>
      </c>
    </row>
    <row r="33" spans="7:38" ht="24.6" customHeight="1">
      <c r="G33" s="42" t="s">
        <v>20</v>
      </c>
      <c r="I33" s="41" t="s">
        <v>2</v>
      </c>
      <c r="J33" s="76" t="str">
        <f>IF(AND(J$17&gt;=Caminocrítico!$W$31+1,J$17&lt;=Caminocrítico!$Z$31),$G33,"")</f>
        <v/>
      </c>
      <c r="K33" s="76" t="str">
        <f>IF(AND(K$17&gt;=Caminocrítico!$W$31+1,K$17&lt;=Caminocrítico!$Z$31),$G33,"")</f>
        <v/>
      </c>
      <c r="L33" s="76" t="str">
        <f>IF(AND(L$17&gt;=Caminocrítico!$W$31+1,L$17&lt;=Caminocrítico!$Z$31),$G33,"")</f>
        <v/>
      </c>
      <c r="M33" s="76" t="str">
        <f>IF(AND(M$17&gt;=Caminocrítico!$W$31+1,M$17&lt;=Caminocrítico!$Z$31),$G33,"")</f>
        <v/>
      </c>
      <c r="N33" s="76" t="str">
        <f>IF(AND(N$17&gt;=Caminocrítico!$W$31+1,N$17&lt;=Caminocrítico!$Z$31),$G33,"")</f>
        <v/>
      </c>
      <c r="O33" s="76" t="str">
        <f>IF(AND(O$17&gt;=Caminocrítico!$W$31+1,O$17&lt;=Caminocrítico!$Z$31),$G33,"")</f>
        <v xml:space="preserve"> </v>
      </c>
      <c r="P33" s="76" t="str">
        <f>IF(AND(P$17&gt;=Caminocrítico!$W$31+1,P$17&lt;=Caminocrítico!$Z$31),$G33,"")</f>
        <v xml:space="preserve"> </v>
      </c>
      <c r="Q33" s="76" t="str">
        <f>IF(AND(Q$17&gt;=Caminocrítico!$W$31+1,Q$17&lt;=Caminocrítico!$Z$31),$G33,"")</f>
        <v/>
      </c>
      <c r="R33" s="76" t="str">
        <f>IF(AND(R$17&gt;=Caminocrítico!$W$31+1,R$17&lt;=Caminocrítico!$Z$31),$G33,"")</f>
        <v/>
      </c>
      <c r="S33" s="76" t="str">
        <f>IF(AND(S$17&gt;=Caminocrítico!$W$31+1,S$17&lt;=Caminocrítico!$Z$31),$G33,"")</f>
        <v/>
      </c>
      <c r="T33" s="76" t="str">
        <f>IF(AND(T$17&gt;=Caminocrítico!$W$31+1,T$17&lt;=Caminocrítico!$Z$31),$G33,"")</f>
        <v/>
      </c>
      <c r="U33" s="76" t="str">
        <f>IF(AND(U$17&gt;=Caminocrítico!$W$31+1,U$17&lt;=Caminocrítico!$Z$31),$G33,"")</f>
        <v/>
      </c>
      <c r="V33" s="76" t="str">
        <f>IF(AND(V$17&gt;=Caminocrítico!$W$31+1,V$17&lt;=Caminocrítico!$Z$31),$G33,"")</f>
        <v/>
      </c>
      <c r="W33" s="76" t="str">
        <f>IF(AND(W$17&gt;=Caminocrítico!$W$31+1,W$17&lt;=Caminocrítico!$Z$31),$G33,"")</f>
        <v/>
      </c>
      <c r="X33" s="76" t="str">
        <f>IF(AND(X$17&gt;=Caminocrítico!$W$31+1,X$17&lt;=Caminocrítico!$Z$31),$G33,"")</f>
        <v/>
      </c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</row>
    <row r="34" spans="7:38" ht="24.6" customHeight="1">
      <c r="G34" s="42" t="s">
        <v>20</v>
      </c>
      <c r="I34" s="41" t="s">
        <v>7</v>
      </c>
      <c r="J34" s="76" t="str">
        <f>IF(AND(J$17&gt;=Caminocrítico!$R$43+1,J$17&lt;=Caminocrítico!$U$43),$G34,"")</f>
        <v/>
      </c>
      <c r="K34" s="76" t="str">
        <f>IF(AND(K$17&gt;=Caminocrítico!$R$43+1,K$17&lt;=Caminocrítico!$U$43),$G34,"")</f>
        <v/>
      </c>
      <c r="L34" s="76" t="str">
        <f>IF(AND(L$17&gt;=Caminocrítico!$R$43+1,L$17&lt;=Caminocrítico!$U$43),$G34,"")</f>
        <v/>
      </c>
      <c r="M34" s="76" t="str">
        <f>IF(AND(M$17&gt;=Caminocrítico!$R$43+1,M$17&lt;=Caminocrítico!$U$43),$G34,"")</f>
        <v/>
      </c>
      <c r="N34" s="76" t="str">
        <f>IF(AND(N$17&gt;=Caminocrítico!$R$43+1,N$17&lt;=Caminocrítico!$U$43),$G34,"")</f>
        <v/>
      </c>
      <c r="O34" s="76" t="str">
        <f>IF(AND(O$17&gt;=Caminocrítico!$R$43+1,O$17&lt;=Caminocrítico!$U$43),$G34,"")</f>
        <v xml:space="preserve"> </v>
      </c>
      <c r="P34" s="76" t="str">
        <f>IF(AND(P$17&gt;=Caminocrítico!$R$43+1,P$17&lt;=Caminocrítico!$U$43),$G34,"")</f>
        <v xml:space="preserve"> </v>
      </c>
      <c r="Q34" s="76" t="str">
        <f>IF(AND(Q$17&gt;=Caminocrítico!$R$43+1,Q$17&lt;=Caminocrítico!$U$43),$G34,"")</f>
        <v xml:space="preserve"> </v>
      </c>
      <c r="R34" s="76" t="str">
        <f>IF(AND(R$17&gt;=Caminocrítico!$R$43+1,R$17&lt;=Caminocrítico!$U$43),$G34,"")</f>
        <v xml:space="preserve"> </v>
      </c>
      <c r="S34" s="76" t="str">
        <f>IF(AND(S$17&gt;=Caminocrítico!$R$43+1,S$17&lt;=Caminocrítico!$U$43),$G34,"")</f>
        <v/>
      </c>
      <c r="T34" s="76" t="str">
        <f>IF(AND(T$17&gt;=Caminocrítico!$R$43+1,T$17&lt;=Caminocrítico!$U$43),$G34,"")</f>
        <v/>
      </c>
      <c r="U34" s="76" t="str">
        <f>IF(AND(U$17&gt;=Caminocrítico!$R$43+1,U$17&lt;=Caminocrítico!$U$43),$G34,"")</f>
        <v/>
      </c>
      <c r="V34" s="76" t="str">
        <f>IF(AND(V$17&gt;=Caminocrítico!$R$43+1,V$17&lt;=Caminocrítico!$U$43),$G34,"")</f>
        <v/>
      </c>
      <c r="W34" s="76" t="str">
        <f>IF(AND(W$17&gt;=Caminocrítico!$R$43+1,W$17&lt;=Caminocrítico!$U$43),$G34,"")</f>
        <v/>
      </c>
      <c r="X34" s="76" t="str">
        <f>IF(AND(X$17&gt;=Caminocrítico!$R$43+1,X$17&lt;=Caminocrítico!$U$43),$G34,"")</f>
        <v/>
      </c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</row>
    <row r="35" spans="7:38" ht="24.95" customHeight="1" thickBot="1">
      <c r="G35" s="16" t="s">
        <v>20</v>
      </c>
      <c r="I35" s="41" t="s">
        <v>5</v>
      </c>
      <c r="J35" s="84" t="str">
        <f>IF(AND(J$17&gt;=Caminocrítico!$W$37+1,J$17&lt;=Caminocrítico!$Z$37),$G35,"")</f>
        <v/>
      </c>
      <c r="K35" s="84" t="str">
        <f>IF(AND(K$17&gt;=Caminocrítico!$W$37+1,K$17&lt;=Caminocrítico!$Z$37),$G35,"")</f>
        <v/>
      </c>
      <c r="L35" s="84" t="str">
        <f>IF(AND(L$17&gt;=Caminocrítico!$W$37+1,L$17&lt;=Caminocrítico!$Z$37),$G35,"")</f>
        <v/>
      </c>
      <c r="M35" s="84" t="str">
        <f>IF(AND(M$17&gt;=Caminocrítico!$W$37+1,M$17&lt;=Caminocrítico!$Z$37),$G35,"")</f>
        <v/>
      </c>
      <c r="N35" s="84" t="str">
        <f>IF(AND(N$17&gt;=Caminocrítico!$W$37+1,N$17&lt;=Caminocrítico!$Z$37),$G35,"")</f>
        <v/>
      </c>
      <c r="O35" s="84" t="str">
        <f>IF(AND(O$17&gt;=Caminocrítico!$W$37+1,O$17&lt;=Caminocrítico!$Z$37),$G35,"")</f>
        <v/>
      </c>
      <c r="P35" s="84" t="str">
        <f>IF(AND(P$17&gt;=Caminocrítico!$W$37+1,P$17&lt;=Caminocrítico!$Z$37),$G35,"")</f>
        <v/>
      </c>
      <c r="Q35" s="84" t="str">
        <f>IF(AND(Q$17&gt;=Caminocrítico!$W$37+1,Q$17&lt;=Caminocrítico!$Z$37),$G35,"")</f>
        <v/>
      </c>
      <c r="R35" s="84" t="str">
        <f>IF(AND(R$17&gt;=Caminocrítico!$W$37+1,R$17&lt;=Caminocrítico!$Z$37),$G35,"")</f>
        <v/>
      </c>
      <c r="S35" s="84" t="str">
        <f>IF(AND(S$17&gt;=Caminocrítico!$W$37+1,S$17&lt;=Caminocrítico!$Z$37),$G35,"")</f>
        <v xml:space="preserve"> </v>
      </c>
      <c r="T35" s="84" t="str">
        <f>IF(AND(T$17&gt;=Caminocrítico!$W$37+1,T$17&lt;=Caminocrítico!$Z$37),$G35,"")</f>
        <v xml:space="preserve"> </v>
      </c>
      <c r="U35" s="84" t="str">
        <f>IF(AND(U$17&gt;=Caminocrítico!$W$37+1,U$17&lt;=Caminocrítico!$Z$37),$G35,"")</f>
        <v xml:space="preserve"> </v>
      </c>
      <c r="V35" s="84" t="str">
        <f>IF(AND(V$17&gt;=Caminocrítico!$W$37+1,V$17&lt;=Caminocrítico!$Z$37),$G35,"")</f>
        <v xml:space="preserve"> </v>
      </c>
      <c r="W35" s="84" t="str">
        <f>IF(AND(W$17&gt;=Caminocrítico!$W$37+1,W$17&lt;=Caminocrítico!$Z$37),$G35,"")</f>
        <v/>
      </c>
      <c r="X35" s="84" t="str">
        <f>IF(AND(X$17&gt;=Caminocrítico!$W$37+1,X$17&lt;=Caminocrítico!$Z$37),$G35,"")</f>
        <v/>
      </c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</row>
    <row r="36" spans="7:38" ht="24.95" customHeight="1" thickTop="1">
      <c r="I36" s="15"/>
      <c r="J36" s="72">
        <v>1</v>
      </c>
      <c r="K36" s="72">
        <v>2</v>
      </c>
      <c r="L36" s="72">
        <v>3</v>
      </c>
      <c r="M36" s="72">
        <v>4</v>
      </c>
      <c r="N36" s="72">
        <v>5</v>
      </c>
      <c r="O36" s="72">
        <v>6</v>
      </c>
      <c r="P36" s="72">
        <v>7</v>
      </c>
      <c r="Q36" s="72">
        <v>8</v>
      </c>
      <c r="R36" s="72">
        <v>9</v>
      </c>
      <c r="S36" s="72">
        <v>10</v>
      </c>
      <c r="T36" s="72">
        <v>11</v>
      </c>
      <c r="U36" s="72">
        <v>12</v>
      </c>
      <c r="V36" s="72">
        <v>13</v>
      </c>
      <c r="W36" s="72">
        <v>14</v>
      </c>
      <c r="X36" s="72">
        <v>15</v>
      </c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</row>
    <row r="37" spans="7:38" ht="24.95" customHeight="1">
      <c r="J37" s="73"/>
      <c r="K37" s="73"/>
      <c r="L37" s="73"/>
      <c r="M37" s="73"/>
      <c r="N37" s="73"/>
      <c r="O37" s="73"/>
      <c r="P37" s="73"/>
      <c r="Q37" s="73"/>
    </row>
    <row r="41" spans="7:38" ht="24.95" customHeight="1"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</row>
    <row r="42" spans="7:38" ht="24.95" customHeight="1">
      <c r="I42" s="74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spans="7:38" ht="24.95" customHeight="1">
      <c r="I43" s="74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4"/>
    </row>
  </sheetData>
  <conditionalFormatting sqref="J3:AK16 Y35:AK35 Y26:AL34 J26:X32">
    <cfRule type="expression" dxfId="24" priority="2">
      <formula>J3&lt;&gt;""</formula>
    </cfRule>
  </conditionalFormatting>
  <conditionalFormatting sqref="J34:X35">
    <cfRule type="expression" dxfId="23" priority="10">
      <formula>J34&lt;&gt;""</formula>
    </cfRule>
  </conditionalFormatting>
  <conditionalFormatting sqref="J33:X33">
    <cfRule type="expression" dxfId="22" priority="5">
      <formula>J33&lt;&gt;""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225D3F7-692D-467D-8616-E3DBBE50271D}">
            <xm:f>Caminocrítico!$O$16=J$17</xm:f>
            <x14:dxf>
              <border>
                <right style="dotted">
                  <color rgb="FFC00000"/>
                </right>
                <vertical/>
                <horizontal/>
              </border>
            </x14:dxf>
          </x14:cfRule>
          <xm:sqref>J3:AK16 Y35:AK35 Y26:AL34 J26:X32</xm:sqref>
        </x14:conditionalFormatting>
        <x14:conditionalFormatting xmlns:xm="http://schemas.microsoft.com/office/excel/2006/main">
          <x14:cfRule type="expression" priority="29" id="{A30D406B-4F42-47D8-816C-277ED9D573FA}">
            <xm:f>Caminocrítico!$O$16=J$17</xm:f>
            <x14:dxf>
              <border>
                <right style="dotted">
                  <color rgb="FFFF0000"/>
                </right>
                <vertical/>
                <horizontal/>
              </border>
            </x14:dxf>
          </x14:cfRule>
          <xm:sqref>J18:AL23</xm:sqref>
        </x14:conditionalFormatting>
        <x14:conditionalFormatting xmlns:xm="http://schemas.microsoft.com/office/excel/2006/main">
          <x14:cfRule type="expression" priority="9" id="{8FBD6B78-B8F2-4E11-A33D-2C205F8FDE56}">
            <xm:f>Caminocrítico!$O$16=J$17</xm:f>
            <x14:dxf>
              <border>
                <right style="dotted">
                  <color rgb="FFC00000"/>
                </right>
                <vertical/>
                <horizontal/>
              </border>
            </x14:dxf>
          </x14:cfRule>
          <xm:sqref>J34:X35</xm:sqref>
        </x14:conditionalFormatting>
        <x14:conditionalFormatting xmlns:xm="http://schemas.microsoft.com/office/excel/2006/main">
          <x14:cfRule type="expression" priority="8" id="{2F804881-CF39-4858-8E2D-74C5FB3CA291}">
            <xm:f>Caminocrítico!$O$16=J$17</xm:f>
            <x14:dxf>
              <border>
                <right style="dotted">
                  <color rgb="FFFF0000"/>
                </right>
                <vertical/>
                <horizontal/>
              </border>
            </x14:dxf>
          </x14:cfRule>
          <xm:sqref>J37:Q37</xm:sqref>
        </x14:conditionalFormatting>
        <x14:conditionalFormatting xmlns:xm="http://schemas.microsoft.com/office/excel/2006/main">
          <x14:cfRule type="expression" priority="6" id="{A296410A-9868-429F-9948-A5CB4495A135}">
            <xm:f>Caminocrítico!$O$16=J$17</xm:f>
            <x14:dxf>
              <border>
                <right style="dotted">
                  <color rgb="FFFF0000"/>
                </right>
                <vertical/>
                <horizontal/>
              </border>
            </x14:dxf>
          </x14:cfRule>
          <xm:sqref>J43:V43</xm:sqref>
        </x14:conditionalFormatting>
        <x14:conditionalFormatting xmlns:xm="http://schemas.microsoft.com/office/excel/2006/main">
          <x14:cfRule type="expression" priority="7" id="{BCDD0BD8-4E4A-4485-B032-2C52BE646E20}">
            <xm:f>Caminocrítico!$O$16=J$17</xm:f>
            <x14:dxf>
              <border>
                <right style="dotted">
                  <color rgb="FFFF0000"/>
                </right>
                <vertical/>
                <horizontal/>
              </border>
            </x14:dxf>
          </x14:cfRule>
          <xm:sqref>J42:V42</xm:sqref>
        </x14:conditionalFormatting>
        <x14:conditionalFormatting xmlns:xm="http://schemas.microsoft.com/office/excel/2006/main">
          <x14:cfRule type="expression" priority="4" id="{422E19FF-FB6B-4F94-931C-2184F679B53D}">
            <xm:f>Caminocrítico!$O$16=J$17</xm:f>
            <x14:dxf>
              <border>
                <right style="dotted">
                  <color rgb="FFC00000"/>
                </right>
                <vertical/>
                <horizontal/>
              </border>
            </x14:dxf>
          </x14:cfRule>
          <xm:sqref>J33:X33</xm:sqref>
        </x14:conditionalFormatting>
        <x14:conditionalFormatting xmlns:xm="http://schemas.microsoft.com/office/excel/2006/main">
          <x14:cfRule type="expression" priority="46" id="{12C5AD87-F37A-4B65-8D03-74AB9EFC4794}">
            <xm:f>J$17&gt;Caminocrítico!$O$16</xm:f>
            <x14:dxf>
              <fill>
                <patternFill>
                  <bgColor rgb="FF92D050"/>
                </patternFill>
              </fill>
            </x14:dxf>
          </x14:cfRule>
          <x14:cfRule type="expression" priority="30" id="{76CC761E-D73C-4194-8A99-7CCFA6239D3C}">
            <xm:f>Caminocrítico!$O$16&gt;=J$17</xm:f>
            <x14:dxf>
              <fill>
                <patternFill>
                  <bgColor theme="5" tint="0.39994506668294322"/>
                </patternFill>
              </fill>
            </x14:dxf>
          </x14:cfRule>
          <xm:sqref>J26:X35</xm:sqref>
        </x14:conditionalFormatting>
        <x14:conditionalFormatting xmlns:xm="http://schemas.microsoft.com/office/excel/2006/main">
          <x14:cfRule type="expression" priority="3" id="{A9333438-5F92-4A54-A3D5-DAD7A152A373}">
            <xm:f>J$17&lt;=MAX(Caminocrítico!$AF$20,Caminocrítico!$AA$23)</xm:f>
            <x14:dxf>
              <fill>
                <patternFill>
                  <bgColor rgb="FF92D050"/>
                </patternFill>
              </fill>
            </x14:dxf>
          </x14:cfRule>
          <xm:sqref>J3:AK16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1"/>
  <sheetViews>
    <sheetView topLeftCell="A10" zoomScale="55" zoomScaleNormal="55" workbookViewId="0">
      <selection activeCell="B40" sqref="B40"/>
    </sheetView>
  </sheetViews>
  <sheetFormatPr baseColWidth="10" defaultRowHeight="15"/>
  <cols>
    <col min="1" max="1" width="9" customWidth="1"/>
    <col min="2" max="2" width="15.85546875" customWidth="1"/>
    <col min="3" max="32" width="4.7109375" customWidth="1"/>
  </cols>
  <sheetData>
    <row r="1" spans="1:32" ht="13.9" customHeight="1" thickBot="1">
      <c r="A1" s="5" t="s">
        <v>9</v>
      </c>
      <c r="B1" s="39">
        <f>Enunciado!C3</f>
        <v>22222222</v>
      </c>
    </row>
    <row r="2" spans="1:32" ht="13.9" customHeight="1" thickBot="1">
      <c r="J2" s="1"/>
      <c r="K2" s="9"/>
      <c r="L2" s="9"/>
      <c r="M2" s="1"/>
      <c r="N2" s="1"/>
      <c r="O2" s="1"/>
      <c r="P2" s="1"/>
      <c r="Q2" s="20"/>
      <c r="R2" s="20"/>
      <c r="S2" s="20"/>
      <c r="T2" s="20"/>
      <c r="U2" s="1"/>
      <c r="V2" s="1"/>
      <c r="W2" s="20"/>
      <c r="X2" s="1"/>
      <c r="Y2" s="1"/>
      <c r="Z2" s="20"/>
      <c r="AA2" s="1"/>
    </row>
    <row r="3" spans="1:32" ht="13.9" customHeight="1" thickTop="1" thickBot="1">
      <c r="A3" s="18" t="s">
        <v>13</v>
      </c>
      <c r="B3" s="6" t="s">
        <v>16</v>
      </c>
      <c r="C3" s="1"/>
      <c r="D3" s="1"/>
      <c r="E3" s="1"/>
      <c r="F3" s="1"/>
      <c r="G3" s="1"/>
      <c r="H3" s="1"/>
      <c r="I3" s="1"/>
      <c r="J3" s="1"/>
      <c r="K3" s="101" t="s">
        <v>6</v>
      </c>
      <c r="L3" s="102"/>
      <c r="M3" s="103">
        <f>B6</f>
        <v>4</v>
      </c>
      <c r="N3" s="104"/>
      <c r="O3" s="1"/>
      <c r="P3" s="1"/>
      <c r="Q3" s="28" t="s">
        <v>3</v>
      </c>
      <c r="R3" s="29"/>
      <c r="S3" s="30">
        <f>B8</f>
        <v>2</v>
      </c>
      <c r="T3" s="31"/>
      <c r="U3" s="1"/>
      <c r="V3" s="1"/>
      <c r="W3" s="95" t="s">
        <v>2</v>
      </c>
      <c r="X3" s="96"/>
      <c r="Y3" s="97">
        <f>B11</f>
        <v>2</v>
      </c>
      <c r="Z3" s="98"/>
      <c r="AA3" s="1"/>
      <c r="AB3" s="1"/>
      <c r="AC3" s="1"/>
      <c r="AD3" s="1"/>
      <c r="AE3" s="1"/>
      <c r="AF3" s="1"/>
    </row>
    <row r="4" spans="1:32" ht="13.9" customHeight="1" thickBot="1">
      <c r="A4" s="17" t="s">
        <v>0</v>
      </c>
      <c r="B4" s="6">
        <f>Enunciado!C19</f>
        <v>2</v>
      </c>
      <c r="C4" s="1"/>
      <c r="D4" s="1"/>
      <c r="E4" s="1"/>
      <c r="F4" s="1"/>
      <c r="G4" s="1"/>
      <c r="H4" s="1"/>
      <c r="I4" s="1"/>
      <c r="J4" s="1"/>
      <c r="K4" s="11">
        <f>H6</f>
        <v>2</v>
      </c>
      <c r="L4" s="9"/>
      <c r="M4" s="12"/>
      <c r="N4" s="26">
        <f>K4+M3</f>
        <v>6</v>
      </c>
      <c r="O4" s="1"/>
      <c r="P4" s="1"/>
      <c r="Q4" s="25">
        <f>N4</f>
        <v>6</v>
      </c>
      <c r="R4" s="20"/>
      <c r="S4" s="12"/>
      <c r="T4" s="26">
        <f>Q4+S3</f>
        <v>8</v>
      </c>
      <c r="U4" s="1"/>
      <c r="V4" s="1"/>
      <c r="W4" s="25">
        <f>T4</f>
        <v>8</v>
      </c>
      <c r="X4" s="20"/>
      <c r="Y4" s="12"/>
      <c r="Z4" s="26">
        <f>W4+Y3</f>
        <v>10</v>
      </c>
      <c r="AA4" s="1"/>
      <c r="AB4" s="1"/>
      <c r="AC4" s="1"/>
      <c r="AD4" s="1"/>
      <c r="AE4" s="1"/>
      <c r="AF4" s="1"/>
    </row>
    <row r="5" spans="1:32" ht="13.9" customHeight="1" thickTop="1" thickBot="1">
      <c r="A5" s="18" t="s">
        <v>10</v>
      </c>
      <c r="B5" s="6">
        <f>Enunciado!C20</f>
        <v>2</v>
      </c>
      <c r="C5" s="1"/>
      <c r="D5" s="1"/>
      <c r="E5" s="95" t="s">
        <v>0</v>
      </c>
      <c r="F5" s="96"/>
      <c r="G5" s="97">
        <f>B4</f>
        <v>2</v>
      </c>
      <c r="H5" s="98"/>
      <c r="I5" s="9"/>
      <c r="J5" s="1"/>
      <c r="K5" s="23">
        <f>N5-M3</f>
        <v>2</v>
      </c>
      <c r="L5" s="3"/>
      <c r="M5" s="2"/>
      <c r="N5" s="13">
        <f>MIN(Q5,Q11)</f>
        <v>6</v>
      </c>
      <c r="O5" s="1"/>
      <c r="P5" s="1"/>
      <c r="Q5" s="23">
        <f>T5-S3</f>
        <v>8</v>
      </c>
      <c r="R5" s="3"/>
      <c r="S5" s="2"/>
      <c r="T5" s="26">
        <f>W5</f>
        <v>10</v>
      </c>
      <c r="U5" s="1"/>
      <c r="V5" s="1"/>
      <c r="W5" s="23">
        <f>Z5-Y3</f>
        <v>10</v>
      </c>
      <c r="X5" s="3"/>
      <c r="Y5" s="2"/>
      <c r="Z5" s="26">
        <f>W11</f>
        <v>12</v>
      </c>
      <c r="AA5" s="1"/>
      <c r="AB5" s="1"/>
      <c r="AC5" s="1"/>
      <c r="AD5" s="1"/>
      <c r="AE5" s="1"/>
      <c r="AF5" s="1"/>
    </row>
    <row r="6" spans="1:32" ht="13.9" customHeight="1" thickBot="1">
      <c r="A6" s="18" t="s">
        <v>6</v>
      </c>
      <c r="B6" s="6">
        <f>Enunciado!C21</f>
        <v>4</v>
      </c>
      <c r="C6" s="1"/>
      <c r="D6" s="1"/>
      <c r="E6" s="25">
        <v>0</v>
      </c>
      <c r="F6" s="20"/>
      <c r="G6" s="12"/>
      <c r="H6" s="26">
        <f>E6+G5</f>
        <v>2</v>
      </c>
      <c r="I6" s="1"/>
      <c r="J6" s="1"/>
      <c r="K6" s="89">
        <f>N5-K4</f>
        <v>4</v>
      </c>
      <c r="L6" s="90"/>
      <c r="M6" s="91">
        <f>K6-M3</f>
        <v>0</v>
      </c>
      <c r="N6" s="92"/>
      <c r="O6" s="9"/>
      <c r="P6" s="20"/>
      <c r="Q6" s="89">
        <f>T5-Q4</f>
        <v>4</v>
      </c>
      <c r="R6" s="90"/>
      <c r="S6" s="91">
        <f>Q6-S3</f>
        <v>2</v>
      </c>
      <c r="T6" s="92"/>
      <c r="U6" s="9"/>
      <c r="V6" s="1"/>
      <c r="W6" s="89">
        <f>Z5-W4</f>
        <v>4</v>
      </c>
      <c r="X6" s="90"/>
      <c r="Y6" s="91">
        <f>W6-Y3</f>
        <v>2</v>
      </c>
      <c r="Z6" s="92"/>
      <c r="AA6" s="1"/>
      <c r="AB6" s="1"/>
      <c r="AC6" s="1"/>
      <c r="AD6" s="1"/>
      <c r="AE6" s="1"/>
      <c r="AF6" s="1"/>
    </row>
    <row r="7" spans="1:32" ht="13.9" customHeight="1" thickBot="1">
      <c r="A7" s="18" t="s">
        <v>11</v>
      </c>
      <c r="B7" s="6">
        <f>Enunciado!C22</f>
        <v>4</v>
      </c>
      <c r="C7" s="1"/>
      <c r="D7" s="1"/>
      <c r="E7" s="23">
        <f>H7-G5</f>
        <v>0</v>
      </c>
      <c r="F7" s="3"/>
      <c r="G7" s="2"/>
      <c r="H7" s="26">
        <f>MIN(K11,K5)</f>
        <v>2</v>
      </c>
      <c r="I7" s="1"/>
      <c r="J7" s="1"/>
      <c r="K7" s="9"/>
      <c r="L7" s="9"/>
      <c r="M7" s="9"/>
      <c r="N7" s="9"/>
      <c r="O7" s="9"/>
      <c r="P7" s="9"/>
      <c r="Q7" s="9"/>
      <c r="R7" s="9"/>
      <c r="S7" s="9"/>
      <c r="T7" s="1"/>
      <c r="U7" s="1"/>
      <c r="V7" s="9"/>
      <c r="W7" s="9"/>
      <c r="X7" s="1"/>
      <c r="Y7" s="1"/>
      <c r="Z7" s="9"/>
      <c r="AA7" s="1"/>
      <c r="AB7" s="1"/>
      <c r="AC7" s="1"/>
      <c r="AD7" s="1"/>
      <c r="AE7" s="1"/>
      <c r="AF7" s="1"/>
    </row>
    <row r="8" spans="1:32" ht="13.9" customHeight="1" thickBot="1">
      <c r="A8" s="18" t="s">
        <v>3</v>
      </c>
      <c r="B8" s="6">
        <f>Enunciado!C23</f>
        <v>2</v>
      </c>
      <c r="C8" s="1"/>
      <c r="D8" s="1"/>
      <c r="E8" s="89">
        <f>H7-E6</f>
        <v>2</v>
      </c>
      <c r="F8" s="90"/>
      <c r="G8" s="91">
        <f>E8-G5</f>
        <v>0</v>
      </c>
      <c r="H8" s="92"/>
      <c r="I8" s="9"/>
      <c r="J8" s="1"/>
      <c r="K8" s="1"/>
      <c r="L8" s="1"/>
      <c r="M8" s="1"/>
      <c r="N8" s="1"/>
      <c r="O8" s="1"/>
      <c r="P8" s="9"/>
      <c r="Q8" s="20"/>
      <c r="R8" s="20"/>
      <c r="S8" s="20"/>
      <c r="T8" s="20"/>
      <c r="U8" s="1"/>
      <c r="V8" s="9"/>
      <c r="W8" s="20"/>
      <c r="X8" s="1"/>
      <c r="Y8" s="1"/>
      <c r="Z8" s="20"/>
      <c r="AA8" s="1"/>
      <c r="AB8" s="1"/>
      <c r="AC8" s="1"/>
      <c r="AD8" s="1"/>
      <c r="AE8" s="1"/>
      <c r="AF8" s="1"/>
    </row>
    <row r="9" spans="1:32" ht="13.9" customHeight="1" thickTop="1" thickBot="1">
      <c r="A9" s="18" t="s">
        <v>1</v>
      </c>
      <c r="B9" s="6">
        <f>Enunciado!C24</f>
        <v>2</v>
      </c>
      <c r="C9" s="1"/>
      <c r="D9" s="1"/>
      <c r="E9" s="9"/>
      <c r="F9" s="9"/>
      <c r="G9" s="1"/>
      <c r="H9" s="1"/>
      <c r="I9" s="1"/>
      <c r="J9" s="20"/>
      <c r="K9" s="95" t="s">
        <v>11</v>
      </c>
      <c r="L9" s="96"/>
      <c r="M9" s="97">
        <f>B7</f>
        <v>4</v>
      </c>
      <c r="N9" s="98"/>
      <c r="O9" s="9"/>
      <c r="P9" s="1"/>
      <c r="Q9" s="28" t="s">
        <v>1</v>
      </c>
      <c r="R9" s="29"/>
      <c r="S9" s="32">
        <f>B9</f>
        <v>2</v>
      </c>
      <c r="T9" s="33"/>
      <c r="U9" s="1"/>
      <c r="V9" s="8"/>
      <c r="W9" s="95" t="s">
        <v>5</v>
      </c>
      <c r="X9" s="96"/>
      <c r="Y9" s="99">
        <f>B13</f>
        <v>4</v>
      </c>
      <c r="Z9" s="100"/>
      <c r="AA9" s="1"/>
      <c r="AB9" s="1"/>
      <c r="AC9" s="1"/>
      <c r="AD9" s="1"/>
      <c r="AE9" s="1"/>
      <c r="AF9" s="1"/>
    </row>
    <row r="10" spans="1:32" ht="13.9" customHeight="1" thickBot="1">
      <c r="A10" s="18" t="s">
        <v>12</v>
      </c>
      <c r="B10" s="6">
        <f>Enunciado!C25</f>
        <v>5</v>
      </c>
      <c r="H10" s="1"/>
      <c r="I10" s="1"/>
      <c r="J10" s="1"/>
      <c r="K10" s="25">
        <f>H6</f>
        <v>2</v>
      </c>
      <c r="L10" s="20"/>
      <c r="M10" s="12"/>
      <c r="N10" s="26">
        <f>K10+M9</f>
        <v>6</v>
      </c>
      <c r="O10" s="1"/>
      <c r="P10" s="1"/>
      <c r="Q10" s="25">
        <f>MAX(N10,N4)</f>
        <v>6</v>
      </c>
      <c r="R10" s="20"/>
      <c r="S10" s="12"/>
      <c r="T10" s="26">
        <f>Q10+S9</f>
        <v>8</v>
      </c>
      <c r="U10" s="9"/>
      <c r="V10" s="8"/>
      <c r="W10" s="11">
        <f>MAX(U16,Z4)</f>
        <v>12</v>
      </c>
      <c r="X10" s="9"/>
      <c r="Y10" s="12"/>
      <c r="Z10" s="26">
        <f>W10+Y9</f>
        <v>16</v>
      </c>
      <c r="AA10" s="1"/>
      <c r="AB10" s="1"/>
      <c r="AC10" s="1"/>
      <c r="AD10" s="1"/>
      <c r="AE10" s="1"/>
      <c r="AF10" s="1"/>
    </row>
    <row r="11" spans="1:32" ht="13.9" customHeight="1" thickTop="1" thickBot="1">
      <c r="A11" s="18" t="s">
        <v>2</v>
      </c>
      <c r="B11" s="6">
        <f>Enunciado!C26</f>
        <v>2</v>
      </c>
      <c r="H11" s="1"/>
      <c r="I11" s="1"/>
      <c r="J11" s="1"/>
      <c r="K11" s="23">
        <f>N11-M9</f>
        <v>2</v>
      </c>
      <c r="L11" s="3"/>
      <c r="M11" s="2"/>
      <c r="N11" s="26">
        <f>Q11</f>
        <v>6</v>
      </c>
      <c r="O11" s="1"/>
      <c r="P11" s="1"/>
      <c r="Q11" s="23">
        <f>T11-S9</f>
        <v>6</v>
      </c>
      <c r="R11" s="3"/>
      <c r="S11" s="2"/>
      <c r="T11" s="26">
        <f>R17</f>
        <v>8</v>
      </c>
      <c r="U11" s="9"/>
      <c r="V11" s="8"/>
      <c r="W11" s="23">
        <f>Z11-Y9</f>
        <v>12</v>
      </c>
      <c r="X11" s="3"/>
      <c r="Y11" s="2"/>
      <c r="Z11" s="13">
        <f>MIN(X18,AC13)</f>
        <v>16</v>
      </c>
      <c r="AA11" s="1"/>
      <c r="AB11" s="20"/>
      <c r="AC11" s="95" t="s">
        <v>8</v>
      </c>
      <c r="AD11" s="96"/>
      <c r="AE11" s="97">
        <f>B15</f>
        <v>4</v>
      </c>
      <c r="AF11" s="98"/>
    </row>
    <row r="12" spans="1:32" ht="13.9" customHeight="1" thickBot="1">
      <c r="A12" s="18" t="s">
        <v>7</v>
      </c>
      <c r="B12" s="6">
        <f>Enunciado!C27</f>
        <v>4</v>
      </c>
      <c r="H12" s="1"/>
      <c r="I12" s="1"/>
      <c r="J12" s="20"/>
      <c r="K12" s="89">
        <f>N11-K10</f>
        <v>4</v>
      </c>
      <c r="L12" s="90"/>
      <c r="M12" s="91">
        <f>K12-M9</f>
        <v>0</v>
      </c>
      <c r="N12" s="92"/>
      <c r="O12" s="9"/>
      <c r="P12" s="1"/>
      <c r="Q12" s="89">
        <f>T11-Q10</f>
        <v>2</v>
      </c>
      <c r="R12" s="90"/>
      <c r="S12" s="91">
        <f>Q12-S9</f>
        <v>0</v>
      </c>
      <c r="T12" s="92"/>
      <c r="U12" s="9"/>
      <c r="V12" s="8"/>
      <c r="W12" s="89">
        <f>Z11-W10</f>
        <v>4</v>
      </c>
      <c r="X12" s="90"/>
      <c r="Y12" s="91">
        <f>W12-Y9</f>
        <v>0</v>
      </c>
      <c r="Z12" s="92"/>
      <c r="AA12" s="1"/>
      <c r="AB12" s="1"/>
      <c r="AC12" s="25">
        <f>Z10</f>
        <v>16</v>
      </c>
      <c r="AD12" s="20"/>
      <c r="AE12" s="12"/>
      <c r="AF12" s="26">
        <f>AC12+AE11</f>
        <v>20</v>
      </c>
    </row>
    <row r="13" spans="1:32" ht="13.9" customHeight="1" thickTop="1" thickBot="1">
      <c r="A13" s="18" t="s">
        <v>5</v>
      </c>
      <c r="B13" s="6">
        <f>Enunciado!C28</f>
        <v>4</v>
      </c>
      <c r="H13" s="1"/>
      <c r="I13" s="1"/>
      <c r="J13" s="1"/>
      <c r="K13" s="9"/>
      <c r="L13" s="9"/>
      <c r="M13" s="1"/>
      <c r="N13" s="1"/>
      <c r="O13" s="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"/>
      <c r="AB13" s="1"/>
      <c r="AC13" s="23">
        <f>AF13-AE11</f>
        <v>16</v>
      </c>
      <c r="AD13" s="3"/>
      <c r="AE13" s="2"/>
      <c r="AF13" s="26">
        <f>AC21</f>
        <v>20</v>
      </c>
    </row>
    <row r="14" spans="1:32" ht="13.9" customHeight="1" thickBot="1">
      <c r="A14" s="18" t="s">
        <v>4</v>
      </c>
      <c r="B14" s="6">
        <f>Enunciado!C29</f>
        <v>2</v>
      </c>
      <c r="H14" s="1"/>
      <c r="K14" s="1"/>
      <c r="L14" s="10"/>
      <c r="M14" s="10"/>
      <c r="N14" s="10"/>
      <c r="O14" s="10"/>
      <c r="P14" s="9"/>
      <c r="Q14" s="9"/>
      <c r="R14" s="10"/>
      <c r="S14" s="10"/>
      <c r="T14" s="10"/>
      <c r="U14" s="10"/>
      <c r="V14" s="1"/>
      <c r="AB14" s="20"/>
      <c r="AC14" s="89">
        <f>AF13-AC12</f>
        <v>4</v>
      </c>
      <c r="AD14" s="90"/>
      <c r="AE14" s="91">
        <f>AC14-AE11</f>
        <v>0</v>
      </c>
      <c r="AF14" s="92"/>
    </row>
    <row r="15" spans="1:32" ht="13.9" customHeight="1" thickTop="1" thickBot="1">
      <c r="A15" s="18" t="s">
        <v>8</v>
      </c>
      <c r="B15" s="6">
        <f>Enunciado!C30</f>
        <v>4</v>
      </c>
      <c r="H15" s="1"/>
      <c r="K15" s="1"/>
      <c r="L15" s="36" t="s">
        <v>12</v>
      </c>
      <c r="M15" s="29"/>
      <c r="N15" s="30">
        <f>B10</f>
        <v>5</v>
      </c>
      <c r="O15" s="37"/>
      <c r="P15" s="1"/>
      <c r="Q15" s="8"/>
      <c r="R15" s="28" t="s">
        <v>7</v>
      </c>
      <c r="S15" s="29"/>
      <c r="T15" s="30">
        <f>B12</f>
        <v>4</v>
      </c>
      <c r="U15" s="37"/>
      <c r="V15" s="1"/>
      <c r="W15" s="1"/>
      <c r="X15" s="1"/>
      <c r="Y15" s="1"/>
      <c r="Z15" s="1"/>
      <c r="AA15" s="20"/>
      <c r="AB15" s="1"/>
      <c r="AC15" s="1"/>
      <c r="AD15" s="1"/>
      <c r="AE15" s="1"/>
      <c r="AF15" s="1"/>
    </row>
    <row r="16" spans="1:32" ht="13.9" customHeight="1" thickTop="1" thickBot="1">
      <c r="A16" s="18" t="s">
        <v>14</v>
      </c>
      <c r="B16" s="6">
        <f>Enunciado!C31</f>
        <v>2</v>
      </c>
      <c r="C16" s="1"/>
      <c r="D16" s="1"/>
      <c r="E16" s="1"/>
      <c r="F16" s="9"/>
      <c r="G16" s="9"/>
      <c r="H16" s="1"/>
      <c r="K16" s="1"/>
      <c r="L16" s="11">
        <f>G18</f>
        <v>2</v>
      </c>
      <c r="M16" s="9"/>
      <c r="N16" s="12"/>
      <c r="O16" s="26">
        <f>L16+N15</f>
        <v>7</v>
      </c>
      <c r="P16" s="1"/>
      <c r="Q16" s="1"/>
      <c r="R16" s="11">
        <f>MAX(T10,O16)</f>
        <v>8</v>
      </c>
      <c r="S16" s="9"/>
      <c r="T16" s="12"/>
      <c r="U16" s="26">
        <f>R16+T15</f>
        <v>12</v>
      </c>
      <c r="V16" s="1"/>
      <c r="X16" s="34" t="s">
        <v>4</v>
      </c>
      <c r="Y16" s="35"/>
      <c r="Z16" s="93">
        <f>B14</f>
        <v>2</v>
      </c>
      <c r="AA16" s="94"/>
      <c r="AB16" s="1"/>
      <c r="AC16" s="1"/>
      <c r="AD16" s="1"/>
      <c r="AE16" s="1"/>
      <c r="AF16" s="1"/>
    </row>
    <row r="17" spans="1:33" ht="13.9" customHeight="1" thickTop="1" thickBot="1">
      <c r="A17" s="19" t="s">
        <v>15</v>
      </c>
      <c r="B17" s="6">
        <f>Enunciado!C32</f>
        <v>2</v>
      </c>
      <c r="C17" s="1"/>
      <c r="D17" s="101" t="s">
        <v>10</v>
      </c>
      <c r="E17" s="102"/>
      <c r="F17" s="103">
        <f>B5</f>
        <v>2</v>
      </c>
      <c r="G17" s="104"/>
      <c r="H17" s="1"/>
      <c r="K17" s="1"/>
      <c r="L17" s="23">
        <f>O17-N15</f>
        <v>3</v>
      </c>
      <c r="M17" s="3"/>
      <c r="N17" s="2"/>
      <c r="O17" s="13">
        <f>R17</f>
        <v>8</v>
      </c>
      <c r="P17" s="9"/>
      <c r="Q17" s="1"/>
      <c r="R17" s="23">
        <f>U17-T15</f>
        <v>8</v>
      </c>
      <c r="S17" s="3"/>
      <c r="T17" s="2"/>
      <c r="U17" s="13">
        <f>W11</f>
        <v>12</v>
      </c>
      <c r="V17" s="9"/>
      <c r="X17" s="23">
        <f>Z10</f>
        <v>16</v>
      </c>
      <c r="Y17" s="20"/>
      <c r="Z17" s="12"/>
      <c r="AA17" s="26">
        <f>X17+Z16</f>
        <v>18</v>
      </c>
      <c r="AB17" s="1"/>
      <c r="AC17" s="1"/>
      <c r="AD17" s="1"/>
      <c r="AE17" s="1"/>
      <c r="AF17" s="1"/>
    </row>
    <row r="18" spans="1:33" ht="13.9" customHeight="1" thickBot="1">
      <c r="A18" s="18"/>
      <c r="B18" s="6"/>
      <c r="C18" s="1"/>
      <c r="D18" s="14">
        <v>0</v>
      </c>
      <c r="E18" s="9"/>
      <c r="F18" s="12"/>
      <c r="G18" s="26">
        <f>D18+F17</f>
        <v>2</v>
      </c>
      <c r="H18" s="1"/>
      <c r="K18" s="8"/>
      <c r="L18" s="89">
        <f>O17-L16</f>
        <v>6</v>
      </c>
      <c r="M18" s="90"/>
      <c r="N18" s="91">
        <f>L18-N15</f>
        <v>1</v>
      </c>
      <c r="O18" s="92"/>
      <c r="Q18" s="8"/>
      <c r="R18" s="89">
        <f>U17-R16</f>
        <v>4</v>
      </c>
      <c r="S18" s="90"/>
      <c r="T18" s="91">
        <f>R18-T15</f>
        <v>0</v>
      </c>
      <c r="U18" s="92"/>
      <c r="V18" s="9"/>
      <c r="X18" s="23">
        <f>AA18-Z16</f>
        <v>18</v>
      </c>
      <c r="Y18" s="3"/>
      <c r="Z18" s="2"/>
      <c r="AA18" s="24">
        <f>MIN(X24,AC21)</f>
        <v>20</v>
      </c>
      <c r="AB18" s="1"/>
      <c r="AC18" s="1"/>
      <c r="AD18" s="1"/>
      <c r="AE18" s="1"/>
      <c r="AF18" s="20"/>
      <c r="AG18" s="1"/>
    </row>
    <row r="19" spans="1:33" ht="13.9" customHeight="1" thickTop="1" thickBot="1">
      <c r="A19" s="18"/>
      <c r="B19" s="6"/>
      <c r="C19" s="1"/>
      <c r="D19" s="23">
        <f>G19-F17</f>
        <v>1</v>
      </c>
      <c r="E19" s="3"/>
      <c r="F19" s="2"/>
      <c r="G19" s="13">
        <f>L17</f>
        <v>3</v>
      </c>
      <c r="H19" s="1"/>
      <c r="K19" s="21"/>
      <c r="L19" s="20"/>
      <c r="M19" s="20"/>
      <c r="N19" s="20"/>
      <c r="O19" s="20"/>
      <c r="Q19" s="9"/>
      <c r="R19" s="9"/>
      <c r="S19" s="9"/>
      <c r="T19" s="9"/>
      <c r="U19" s="9"/>
      <c r="X19" s="89">
        <f>AA18-X17</f>
        <v>4</v>
      </c>
      <c r="Y19" s="90"/>
      <c r="Z19" s="91">
        <f>X19-Z16</f>
        <v>2</v>
      </c>
      <c r="AA19" s="92"/>
      <c r="AC19" s="34" t="s">
        <v>15</v>
      </c>
      <c r="AD19" s="35"/>
      <c r="AE19" s="93">
        <f>B17</f>
        <v>2</v>
      </c>
      <c r="AF19" s="94"/>
      <c r="AG19" s="1"/>
    </row>
    <row r="20" spans="1:33" ht="13.9" customHeight="1" thickBot="1">
      <c r="A20" s="18"/>
      <c r="B20" s="6"/>
      <c r="C20" s="1"/>
      <c r="D20" s="89">
        <f>G19-D18</f>
        <v>3</v>
      </c>
      <c r="E20" s="90"/>
      <c r="F20" s="91">
        <f>D20-F17</f>
        <v>1</v>
      </c>
      <c r="G20" s="92"/>
      <c r="H20" s="1"/>
      <c r="X20" s="9"/>
      <c r="Y20" s="1"/>
      <c r="Z20" s="1"/>
      <c r="AA20" s="9"/>
      <c r="AC20" s="23">
        <f>MAX(AF12,AA17)</f>
        <v>20</v>
      </c>
      <c r="AD20" s="20"/>
      <c r="AE20" s="12"/>
      <c r="AF20" s="26">
        <f>AC20+AE19</f>
        <v>22</v>
      </c>
      <c r="AG20" s="1"/>
    </row>
    <row r="21" spans="1:33" ht="13.9" customHeight="1" thickTop="1" thickBot="1">
      <c r="A21" s="18"/>
      <c r="B21" s="6"/>
      <c r="C21" s="1"/>
      <c r="D21" s="1"/>
      <c r="E21" s="1"/>
      <c r="F21" s="9"/>
      <c r="G21" s="9"/>
      <c r="H21" s="1"/>
      <c r="J21" s="9"/>
      <c r="K21" s="9"/>
      <c r="L21" s="1"/>
      <c r="M21" s="1"/>
      <c r="W21" s="1"/>
      <c r="X21" s="1"/>
      <c r="Y21" s="1"/>
      <c r="Z21" s="1"/>
      <c r="AA21" s="20"/>
      <c r="AC21" s="23">
        <f>AF21-AE19</f>
        <v>20</v>
      </c>
      <c r="AD21" s="3"/>
      <c r="AE21" s="2"/>
      <c r="AF21" s="24">
        <f>MAX(AF20,AA23)</f>
        <v>22</v>
      </c>
      <c r="AG21" s="1"/>
    </row>
    <row r="22" spans="1:33" ht="13.9" customHeight="1" thickTop="1" thickBot="1">
      <c r="A22" s="18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X22" s="34" t="s">
        <v>14</v>
      </c>
      <c r="Y22" s="35"/>
      <c r="Z22" s="93">
        <f>B16</f>
        <v>2</v>
      </c>
      <c r="AA22" s="94"/>
      <c r="AC22" s="89">
        <f>AF21-AC20</f>
        <v>2</v>
      </c>
      <c r="AD22" s="90"/>
      <c r="AE22" s="91">
        <f>AC22-AE19</f>
        <v>0</v>
      </c>
      <c r="AF22" s="92"/>
      <c r="AG22" s="1"/>
    </row>
    <row r="23" spans="1:33" ht="13.9" customHeight="1" thickBot="1">
      <c r="A23" s="18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X23" s="23">
        <f>AA17</f>
        <v>18</v>
      </c>
      <c r="Y23" s="20"/>
      <c r="Z23" s="12"/>
      <c r="AA23" s="26">
        <f>X23+Z22</f>
        <v>20</v>
      </c>
      <c r="AC23" s="9"/>
      <c r="AD23" s="1"/>
      <c r="AE23" s="1"/>
      <c r="AF23" s="9"/>
      <c r="AG23" s="1"/>
    </row>
    <row r="24" spans="1:33" ht="13.9" customHeight="1" thickBot="1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9"/>
      <c r="X24" s="23">
        <f>AA24-Z22</f>
        <v>20</v>
      </c>
      <c r="Y24" s="3"/>
      <c r="Z24" s="2"/>
      <c r="AA24" s="24">
        <f>MAX(AA23,AF20)</f>
        <v>22</v>
      </c>
      <c r="AB24" s="1"/>
      <c r="AC24" s="1"/>
      <c r="AD24" s="1"/>
      <c r="AE24" s="1"/>
      <c r="AF24" s="1"/>
    </row>
    <row r="25" spans="1:33" ht="13.9" customHeight="1" thickBot="1">
      <c r="X25" s="89">
        <f>AA24-X23</f>
        <v>4</v>
      </c>
      <c r="Y25" s="90"/>
      <c r="Z25" s="91">
        <f>X25-Z22</f>
        <v>2</v>
      </c>
      <c r="AA25" s="92"/>
      <c r="AB25" s="1"/>
    </row>
    <row r="26" spans="1:33" ht="13.9" customHeight="1" thickTop="1">
      <c r="X26" s="9"/>
      <c r="Y26" s="1"/>
      <c r="Z26" s="1"/>
      <c r="AA26" s="9"/>
      <c r="AB26" s="1"/>
    </row>
    <row r="27" spans="1:33" ht="13.9" customHeight="1" thickBot="1"/>
    <row r="28" spans="1:33" ht="13.9" customHeight="1" thickBot="1">
      <c r="A28" s="5" t="s">
        <v>9</v>
      </c>
      <c r="B28" s="39">
        <f>Enunciado!C3</f>
        <v>22222222</v>
      </c>
    </row>
    <row r="29" spans="1:33" ht="13.9" customHeight="1" thickBot="1">
      <c r="J29" s="1"/>
      <c r="K29" s="9"/>
      <c r="L29" s="9"/>
      <c r="M29" s="1"/>
      <c r="N29" s="1"/>
      <c r="O29" s="1"/>
      <c r="P29" s="1"/>
      <c r="Q29" s="20"/>
      <c r="R29" s="20"/>
      <c r="S29" s="20"/>
      <c r="T29" s="20"/>
      <c r="U29" s="1"/>
      <c r="V29" s="1"/>
      <c r="W29" s="20"/>
      <c r="X29" s="1"/>
      <c r="Y29" s="1"/>
      <c r="Z29" s="20"/>
      <c r="AA29" s="1"/>
    </row>
    <row r="30" spans="1:33" ht="13.9" customHeight="1" thickTop="1" thickBot="1">
      <c r="A30" s="18" t="s">
        <v>13</v>
      </c>
      <c r="B30" s="6" t="s">
        <v>16</v>
      </c>
      <c r="C30" s="1"/>
      <c r="D30" s="1"/>
      <c r="E30" s="1"/>
      <c r="F30" s="1"/>
      <c r="G30" s="1"/>
      <c r="H30" s="1"/>
      <c r="I30" s="1"/>
      <c r="J30" s="1"/>
      <c r="K30" s="101" t="s">
        <v>6</v>
      </c>
      <c r="L30" s="102"/>
      <c r="M30" s="103">
        <f>B33</f>
        <v>3</v>
      </c>
      <c r="N30" s="104"/>
      <c r="O30" s="1"/>
      <c r="P30" s="1"/>
      <c r="Q30" s="54" t="s">
        <v>3</v>
      </c>
      <c r="R30" s="55"/>
      <c r="S30" s="56">
        <f>B35</f>
        <v>1</v>
      </c>
      <c r="T30" s="57"/>
      <c r="U30" s="1"/>
      <c r="V30" s="1"/>
      <c r="W30" s="95" t="s">
        <v>2</v>
      </c>
      <c r="X30" s="96"/>
      <c r="Y30" s="97">
        <f>B38</f>
        <v>2</v>
      </c>
      <c r="Z30" s="98"/>
      <c r="AA30" s="1"/>
      <c r="AB30" s="1"/>
      <c r="AC30" s="1"/>
      <c r="AD30" s="1"/>
      <c r="AE30" s="1"/>
      <c r="AF30" s="1"/>
    </row>
    <row r="31" spans="1:33" ht="13.9" customHeight="1" thickBot="1">
      <c r="A31" s="17" t="s">
        <v>0</v>
      </c>
      <c r="B31" s="6">
        <f>Enunciado!C19+Enunciado!D19</f>
        <v>1</v>
      </c>
      <c r="C31" s="1"/>
      <c r="D31" s="1"/>
      <c r="E31" s="1"/>
      <c r="F31" s="1"/>
      <c r="G31" s="1"/>
      <c r="H31" s="1"/>
      <c r="I31" s="1"/>
      <c r="J31" s="1"/>
      <c r="K31" s="11">
        <f>H33</f>
        <v>1</v>
      </c>
      <c r="L31" s="9"/>
      <c r="M31" s="12"/>
      <c r="N31" s="26">
        <f>K31+M30</f>
        <v>4</v>
      </c>
      <c r="O31" s="1"/>
      <c r="P31" s="1"/>
      <c r="Q31" s="25">
        <f>N31</f>
        <v>4</v>
      </c>
      <c r="R31" s="20"/>
      <c r="S31" s="12"/>
      <c r="T31" s="26">
        <f>Q31+S30</f>
        <v>5</v>
      </c>
      <c r="U31" s="1"/>
      <c r="V31" s="1"/>
      <c r="W31" s="25">
        <f>T31</f>
        <v>5</v>
      </c>
      <c r="X31" s="20"/>
      <c r="Y31" s="12"/>
      <c r="Z31" s="26">
        <f>W31+Y30</f>
        <v>7</v>
      </c>
      <c r="AA31" s="1"/>
      <c r="AB31" s="1"/>
      <c r="AC31" s="1"/>
      <c r="AD31" s="1"/>
      <c r="AE31" s="1"/>
      <c r="AF31" s="1"/>
    </row>
    <row r="32" spans="1:33" ht="13.9" customHeight="1" thickTop="1" thickBot="1">
      <c r="A32" s="18" t="s">
        <v>10</v>
      </c>
      <c r="B32" s="6">
        <f>Enunciado!C20+Enunciado!D20</f>
        <v>1</v>
      </c>
      <c r="C32" s="1"/>
      <c r="D32" s="1"/>
      <c r="E32" s="95" t="s">
        <v>0</v>
      </c>
      <c r="F32" s="96"/>
      <c r="G32" s="97">
        <f>B31</f>
        <v>1</v>
      </c>
      <c r="H32" s="98"/>
      <c r="I32" s="9"/>
      <c r="J32" s="1"/>
      <c r="K32" s="23">
        <f>N32-M30</f>
        <v>1</v>
      </c>
      <c r="L32" s="3"/>
      <c r="M32" s="2"/>
      <c r="N32" s="13">
        <f>MIN(Q32,Q38)</f>
        <v>4</v>
      </c>
      <c r="O32" s="1"/>
      <c r="P32" s="1"/>
      <c r="Q32" s="23">
        <f>T32-S30</f>
        <v>6</v>
      </c>
      <c r="R32" s="3"/>
      <c r="S32" s="2"/>
      <c r="T32" s="26">
        <f>W32</f>
        <v>7</v>
      </c>
      <c r="U32" s="1"/>
      <c r="V32" s="1"/>
      <c r="W32" s="23">
        <f>Z32-Y30</f>
        <v>7</v>
      </c>
      <c r="X32" s="3"/>
      <c r="Y32" s="2"/>
      <c r="Z32" s="26">
        <f>W38</f>
        <v>9</v>
      </c>
      <c r="AA32" s="1"/>
      <c r="AB32" s="1"/>
      <c r="AC32" s="1"/>
      <c r="AD32" s="1"/>
      <c r="AE32" s="1"/>
      <c r="AF32" s="1"/>
    </row>
    <row r="33" spans="1:33" ht="13.9" customHeight="1" thickBot="1">
      <c r="A33" s="18" t="s">
        <v>6</v>
      </c>
      <c r="B33" s="6">
        <f>Enunciado!C21+Enunciado!D21</f>
        <v>3</v>
      </c>
      <c r="C33" s="1"/>
      <c r="D33" s="1"/>
      <c r="E33" s="25">
        <v>0</v>
      </c>
      <c r="F33" s="20"/>
      <c r="G33" s="12"/>
      <c r="H33" s="26">
        <f>E33+G32</f>
        <v>1</v>
      </c>
      <c r="I33" s="1"/>
      <c r="J33" s="1"/>
      <c r="K33" s="89">
        <f>N32-K31</f>
        <v>3</v>
      </c>
      <c r="L33" s="90"/>
      <c r="M33" s="91">
        <f>K33-M30</f>
        <v>0</v>
      </c>
      <c r="N33" s="92"/>
      <c r="O33" s="9"/>
      <c r="P33" s="20"/>
      <c r="Q33" s="89">
        <f>T32-Q31</f>
        <v>3</v>
      </c>
      <c r="R33" s="90"/>
      <c r="S33" s="91">
        <f>Q33-S30</f>
        <v>2</v>
      </c>
      <c r="T33" s="92"/>
      <c r="U33" s="9"/>
      <c r="V33" s="1"/>
      <c r="W33" s="89">
        <f>Z32-W31</f>
        <v>4</v>
      </c>
      <c r="X33" s="90"/>
      <c r="Y33" s="91">
        <f>W33-Y30</f>
        <v>2</v>
      </c>
      <c r="Z33" s="92"/>
      <c r="AA33" s="1"/>
      <c r="AB33" s="1"/>
      <c r="AC33" s="1"/>
      <c r="AD33" s="1"/>
      <c r="AE33" s="1"/>
      <c r="AF33" s="1"/>
    </row>
    <row r="34" spans="1:33" ht="13.9" customHeight="1" thickBot="1">
      <c r="A34" s="18" t="s">
        <v>11</v>
      </c>
      <c r="B34" s="6">
        <f>Enunciado!C22+Enunciado!D22</f>
        <v>3</v>
      </c>
      <c r="C34" s="1"/>
      <c r="D34" s="1"/>
      <c r="E34" s="23">
        <f>H34-G32</f>
        <v>0</v>
      </c>
      <c r="F34" s="3"/>
      <c r="G34" s="2"/>
      <c r="H34" s="26">
        <f>MIN(K38,K32)</f>
        <v>1</v>
      </c>
      <c r="I34" s="1"/>
      <c r="J34" s="1"/>
      <c r="K34" s="9"/>
      <c r="L34" s="9"/>
      <c r="M34" s="9"/>
      <c r="N34" s="9"/>
      <c r="O34" s="9"/>
      <c r="P34" s="9"/>
      <c r="Q34" s="9"/>
      <c r="R34" s="9"/>
      <c r="S34" s="9"/>
      <c r="T34" s="1"/>
      <c r="U34" s="1"/>
      <c r="V34" s="9"/>
      <c r="W34" s="9"/>
      <c r="X34" s="1"/>
      <c r="Y34" s="1"/>
      <c r="Z34" s="9"/>
      <c r="AA34" s="1"/>
      <c r="AB34" s="1"/>
      <c r="AC34" s="1"/>
      <c r="AD34" s="1"/>
      <c r="AE34" s="1"/>
      <c r="AF34" s="1"/>
    </row>
    <row r="35" spans="1:33" ht="13.9" customHeight="1" thickBot="1">
      <c r="A35" s="18" t="s">
        <v>3</v>
      </c>
      <c r="B35" s="6">
        <f>Enunciado!C23+Enunciado!D23</f>
        <v>1</v>
      </c>
      <c r="C35" s="1"/>
      <c r="D35" s="1"/>
      <c r="E35" s="89">
        <f>H34-E33</f>
        <v>1</v>
      </c>
      <c r="F35" s="90"/>
      <c r="G35" s="91">
        <f>E35-G32</f>
        <v>0</v>
      </c>
      <c r="H35" s="92"/>
      <c r="I35" s="9"/>
      <c r="J35" s="1"/>
      <c r="K35" s="1"/>
      <c r="L35" s="1"/>
      <c r="M35" s="1"/>
      <c r="N35" s="1"/>
      <c r="O35" s="1"/>
      <c r="P35" s="9"/>
      <c r="Q35" s="20"/>
      <c r="R35" s="20"/>
      <c r="S35" s="20"/>
      <c r="T35" s="20"/>
      <c r="U35" s="1"/>
      <c r="V35" s="9"/>
      <c r="W35" s="20"/>
      <c r="X35" s="1"/>
      <c r="Y35" s="1"/>
      <c r="Z35" s="20"/>
      <c r="AA35" s="1"/>
      <c r="AB35" s="1"/>
      <c r="AC35" s="1"/>
      <c r="AD35" s="1"/>
      <c r="AE35" s="1"/>
      <c r="AF35" s="1"/>
    </row>
    <row r="36" spans="1:33" ht="13.9" customHeight="1" thickTop="1" thickBot="1">
      <c r="A36" s="18" t="s">
        <v>1</v>
      </c>
      <c r="B36" s="6">
        <f>Enunciado!C24+Enunciado!D24</f>
        <v>1</v>
      </c>
      <c r="C36" s="1"/>
      <c r="D36" s="1"/>
      <c r="E36" s="9"/>
      <c r="F36" s="9"/>
      <c r="G36" s="1"/>
      <c r="H36" s="1"/>
      <c r="I36" s="1"/>
      <c r="J36" s="20"/>
      <c r="K36" s="95" t="s">
        <v>11</v>
      </c>
      <c r="L36" s="96"/>
      <c r="M36" s="97">
        <f>B34</f>
        <v>3</v>
      </c>
      <c r="N36" s="98"/>
      <c r="O36" s="9"/>
      <c r="P36" s="1"/>
      <c r="Q36" s="54" t="s">
        <v>1</v>
      </c>
      <c r="R36" s="55"/>
      <c r="S36" s="32">
        <f>B36</f>
        <v>1</v>
      </c>
      <c r="T36" s="33"/>
      <c r="U36" s="1"/>
      <c r="V36" s="8"/>
      <c r="W36" s="95" t="s">
        <v>5</v>
      </c>
      <c r="X36" s="96"/>
      <c r="Y36" s="99">
        <f>B40</f>
        <v>4</v>
      </c>
      <c r="Z36" s="100"/>
      <c r="AA36" s="1"/>
      <c r="AB36" s="1"/>
      <c r="AC36" s="1"/>
      <c r="AD36" s="1"/>
      <c r="AE36" s="1"/>
      <c r="AF36" s="1"/>
    </row>
    <row r="37" spans="1:33" ht="13.9" customHeight="1" thickBot="1">
      <c r="A37" s="18" t="s">
        <v>12</v>
      </c>
      <c r="B37" s="6">
        <f>Enunciado!C25+Enunciado!D25</f>
        <v>4</v>
      </c>
      <c r="H37" s="1"/>
      <c r="I37" s="1"/>
      <c r="J37" s="1"/>
      <c r="K37" s="25">
        <f>H33</f>
        <v>1</v>
      </c>
      <c r="L37" s="20"/>
      <c r="M37" s="12"/>
      <c r="N37" s="26">
        <f>K37+M36</f>
        <v>4</v>
      </c>
      <c r="O37" s="1"/>
      <c r="P37" s="1"/>
      <c r="Q37" s="25">
        <f>MAX(N37,N31)</f>
        <v>4</v>
      </c>
      <c r="R37" s="20"/>
      <c r="S37" s="12"/>
      <c r="T37" s="26">
        <f>Q37+S36</f>
        <v>5</v>
      </c>
      <c r="U37" s="9"/>
      <c r="V37" s="8"/>
      <c r="W37" s="11">
        <f>MAX(U43,Z31)</f>
        <v>9</v>
      </c>
      <c r="X37" s="9"/>
      <c r="Y37" s="12"/>
      <c r="Z37" s="26">
        <f>W37+Y36</f>
        <v>13</v>
      </c>
      <c r="AA37" s="1"/>
      <c r="AB37" s="1"/>
      <c r="AC37" s="1"/>
      <c r="AD37" s="1"/>
      <c r="AE37" s="1"/>
      <c r="AF37" s="1"/>
    </row>
    <row r="38" spans="1:33" ht="13.9" customHeight="1" thickTop="1" thickBot="1">
      <c r="A38" s="18" t="s">
        <v>2</v>
      </c>
      <c r="B38" s="6">
        <f>Enunciado!C26+Enunciado!D26</f>
        <v>2</v>
      </c>
      <c r="H38" s="1"/>
      <c r="I38" s="1"/>
      <c r="J38" s="1"/>
      <c r="K38" s="23">
        <f>N38-M36</f>
        <v>1</v>
      </c>
      <c r="L38" s="3"/>
      <c r="M38" s="2"/>
      <c r="N38" s="26">
        <f>Q38</f>
        <v>4</v>
      </c>
      <c r="O38" s="1"/>
      <c r="P38" s="1"/>
      <c r="Q38" s="23">
        <f>T38-S36</f>
        <v>4</v>
      </c>
      <c r="R38" s="3"/>
      <c r="S38" s="2"/>
      <c r="T38" s="26">
        <f>R44</f>
        <v>5</v>
      </c>
      <c r="U38" s="9"/>
      <c r="V38" s="8"/>
      <c r="W38" s="23">
        <f>Z38-Y36</f>
        <v>9</v>
      </c>
      <c r="X38" s="3"/>
      <c r="Y38" s="2"/>
      <c r="Z38" s="13">
        <f>MIN(X45,AC40)</f>
        <v>13</v>
      </c>
      <c r="AA38" s="1"/>
      <c r="AB38" s="20"/>
      <c r="AC38" s="95" t="s">
        <v>8</v>
      </c>
      <c r="AD38" s="96"/>
      <c r="AE38" s="97">
        <f>B42</f>
        <v>4</v>
      </c>
      <c r="AF38" s="98"/>
    </row>
    <row r="39" spans="1:33" ht="13.9" customHeight="1" thickBot="1">
      <c r="A39" s="18" t="s">
        <v>7</v>
      </c>
      <c r="B39" s="6">
        <f>Enunciado!C27+Enunciado!D27</f>
        <v>4</v>
      </c>
      <c r="H39" s="1"/>
      <c r="I39" s="1"/>
      <c r="J39" s="20"/>
      <c r="K39" s="89">
        <f>N38-K37</f>
        <v>3</v>
      </c>
      <c r="L39" s="90"/>
      <c r="M39" s="91">
        <f>K39-M36</f>
        <v>0</v>
      </c>
      <c r="N39" s="92"/>
      <c r="O39" s="9"/>
      <c r="P39" s="1"/>
      <c r="Q39" s="89">
        <f>T38-Q37</f>
        <v>1</v>
      </c>
      <c r="R39" s="90"/>
      <c r="S39" s="91">
        <f>Q39-S36</f>
        <v>0</v>
      </c>
      <c r="T39" s="92"/>
      <c r="U39" s="9"/>
      <c r="V39" s="8"/>
      <c r="W39" s="89">
        <f>Z38-W37</f>
        <v>4</v>
      </c>
      <c r="X39" s="90"/>
      <c r="Y39" s="91">
        <f>W39-Y36</f>
        <v>0</v>
      </c>
      <c r="Z39" s="92"/>
      <c r="AA39" s="1"/>
      <c r="AB39" s="1"/>
      <c r="AC39" s="25">
        <f>Z37</f>
        <v>13</v>
      </c>
      <c r="AD39" s="20"/>
      <c r="AE39" s="12"/>
      <c r="AF39" s="26">
        <f>AC39+AE38</f>
        <v>17</v>
      </c>
    </row>
    <row r="40" spans="1:33" ht="13.9" customHeight="1" thickTop="1" thickBot="1">
      <c r="A40" s="18" t="s">
        <v>5</v>
      </c>
      <c r="B40" s="6">
        <f>Enunciado!C28+Enunciado!D28</f>
        <v>4</v>
      </c>
      <c r="H40" s="1"/>
      <c r="I40" s="1"/>
      <c r="J40" s="1"/>
      <c r="K40" s="9"/>
      <c r="L40" s="9"/>
      <c r="M40" s="1"/>
      <c r="N40" s="1"/>
      <c r="O40" s="1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"/>
      <c r="AB40" s="1"/>
      <c r="AC40" s="23">
        <f>AF40-AE38</f>
        <v>13</v>
      </c>
      <c r="AD40" s="3"/>
      <c r="AE40" s="2"/>
      <c r="AF40" s="26">
        <f>AC48</f>
        <v>17</v>
      </c>
    </row>
    <row r="41" spans="1:33" ht="13.9" customHeight="1" thickBot="1">
      <c r="A41" s="18" t="s">
        <v>4</v>
      </c>
      <c r="B41" s="6">
        <f>Enunciado!C29+Enunciado!D29</f>
        <v>2</v>
      </c>
      <c r="H41" s="1"/>
      <c r="K41" s="1"/>
      <c r="L41" s="10"/>
      <c r="M41" s="10"/>
      <c r="N41" s="10"/>
      <c r="O41" s="10"/>
      <c r="P41" s="9"/>
      <c r="Q41" s="9"/>
      <c r="R41" s="10"/>
      <c r="S41" s="10"/>
      <c r="T41" s="10"/>
      <c r="U41" s="10"/>
      <c r="V41" s="1"/>
      <c r="AB41" s="20"/>
      <c r="AC41" s="89">
        <f>AF40-AC39</f>
        <v>4</v>
      </c>
      <c r="AD41" s="90"/>
      <c r="AE41" s="91">
        <f>AC41-AE38</f>
        <v>0</v>
      </c>
      <c r="AF41" s="92"/>
    </row>
    <row r="42" spans="1:33" ht="13.9" customHeight="1" thickTop="1" thickBot="1">
      <c r="A42" s="18" t="s">
        <v>8</v>
      </c>
      <c r="B42" s="6">
        <f>Enunciado!C30+Enunciado!D30</f>
        <v>4</v>
      </c>
      <c r="H42" s="1"/>
      <c r="K42" s="1"/>
      <c r="L42" s="36" t="s">
        <v>12</v>
      </c>
      <c r="M42" s="55"/>
      <c r="N42" s="56">
        <f>B37</f>
        <v>4</v>
      </c>
      <c r="O42" s="37"/>
      <c r="P42" s="1"/>
      <c r="Q42" s="8"/>
      <c r="R42" s="54" t="s">
        <v>7</v>
      </c>
      <c r="S42" s="55"/>
      <c r="T42" s="56">
        <f>B39</f>
        <v>4</v>
      </c>
      <c r="U42" s="37"/>
      <c r="V42" s="1"/>
      <c r="W42" s="1"/>
      <c r="X42" s="1"/>
      <c r="Y42" s="1"/>
      <c r="Z42" s="1"/>
      <c r="AA42" s="20"/>
      <c r="AB42" s="1"/>
      <c r="AC42" s="1"/>
      <c r="AD42" s="1"/>
      <c r="AE42" s="1"/>
      <c r="AF42" s="1"/>
    </row>
    <row r="43" spans="1:33" ht="13.9" customHeight="1" thickTop="1" thickBot="1">
      <c r="A43" s="18" t="s">
        <v>14</v>
      </c>
      <c r="B43" s="6">
        <f>Enunciado!C31+Enunciado!D31</f>
        <v>2</v>
      </c>
      <c r="C43" s="1"/>
      <c r="D43" s="1"/>
      <c r="E43" s="1"/>
      <c r="F43" s="9"/>
      <c r="G43" s="9"/>
      <c r="H43" s="1"/>
      <c r="K43" s="1"/>
      <c r="L43" s="11">
        <f>G45</f>
        <v>1</v>
      </c>
      <c r="M43" s="9"/>
      <c r="N43" s="12"/>
      <c r="O43" s="26">
        <f>L43+N42</f>
        <v>5</v>
      </c>
      <c r="P43" s="1"/>
      <c r="Q43" s="1"/>
      <c r="R43" s="11">
        <f>MAX(T37,O43)</f>
        <v>5</v>
      </c>
      <c r="S43" s="9"/>
      <c r="T43" s="12"/>
      <c r="U43" s="26">
        <f>R43+T42</f>
        <v>9</v>
      </c>
      <c r="V43" s="1"/>
      <c r="X43" s="34" t="s">
        <v>4</v>
      </c>
      <c r="Y43" s="35"/>
      <c r="Z43" s="93">
        <f>B41</f>
        <v>2</v>
      </c>
      <c r="AA43" s="94"/>
      <c r="AB43" s="1"/>
      <c r="AC43" s="1"/>
      <c r="AD43" s="1"/>
      <c r="AE43" s="1"/>
      <c r="AF43" s="1"/>
    </row>
    <row r="44" spans="1:33" ht="13.9" customHeight="1" thickTop="1" thickBot="1">
      <c r="A44" s="19" t="s">
        <v>15</v>
      </c>
      <c r="B44" s="6">
        <f>Enunciado!C32+Enunciado!D32</f>
        <v>2</v>
      </c>
      <c r="C44" s="1"/>
      <c r="D44" s="101" t="s">
        <v>10</v>
      </c>
      <c r="E44" s="102"/>
      <c r="F44" s="103">
        <f>B32</f>
        <v>1</v>
      </c>
      <c r="G44" s="104"/>
      <c r="H44" s="1"/>
      <c r="K44" s="1"/>
      <c r="L44" s="23">
        <f>O44-N42</f>
        <v>1</v>
      </c>
      <c r="M44" s="3"/>
      <c r="N44" s="2"/>
      <c r="O44" s="13">
        <f>R44</f>
        <v>5</v>
      </c>
      <c r="P44" s="9"/>
      <c r="Q44" s="1"/>
      <c r="R44" s="23">
        <f>U44-T42</f>
        <v>5</v>
      </c>
      <c r="S44" s="3"/>
      <c r="T44" s="2"/>
      <c r="U44" s="13">
        <f>W38</f>
        <v>9</v>
      </c>
      <c r="V44" s="9"/>
      <c r="X44" s="23">
        <f>Z37</f>
        <v>13</v>
      </c>
      <c r="Y44" s="20"/>
      <c r="Z44" s="12"/>
      <c r="AA44" s="26">
        <f>X44+Z43</f>
        <v>15</v>
      </c>
      <c r="AB44" s="1"/>
      <c r="AC44" s="1"/>
      <c r="AD44" s="1"/>
      <c r="AE44" s="1"/>
      <c r="AF44" s="1"/>
    </row>
    <row r="45" spans="1:33" ht="13.9" customHeight="1" thickBot="1">
      <c r="A45" s="18"/>
      <c r="B45" s="6"/>
      <c r="C45" s="1"/>
      <c r="D45" s="14">
        <v>0</v>
      </c>
      <c r="E45" s="9"/>
      <c r="F45" s="12"/>
      <c r="G45" s="26">
        <f>D45+F44</f>
        <v>1</v>
      </c>
      <c r="H45" s="1"/>
      <c r="K45" s="8"/>
      <c r="L45" s="89">
        <f>O44-L43</f>
        <v>4</v>
      </c>
      <c r="M45" s="90"/>
      <c r="N45" s="91">
        <f>L45-N42</f>
        <v>0</v>
      </c>
      <c r="O45" s="92"/>
      <c r="Q45" s="8"/>
      <c r="R45" s="89">
        <f>U44-R43</f>
        <v>4</v>
      </c>
      <c r="S45" s="90"/>
      <c r="T45" s="91">
        <f>R45-T42</f>
        <v>0</v>
      </c>
      <c r="U45" s="92"/>
      <c r="V45" s="9"/>
      <c r="X45" s="23">
        <f>AA45-Z43</f>
        <v>15</v>
      </c>
      <c r="Y45" s="3"/>
      <c r="Z45" s="2"/>
      <c r="AA45" s="24">
        <f>MIN(X51,AC48)</f>
        <v>17</v>
      </c>
      <c r="AB45" s="1"/>
      <c r="AC45" s="1"/>
      <c r="AD45" s="1"/>
      <c r="AE45" s="1"/>
      <c r="AF45" s="20"/>
      <c r="AG45" s="1"/>
    </row>
    <row r="46" spans="1:33" ht="13.9" customHeight="1" thickTop="1" thickBot="1">
      <c r="A46" s="18"/>
      <c r="B46" s="6"/>
      <c r="C46" s="1"/>
      <c r="D46" s="23">
        <f>G46-F44</f>
        <v>0</v>
      </c>
      <c r="E46" s="3"/>
      <c r="F46" s="2"/>
      <c r="G46" s="13">
        <f>L44</f>
        <v>1</v>
      </c>
      <c r="H46" s="1"/>
      <c r="K46" s="21"/>
      <c r="L46" s="20"/>
      <c r="M46" s="20"/>
      <c r="N46" s="20"/>
      <c r="O46" s="20"/>
      <c r="Q46" s="9"/>
      <c r="R46" s="9"/>
      <c r="S46" s="9"/>
      <c r="T46" s="9"/>
      <c r="U46" s="9"/>
      <c r="X46" s="89">
        <f>AA45-X44</f>
        <v>4</v>
      </c>
      <c r="Y46" s="90"/>
      <c r="Z46" s="91">
        <f>X46-Z43</f>
        <v>2</v>
      </c>
      <c r="AA46" s="92"/>
      <c r="AC46" s="34" t="s">
        <v>15</v>
      </c>
      <c r="AD46" s="35"/>
      <c r="AE46" s="93">
        <f>B44</f>
        <v>2</v>
      </c>
      <c r="AF46" s="94"/>
      <c r="AG46" s="1"/>
    </row>
    <row r="47" spans="1:33" ht="13.9" customHeight="1" thickBot="1">
      <c r="A47" s="18"/>
      <c r="B47" s="6"/>
      <c r="C47" s="1"/>
      <c r="D47" s="89">
        <f>G46-D45</f>
        <v>1</v>
      </c>
      <c r="E47" s="90"/>
      <c r="F47" s="91">
        <f>D47-F44</f>
        <v>0</v>
      </c>
      <c r="G47" s="92"/>
      <c r="H47" s="1"/>
      <c r="X47" s="9"/>
      <c r="Y47" s="1"/>
      <c r="Z47" s="1"/>
      <c r="AA47" s="9"/>
      <c r="AC47" s="23">
        <f>MAX(AF39,AA44)</f>
        <v>17</v>
      </c>
      <c r="AD47" s="20"/>
      <c r="AE47" s="12"/>
      <c r="AF47" s="26">
        <f>AC47+AE46</f>
        <v>19</v>
      </c>
      <c r="AG47" s="1"/>
    </row>
    <row r="48" spans="1:33" ht="13.9" customHeight="1" thickTop="1" thickBot="1">
      <c r="A48" s="18"/>
      <c r="B48" s="6"/>
      <c r="C48" s="1"/>
      <c r="D48" s="1"/>
      <c r="E48" s="1"/>
      <c r="F48" s="9"/>
      <c r="G48" s="9"/>
      <c r="H48" s="1"/>
      <c r="J48" s="9"/>
      <c r="K48" s="9"/>
      <c r="L48" s="1"/>
      <c r="M48" s="1"/>
      <c r="W48" s="1"/>
      <c r="X48" s="1"/>
      <c r="Y48" s="1"/>
      <c r="Z48" s="1"/>
      <c r="AA48" s="20"/>
      <c r="AC48" s="23">
        <f>AF48-AE46</f>
        <v>17</v>
      </c>
      <c r="AD48" s="3"/>
      <c r="AE48" s="2"/>
      <c r="AF48" s="24">
        <f>MAX(AF47,AA50)</f>
        <v>19</v>
      </c>
      <c r="AG48" s="1"/>
    </row>
    <row r="49" spans="1:33" ht="13.9" customHeight="1" thickTop="1" thickBot="1">
      <c r="A49" s="18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X49" s="34" t="s">
        <v>14</v>
      </c>
      <c r="Y49" s="35"/>
      <c r="Z49" s="93">
        <f>B43</f>
        <v>2</v>
      </c>
      <c r="AA49" s="94"/>
      <c r="AC49" s="89">
        <f>AF48-AC47</f>
        <v>2</v>
      </c>
      <c r="AD49" s="90"/>
      <c r="AE49" s="91">
        <f>AC49-AE46</f>
        <v>0</v>
      </c>
      <c r="AF49" s="92"/>
      <c r="AG49" s="1"/>
    </row>
    <row r="50" spans="1:33" ht="13.9" customHeight="1" thickBot="1">
      <c r="A50" s="18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X50" s="23">
        <f>AA44</f>
        <v>15</v>
      </c>
      <c r="Y50" s="20"/>
      <c r="Z50" s="12"/>
      <c r="AA50" s="26">
        <f>X50+Z49</f>
        <v>17</v>
      </c>
      <c r="AC50" s="9"/>
      <c r="AD50" s="1"/>
      <c r="AE50" s="1"/>
      <c r="AF50" s="9"/>
      <c r="AG50" s="1"/>
    </row>
    <row r="51" spans="1:33" ht="13.9" customHeight="1" thickBo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9"/>
      <c r="X51" s="23">
        <f>AA51-Z49</f>
        <v>17</v>
      </c>
      <c r="Y51" s="3"/>
      <c r="Z51" s="2"/>
      <c r="AA51" s="24">
        <f>MAX(AA50,AF47)</f>
        <v>19</v>
      </c>
      <c r="AB51" s="1"/>
      <c r="AC51" s="1"/>
      <c r="AD51" s="1"/>
      <c r="AE51" s="1"/>
      <c r="AF51" s="1"/>
    </row>
    <row r="52" spans="1:33" ht="13.9" customHeight="1" thickBot="1">
      <c r="X52" s="89">
        <f>AA51-X50</f>
        <v>4</v>
      </c>
      <c r="Y52" s="90"/>
      <c r="Z52" s="91">
        <f>X52-Z49</f>
        <v>2</v>
      </c>
      <c r="AA52" s="92"/>
      <c r="AB52" s="1"/>
    </row>
    <row r="53" spans="1:33" ht="13.9" customHeight="1" thickTop="1">
      <c r="X53" s="9"/>
      <c r="Y53" s="1"/>
      <c r="Z53" s="1"/>
      <c r="AA53" s="9"/>
      <c r="AB53" s="1"/>
    </row>
    <row r="54" spans="1:33" ht="13.9" customHeight="1"/>
    <row r="55" spans="1:33" ht="13.9" customHeight="1"/>
    <row r="56" spans="1:33" ht="13.9" customHeight="1"/>
    <row r="57" spans="1:33" ht="13.9" customHeight="1"/>
    <row r="58" spans="1:33" ht="13.9" customHeight="1"/>
    <row r="59" spans="1:33" ht="13.9" customHeight="1"/>
    <row r="60" spans="1:33" ht="13.9" customHeight="1"/>
    <row r="61" spans="1:33" ht="13.9" customHeight="1"/>
    <row r="62" spans="1:33" ht="13.9" customHeight="1"/>
    <row r="63" spans="1:33" ht="13.9" customHeight="1"/>
    <row r="64" spans="1:33" ht="13.9" customHeight="1"/>
    <row r="65" ht="13.9" customHeight="1"/>
    <row r="66" ht="13.9" customHeight="1"/>
    <row r="67" ht="13.9" customHeight="1"/>
    <row r="68" ht="13.9" customHeight="1"/>
    <row r="69" ht="13.9" customHeight="1"/>
    <row r="70" ht="13.9" customHeight="1"/>
    <row r="71" ht="13.9" customHeight="1"/>
    <row r="72" ht="13.9" customHeight="1"/>
    <row r="73" ht="13.9" customHeight="1"/>
    <row r="74" ht="13.9" customHeight="1"/>
    <row r="75" ht="13.9" customHeight="1"/>
    <row r="76" ht="13.9" customHeight="1"/>
    <row r="77" ht="13.9" customHeight="1"/>
    <row r="78" ht="13.9" customHeight="1"/>
    <row r="79" ht="13.9" customHeight="1"/>
    <row r="80" ht="13.9" customHeight="1"/>
    <row r="81" ht="13.9" customHeight="1"/>
    <row r="82" ht="13.9" customHeight="1"/>
    <row r="83" ht="13.9" customHeight="1"/>
    <row r="84" ht="13.9" customHeight="1"/>
    <row r="85" ht="13.9" customHeight="1"/>
    <row r="86" ht="13.9" customHeight="1"/>
    <row r="87" ht="13.9" customHeight="1"/>
    <row r="88" ht="13.9" customHeight="1"/>
    <row r="89" ht="13.9" customHeight="1"/>
    <row r="90" ht="13.9" customHeight="1"/>
    <row r="91" ht="13.9" customHeight="1"/>
    <row r="92" ht="13.9" customHeight="1"/>
    <row r="93" ht="13.9" customHeight="1"/>
    <row r="94" ht="13.9" customHeight="1"/>
    <row r="95" ht="13.9" customHeight="1"/>
    <row r="96" ht="13.9" customHeight="1"/>
    <row r="97" ht="13.9" customHeight="1"/>
    <row r="98" ht="13.9" customHeight="1"/>
    <row r="99" ht="13.9" customHeight="1"/>
    <row r="100" ht="13.9" customHeight="1"/>
    <row r="101" ht="13.9" customHeight="1"/>
    <row r="102" ht="13.9" customHeight="1"/>
    <row r="103" ht="13.9" customHeight="1"/>
    <row r="104" ht="13.9" customHeight="1"/>
    <row r="105" ht="13.9" customHeight="1"/>
    <row r="106" ht="13.9" customHeight="1"/>
    <row r="107" ht="13.9" customHeight="1"/>
    <row r="108" ht="13.9" customHeight="1"/>
    <row r="109" ht="13.9" customHeight="1"/>
    <row r="110" ht="13.9" customHeight="1"/>
    <row r="111" ht="13.9" customHeight="1"/>
    <row r="112" ht="13.9" customHeight="1"/>
    <row r="113" ht="13.9" customHeight="1"/>
    <row r="114" ht="13.9" customHeight="1"/>
    <row r="115" ht="13.9" customHeight="1"/>
    <row r="116" ht="13.9" customHeight="1"/>
    <row r="117" ht="13.9" customHeight="1"/>
    <row r="118" ht="13.9" customHeight="1"/>
    <row r="119" ht="13.9" customHeight="1"/>
    <row r="120" ht="13.9" customHeight="1"/>
    <row r="121" ht="13.9" customHeight="1"/>
    <row r="122" ht="13.9" customHeight="1"/>
    <row r="123" ht="13.9" customHeight="1"/>
    <row r="124" ht="13.9" customHeight="1"/>
    <row r="125" ht="13.9" customHeight="1"/>
    <row r="126" ht="13.9" customHeight="1"/>
    <row r="127" ht="13.9" customHeight="1"/>
    <row r="128" ht="13.9" customHeight="1"/>
    <row r="129" ht="13.9" customHeight="1"/>
    <row r="130" ht="13.9" customHeight="1"/>
    <row r="131" ht="13.9" customHeight="1"/>
    <row r="132" ht="13.9" customHeight="1"/>
    <row r="133" ht="13.9" customHeight="1"/>
    <row r="134" ht="13.9" customHeight="1"/>
    <row r="135" ht="13.9" customHeight="1"/>
    <row r="136" ht="13.9" customHeight="1"/>
    <row r="137" ht="13.9" customHeight="1"/>
    <row r="138" ht="13.9" customHeight="1"/>
    <row r="139" ht="13.9" customHeight="1"/>
    <row r="140" ht="13.9" customHeight="1"/>
    <row r="141" ht="13.9" customHeight="1"/>
    <row r="142" ht="13.9" customHeight="1"/>
    <row r="143" ht="13.9" customHeight="1"/>
    <row r="144" ht="13.9" customHeight="1"/>
    <row r="145" ht="13.9" customHeight="1"/>
    <row r="146" ht="13.9" customHeight="1"/>
    <row r="147" ht="13.9" customHeight="1"/>
    <row r="148" ht="13.9" customHeight="1"/>
    <row r="149" ht="13.9" customHeight="1"/>
    <row r="150" ht="13.9" customHeight="1"/>
    <row r="151" ht="13.9" customHeight="1"/>
  </sheetData>
  <mergeCells count="90">
    <mergeCell ref="X52:Y52"/>
    <mergeCell ref="Z52:AA52"/>
    <mergeCell ref="Z46:AA46"/>
    <mergeCell ref="AE46:AF46"/>
    <mergeCell ref="D47:E47"/>
    <mergeCell ref="F47:G47"/>
    <mergeCell ref="Z49:AA49"/>
    <mergeCell ref="AC49:AD49"/>
    <mergeCell ref="AE49:AF49"/>
    <mergeCell ref="L45:M45"/>
    <mergeCell ref="N45:O45"/>
    <mergeCell ref="R45:S45"/>
    <mergeCell ref="T45:U45"/>
    <mergeCell ref="X46:Y46"/>
    <mergeCell ref="AC41:AD41"/>
    <mergeCell ref="AE41:AF41"/>
    <mergeCell ref="Z43:AA43"/>
    <mergeCell ref="D44:E44"/>
    <mergeCell ref="F44:G44"/>
    <mergeCell ref="AC38:AD38"/>
    <mergeCell ref="AE38:AF38"/>
    <mergeCell ref="K39:L39"/>
    <mergeCell ref="M39:N39"/>
    <mergeCell ref="Q39:R39"/>
    <mergeCell ref="S39:T39"/>
    <mergeCell ref="W39:X39"/>
    <mergeCell ref="Y39:Z39"/>
    <mergeCell ref="Y33:Z33"/>
    <mergeCell ref="E35:F35"/>
    <mergeCell ref="G35:H35"/>
    <mergeCell ref="K36:L36"/>
    <mergeCell ref="M36:N36"/>
    <mergeCell ref="W36:X36"/>
    <mergeCell ref="Y36:Z36"/>
    <mergeCell ref="K33:L33"/>
    <mergeCell ref="M33:N33"/>
    <mergeCell ref="Q33:R33"/>
    <mergeCell ref="S33:T33"/>
    <mergeCell ref="W33:X33"/>
    <mergeCell ref="K30:L30"/>
    <mergeCell ref="M30:N30"/>
    <mergeCell ref="W30:X30"/>
    <mergeCell ref="Y30:Z30"/>
    <mergeCell ref="E32:F32"/>
    <mergeCell ref="G32:H32"/>
    <mergeCell ref="Z22:AA22"/>
    <mergeCell ref="X25:Y25"/>
    <mergeCell ref="Z25:AA25"/>
    <mergeCell ref="AE22:AF22"/>
    <mergeCell ref="AC22:AD22"/>
    <mergeCell ref="E5:F5"/>
    <mergeCell ref="G5:H5"/>
    <mergeCell ref="E8:F8"/>
    <mergeCell ref="G8:H8"/>
    <mergeCell ref="K9:L9"/>
    <mergeCell ref="M9:N9"/>
    <mergeCell ref="Q6:R6"/>
    <mergeCell ref="S6:T6"/>
    <mergeCell ref="D17:E17"/>
    <mergeCell ref="F17:G17"/>
    <mergeCell ref="AC11:AD11"/>
    <mergeCell ref="AE11:AF11"/>
    <mergeCell ref="K12:L12"/>
    <mergeCell ref="M12:N12"/>
    <mergeCell ref="W3:X3"/>
    <mergeCell ref="Y3:Z3"/>
    <mergeCell ref="Q12:R12"/>
    <mergeCell ref="S12:T12"/>
    <mergeCell ref="W6:X6"/>
    <mergeCell ref="Y6:Z6"/>
    <mergeCell ref="Y9:Z9"/>
    <mergeCell ref="K3:L3"/>
    <mergeCell ref="M3:N3"/>
    <mergeCell ref="K6:L6"/>
    <mergeCell ref="M6:N6"/>
    <mergeCell ref="W9:X9"/>
    <mergeCell ref="AC14:AD14"/>
    <mergeCell ref="AE14:AF14"/>
    <mergeCell ref="AE19:AF19"/>
    <mergeCell ref="L18:M18"/>
    <mergeCell ref="R18:S18"/>
    <mergeCell ref="N18:O18"/>
    <mergeCell ref="X19:Y19"/>
    <mergeCell ref="Z19:AA19"/>
    <mergeCell ref="W12:X12"/>
    <mergeCell ref="Y12:Z12"/>
    <mergeCell ref="T18:U18"/>
    <mergeCell ref="Z16:AA16"/>
    <mergeCell ref="D20:E20"/>
    <mergeCell ref="F20:G20"/>
  </mergeCells>
  <conditionalFormatting sqref="C10">
    <cfRule type="expression" priority="2">
      <formula>"Y($C$10="" "";Caminocrítico!$S$6=0)"</formula>
    </cfRule>
  </conditionalFormatting>
  <conditionalFormatting sqref="C37">
    <cfRule type="expression" priority="1">
      <formula>"Y($C$10="" "";Caminocrítico!$S$6=0)"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Planificación</vt:lpstr>
      <vt:lpstr>Caminocrítico</vt:lpstr>
    </vt:vector>
  </TitlesOfParts>
  <Company>UPV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anconpei</dc:creator>
  <cp:lastModifiedBy>Asus</cp:lastModifiedBy>
  <dcterms:created xsi:type="dcterms:W3CDTF">2014-02-26T09:32:07Z</dcterms:created>
  <dcterms:modified xsi:type="dcterms:W3CDTF">2022-05-04T17:11:23Z</dcterms:modified>
</cp:coreProperties>
</file>