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险种" sheetId="3" r:id="rId1"/>
    <sheet name="保单" sheetId="8" r:id="rId2"/>
    <sheet name="营服" sheetId="5" r:id="rId3"/>
    <sheet name="营业部" sheetId="6" r:id="rId4"/>
    <sheet name="营业组" sheetId="7" r:id="rId5"/>
    <sheet name="代理人" sheetId="2" r:id="rId6"/>
    <sheet name="认购" sheetId="4" r:id="rId7"/>
    <sheet name="网址" sheetId="1" r:id="rId8"/>
  </sheets>
  <definedNames>
    <definedName name="_xlnm._FilterDatabase" localSheetId="0" hidden="1">险种!$A$1:$Z$502</definedName>
    <definedName name="_xlnm._FilterDatabase" localSheetId="5" hidden="1">代理人!$A$1:$AD$307</definedName>
    <definedName name="_xlnm._FilterDatabase" localSheetId="4" hidden="1">营业组!$A$2:$P$24</definedName>
  </definedNames>
  <calcPr calcId="144525"/>
</workbook>
</file>

<file path=xl/sharedStrings.xml><?xml version="1.0" encoding="utf-8"?>
<sst xmlns="http://schemas.openxmlformats.org/spreadsheetml/2006/main" count="2576" uniqueCount="518">
  <si>
    <t>四级机构名称</t>
  </si>
  <si>
    <t>部名称</t>
  </si>
  <si>
    <t>组名称</t>
  </si>
  <si>
    <t>业务员姓名</t>
  </si>
  <si>
    <t>业务员代码</t>
  </si>
  <si>
    <t>投保单号</t>
  </si>
  <si>
    <t>实际险种ID</t>
  </si>
  <si>
    <t>险种名称</t>
  </si>
  <si>
    <t>是否自保件</t>
  </si>
  <si>
    <t>预收时间</t>
  </si>
  <si>
    <t>承保时间</t>
  </si>
  <si>
    <t>保单状态</t>
  </si>
  <si>
    <t>交费期</t>
  </si>
  <si>
    <t>险种状态</t>
  </si>
  <si>
    <t>预收FYC</t>
  </si>
  <si>
    <t>预收保额</t>
  </si>
  <si>
    <t>预收价值/NBV</t>
  </si>
  <si>
    <t>预收期交保费</t>
  </si>
  <si>
    <t>预收规模保费</t>
  </si>
  <si>
    <t>转账时间</t>
  </si>
  <si>
    <t>保单责任状态</t>
  </si>
  <si>
    <t>时间</t>
  </si>
  <si>
    <t>是否3000P</t>
  </si>
  <si>
    <t>福禄20保单号</t>
  </si>
  <si>
    <t>首周3000P</t>
  </si>
  <si>
    <t>龙虾节名额</t>
  </si>
  <si>
    <t>淮南本部</t>
  </si>
  <si>
    <t>程文侠部</t>
  </si>
  <si>
    <t>程文侠部程文侠组</t>
  </si>
  <si>
    <t>程文侠</t>
  </si>
  <si>
    <t>医安心</t>
  </si>
  <si>
    <t>否</t>
  </si>
  <si>
    <t>等待自动核保</t>
  </si>
  <si>
    <t>待核保</t>
  </si>
  <si>
    <t>福禄欣禧</t>
  </si>
  <si>
    <t>爱安心</t>
  </si>
  <si>
    <t>凤台</t>
  </si>
  <si>
    <t>飞龙部</t>
  </si>
  <si>
    <t>圣绍锦组</t>
  </si>
  <si>
    <t>康菊</t>
  </si>
  <si>
    <t>超e保2021</t>
  </si>
  <si>
    <t>首期待承保</t>
  </si>
  <si>
    <t>谢家集</t>
  </si>
  <si>
    <t>志信部</t>
  </si>
  <si>
    <t>叶琳组</t>
  </si>
  <si>
    <t>杨琴</t>
  </si>
  <si>
    <t>真爱健康2021</t>
  </si>
  <si>
    <t>医无忧2021</t>
  </si>
  <si>
    <t>志信部杨娟组</t>
  </si>
  <si>
    <t>杨娟</t>
  </si>
  <si>
    <t>鑫如意</t>
  </si>
  <si>
    <t>富贵尊账户</t>
  </si>
  <si>
    <t>药无忧2021医疗</t>
  </si>
  <si>
    <t>超越部</t>
  </si>
  <si>
    <t>蒋忠茹组</t>
  </si>
  <si>
    <t>缪玉玲</t>
  </si>
  <si>
    <t>保单进入正常有效状态</t>
  </si>
  <si>
    <t>承保生效</t>
  </si>
  <si>
    <t>有效</t>
  </si>
  <si>
    <t>佳慧部</t>
  </si>
  <si>
    <t>左颖组</t>
  </si>
  <si>
    <t>郑皓月</t>
  </si>
  <si>
    <t>福禄顺禧</t>
  </si>
  <si>
    <t>是</t>
  </si>
  <si>
    <t>程文侠部宋业凤组</t>
  </si>
  <si>
    <t>程梅</t>
  </si>
  <si>
    <t>程文侠部何静组</t>
  </si>
  <si>
    <t>张秀丽</t>
  </si>
  <si>
    <t>张文粉</t>
  </si>
  <si>
    <t>和谐部</t>
  </si>
  <si>
    <t>和谐部花志勇组</t>
  </si>
  <si>
    <t>花志勇</t>
  </si>
  <si>
    <t>区域</t>
  </si>
  <si>
    <t>分公司ID</t>
  </si>
  <si>
    <t>分公司</t>
  </si>
  <si>
    <t>中支ID</t>
  </si>
  <si>
    <t>中支名称</t>
  </si>
  <si>
    <t>四级机构ID</t>
  </si>
  <si>
    <t>营服ID</t>
  </si>
  <si>
    <t>营服名称</t>
  </si>
  <si>
    <t>区ID</t>
  </si>
  <si>
    <t>区名称</t>
  </si>
  <si>
    <t>部ID</t>
  </si>
  <si>
    <t>组ID</t>
  </si>
  <si>
    <t>业务员ID</t>
  </si>
  <si>
    <t>业务员职级ID</t>
  </si>
  <si>
    <t>业务员职级名称</t>
  </si>
  <si>
    <t>代理人出生日期</t>
  </si>
  <si>
    <t>性别</t>
  </si>
  <si>
    <t>入司日期</t>
  </si>
  <si>
    <t>离司日期</t>
  </si>
  <si>
    <t>试用开始时间</t>
  </si>
  <si>
    <t>人员渠道</t>
  </si>
  <si>
    <t>学历ID</t>
  </si>
  <si>
    <t>学历</t>
  </si>
  <si>
    <t>人员状态</t>
  </si>
  <si>
    <t>保单号</t>
  </si>
  <si>
    <t>第一主险</t>
  </si>
  <si>
    <t>第一主险名称</t>
  </si>
  <si>
    <t>主险缴费期</t>
  </si>
  <si>
    <t>出单方式</t>
  </si>
  <si>
    <t>投保人ID</t>
  </si>
  <si>
    <t>投保人CIF号</t>
  </si>
  <si>
    <t>被保人ID</t>
  </si>
  <si>
    <t>被保人CIF号</t>
  </si>
  <si>
    <t>投保人出生日期</t>
  </si>
  <si>
    <t>第一被保人出生日期</t>
  </si>
  <si>
    <t>投保人性别</t>
  </si>
  <si>
    <t>第一被保人性别</t>
  </si>
  <si>
    <t>转账日期</t>
  </si>
  <si>
    <t>保单当前状态</t>
  </si>
  <si>
    <t>保单终止原因</t>
  </si>
  <si>
    <t>3000价值</t>
  </si>
  <si>
    <t>机构领先北区</t>
  </si>
  <si>
    <t>安徽</t>
  </si>
  <si>
    <t>安徽淮南</t>
  </si>
  <si>
    <t>淮南一区</t>
  </si>
  <si>
    <t>试用业务员</t>
  </si>
  <si>
    <t>女</t>
  </si>
  <si>
    <t>传统个险</t>
  </si>
  <si>
    <t>本科</t>
  </si>
  <si>
    <t>在职</t>
  </si>
  <si>
    <t>立保通</t>
  </si>
  <si>
    <t>男</t>
  </si>
  <si>
    <t>淮南</t>
  </si>
  <si>
    <t>淮南二区</t>
  </si>
  <si>
    <t>正式业务员</t>
  </si>
  <si>
    <t>高中</t>
  </si>
  <si>
    <t>中专</t>
  </si>
  <si>
    <t>太平保宝</t>
  </si>
  <si>
    <t>业务经理一级</t>
  </si>
  <si>
    <t>潘集区</t>
  </si>
  <si>
    <t>大专</t>
  </si>
  <si>
    <t>高级经理一级</t>
  </si>
  <si>
    <t>业务主任</t>
  </si>
  <si>
    <t>5月营服数据追踪表</t>
  </si>
  <si>
    <t>营服</t>
  </si>
  <si>
    <t>月初人力</t>
  </si>
  <si>
    <t>现有人力</t>
  </si>
  <si>
    <t>预收实动人力</t>
  </si>
  <si>
    <t>预收实动率</t>
  </si>
  <si>
    <t>目标价值</t>
  </si>
  <si>
    <t>预收价值</t>
  </si>
  <si>
    <t>预收达成率</t>
  </si>
  <si>
    <t>承保价值</t>
  </si>
  <si>
    <t>承保达成率</t>
  </si>
  <si>
    <t>10号阶段
目标价值</t>
  </si>
  <si>
    <t>阶段预收价值</t>
  </si>
  <si>
    <t>阶段预收达成率</t>
  </si>
  <si>
    <t>阶段承保价值</t>
  </si>
  <si>
    <t>阶段承保达成率</t>
  </si>
  <si>
    <t>5月6日
阶段目标价值</t>
  </si>
  <si>
    <t>5.6阶段
预收价值</t>
  </si>
  <si>
    <t>5.6阶段
预收达成率</t>
  </si>
  <si>
    <t>5.6阶段
承保价值</t>
  </si>
  <si>
    <t>5.6阶段
承保达成率</t>
  </si>
  <si>
    <t>中支</t>
  </si>
  <si>
    <t>营业部报表</t>
  </si>
  <si>
    <t>营业部</t>
  </si>
  <si>
    <t>10号阶段目标价值</t>
  </si>
  <si>
    <t>本部</t>
  </si>
  <si>
    <t>飞越部</t>
  </si>
  <si>
    <t>城区</t>
  </si>
  <si>
    <t>陈桂美部</t>
  </si>
  <si>
    <t>营业组报表</t>
  </si>
  <si>
    <t>本人预收</t>
  </si>
  <si>
    <t>本人承保</t>
  </si>
  <si>
    <t>宋业凤</t>
  </si>
  <si>
    <t>左颖</t>
  </si>
  <si>
    <t>何静</t>
  </si>
  <si>
    <t>陈桂美部李萍组</t>
  </si>
  <si>
    <t>李萍</t>
  </si>
  <si>
    <t>陈桂美部李玲组</t>
  </si>
  <si>
    <t>李玲</t>
  </si>
  <si>
    <t>陈桂美部陈娟组</t>
  </si>
  <si>
    <t>陈娟</t>
  </si>
  <si>
    <t>和谐部李开梅组</t>
  </si>
  <si>
    <t>李开梅</t>
  </si>
  <si>
    <t>陈桂美部陈桂美组</t>
  </si>
  <si>
    <t>陈桂美</t>
  </si>
  <si>
    <t>胡本阁组</t>
  </si>
  <si>
    <t>胡本阁</t>
  </si>
  <si>
    <t>程文侠部李敬腾组</t>
  </si>
  <si>
    <t>李敬腾</t>
  </si>
  <si>
    <t>程文侠部王沁组</t>
  </si>
  <si>
    <t>王沁</t>
  </si>
  <si>
    <t>飞越部方林组</t>
  </si>
  <si>
    <t>方林</t>
  </si>
  <si>
    <t>飞越部吴苑组</t>
  </si>
  <si>
    <t>吴苑</t>
  </si>
  <si>
    <t>程文侠部录爱丽组</t>
  </si>
  <si>
    <t>录爱丽</t>
  </si>
  <si>
    <t>飞越部刘继英组</t>
  </si>
  <si>
    <t>刘继英</t>
  </si>
  <si>
    <t>东风部</t>
  </si>
  <si>
    <t>东风部杨书珍组</t>
  </si>
  <si>
    <t>杨书珍</t>
  </si>
  <si>
    <t>飞越部陈宏霞组</t>
  </si>
  <si>
    <t>陈宏霞</t>
  </si>
  <si>
    <t>志信部陆彬组</t>
  </si>
  <si>
    <t>陆彬</t>
  </si>
  <si>
    <t>叶琳</t>
  </si>
  <si>
    <t>全月预收规保</t>
  </si>
  <si>
    <t>全月承保规保</t>
  </si>
  <si>
    <t>全月预收价值</t>
  </si>
  <si>
    <t>全月承保价值</t>
  </si>
  <si>
    <t>3000P件数</t>
  </si>
  <si>
    <t>是否实动</t>
  </si>
  <si>
    <t>5.1-5.6预收</t>
  </si>
  <si>
    <t>5.1-5.6承保</t>
  </si>
  <si>
    <t>5.1-5.10预收</t>
  </si>
  <si>
    <t>5.1-5.10承保</t>
  </si>
  <si>
    <t>首周预收3000P件数</t>
  </si>
  <si>
    <t>预收拟加佣</t>
  </si>
  <si>
    <t>龙虾节预收名额</t>
  </si>
  <si>
    <t>龙虾节承保名额</t>
  </si>
  <si>
    <t>冲锋队缴费金额</t>
  </si>
  <si>
    <t>预收拟返还</t>
  </si>
  <si>
    <t>承保拟返还</t>
  </si>
  <si>
    <t>冲锋队按摩仪</t>
  </si>
  <si>
    <t>吴在芝</t>
  </si>
  <si>
    <t>储丽娜</t>
  </si>
  <si>
    <t>张少琴</t>
  </si>
  <si>
    <t>马保</t>
  </si>
  <si>
    <t>任永生</t>
  </si>
  <si>
    <t>李廷廷</t>
  </si>
  <si>
    <t>谢丽</t>
  </si>
  <si>
    <t>王思齐</t>
  </si>
  <si>
    <t>钮芳</t>
  </si>
  <si>
    <t>杨海山</t>
  </si>
  <si>
    <t>庄山菊</t>
  </si>
  <si>
    <t>陈利媛</t>
  </si>
  <si>
    <t>蔡瑞群</t>
  </si>
  <si>
    <t>张洪娟</t>
  </si>
  <si>
    <t>徐贺</t>
  </si>
  <si>
    <t>单红侠</t>
  </si>
  <si>
    <t>丁静</t>
  </si>
  <si>
    <t>王芸芸</t>
  </si>
  <si>
    <t>陈连梅</t>
  </si>
  <si>
    <t>缪国龙</t>
  </si>
  <si>
    <t>王平</t>
  </si>
  <si>
    <t>王毅铭</t>
  </si>
  <si>
    <t>王花花</t>
  </si>
  <si>
    <t>杨晶晶</t>
  </si>
  <si>
    <t>郁银芳</t>
  </si>
  <si>
    <t>陈雯雯</t>
  </si>
  <si>
    <t>褚恋恋</t>
  </si>
  <si>
    <t>柏祖林</t>
  </si>
  <si>
    <t>刘艳</t>
  </si>
  <si>
    <t>张君志</t>
  </si>
  <si>
    <t>王梅芝</t>
  </si>
  <si>
    <t>王朋</t>
  </si>
  <si>
    <t>李芳芳</t>
  </si>
  <si>
    <t>程娇娇</t>
  </si>
  <si>
    <t>陈晓艳</t>
  </si>
  <si>
    <t>程楠</t>
  </si>
  <si>
    <t>陶松梅</t>
  </si>
  <si>
    <t>凤翔部</t>
  </si>
  <si>
    <t>张保敬组</t>
  </si>
  <si>
    <t>刘杰</t>
  </si>
  <si>
    <t>黄玲</t>
  </si>
  <si>
    <t>刘锐</t>
  </si>
  <si>
    <t>姚守四</t>
  </si>
  <si>
    <t>杨积莹</t>
  </si>
  <si>
    <t>程单单</t>
  </si>
  <si>
    <t>夏海力</t>
  </si>
  <si>
    <t>胡美华</t>
  </si>
  <si>
    <t>姚昌梅</t>
  </si>
  <si>
    <t>沈金悦</t>
  </si>
  <si>
    <t>丁杰</t>
  </si>
  <si>
    <t>李洋</t>
  </si>
  <si>
    <t>王静</t>
  </si>
  <si>
    <t>陈家甫</t>
  </si>
  <si>
    <t>李悦</t>
  </si>
  <si>
    <t>李玲俐</t>
  </si>
  <si>
    <t>胡文卿</t>
  </si>
  <si>
    <t>段艳勤</t>
  </si>
  <si>
    <t>程晋远</t>
  </si>
  <si>
    <t>陈莎莎</t>
  </si>
  <si>
    <t>孙艳霞</t>
  </si>
  <si>
    <t>徐基云</t>
  </si>
  <si>
    <t>张辉</t>
  </si>
  <si>
    <t>刘金金</t>
  </si>
  <si>
    <t>段传颖</t>
  </si>
  <si>
    <t>胡奇珍</t>
  </si>
  <si>
    <t>徐梅</t>
  </si>
  <si>
    <t>吴妮妮</t>
  </si>
  <si>
    <t>信萍</t>
  </si>
  <si>
    <t>刘鹤</t>
  </si>
  <si>
    <t>侯素良</t>
  </si>
  <si>
    <t>魏娟</t>
  </si>
  <si>
    <t>郑悦</t>
  </si>
  <si>
    <t>程路路</t>
  </si>
  <si>
    <t>刘金萍</t>
  </si>
  <si>
    <t>降级试用业务代表</t>
  </si>
  <si>
    <t>徐杏</t>
  </si>
  <si>
    <t>张兴珍</t>
  </si>
  <si>
    <t>夏继梅</t>
  </si>
  <si>
    <t>褚孝妹</t>
  </si>
  <si>
    <t>魏茂盛</t>
  </si>
  <si>
    <t>高秀梅</t>
  </si>
  <si>
    <t>万其红</t>
  </si>
  <si>
    <t>杨洋</t>
  </si>
  <si>
    <t>曹素光</t>
  </si>
  <si>
    <t>谷玲</t>
  </si>
  <si>
    <t>米莲</t>
  </si>
  <si>
    <t>胡程程</t>
  </si>
  <si>
    <t>东风部尹玲玉组</t>
  </si>
  <si>
    <t>刘卫国</t>
  </si>
  <si>
    <t>周蓓</t>
  </si>
  <si>
    <t>王秀芹</t>
  </si>
  <si>
    <t>彭丽杰</t>
  </si>
  <si>
    <t>陈尚</t>
  </si>
  <si>
    <t>陈斌</t>
  </si>
  <si>
    <t>叶艳</t>
  </si>
  <si>
    <t>王宏</t>
  </si>
  <si>
    <t>高岑</t>
  </si>
  <si>
    <t>刘庆楠</t>
  </si>
  <si>
    <t>高菊秋</t>
  </si>
  <si>
    <t>吕荣刚</t>
  </si>
  <si>
    <t>陈利娜</t>
  </si>
  <si>
    <t>冯春莲</t>
  </si>
  <si>
    <t>潘明月</t>
  </si>
  <si>
    <t>谢齐安</t>
  </si>
  <si>
    <t>东风部陈善美组</t>
  </si>
  <si>
    <t>范春霞</t>
  </si>
  <si>
    <t>陶莎</t>
  </si>
  <si>
    <t>刘翠</t>
  </si>
  <si>
    <t>陈苗苗</t>
  </si>
  <si>
    <t>石秀凤</t>
  </si>
  <si>
    <t>叶文兰</t>
  </si>
  <si>
    <t>陈利萍</t>
  </si>
  <si>
    <t>陈艳</t>
  </si>
  <si>
    <t>孙艳</t>
  </si>
  <si>
    <t>高文龙</t>
  </si>
  <si>
    <t>王芝斌</t>
  </si>
  <si>
    <t>夏大鹏</t>
  </si>
  <si>
    <t>祁玉苗</t>
  </si>
  <si>
    <t>胡成梅</t>
  </si>
  <si>
    <t>段军平</t>
  </si>
  <si>
    <t>曹建航</t>
  </si>
  <si>
    <t>王克侠</t>
  </si>
  <si>
    <t>李芹</t>
  </si>
  <si>
    <t>钟秀丽</t>
  </si>
  <si>
    <t>张萍</t>
  </si>
  <si>
    <t>荣树红</t>
  </si>
  <si>
    <t>宋德永</t>
  </si>
  <si>
    <t>宋芳丽</t>
  </si>
  <si>
    <t>焦玉荣</t>
  </si>
  <si>
    <t>刘盼盼</t>
  </si>
  <si>
    <t>张玲</t>
  </si>
  <si>
    <t>吴怀兰</t>
  </si>
  <si>
    <t>汪嘉维</t>
  </si>
  <si>
    <t>宫丽曼</t>
  </si>
  <si>
    <t>王凤</t>
  </si>
  <si>
    <t>谢雨晨</t>
  </si>
  <si>
    <t>袁萍萍</t>
  </si>
  <si>
    <t>聂慧慧</t>
  </si>
  <si>
    <t>周元元</t>
  </si>
  <si>
    <t>高媛</t>
  </si>
  <si>
    <t>程文侠部王雪莲组</t>
  </si>
  <si>
    <t>王雪</t>
  </si>
  <si>
    <t>孙漫</t>
  </si>
  <si>
    <t>黄月媛</t>
  </si>
  <si>
    <t>程业云</t>
  </si>
  <si>
    <t>倪小平</t>
  </si>
  <si>
    <t>樊荣</t>
  </si>
  <si>
    <t>赵肖</t>
  </si>
  <si>
    <t>刘红梅</t>
  </si>
  <si>
    <t>陈静</t>
  </si>
  <si>
    <t>王小燕</t>
  </si>
  <si>
    <t>刘春艳</t>
  </si>
  <si>
    <t>王洁</t>
  </si>
  <si>
    <t>王宛宛</t>
  </si>
  <si>
    <t>魏春生</t>
  </si>
  <si>
    <t>梁栋</t>
  </si>
  <si>
    <t>荣向芹</t>
  </si>
  <si>
    <t>孙传宏</t>
  </si>
  <si>
    <t>陈凯</t>
  </si>
  <si>
    <t>金家好</t>
  </si>
  <si>
    <t>吴程程</t>
  </si>
  <si>
    <t>管国群</t>
  </si>
  <si>
    <t>吴煜</t>
  </si>
  <si>
    <t>常宏利</t>
  </si>
  <si>
    <t>徐婉婉</t>
  </si>
  <si>
    <t>方若瑜</t>
  </si>
  <si>
    <t>李梅</t>
  </si>
  <si>
    <t>杨之义</t>
  </si>
  <si>
    <t>王新雯</t>
  </si>
  <si>
    <t>郑兆喜</t>
  </si>
  <si>
    <t>李范勤</t>
  </si>
  <si>
    <t>方杰</t>
  </si>
  <si>
    <t>吴家美</t>
  </si>
  <si>
    <t>王秀美</t>
  </si>
  <si>
    <t>陈榕华</t>
  </si>
  <si>
    <t>叶永艳</t>
  </si>
  <si>
    <t>李连秀</t>
  </si>
  <si>
    <t>陈佳敏</t>
  </si>
  <si>
    <t>张玉霞</t>
  </si>
  <si>
    <t>裴华</t>
  </si>
  <si>
    <t>樊琦</t>
  </si>
  <si>
    <t>马强</t>
  </si>
  <si>
    <t>胡莺莺</t>
  </si>
  <si>
    <t>芦鸿文</t>
  </si>
  <si>
    <t>缪龙宇</t>
  </si>
  <si>
    <t>范晓丽</t>
  </si>
  <si>
    <t>张丽</t>
  </si>
  <si>
    <t>陈桂侠</t>
  </si>
  <si>
    <t>万德清</t>
  </si>
  <si>
    <t>王利利</t>
  </si>
  <si>
    <t>倪荣跃</t>
  </si>
  <si>
    <t>刘祥</t>
  </si>
  <si>
    <t>刘洁君</t>
  </si>
  <si>
    <t>蔡影</t>
  </si>
  <si>
    <t>东风部尹桂玉组</t>
  </si>
  <si>
    <t>陆梅</t>
  </si>
  <si>
    <t>李青青</t>
  </si>
  <si>
    <t>聂晓梅</t>
  </si>
  <si>
    <t>王宗波</t>
  </si>
  <si>
    <t>梁可敏</t>
  </si>
  <si>
    <t>仲静静</t>
  </si>
  <si>
    <t>缪侠</t>
  </si>
  <si>
    <t>蒋中云</t>
  </si>
  <si>
    <t>童明明</t>
  </si>
  <si>
    <t>潘集</t>
  </si>
  <si>
    <t>直辖二部</t>
  </si>
  <si>
    <t>直辖二部杨旭组</t>
  </si>
  <si>
    <t>朱磊磊</t>
  </si>
  <si>
    <t>杨军</t>
  </si>
  <si>
    <t>李晓珍</t>
  </si>
  <si>
    <t>孙敏</t>
  </si>
  <si>
    <t>吴迎雪</t>
  </si>
  <si>
    <t>方国兵</t>
  </si>
  <si>
    <t>施燕群</t>
  </si>
  <si>
    <t>苏磊</t>
  </si>
  <si>
    <t>张磊</t>
  </si>
  <si>
    <t>孙雪萍</t>
  </si>
  <si>
    <t>李晓寒</t>
  </si>
  <si>
    <t>童会</t>
  </si>
  <si>
    <t>付双勤</t>
  </si>
  <si>
    <t>王旭旭</t>
  </si>
  <si>
    <t>胡婷</t>
  </si>
  <si>
    <t>石秀钰</t>
  </si>
  <si>
    <t>梁仁芳</t>
  </si>
  <si>
    <t>周淮霞</t>
  </si>
  <si>
    <t>董利</t>
  </si>
  <si>
    <t>周家萍</t>
  </si>
  <si>
    <t>顾正莉</t>
  </si>
  <si>
    <t>胡孝萍</t>
  </si>
  <si>
    <t>曹化利</t>
  </si>
  <si>
    <t>代伟伟</t>
  </si>
  <si>
    <t>李克勤</t>
  </si>
  <si>
    <t>刘庆书</t>
  </si>
  <si>
    <t>王蓓凤</t>
  </si>
  <si>
    <t>孙雅莉</t>
  </si>
  <si>
    <t>刘庆涛</t>
  </si>
  <si>
    <t>刘松</t>
  </si>
  <si>
    <t>韩彦霞</t>
  </si>
  <si>
    <t>刘东</t>
  </si>
  <si>
    <t>陈军</t>
  </si>
  <si>
    <t>刘耀强</t>
  </si>
  <si>
    <t>叶永茂</t>
  </si>
  <si>
    <t>沈宏荣</t>
  </si>
  <si>
    <t>程永华</t>
  </si>
  <si>
    <t>张彩云</t>
  </si>
  <si>
    <t>叶燕燕</t>
  </si>
  <si>
    <t>梁燕群</t>
  </si>
  <si>
    <t>叶龙</t>
  </si>
  <si>
    <t>柏楠</t>
  </si>
  <si>
    <t>况红梅</t>
  </si>
  <si>
    <t>唐晓燕</t>
  </si>
  <si>
    <t>宗友杰</t>
  </si>
  <si>
    <t>宋玉华</t>
  </si>
  <si>
    <t>常红霞</t>
  </si>
  <si>
    <t>万雪梅</t>
  </si>
  <si>
    <t>董慧慧</t>
  </si>
  <si>
    <t>陶兰</t>
  </si>
  <si>
    <t>李娜</t>
  </si>
  <si>
    <t>刘振云</t>
  </si>
  <si>
    <t>姚文俊</t>
  </si>
  <si>
    <t>王康玉</t>
  </si>
  <si>
    <t>尹淑玉</t>
  </si>
  <si>
    <t>王来如</t>
  </si>
  <si>
    <t>王娜</t>
  </si>
  <si>
    <t>王道格</t>
  </si>
  <si>
    <t>周游</t>
  </si>
  <si>
    <t>张静</t>
  </si>
  <si>
    <t>王来艳</t>
  </si>
  <si>
    <t>万传秀</t>
  </si>
  <si>
    <t>张银银</t>
  </si>
  <si>
    <t>何建军</t>
  </si>
  <si>
    <t>王牌部</t>
  </si>
  <si>
    <t>韦丽丽组</t>
  </si>
  <si>
    <t>邹怀霞</t>
  </si>
  <si>
    <t>宗林</t>
  </si>
  <si>
    <t>许广纺</t>
  </si>
  <si>
    <t>韦丽丽</t>
  </si>
  <si>
    <t>颜世霞</t>
  </si>
  <si>
    <t>杨会玲</t>
  </si>
  <si>
    <t>张林组</t>
  </si>
  <si>
    <t>武保米</t>
  </si>
  <si>
    <t>常萍</t>
  </si>
  <si>
    <t>蔡士兰</t>
  </si>
  <si>
    <t>孙庆梅</t>
  </si>
  <si>
    <t>刘川凤</t>
  </si>
  <si>
    <t>飞翔部</t>
  </si>
  <si>
    <t>刘康丽组</t>
  </si>
  <si>
    <t>刘康丽</t>
  </si>
  <si>
    <t>部</t>
  </si>
  <si>
    <t>姓名</t>
  </si>
  <si>
    <t>代码</t>
  </si>
  <si>
    <t>金额</t>
  </si>
  <si>
    <t>代理人内网</t>
  </si>
  <si>
    <t>http://10.25.2.2/rptapp/#main?id=8546135924535795498&amp;type=share</t>
  </si>
  <si>
    <t>险种内网</t>
  </si>
  <si>
    <t>http://10.25.2.2/rptapp/#main?id=7464174237895508166&amp;type=share</t>
  </si>
  <si>
    <t>保单</t>
  </si>
  <si>
    <t>http://10.25.2.2/rptapp/#main?id=6413829940266250970&amp;type=share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</si>
</sst>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%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178" formatCode="0.0_ "/>
    <numFmt numFmtId="42" formatCode="_ &quot;￥&quot;* #,##0_ ;_ &quot;￥&quot;* \-#,##0_ ;_ &quot;￥&quot;* &quot;-&quot;_ ;_ @_ "/>
    <numFmt numFmtId="179" formatCode="0.0_);[Red]\(0.0\)"/>
    <numFmt numFmtId="180" formatCode="0.00_);[Red]\(0.00\)"/>
    <numFmt numFmtId="181" formatCode="0.00_ "/>
  </numFmts>
  <fonts count="3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u/>
      <sz val="11"/>
      <color theme="0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FF0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b/>
      <sz val="24"/>
      <color theme="1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FF00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4"/>
      <color theme="0"/>
      <name val="微软雅黑"/>
      <charset val="134"/>
    </font>
    <font>
      <b/>
      <sz val="14"/>
      <color rgb="FFFF0000"/>
      <name val="微软雅黑"/>
      <charset val="134"/>
    </font>
    <font>
      <b/>
      <sz val="14"/>
      <color theme="1"/>
      <name val="微软雅黑"/>
      <charset val="134"/>
    </font>
    <font>
      <b/>
      <sz val="14"/>
      <color rgb="FFFFFF00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18" borderId="6" applyNumberFormat="0" applyAlignment="0" applyProtection="0">
      <alignment vertical="center"/>
    </xf>
    <xf numFmtId="0" fontId="34" fillId="18" borderId="5" applyNumberFormat="0" applyAlignment="0" applyProtection="0">
      <alignment vertical="center"/>
    </xf>
    <xf numFmtId="0" fontId="36" fillId="37" borderId="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81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0" fontId="16" fillId="6" borderId="1" xfId="0" applyNumberFormat="1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81" fontId="16" fillId="0" borderId="1" xfId="0" applyNumberFormat="1" applyFont="1" applyBorder="1" applyAlignment="1">
      <alignment horizontal="center" vertical="center"/>
    </xf>
    <xf numFmtId="181" fontId="16" fillId="6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b val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b val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8" formatCode="0.0_ 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9" formatCode="0.0_);[Red]\(0.0\)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9" formatCode="0.0_);[Red]\(0.0\)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9" formatCode="0.0_);[Red]\(0.0\)"/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P24" totalsRowShown="0">
  <autoFilter ref="A2:P24"/>
  <sortState ref="A3:P24">
    <sortCondition ref="L2" descending="1"/>
  </sortState>
  <tableColumns count="16">
    <tableColumn id="1" name="四级机构名称" dataDxfId="0"/>
    <tableColumn id="2" name="部名称" dataDxfId="1"/>
    <tableColumn id="3" name="组名称" dataDxfId="2"/>
    <tableColumn id="4" name="业务员姓名" dataDxfId="3"/>
    <tableColumn id="5" name="业务员代码" dataDxfId="4"/>
    <tableColumn id="6" name="月初人力" dataDxfId="5"/>
    <tableColumn id="7" name="现有人力" dataDxfId="6"/>
    <tableColumn id="8" name="预收实动人力" dataDxfId="7"/>
    <tableColumn id="9" name="预收实动率" dataDxfId="8"/>
    <tableColumn id="10" name="目标价值" dataDxfId="9"/>
    <tableColumn id="11" name="预收价值" dataDxfId="10"/>
    <tableColumn id="12" name="预收达成率" dataDxfId="11"/>
    <tableColumn id="13" name="承保价值" dataDxfId="12"/>
    <tableColumn id="14" name="承保达成率" dataDxfId="13"/>
    <tableColumn id="15" name="本人预收" dataDxfId="14"/>
    <tableColumn id="16" name="本人承保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10.25.2.2/rptapp/#main?id=7464174237895508166&amp;type=share" TargetMode="External"/><Relationship Id="rId1" Type="http://schemas.openxmlformats.org/officeDocument/2006/relationships/hyperlink" Target="http://10.25.2.2/rptapp/#main?id=8546135924535795498&amp;type=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:Z502"/>
  <sheetViews>
    <sheetView tabSelected="1" workbookViewId="0">
      <selection activeCell="H35" sqref="H35"/>
    </sheetView>
  </sheetViews>
  <sheetFormatPr defaultColWidth="9" defaultRowHeight="13.5"/>
  <cols>
    <col min="5" max="5" width="10.375"/>
    <col min="6" max="6" width="12.625"/>
    <col min="10" max="10" width="9.375"/>
    <col min="11" max="11" width="16"/>
    <col min="17" max="17" width="11.5"/>
    <col min="20" max="20" width="16"/>
    <col min="21" max="21" width="9" customWidth="1"/>
    <col min="22" max="22" width="9.375" style="26"/>
    <col min="23" max="26" width="9" style="26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>
        <v>214639732</v>
      </c>
      <c r="F2">
        <v>7945082672001</v>
      </c>
      <c r="G2">
        <v>4123</v>
      </c>
      <c r="H2" t="s">
        <v>30</v>
      </c>
      <c r="I2" s="41" t="s">
        <v>31</v>
      </c>
      <c r="J2" s="41">
        <v>44322.7894444444</v>
      </c>
      <c r="K2" s="41"/>
      <c r="L2" t="s">
        <v>32</v>
      </c>
      <c r="M2">
        <v>1</v>
      </c>
      <c r="N2" t="s">
        <v>33</v>
      </c>
      <c r="P2">
        <v>520000</v>
      </c>
      <c r="Q2">
        <v>-88.703875538</v>
      </c>
      <c r="R2">
        <v>1161</v>
      </c>
      <c r="S2">
        <v>1161</v>
      </c>
      <c r="T2" s="41"/>
      <c r="V2" s="26">
        <f>TEXT(J:J,"yyyymmdd")*1</f>
        <v>20210506</v>
      </c>
      <c r="W2" s="26">
        <f>IF(AND(M:M&gt;1,R:R&gt;3000),1,0)-IF(AND(M:M&gt;1,R:R&gt;3000,G:G=4126),1,0)-IF(AND(M:M&gt;1,R:R&gt;3000,G:G=4127),1,0)+IF(X:X&gt;=3000,1,0)</f>
        <v>0</v>
      </c>
      <c r="X2" s="26">
        <f>(SUMIF(F:F,IF(H:H="福禄20两全",F:F,0),险种!R:R)-SUMIFS(R:R,F:F,F:F,M:M,"&lt;=1"))*_xlfn.IFS(G:G=4126,1,OR(G:G&gt;4126,G:G&lt;4126),0)</f>
        <v>0</v>
      </c>
      <c r="Y2" s="26">
        <f>IF(AND(W:W=1,V:V&lt;=20210510),1,0)</f>
        <v>0</v>
      </c>
      <c r="Z2" s="26">
        <f>ROUNDDOWN(IF(AND(R:R&gt;=1000,M:M&gt;1),R:R,0)/1000,0)</f>
        <v>0</v>
      </c>
    </row>
    <row r="3" spans="1:26">
      <c r="A3" t="s">
        <v>26</v>
      </c>
      <c r="B3" t="s">
        <v>27</v>
      </c>
      <c r="C3" t="s">
        <v>28</v>
      </c>
      <c r="D3" t="s">
        <v>29</v>
      </c>
      <c r="E3">
        <v>214639732</v>
      </c>
      <c r="F3">
        <v>7945082672001</v>
      </c>
      <c r="G3">
        <v>4118</v>
      </c>
      <c r="H3" t="s">
        <v>34</v>
      </c>
      <c r="I3" s="41" t="s">
        <v>31</v>
      </c>
      <c r="J3" s="41">
        <v>44322.7894444444</v>
      </c>
      <c r="K3" s="41"/>
      <c r="L3" t="s">
        <v>32</v>
      </c>
      <c r="M3">
        <v>20</v>
      </c>
      <c r="N3" t="s">
        <v>33</v>
      </c>
      <c r="P3">
        <v>110000</v>
      </c>
      <c r="Q3">
        <v>2301.841475949</v>
      </c>
      <c r="R3">
        <v>3058</v>
      </c>
      <c r="S3" s="41">
        <v>3058</v>
      </c>
      <c r="T3" s="41"/>
      <c r="V3" s="26">
        <f>TEXT(J:J,"yyyymmdd")*1</f>
        <v>20210506</v>
      </c>
      <c r="W3" s="26">
        <f t="shared" ref="W2:W10" si="0">IF(AND(M:M&gt;1,R:R&gt;3000),1,0)-IF(AND(M:M&gt;1,R:R&gt;3000,G:G=4126),1,0)-IF(AND(M:M&gt;1,R:R&gt;3000,G:G=4127),1,0)+IF(X:X&gt;=3000,1,0)</f>
        <v>1</v>
      </c>
      <c r="X3" s="26">
        <f>(SUMIF(F:F,IF(H:H="福禄20两全",F:F,0),险种!R:R)-SUMIFS(R:R,F:F,F:F,M:M,"&lt;=1"))*_xlfn.IFS(G:G=4126,1,OR(G:G&gt;4126,G:G&lt;4126),0)</f>
        <v>0</v>
      </c>
      <c r="Y3" s="26">
        <f t="shared" ref="Y3:Y66" si="1">IF(AND(W:W=1,V:V&lt;=20210510),1,0)</f>
        <v>1</v>
      </c>
      <c r="Z3" s="26">
        <f t="shared" ref="Z3:Z66" si="2">ROUNDDOWN(IF(AND(R:R&gt;=1000,M:M&gt;1),R:R,0)/1000,0)</f>
        <v>3</v>
      </c>
    </row>
    <row r="4" spans="1:26">
      <c r="A4" t="s">
        <v>26</v>
      </c>
      <c r="B4" t="s">
        <v>27</v>
      </c>
      <c r="C4" t="s">
        <v>28</v>
      </c>
      <c r="D4" t="s">
        <v>29</v>
      </c>
      <c r="E4">
        <v>214639732</v>
      </c>
      <c r="F4">
        <v>7945082672001</v>
      </c>
      <c r="G4">
        <v>4114</v>
      </c>
      <c r="H4" t="s">
        <v>35</v>
      </c>
      <c r="I4" s="41" t="s">
        <v>31</v>
      </c>
      <c r="J4" s="41">
        <v>44322.7894444444</v>
      </c>
      <c r="K4" s="41"/>
      <c r="L4" t="s">
        <v>32</v>
      </c>
      <c r="M4">
        <v>1</v>
      </c>
      <c r="N4" t="s">
        <v>33</v>
      </c>
      <c r="P4">
        <v>100000</v>
      </c>
      <c r="Q4">
        <v>-4.952088138</v>
      </c>
      <c r="R4">
        <v>180</v>
      </c>
      <c r="S4" s="41">
        <v>180</v>
      </c>
      <c r="T4" s="41"/>
      <c r="V4" s="26">
        <f>TEXT(J:J,"yyyymmdd")*1</f>
        <v>20210506</v>
      </c>
      <c r="W4" s="26">
        <f t="shared" si="0"/>
        <v>0</v>
      </c>
      <c r="X4" s="26">
        <f>(SUMIF(F:F,IF(H:H="福禄20两全",F:F,0),险种!R:R)-SUMIFS(R:R,F:F,F:F,M:M,"&lt;=1"))*_xlfn.IFS(G:G=4126,1,OR(G:G&gt;4126,G:G&lt;4126),0)</f>
        <v>0</v>
      </c>
      <c r="Y4" s="26">
        <f t="shared" si="1"/>
        <v>0</v>
      </c>
      <c r="Z4" s="26">
        <f t="shared" si="2"/>
        <v>0</v>
      </c>
    </row>
    <row r="5" spans="1:26">
      <c r="A5" t="s">
        <v>36</v>
      </c>
      <c r="B5" t="s">
        <v>37</v>
      </c>
      <c r="C5" t="s">
        <v>38</v>
      </c>
      <c r="D5" t="s">
        <v>39</v>
      </c>
      <c r="E5">
        <v>531925062</v>
      </c>
      <c r="F5">
        <v>6156571989001</v>
      </c>
      <c r="G5">
        <v>4122</v>
      </c>
      <c r="H5" t="s">
        <v>40</v>
      </c>
      <c r="I5" s="41" t="s">
        <v>31</v>
      </c>
      <c r="J5" s="41">
        <v>44322.7434143519</v>
      </c>
      <c r="K5" s="41"/>
      <c r="L5" t="s">
        <v>41</v>
      </c>
      <c r="M5">
        <v>1</v>
      </c>
      <c r="N5" t="s">
        <v>41</v>
      </c>
      <c r="P5">
        <v>4054000</v>
      </c>
      <c r="Q5">
        <v>28.688353275</v>
      </c>
      <c r="R5">
        <v>328</v>
      </c>
      <c r="S5" s="41">
        <v>328</v>
      </c>
      <c r="T5" s="41"/>
      <c r="V5" s="26">
        <f>TEXT(J:J,"yyyymmdd")*1</f>
        <v>20210506</v>
      </c>
      <c r="W5" s="26">
        <f t="shared" si="0"/>
        <v>0</v>
      </c>
      <c r="X5" s="26">
        <f>(SUMIF(F:F,IF(H:H="福禄20两全",F:F,0),险种!R:R)-SUMIFS(R:R,F:F,F:F,M:M,"&lt;=1"))*_xlfn.IFS(G:G=4126,1,OR(G:G&gt;4126,G:G&lt;4126),0)</f>
        <v>0</v>
      </c>
      <c r="Y5" s="26">
        <f t="shared" si="1"/>
        <v>0</v>
      </c>
      <c r="Z5" s="26">
        <f t="shared" si="2"/>
        <v>0</v>
      </c>
    </row>
    <row r="6" spans="1:26">
      <c r="A6" t="s">
        <v>42</v>
      </c>
      <c r="B6" t="s">
        <v>43</v>
      </c>
      <c r="C6" t="s">
        <v>44</v>
      </c>
      <c r="D6" t="s">
        <v>45</v>
      </c>
      <c r="E6">
        <v>157576102</v>
      </c>
      <c r="F6">
        <v>6156132152001</v>
      </c>
      <c r="G6">
        <v>4124</v>
      </c>
      <c r="H6" t="s">
        <v>46</v>
      </c>
      <c r="I6" s="40" t="s">
        <v>31</v>
      </c>
      <c r="J6" s="40">
        <v>44322.6896064815</v>
      </c>
      <c r="K6" s="41"/>
      <c r="L6" t="s">
        <v>41</v>
      </c>
      <c r="M6">
        <v>1</v>
      </c>
      <c r="N6" t="s">
        <v>41</v>
      </c>
      <c r="P6">
        <v>0</v>
      </c>
      <c r="Q6">
        <v>18.884695605</v>
      </c>
      <c r="R6">
        <v>1170</v>
      </c>
      <c r="S6" s="41">
        <v>1170</v>
      </c>
      <c r="T6" s="41">
        <v>44322.6951041667</v>
      </c>
      <c r="V6" s="26">
        <f>TEXT(J:J,"yyyymmdd")*1</f>
        <v>20210506</v>
      </c>
      <c r="W6" s="26">
        <f t="shared" si="0"/>
        <v>0</v>
      </c>
      <c r="X6" s="26">
        <f>(SUMIF(F:F,IF(H:H="福禄20两全",F:F,0),险种!R:R)-SUMIFS(R:R,F:F,F:F,M:M,"&lt;=1"))*_xlfn.IFS(G:G=4126,1,OR(G:G&gt;4126,G:G&lt;4126),0)</f>
        <v>0</v>
      </c>
      <c r="Y6" s="26">
        <f t="shared" si="1"/>
        <v>0</v>
      </c>
      <c r="Z6" s="26">
        <f t="shared" si="2"/>
        <v>0</v>
      </c>
    </row>
    <row r="7" spans="1:26">
      <c r="A7" t="s">
        <v>42</v>
      </c>
      <c r="B7" t="s">
        <v>43</v>
      </c>
      <c r="C7" t="s">
        <v>44</v>
      </c>
      <c r="D7" t="s">
        <v>45</v>
      </c>
      <c r="E7">
        <v>157576102</v>
      </c>
      <c r="F7">
        <v>6155944408001</v>
      </c>
      <c r="G7">
        <v>4122</v>
      </c>
      <c r="H7" t="s">
        <v>40</v>
      </c>
      <c r="I7" s="40" t="s">
        <v>31</v>
      </c>
      <c r="J7" s="40">
        <v>44322.6688888889</v>
      </c>
      <c r="K7" s="41"/>
      <c r="L7" t="s">
        <v>41</v>
      </c>
      <c r="M7">
        <v>1</v>
      </c>
      <c r="N7" t="s">
        <v>41</v>
      </c>
      <c r="P7">
        <v>4054000</v>
      </c>
      <c r="Q7">
        <v>38.83423353</v>
      </c>
      <c r="R7">
        <v>444</v>
      </c>
      <c r="S7" s="41">
        <v>444</v>
      </c>
      <c r="T7" s="41"/>
      <c r="V7" s="26">
        <f>TEXT(J:J,"yyyymmdd")*1</f>
        <v>20210506</v>
      </c>
      <c r="W7" s="26">
        <f t="shared" si="0"/>
        <v>0</v>
      </c>
      <c r="X7" s="26">
        <f>(SUMIF(F:F,IF(H:H="福禄20两全",F:F,0),险种!R:R)-SUMIFS(R:R,F:F,F:F,M:M,"&lt;=1"))*_xlfn.IFS(G:G=4126,1,OR(G:G&gt;4126,G:G&lt;4126),0)</f>
        <v>0</v>
      </c>
      <c r="Y7" s="26">
        <f t="shared" si="1"/>
        <v>0</v>
      </c>
      <c r="Z7" s="26">
        <f t="shared" si="2"/>
        <v>0</v>
      </c>
    </row>
    <row r="8" spans="1:26">
      <c r="A8" t="s">
        <v>42</v>
      </c>
      <c r="B8" t="s">
        <v>43</v>
      </c>
      <c r="C8" t="s">
        <v>44</v>
      </c>
      <c r="D8" t="s">
        <v>45</v>
      </c>
      <c r="E8">
        <v>157576102</v>
      </c>
      <c r="F8">
        <v>6155945157001</v>
      </c>
      <c r="G8">
        <v>4123</v>
      </c>
      <c r="H8" t="s">
        <v>30</v>
      </c>
      <c r="I8" s="40" t="s">
        <v>31</v>
      </c>
      <c r="J8" s="40">
        <v>44322.6684606482</v>
      </c>
      <c r="K8" s="41"/>
      <c r="L8" t="s">
        <v>41</v>
      </c>
      <c r="M8">
        <v>1</v>
      </c>
      <c r="N8" t="s">
        <v>41</v>
      </c>
      <c r="P8">
        <v>520000</v>
      </c>
      <c r="Q8">
        <v>-91.301577664</v>
      </c>
      <c r="R8">
        <v>1195</v>
      </c>
      <c r="S8" s="41">
        <v>1195</v>
      </c>
      <c r="T8" s="41"/>
      <c r="V8" s="26">
        <f>TEXT(J:J,"yyyymmdd")*1</f>
        <v>20210506</v>
      </c>
      <c r="W8" s="26">
        <f t="shared" si="0"/>
        <v>0</v>
      </c>
      <c r="X8" s="26">
        <f>(SUMIF(F:F,IF(H:H="福禄20两全",F:F,0),险种!R:R)-SUMIFS(R:R,F:F,F:F,M:M,"&lt;=1"))*_xlfn.IFS(G:G=4126,1,OR(G:G&gt;4126,G:G&lt;4126),0)</f>
        <v>0</v>
      </c>
      <c r="Y8" s="26">
        <f t="shared" si="1"/>
        <v>0</v>
      </c>
      <c r="Z8" s="26">
        <f t="shared" si="2"/>
        <v>0</v>
      </c>
    </row>
    <row r="9" spans="1:26">
      <c r="A9" t="s">
        <v>42</v>
      </c>
      <c r="B9" t="s">
        <v>43</v>
      </c>
      <c r="C9" t="s">
        <v>44</v>
      </c>
      <c r="D9" t="s">
        <v>45</v>
      </c>
      <c r="E9">
        <v>157576102</v>
      </c>
      <c r="F9">
        <v>6155875214001</v>
      </c>
      <c r="G9">
        <v>4138</v>
      </c>
      <c r="H9" t="s">
        <v>47</v>
      </c>
      <c r="I9" t="s">
        <v>31</v>
      </c>
      <c r="J9" s="40">
        <v>44322.6611689815</v>
      </c>
      <c r="K9" s="41"/>
      <c r="L9" t="s">
        <v>41</v>
      </c>
      <c r="M9">
        <v>1</v>
      </c>
      <c r="N9" t="s">
        <v>41</v>
      </c>
      <c r="P9">
        <v>600000</v>
      </c>
      <c r="Q9">
        <v>-452.234042133</v>
      </c>
      <c r="R9">
        <v>2004</v>
      </c>
      <c r="S9">
        <v>2004</v>
      </c>
      <c r="T9" s="41"/>
      <c r="V9" s="26">
        <f>TEXT(J:J,"yyyymmdd")*1</f>
        <v>20210506</v>
      </c>
      <c r="W9" s="26">
        <f t="shared" si="0"/>
        <v>0</v>
      </c>
      <c r="X9" s="26">
        <f>(SUMIF(F:F,IF(H:H="福禄20两全",F:F,0),险种!R:R)-SUMIFS(R:R,F:F,F:F,M:M,"&lt;=1"))*_xlfn.IFS(G:G=4126,1,OR(G:G&gt;4126,G:G&lt;4126),0)</f>
        <v>0</v>
      </c>
      <c r="Y9" s="26">
        <f t="shared" si="1"/>
        <v>0</v>
      </c>
      <c r="Z9" s="26">
        <f t="shared" si="2"/>
        <v>0</v>
      </c>
    </row>
    <row r="10" spans="1:26">
      <c r="A10" t="s">
        <v>36</v>
      </c>
      <c r="B10" t="s">
        <v>37</v>
      </c>
      <c r="C10" t="s">
        <v>38</v>
      </c>
      <c r="D10" t="s">
        <v>39</v>
      </c>
      <c r="E10">
        <v>531925062</v>
      </c>
      <c r="F10">
        <v>6155314550001</v>
      </c>
      <c r="G10">
        <v>4124</v>
      </c>
      <c r="H10" t="s">
        <v>46</v>
      </c>
      <c r="I10" t="s">
        <v>31</v>
      </c>
      <c r="J10" s="40">
        <v>44322.6223032407</v>
      </c>
      <c r="K10" s="41"/>
      <c r="L10" t="s">
        <v>41</v>
      </c>
      <c r="M10">
        <v>1</v>
      </c>
      <c r="N10" t="s">
        <v>41</v>
      </c>
      <c r="P10">
        <v>0</v>
      </c>
      <c r="Q10">
        <v>18.884695605</v>
      </c>
      <c r="R10">
        <v>1170</v>
      </c>
      <c r="S10">
        <v>1170</v>
      </c>
      <c r="T10" s="41"/>
      <c r="V10" s="26">
        <f>TEXT(J:J,"yyyymmdd")*1</f>
        <v>20210506</v>
      </c>
      <c r="W10" s="26">
        <f t="shared" si="0"/>
        <v>0</v>
      </c>
      <c r="X10" s="26">
        <f>(SUMIF(F:F,IF(H:H="福禄20两全",F:F,0),险种!R:R)-SUMIFS(R:R,F:F,F:F,M:M,"&lt;=1"))*_xlfn.IFS(G:G=4126,1,OR(G:G&gt;4126,G:G&lt;4126),0)</f>
        <v>0</v>
      </c>
      <c r="Y10" s="26">
        <f t="shared" si="1"/>
        <v>0</v>
      </c>
      <c r="Z10" s="26">
        <f t="shared" si="2"/>
        <v>0</v>
      </c>
    </row>
    <row r="11" spans="1:26">
      <c r="A11" t="s">
        <v>42</v>
      </c>
      <c r="B11" t="s">
        <v>43</v>
      </c>
      <c r="C11" t="s">
        <v>48</v>
      </c>
      <c r="D11" t="s">
        <v>49</v>
      </c>
      <c r="E11">
        <v>5449941392</v>
      </c>
      <c r="F11">
        <v>7939863109001</v>
      </c>
      <c r="G11">
        <v>4115</v>
      </c>
      <c r="H11" t="s">
        <v>50</v>
      </c>
      <c r="I11" t="s">
        <v>31</v>
      </c>
      <c r="J11" s="40">
        <v>44322.6202777778</v>
      </c>
      <c r="K11" s="41"/>
      <c r="L11" t="s">
        <v>41</v>
      </c>
      <c r="M11">
        <v>20</v>
      </c>
      <c r="N11" t="s">
        <v>41</v>
      </c>
      <c r="P11">
        <v>972.5</v>
      </c>
      <c r="Q11">
        <v>5584.325642359</v>
      </c>
      <c r="R11">
        <v>6000</v>
      </c>
      <c r="S11">
        <v>6000</v>
      </c>
      <c r="T11" s="41"/>
      <c r="V11" s="26">
        <f t="shared" ref="V11:V29" si="3">TEXT(J:J,"yyyymmdd")*1</f>
        <v>20210506</v>
      </c>
      <c r="W11" s="26">
        <f t="shared" ref="W11:W38" si="4">IF(AND(M:M&gt;1,R:R&gt;3000),1,0)-IF(AND(M:M&gt;1,R:R&gt;3000,G:G=4126),1,0)-IF(AND(M:M&gt;1,R:R&gt;3000,G:G=4127),1,0)+IF(X:X&gt;=3000,1,0)</f>
        <v>1</v>
      </c>
      <c r="X11" s="26">
        <f>(SUMIF(F:F,IF(H:H="福禄20两全",F:F,0),险种!R:R)-SUMIFS(R:R,F:F,F:F,M:M,"&lt;=1"))*_xlfn.IFS(G:G=4126,1,OR(G:G&gt;4126,G:G&lt;4126),0)</f>
        <v>0</v>
      </c>
      <c r="Y11" s="26">
        <f t="shared" si="1"/>
        <v>1</v>
      </c>
      <c r="Z11" s="26">
        <f t="shared" si="2"/>
        <v>6</v>
      </c>
    </row>
    <row r="12" spans="1:26">
      <c r="A12" t="s">
        <v>42</v>
      </c>
      <c r="B12" t="s">
        <v>43</v>
      </c>
      <c r="C12" t="s">
        <v>48</v>
      </c>
      <c r="D12" t="s">
        <v>49</v>
      </c>
      <c r="E12">
        <v>5449941392</v>
      </c>
      <c r="F12">
        <v>7939863109001</v>
      </c>
      <c r="G12">
        <v>1267</v>
      </c>
      <c r="H12" t="s">
        <v>51</v>
      </c>
      <c r="I12" t="s">
        <v>31</v>
      </c>
      <c r="J12" s="40">
        <v>44322.6202777778</v>
      </c>
      <c r="K12" s="41"/>
      <c r="L12" t="s">
        <v>41</v>
      </c>
      <c r="M12">
        <v>0</v>
      </c>
      <c r="N12" t="s">
        <v>41</v>
      </c>
      <c r="P12">
        <v>0</v>
      </c>
      <c r="Q12">
        <v>-0.220642832</v>
      </c>
      <c r="R12">
        <v>0</v>
      </c>
      <c r="S12">
        <v>10</v>
      </c>
      <c r="T12" s="41"/>
      <c r="V12" s="26">
        <f t="shared" si="3"/>
        <v>20210506</v>
      </c>
      <c r="W12" s="26">
        <f t="shared" si="4"/>
        <v>0</v>
      </c>
      <c r="X12" s="26">
        <f>(SUMIF(F:F,IF(H:H="福禄20两全",F:F,0),险种!R:R)-SUMIFS(R:R,F:F,F:F,M:M,"&lt;=1"))*_xlfn.IFS(G:G=4126,1,OR(G:G&gt;4126,G:G&lt;4126),0)</f>
        <v>0</v>
      </c>
      <c r="Y12" s="26">
        <f t="shared" si="1"/>
        <v>0</v>
      </c>
      <c r="Z12" s="26">
        <f t="shared" si="2"/>
        <v>0</v>
      </c>
    </row>
    <row r="13" spans="1:26">
      <c r="A13" t="s">
        <v>36</v>
      </c>
      <c r="B13" t="s">
        <v>37</v>
      </c>
      <c r="C13" t="s">
        <v>38</v>
      </c>
      <c r="D13" t="s">
        <v>39</v>
      </c>
      <c r="E13">
        <v>531925062</v>
      </c>
      <c r="F13">
        <v>6155355938001</v>
      </c>
      <c r="G13">
        <v>4128</v>
      </c>
      <c r="H13" t="s">
        <v>52</v>
      </c>
      <c r="I13" t="s">
        <v>31</v>
      </c>
      <c r="J13" s="40">
        <v>44322.6013078704</v>
      </c>
      <c r="K13" s="41"/>
      <c r="L13" t="s">
        <v>41</v>
      </c>
      <c r="M13">
        <v>1</v>
      </c>
      <c r="N13" t="s">
        <v>41</v>
      </c>
      <c r="P13">
        <v>2000000</v>
      </c>
      <c r="Q13">
        <v>2.638254983</v>
      </c>
      <c r="R13">
        <v>76.1</v>
      </c>
      <c r="S13">
        <v>76.1</v>
      </c>
      <c r="T13" s="41"/>
      <c r="V13" s="26">
        <f t="shared" si="3"/>
        <v>20210506</v>
      </c>
      <c r="W13" s="26">
        <f t="shared" si="4"/>
        <v>0</v>
      </c>
      <c r="X13" s="26">
        <f>(SUMIF(F:F,IF(H:H="福禄20两全",F:F,0),险种!R:R)-SUMIFS(R:R,F:F,F:F,M:M,"&lt;=1"))*_xlfn.IFS(G:G=4126,1,OR(G:G&gt;4126,G:G&lt;4126),0)</f>
        <v>0</v>
      </c>
      <c r="Y13" s="26">
        <f t="shared" si="1"/>
        <v>0</v>
      </c>
      <c r="Z13" s="26">
        <f t="shared" si="2"/>
        <v>0</v>
      </c>
    </row>
    <row r="14" spans="1:26">
      <c r="A14" t="s">
        <v>36</v>
      </c>
      <c r="B14" t="s">
        <v>37</v>
      </c>
      <c r="C14" t="s">
        <v>38</v>
      </c>
      <c r="D14" t="s">
        <v>39</v>
      </c>
      <c r="E14">
        <v>531925062</v>
      </c>
      <c r="F14">
        <v>6155355938001</v>
      </c>
      <c r="G14">
        <v>4122</v>
      </c>
      <c r="H14" t="s">
        <v>40</v>
      </c>
      <c r="I14" t="s">
        <v>31</v>
      </c>
      <c r="J14" s="40">
        <v>44322.6013078704</v>
      </c>
      <c r="K14" s="41"/>
      <c r="L14" t="s">
        <v>41</v>
      </c>
      <c r="M14">
        <v>1</v>
      </c>
      <c r="N14" t="s">
        <v>41</v>
      </c>
      <c r="P14">
        <v>4054000</v>
      </c>
      <c r="Q14">
        <v>75.39439152</v>
      </c>
      <c r="R14">
        <v>862</v>
      </c>
      <c r="S14">
        <v>862</v>
      </c>
      <c r="T14" s="41"/>
      <c r="V14" s="26">
        <f>TEXT(J:J,"yyyymmdd")*1</f>
        <v>20210506</v>
      </c>
      <c r="W14" s="26">
        <f t="shared" si="4"/>
        <v>0</v>
      </c>
      <c r="X14" s="26">
        <f>(SUMIF(F:F,IF(H:H="福禄20两全",F:F,0),险种!R:R)-SUMIFS(R:R,F:F,F:F,M:M,"&lt;=1"))*_xlfn.IFS(G:G=4126,1,OR(G:G&gt;4126,G:G&lt;4126),0)</f>
        <v>0</v>
      </c>
      <c r="Y14" s="26">
        <f t="shared" si="1"/>
        <v>0</v>
      </c>
      <c r="Z14" s="26">
        <f t="shared" si="2"/>
        <v>0</v>
      </c>
    </row>
    <row r="15" spans="1:26">
      <c r="A15" t="s">
        <v>36</v>
      </c>
      <c r="B15" t="s">
        <v>37</v>
      </c>
      <c r="C15" t="s">
        <v>38</v>
      </c>
      <c r="D15" t="s">
        <v>39</v>
      </c>
      <c r="E15">
        <v>531925062</v>
      </c>
      <c r="F15">
        <v>6155355938001</v>
      </c>
      <c r="G15">
        <v>4124</v>
      </c>
      <c r="H15" t="s">
        <v>46</v>
      </c>
      <c r="I15" t="s">
        <v>31</v>
      </c>
      <c r="J15" s="40">
        <v>44322.6013078704</v>
      </c>
      <c r="K15" s="41"/>
      <c r="L15" t="s">
        <v>41</v>
      </c>
      <c r="M15">
        <v>1</v>
      </c>
      <c r="N15" t="s">
        <v>41</v>
      </c>
      <c r="P15">
        <v>0</v>
      </c>
      <c r="Q15">
        <v>18.884695605</v>
      </c>
      <c r="R15">
        <v>1170</v>
      </c>
      <c r="S15">
        <v>1170</v>
      </c>
      <c r="T15" s="41"/>
      <c r="U15"/>
      <c r="V15" s="26">
        <f>TEXT(J:J,"yyyymmdd")*1</f>
        <v>20210506</v>
      </c>
      <c r="W15" s="26">
        <f t="shared" si="4"/>
        <v>0</v>
      </c>
      <c r="X15" s="26">
        <f>(SUMIF(F:F,IF(H:H="福禄20两全",F:F,0),险种!R:R)-SUMIFS(R:R,F:F,F:F,M:M,"&lt;=1"))*_xlfn.IFS(G:G=4126,1,OR(G:G&gt;4126,G:G&lt;4126),0)</f>
        <v>0</v>
      </c>
      <c r="Y15" s="26">
        <f t="shared" si="1"/>
        <v>0</v>
      </c>
      <c r="Z15" s="26">
        <f t="shared" si="2"/>
        <v>0</v>
      </c>
    </row>
    <row r="16" spans="1:26">
      <c r="A16" t="s">
        <v>36</v>
      </c>
      <c r="B16" t="s">
        <v>37</v>
      </c>
      <c r="C16" t="s">
        <v>38</v>
      </c>
      <c r="D16" t="s">
        <v>39</v>
      </c>
      <c r="E16">
        <v>531925062</v>
      </c>
      <c r="F16">
        <v>6154452651001</v>
      </c>
      <c r="G16">
        <v>4122</v>
      </c>
      <c r="H16" t="s">
        <v>40</v>
      </c>
      <c r="I16" t="s">
        <v>31</v>
      </c>
      <c r="J16" s="40">
        <v>44322.4804976852</v>
      </c>
      <c r="K16" s="41"/>
      <c r="L16" t="s">
        <v>41</v>
      </c>
      <c r="M16">
        <v>1</v>
      </c>
      <c r="N16" t="s">
        <v>41</v>
      </c>
      <c r="O16"/>
      <c r="P16">
        <v>4054000</v>
      </c>
      <c r="Q16">
        <v>28.688353275</v>
      </c>
      <c r="R16">
        <v>328</v>
      </c>
      <c r="S16">
        <v>328</v>
      </c>
      <c r="T16" s="41">
        <v>44322.4808564815</v>
      </c>
      <c r="V16" s="26">
        <f>TEXT(J:J,"yyyymmdd")*1</f>
        <v>20210506</v>
      </c>
      <c r="W16" s="26">
        <f t="shared" si="4"/>
        <v>0</v>
      </c>
      <c r="X16" s="26">
        <f>(SUMIF(F:F,IF(H:H="福禄20两全",F:F,0),险种!R:R)-SUMIFS(R:R,F:F,F:F,M:M,"&lt;=1"))*_xlfn.IFS(G:G=4126,1,OR(G:G&gt;4126,G:G&lt;4126),0)</f>
        <v>0</v>
      </c>
      <c r="Y16" s="26">
        <f t="shared" si="1"/>
        <v>0</v>
      </c>
      <c r="Z16" s="26">
        <f t="shared" si="2"/>
        <v>0</v>
      </c>
    </row>
    <row r="17" spans="1:26">
      <c r="A17" t="s">
        <v>36</v>
      </c>
      <c r="B17" t="s">
        <v>37</v>
      </c>
      <c r="C17" t="s">
        <v>38</v>
      </c>
      <c r="D17" t="s">
        <v>39</v>
      </c>
      <c r="E17">
        <v>531925062</v>
      </c>
      <c r="F17">
        <v>6154394344001</v>
      </c>
      <c r="G17">
        <v>4122</v>
      </c>
      <c r="H17" t="s">
        <v>40</v>
      </c>
      <c r="I17" t="s">
        <v>31</v>
      </c>
      <c r="J17" s="40">
        <v>44322.4738425926</v>
      </c>
      <c r="K17" s="41"/>
      <c r="L17" t="s">
        <v>41</v>
      </c>
      <c r="M17">
        <v>1</v>
      </c>
      <c r="N17" t="s">
        <v>41</v>
      </c>
      <c r="O17"/>
      <c r="P17">
        <v>4054000</v>
      </c>
      <c r="Q17">
        <v>28.688353275</v>
      </c>
      <c r="R17">
        <v>328</v>
      </c>
      <c r="S17">
        <v>328</v>
      </c>
      <c r="T17" s="41">
        <v>44322.4742361111</v>
      </c>
      <c r="V17" s="26">
        <f t="shared" si="3"/>
        <v>20210506</v>
      </c>
      <c r="W17" s="26">
        <f t="shared" si="4"/>
        <v>0</v>
      </c>
      <c r="X17" s="26">
        <f>(SUMIF(F:F,IF(H:H="福禄20两全",F:F,0),险种!R:R)-SUMIFS(R:R,F:F,F:F,M:M,"&lt;=1"))*_xlfn.IFS(G:G=4126,1,OR(G:G&gt;4126,G:G&lt;4126),0)</f>
        <v>0</v>
      </c>
      <c r="Y17" s="26">
        <f t="shared" si="1"/>
        <v>0</v>
      </c>
      <c r="Z17" s="26">
        <f t="shared" si="2"/>
        <v>0</v>
      </c>
    </row>
    <row r="18" spans="1:26">
      <c r="A18" t="s">
        <v>36</v>
      </c>
      <c r="B18" t="s">
        <v>37</v>
      </c>
      <c r="C18" t="s">
        <v>38</v>
      </c>
      <c r="D18" t="s">
        <v>39</v>
      </c>
      <c r="E18">
        <v>531925062</v>
      </c>
      <c r="F18">
        <v>6153224633001</v>
      </c>
      <c r="G18">
        <v>4122</v>
      </c>
      <c r="H18" t="s">
        <v>40</v>
      </c>
      <c r="I18" t="s">
        <v>31</v>
      </c>
      <c r="J18" s="40">
        <v>44322.4004050926</v>
      </c>
      <c r="K18" s="41"/>
      <c r="L18" t="s">
        <v>41</v>
      </c>
      <c r="M18">
        <v>1</v>
      </c>
      <c r="N18" t="s">
        <v>41</v>
      </c>
      <c r="O18"/>
      <c r="P18">
        <v>4054000</v>
      </c>
      <c r="Q18">
        <v>93.587004841</v>
      </c>
      <c r="R18">
        <v>1070</v>
      </c>
      <c r="S18">
        <v>1070</v>
      </c>
      <c r="T18" s="41">
        <v>44322.4052083333</v>
      </c>
      <c r="V18" s="26">
        <f t="shared" si="3"/>
        <v>20210506</v>
      </c>
      <c r="W18" s="26">
        <f t="shared" si="4"/>
        <v>0</v>
      </c>
      <c r="X18" s="26">
        <f>(SUMIF(F:F,IF(H:H="福禄20两全",F:F,0),险种!R:R)-SUMIFS(R:R,F:F,F:F,M:M,"&lt;=1"))*_xlfn.IFS(G:G=4126,1,OR(G:G&gt;4126,G:G&lt;4126),0)</f>
        <v>0</v>
      </c>
      <c r="Y18" s="26">
        <f t="shared" si="1"/>
        <v>0</v>
      </c>
      <c r="Z18" s="26">
        <f t="shared" si="2"/>
        <v>0</v>
      </c>
    </row>
    <row r="19" spans="1:26">
      <c r="A19" t="s">
        <v>36</v>
      </c>
      <c r="B19" t="s">
        <v>53</v>
      </c>
      <c r="C19" t="s">
        <v>54</v>
      </c>
      <c r="D19" t="s">
        <v>55</v>
      </c>
      <c r="E19">
        <v>480193632</v>
      </c>
      <c r="F19">
        <v>6152641232001</v>
      </c>
      <c r="G19">
        <v>4123</v>
      </c>
      <c r="H19" t="s">
        <v>30</v>
      </c>
      <c r="I19" t="s">
        <v>31</v>
      </c>
      <c r="J19" s="40">
        <v>44322.3640277778</v>
      </c>
      <c r="K19" s="41">
        <v>44322.3666319444</v>
      </c>
      <c r="L19" t="s">
        <v>56</v>
      </c>
      <c r="M19">
        <v>1</v>
      </c>
      <c r="N19" t="s">
        <v>57</v>
      </c>
      <c r="O19"/>
      <c r="P19">
        <v>1040000</v>
      </c>
      <c r="Q19">
        <v>-134.927686251</v>
      </c>
      <c r="R19">
        <v>1766</v>
      </c>
      <c r="S19">
        <v>1766</v>
      </c>
      <c r="T19" s="41">
        <v>44322.3666319444</v>
      </c>
      <c r="U19" t="s">
        <v>58</v>
      </c>
      <c r="V19" s="26">
        <f t="shared" si="3"/>
        <v>20210506</v>
      </c>
      <c r="W19" s="26">
        <f t="shared" si="4"/>
        <v>0</v>
      </c>
      <c r="X19" s="26">
        <f>(SUMIF(F:F,IF(H:H="福禄20两全",F:F,0),险种!R:R)-SUMIFS(R:R,F:F,F:F,M:M,"&lt;=1"))*_xlfn.IFS(G:G=4126,1,OR(G:G&gt;4126,G:G&lt;4126),0)</f>
        <v>0</v>
      </c>
      <c r="Y19" s="26">
        <f t="shared" si="1"/>
        <v>0</v>
      </c>
      <c r="Z19" s="26">
        <f t="shared" si="2"/>
        <v>0</v>
      </c>
    </row>
    <row r="20" spans="1:26">
      <c r="A20" t="s">
        <v>36</v>
      </c>
      <c r="B20" t="s">
        <v>59</v>
      </c>
      <c r="C20" t="s">
        <v>60</v>
      </c>
      <c r="D20" t="s">
        <v>61</v>
      </c>
      <c r="E20">
        <v>6550456242</v>
      </c>
      <c r="F20">
        <v>7944732402001</v>
      </c>
      <c r="G20">
        <v>4112</v>
      </c>
      <c r="H20" t="s">
        <v>62</v>
      </c>
      <c r="I20" t="s">
        <v>63</v>
      </c>
      <c r="J20" s="40">
        <v>44321.0041898148</v>
      </c>
      <c r="K20" s="41"/>
      <c r="L20" t="s">
        <v>41</v>
      </c>
      <c r="M20">
        <v>20</v>
      </c>
      <c r="N20" t="s">
        <v>41</v>
      </c>
      <c r="O20">
        <v>2074.8</v>
      </c>
      <c r="P20">
        <v>190000</v>
      </c>
      <c r="Q20">
        <v>4562.093624691</v>
      </c>
      <c r="R20">
        <v>5187</v>
      </c>
      <c r="S20">
        <v>5187</v>
      </c>
      <c r="T20" s="41"/>
      <c r="U20"/>
      <c r="V20" s="26">
        <f t="shared" si="3"/>
        <v>20210505</v>
      </c>
      <c r="W20" s="26">
        <f t="shared" si="4"/>
        <v>1</v>
      </c>
      <c r="X20" s="26">
        <f>(SUMIF(F:F,IF(H:H="福禄20两全",F:F,0),险种!R:R)-SUMIFS(R:R,F:F,F:F,M:M,"&lt;=1"))*_xlfn.IFS(G:G=4126,1,OR(G:G&gt;4126,G:G&lt;4126),0)</f>
        <v>0</v>
      </c>
      <c r="Y20" s="26">
        <f t="shared" si="1"/>
        <v>1</v>
      </c>
      <c r="Z20" s="26">
        <f t="shared" si="2"/>
        <v>5</v>
      </c>
    </row>
    <row r="21" spans="1:26">
      <c r="A21" t="s">
        <v>26</v>
      </c>
      <c r="B21" t="s">
        <v>27</v>
      </c>
      <c r="C21" t="s">
        <v>64</v>
      </c>
      <c r="D21" t="s">
        <v>65</v>
      </c>
      <c r="E21">
        <v>6487584872</v>
      </c>
      <c r="F21">
        <v>7944681207001</v>
      </c>
      <c r="G21">
        <v>4122</v>
      </c>
      <c r="H21" t="s">
        <v>40</v>
      </c>
      <c r="I21" t="s">
        <v>31</v>
      </c>
      <c r="J21" s="40">
        <v>44320.6918287037</v>
      </c>
      <c r="K21" s="41"/>
      <c r="L21" t="s">
        <v>32</v>
      </c>
      <c r="M21">
        <v>1</v>
      </c>
      <c r="N21" t="s">
        <v>33</v>
      </c>
      <c r="O21">
        <v>38.6</v>
      </c>
      <c r="P21">
        <v>4054000</v>
      </c>
      <c r="Q21">
        <v>16.880646701</v>
      </c>
      <c r="R21">
        <v>193</v>
      </c>
      <c r="S21">
        <v>193</v>
      </c>
      <c r="T21" s="41">
        <v>44320.6923611111</v>
      </c>
      <c r="U21"/>
      <c r="V21" s="26">
        <f t="shared" si="3"/>
        <v>20210504</v>
      </c>
      <c r="W21" s="26">
        <f t="shared" si="4"/>
        <v>0</v>
      </c>
      <c r="X21" s="26">
        <f>(SUMIF(F:F,IF(H:H="福禄20两全",F:F,0),险种!R:R)-SUMIFS(R:R,F:F,F:F,M:M,"&lt;=1"))*_xlfn.IFS(G:G=4126,1,OR(G:G&gt;4126,G:G&lt;4126),0)</f>
        <v>0</v>
      </c>
      <c r="Y21" s="26">
        <f t="shared" si="1"/>
        <v>0</v>
      </c>
      <c r="Z21" s="26">
        <f t="shared" si="2"/>
        <v>0</v>
      </c>
    </row>
    <row r="22" spans="1:26">
      <c r="A22" t="s">
        <v>26</v>
      </c>
      <c r="B22" t="s">
        <v>27</v>
      </c>
      <c r="C22" t="s">
        <v>64</v>
      </c>
      <c r="D22" t="s">
        <v>65</v>
      </c>
      <c r="E22">
        <v>6487584872</v>
      </c>
      <c r="F22">
        <v>7944681207001</v>
      </c>
      <c r="G22">
        <v>4114</v>
      </c>
      <c r="H22" t="s">
        <v>35</v>
      </c>
      <c r="I22" t="s">
        <v>31</v>
      </c>
      <c r="J22" s="40">
        <v>44320.6918287037</v>
      </c>
      <c r="K22" s="41"/>
      <c r="L22" t="s">
        <v>32</v>
      </c>
      <c r="M22">
        <v>1</v>
      </c>
      <c r="N22" t="s">
        <v>33</v>
      </c>
      <c r="O22">
        <v>20</v>
      </c>
      <c r="P22">
        <v>200000</v>
      </c>
      <c r="Q22">
        <v>-5.502320153</v>
      </c>
      <c r="R22">
        <v>200</v>
      </c>
      <c r="S22">
        <v>200</v>
      </c>
      <c r="T22" s="41">
        <v>44320.6923611111</v>
      </c>
      <c r="U22"/>
      <c r="V22" s="26">
        <f t="shared" si="3"/>
        <v>20210504</v>
      </c>
      <c r="W22" s="26">
        <f t="shared" si="4"/>
        <v>0</v>
      </c>
      <c r="X22" s="26">
        <f>(SUMIF(F:F,IF(H:H="福禄20两全",F:F,0),险种!R:R)-SUMIFS(R:R,F:F,F:F,M:M,"&lt;=1"))*_xlfn.IFS(G:G=4126,1,OR(G:G&gt;4126,G:G&lt;4126),0)</f>
        <v>0</v>
      </c>
      <c r="Y22" s="26">
        <f t="shared" si="1"/>
        <v>0</v>
      </c>
      <c r="Z22" s="26">
        <f t="shared" si="2"/>
        <v>0</v>
      </c>
    </row>
    <row r="23" spans="1:26">
      <c r="A23" t="s">
        <v>26</v>
      </c>
      <c r="B23" t="s">
        <v>27</v>
      </c>
      <c r="C23" t="s">
        <v>64</v>
      </c>
      <c r="D23" t="s">
        <v>65</v>
      </c>
      <c r="E23">
        <v>6487584872</v>
      </c>
      <c r="F23">
        <v>7944681207001</v>
      </c>
      <c r="G23">
        <v>4112</v>
      </c>
      <c r="H23" t="s">
        <v>62</v>
      </c>
      <c r="I23" t="s">
        <v>31</v>
      </c>
      <c r="J23" s="40">
        <v>44320.6918287037</v>
      </c>
      <c r="K23" s="41"/>
      <c r="L23" t="s">
        <v>32</v>
      </c>
      <c r="M23">
        <v>20</v>
      </c>
      <c r="N23" t="s">
        <v>33</v>
      </c>
      <c r="O23">
        <v>2424</v>
      </c>
      <c r="P23">
        <v>300000</v>
      </c>
      <c r="Q23">
        <v>5329.91852037</v>
      </c>
      <c r="R23">
        <v>6060</v>
      </c>
      <c r="S23">
        <v>6060</v>
      </c>
      <c r="T23" s="41">
        <v>44320.6923611111</v>
      </c>
      <c r="V23" s="26">
        <f t="shared" si="3"/>
        <v>20210504</v>
      </c>
      <c r="W23" s="26">
        <f t="shared" si="4"/>
        <v>1</v>
      </c>
      <c r="X23" s="26">
        <f>(SUMIF(F:F,IF(H:H="福禄20两全",F:F,0),险种!R:R)-SUMIFS(R:R,F:F,F:F,M:M,"&lt;=1"))*_xlfn.IFS(G:G=4126,1,OR(G:G&gt;4126,G:G&lt;4126),0)</f>
        <v>0</v>
      </c>
      <c r="Y23" s="26">
        <f t="shared" si="1"/>
        <v>1</v>
      </c>
      <c r="Z23" s="26">
        <f t="shared" si="2"/>
        <v>6</v>
      </c>
    </row>
    <row r="24" spans="1:26">
      <c r="A24" t="s">
        <v>26</v>
      </c>
      <c r="B24" t="s">
        <v>27</v>
      </c>
      <c r="C24" t="s">
        <v>66</v>
      </c>
      <c r="D24" t="s">
        <v>67</v>
      </c>
      <c r="E24">
        <v>5503363952</v>
      </c>
      <c r="F24">
        <v>9486233976001</v>
      </c>
      <c r="G24">
        <v>4122</v>
      </c>
      <c r="H24" t="s">
        <v>40</v>
      </c>
      <c r="I24" t="s">
        <v>31</v>
      </c>
      <c r="J24" s="40">
        <v>44319</v>
      </c>
      <c r="K24" s="41">
        <v>44319.510625</v>
      </c>
      <c r="L24" t="s">
        <v>56</v>
      </c>
      <c r="M24">
        <v>1</v>
      </c>
      <c r="N24" t="s">
        <v>57</v>
      </c>
      <c r="O24">
        <v>31.4</v>
      </c>
      <c r="P24">
        <v>4054000</v>
      </c>
      <c r="Q24">
        <v>13.731925415</v>
      </c>
      <c r="R24">
        <v>157</v>
      </c>
      <c r="S24">
        <v>157</v>
      </c>
      <c r="T24" s="41">
        <v>44319.5106134259</v>
      </c>
      <c r="U24" t="s">
        <v>58</v>
      </c>
      <c r="V24" s="26">
        <f t="shared" si="3"/>
        <v>20210503</v>
      </c>
      <c r="W24" s="26">
        <f t="shared" si="4"/>
        <v>0</v>
      </c>
      <c r="X24" s="26">
        <f>(SUMIF(F:F,IF(H:H="福禄20两全",F:F,0),险种!R:R)-SUMIFS(R:R,F:F,F:F,M:M,"&lt;=1"))*_xlfn.IFS(G:G=4126,1,OR(G:G&gt;4126,G:G&lt;4126),0)</f>
        <v>0</v>
      </c>
      <c r="Y24" s="26">
        <f t="shared" si="1"/>
        <v>0</v>
      </c>
      <c r="Z24" s="26">
        <f t="shared" si="2"/>
        <v>0</v>
      </c>
    </row>
    <row r="25" spans="1:26">
      <c r="A25" t="s">
        <v>36</v>
      </c>
      <c r="B25" t="s">
        <v>59</v>
      </c>
      <c r="C25" t="s">
        <v>60</v>
      </c>
      <c r="D25" t="s">
        <v>68</v>
      </c>
      <c r="E25">
        <v>484039162</v>
      </c>
      <c r="F25">
        <v>9486306517001</v>
      </c>
      <c r="G25">
        <v>4128</v>
      </c>
      <c r="H25" t="s">
        <v>52</v>
      </c>
      <c r="I25" t="s">
        <v>31</v>
      </c>
      <c r="J25" s="40">
        <v>44319</v>
      </c>
      <c r="K25" s="41">
        <v>44319.8869328704</v>
      </c>
      <c r="L25" t="s">
        <v>56</v>
      </c>
      <c r="M25">
        <v>1</v>
      </c>
      <c r="N25" t="s">
        <v>57</v>
      </c>
      <c r="O25">
        <v>14.94</v>
      </c>
      <c r="P25">
        <v>1000000</v>
      </c>
      <c r="Q25">
        <v>5.179438832</v>
      </c>
      <c r="R25">
        <v>149.4</v>
      </c>
      <c r="S25">
        <v>149.4</v>
      </c>
      <c r="T25" s="41">
        <v>44319.8869212963</v>
      </c>
      <c r="U25" t="s">
        <v>58</v>
      </c>
      <c r="V25" s="26">
        <f t="shared" si="3"/>
        <v>20210503</v>
      </c>
      <c r="W25" s="26">
        <f t="shared" si="4"/>
        <v>0</v>
      </c>
      <c r="X25" s="26">
        <f>(SUMIF(F:F,IF(H:H="福禄20两全",F:F,0),险种!R:R)-SUMIFS(R:R,F:F,F:F,M:M,"&lt;=1"))*_xlfn.IFS(G:G=4126,1,OR(G:G&gt;4126,G:G&lt;4126),0)</f>
        <v>0</v>
      </c>
      <c r="Y25" s="26">
        <f t="shared" si="1"/>
        <v>0</v>
      </c>
      <c r="Z25" s="26">
        <f t="shared" si="2"/>
        <v>0</v>
      </c>
    </row>
    <row r="26" spans="1:26">
      <c r="A26" t="s">
        <v>36</v>
      </c>
      <c r="B26" t="s">
        <v>69</v>
      </c>
      <c r="C26" t="s">
        <v>70</v>
      </c>
      <c r="D26" t="s">
        <v>71</v>
      </c>
      <c r="E26">
        <v>477030872</v>
      </c>
      <c r="F26">
        <v>9486169209001</v>
      </c>
      <c r="G26">
        <v>4122</v>
      </c>
      <c r="H26" t="s">
        <v>40</v>
      </c>
      <c r="I26" t="s">
        <v>31</v>
      </c>
      <c r="J26" s="40">
        <v>44318</v>
      </c>
      <c r="K26" s="41">
        <v>44318.9600347222</v>
      </c>
      <c r="L26" t="s">
        <v>56</v>
      </c>
      <c r="M26">
        <v>1</v>
      </c>
      <c r="N26" t="s">
        <v>57</v>
      </c>
      <c r="O26">
        <v>63.8</v>
      </c>
      <c r="P26">
        <v>4054000</v>
      </c>
      <c r="Q26">
        <v>27.901172703</v>
      </c>
      <c r="R26">
        <v>319</v>
      </c>
      <c r="S26">
        <v>319</v>
      </c>
      <c r="T26" s="41">
        <v>44318.9600231481</v>
      </c>
      <c r="U26" t="s">
        <v>58</v>
      </c>
      <c r="V26" s="26">
        <f t="shared" si="3"/>
        <v>20210502</v>
      </c>
      <c r="W26" s="26">
        <f t="shared" si="4"/>
        <v>0</v>
      </c>
      <c r="X26" s="26">
        <f>(SUMIF(F:F,IF(H:H="福禄20两全",F:F,0),险种!R:R)-SUMIFS(R:R,F:F,F:F,M:M,"&lt;=1"))*_xlfn.IFS(G:G=4126,1,OR(G:G&gt;4126,G:G&lt;4126),0)</f>
        <v>0</v>
      </c>
      <c r="Y26" s="26">
        <f t="shared" si="1"/>
        <v>0</v>
      </c>
      <c r="Z26" s="26">
        <f t="shared" si="2"/>
        <v>0</v>
      </c>
    </row>
    <row r="27" spans="10:26">
      <c r="J27" s="40"/>
      <c r="K27" s="41"/>
      <c r="T27" s="41"/>
      <c r="V27" s="26">
        <f t="shared" si="3"/>
        <v>19000100</v>
      </c>
      <c r="W27" s="26">
        <f t="shared" si="4"/>
        <v>0</v>
      </c>
      <c r="X27" s="26">
        <f>(SUMIF(F:F,IF(H:H="福禄20两全",F:F,0),险种!R:R)-SUMIFS(R:R,F:F,F:F,M:M,"&lt;=1"))*_xlfn.IFS(G:G=4126,1,OR(G:G&gt;4126,G:G&lt;4126),0)</f>
        <v>0</v>
      </c>
      <c r="Y27" s="26">
        <f t="shared" si="1"/>
        <v>0</v>
      </c>
      <c r="Z27" s="26">
        <f t="shared" si="2"/>
        <v>0</v>
      </c>
    </row>
    <row r="28" spans="10:26">
      <c r="J28" s="40"/>
      <c r="K28" s="41"/>
      <c r="T28" s="41"/>
      <c r="V28" s="26">
        <f t="shared" si="3"/>
        <v>19000100</v>
      </c>
      <c r="W28" s="26">
        <f t="shared" si="4"/>
        <v>0</v>
      </c>
      <c r="X28" s="26">
        <f>(SUMIF(F:F,IF(H:H="福禄20两全",F:F,0),险种!R:R)-SUMIFS(R:R,F:F,F:F,M:M,"&lt;=1"))*_xlfn.IFS(G:G=4126,1,OR(G:G&gt;4126,G:G&lt;4126),0)</f>
        <v>0</v>
      </c>
      <c r="Y28" s="26">
        <f t="shared" si="1"/>
        <v>0</v>
      </c>
      <c r="Z28" s="26">
        <f t="shared" si="2"/>
        <v>0</v>
      </c>
    </row>
    <row r="29" spans="10:26">
      <c r="J29" s="40"/>
      <c r="K29" s="41"/>
      <c r="T29" s="41"/>
      <c r="V29" s="26">
        <f t="shared" si="3"/>
        <v>19000100</v>
      </c>
      <c r="W29" s="26">
        <f t="shared" si="4"/>
        <v>0</v>
      </c>
      <c r="X29" s="26">
        <f>(SUMIF(F:F,IF(H:H="福禄20两全",F:F,0),险种!R:R)-SUMIFS(R:R,F:F,F:F,M:M,"&lt;=1"))*_xlfn.IFS(G:G=4126,1,OR(G:G&gt;4126,G:G&lt;4126),0)</f>
        <v>0</v>
      </c>
      <c r="Y29" s="26">
        <f t="shared" si="1"/>
        <v>0</v>
      </c>
      <c r="Z29" s="26">
        <f t="shared" si="2"/>
        <v>0</v>
      </c>
    </row>
    <row r="30" spans="10:26">
      <c r="J30" s="40"/>
      <c r="K30" s="41"/>
      <c r="T30" s="41"/>
      <c r="V30" s="26">
        <f t="shared" ref="V30:V61" si="5">TEXT(J:J,"yyyymmdd")*1</f>
        <v>19000100</v>
      </c>
      <c r="W30" s="26">
        <f t="shared" si="4"/>
        <v>0</v>
      </c>
      <c r="X30" s="26">
        <f>(SUMIF(F:F,IF(H:H="福禄20两全",F:F,0),险种!R:R)-SUMIFS(R:R,F:F,F:F,M:M,"&lt;=1"))*_xlfn.IFS(G:G=4126,1,OR(G:G&gt;4126,G:G&lt;4126),0)</f>
        <v>0</v>
      </c>
      <c r="Y30" s="26">
        <f t="shared" si="1"/>
        <v>0</v>
      </c>
      <c r="Z30" s="26">
        <f t="shared" si="2"/>
        <v>0</v>
      </c>
    </row>
    <row r="31" spans="10:26">
      <c r="J31" s="40"/>
      <c r="K31" s="41"/>
      <c r="T31" s="41"/>
      <c r="V31" s="26">
        <f t="shared" si="5"/>
        <v>19000100</v>
      </c>
      <c r="W31" s="26">
        <f t="shared" si="4"/>
        <v>0</v>
      </c>
      <c r="X31" s="26">
        <f>(SUMIF(F:F,IF(H:H="福禄20两全",F:F,0),险种!R:R)-SUMIFS(R:R,F:F,F:F,M:M,"&lt;=1"))*_xlfn.IFS(G:G=4126,1,OR(G:G&gt;4126,G:G&lt;4126),0)</f>
        <v>0</v>
      </c>
      <c r="Y31" s="26">
        <f t="shared" si="1"/>
        <v>0</v>
      </c>
      <c r="Z31" s="26">
        <f t="shared" si="2"/>
        <v>0</v>
      </c>
    </row>
    <row r="32" spans="10:26">
      <c r="J32" s="40"/>
      <c r="K32" s="41"/>
      <c r="T32" s="41"/>
      <c r="V32" s="26">
        <f t="shared" si="5"/>
        <v>19000100</v>
      </c>
      <c r="W32" s="26">
        <f t="shared" si="4"/>
        <v>0</v>
      </c>
      <c r="X32" s="26">
        <f>(SUMIF(F:F,IF(H:H="福禄20两全",F:F,0),险种!R:R)-SUMIFS(R:R,F:F,F:F,M:M,"&lt;=1"))*_xlfn.IFS(G:G=4126,1,OR(G:G&gt;4126,G:G&lt;4126),0)</f>
        <v>0</v>
      </c>
      <c r="Y32" s="26">
        <f t="shared" si="1"/>
        <v>0</v>
      </c>
      <c r="Z32" s="26">
        <f t="shared" si="2"/>
        <v>0</v>
      </c>
    </row>
    <row r="33" spans="10:26">
      <c r="J33" s="40"/>
      <c r="K33" s="41"/>
      <c r="T33" s="41"/>
      <c r="V33" s="26">
        <f t="shared" si="5"/>
        <v>19000100</v>
      </c>
      <c r="W33" s="26">
        <f t="shared" si="4"/>
        <v>0</v>
      </c>
      <c r="X33" s="26">
        <f>(SUMIF(F:F,IF(H:H="福禄20两全",F:F,0),险种!R:R)-SUMIFS(R:R,F:F,F:F,M:M,"&lt;=1"))*_xlfn.IFS(G:G=4126,1,OR(G:G&gt;4126,G:G&lt;4126),0)</f>
        <v>0</v>
      </c>
      <c r="Y33" s="26">
        <f t="shared" si="1"/>
        <v>0</v>
      </c>
      <c r="Z33" s="26">
        <f t="shared" si="2"/>
        <v>0</v>
      </c>
    </row>
    <row r="34" spans="10:26">
      <c r="J34" s="40"/>
      <c r="K34" s="41"/>
      <c r="T34" s="41"/>
      <c r="V34" s="26">
        <f t="shared" si="5"/>
        <v>19000100</v>
      </c>
      <c r="W34" s="26">
        <f t="shared" si="4"/>
        <v>0</v>
      </c>
      <c r="X34" s="26">
        <f>(SUMIF(F:F,IF(H:H="福禄20两全",F:F,0),险种!R:R)-SUMIFS(R:R,F:F,F:F,M:M,"&lt;=1"))*_xlfn.IFS(G:G=4126,1,OR(G:G&gt;4126,G:G&lt;4126),0)</f>
        <v>0</v>
      </c>
      <c r="Y34" s="26">
        <f t="shared" si="1"/>
        <v>0</v>
      </c>
      <c r="Z34" s="26">
        <f t="shared" si="2"/>
        <v>0</v>
      </c>
    </row>
    <row r="35" spans="10:26">
      <c r="J35" s="40"/>
      <c r="K35" s="41"/>
      <c r="T35" s="41"/>
      <c r="V35" s="26">
        <f t="shared" si="5"/>
        <v>19000100</v>
      </c>
      <c r="W35" s="26">
        <f t="shared" si="4"/>
        <v>0</v>
      </c>
      <c r="X35" s="26">
        <f>(SUMIF(F:F,IF(H:H="福禄20两全",F:F,0),险种!R:R)-SUMIFS(R:R,F:F,F:F,M:M,"&lt;=1"))*_xlfn.IFS(G:G=4126,1,OR(G:G&gt;4126,G:G&lt;4126),0)</f>
        <v>0</v>
      </c>
      <c r="Y35" s="26">
        <f t="shared" si="1"/>
        <v>0</v>
      </c>
      <c r="Z35" s="26">
        <f t="shared" si="2"/>
        <v>0</v>
      </c>
    </row>
    <row r="36" spans="10:26">
      <c r="J36" s="40"/>
      <c r="K36" s="41"/>
      <c r="T36" s="41"/>
      <c r="V36" s="26">
        <f t="shared" si="5"/>
        <v>19000100</v>
      </c>
      <c r="W36" s="26">
        <f t="shared" si="4"/>
        <v>0</v>
      </c>
      <c r="X36" s="26">
        <f>(SUMIF(F:F,IF(H:H="福禄20两全",F:F,0),险种!R:R)-SUMIFS(R:R,F:F,F:F,M:M,"&lt;=1"))*_xlfn.IFS(G:G=4126,1,OR(G:G&gt;4126,G:G&lt;4126),0)</f>
        <v>0</v>
      </c>
      <c r="Y36" s="26">
        <f t="shared" si="1"/>
        <v>0</v>
      </c>
      <c r="Z36" s="26">
        <f t="shared" si="2"/>
        <v>0</v>
      </c>
    </row>
    <row r="37" spans="10:26">
      <c r="J37" s="40"/>
      <c r="K37" s="41"/>
      <c r="T37" s="41"/>
      <c r="V37" s="26">
        <f t="shared" si="5"/>
        <v>19000100</v>
      </c>
      <c r="W37" s="26">
        <f t="shared" si="4"/>
        <v>0</v>
      </c>
      <c r="X37" s="26">
        <f>(SUMIF(F:F,IF(H:H="福禄20两全",F:F,0),险种!R:R)-SUMIFS(R:R,F:F,F:F,M:M,"&lt;=1"))*_xlfn.IFS(G:G=4126,1,OR(G:G&gt;4126,G:G&lt;4126),0)</f>
        <v>0</v>
      </c>
      <c r="Y37" s="26">
        <f t="shared" si="1"/>
        <v>0</v>
      </c>
      <c r="Z37" s="26">
        <f t="shared" si="2"/>
        <v>0</v>
      </c>
    </row>
    <row r="38" spans="10:26">
      <c r="J38" s="40"/>
      <c r="K38" s="41"/>
      <c r="T38" s="41"/>
      <c r="V38" s="26">
        <f t="shared" si="5"/>
        <v>19000100</v>
      </c>
      <c r="W38" s="26">
        <f t="shared" si="4"/>
        <v>0</v>
      </c>
      <c r="X38" s="26">
        <f>(SUMIF(F:F,IF(H:H="福禄20两全",F:F,0),险种!R:R)-SUMIFS(R:R,F:F,F:F,M:M,"&lt;=1"))*_xlfn.IFS(G:G=4126,1,OR(G:G&gt;4126,G:G&lt;4126),0)</f>
        <v>0</v>
      </c>
      <c r="Y38" s="26">
        <f t="shared" si="1"/>
        <v>0</v>
      </c>
      <c r="Z38" s="26">
        <f t="shared" si="2"/>
        <v>0</v>
      </c>
    </row>
    <row r="39" spans="10:26">
      <c r="J39" s="40"/>
      <c r="K39" s="41"/>
      <c r="T39" s="41"/>
      <c r="V39" s="26">
        <f t="shared" si="5"/>
        <v>19000100</v>
      </c>
      <c r="W39" s="26">
        <f t="shared" ref="W39:W70" si="6">IF(AND(M:M&gt;1,R:R&gt;3000),1,0)-IF(AND(M:M&gt;1,R:R&gt;3000,G:G=4126),1,0)-IF(AND(M:M&gt;1,R:R&gt;3000,G:G=4127),1,0)+IF(X:X&gt;=3000,1,0)</f>
        <v>0</v>
      </c>
      <c r="X39" s="26">
        <f>(SUMIF(F:F,IF(H:H="福禄20两全",F:F,0),险种!R:R)-SUMIFS(R:R,F:F,F:F,M:M,"&lt;=1"))*_xlfn.IFS(G:G=4126,1,OR(G:G&gt;4126,G:G&lt;4126),0)</f>
        <v>0</v>
      </c>
      <c r="Y39" s="26">
        <f t="shared" si="1"/>
        <v>0</v>
      </c>
      <c r="Z39" s="26">
        <f t="shared" si="2"/>
        <v>0</v>
      </c>
    </row>
    <row r="40" spans="10:26">
      <c r="J40" s="40"/>
      <c r="K40" s="41"/>
      <c r="T40" s="41"/>
      <c r="V40" s="26">
        <f t="shared" si="5"/>
        <v>19000100</v>
      </c>
      <c r="W40" s="26">
        <f t="shared" si="6"/>
        <v>0</v>
      </c>
      <c r="X40" s="26">
        <f>(SUMIF(F:F,IF(H:H="福禄20两全",F:F,0),险种!R:R)-SUMIFS(R:R,F:F,F:F,M:M,"&lt;=1"))*_xlfn.IFS(G:G=4126,1,OR(G:G&gt;4126,G:G&lt;4126),0)</f>
        <v>0</v>
      </c>
      <c r="Y40" s="26">
        <f t="shared" si="1"/>
        <v>0</v>
      </c>
      <c r="Z40" s="26">
        <f t="shared" si="2"/>
        <v>0</v>
      </c>
    </row>
    <row r="41" spans="10:26">
      <c r="J41" s="40"/>
      <c r="K41" s="41"/>
      <c r="T41" s="41"/>
      <c r="V41" s="26">
        <f t="shared" si="5"/>
        <v>19000100</v>
      </c>
      <c r="W41" s="26">
        <f t="shared" si="6"/>
        <v>0</v>
      </c>
      <c r="X41" s="26">
        <f>(SUMIF(F:F,IF(H:H="福禄20两全",F:F,0),险种!R:R)-SUMIFS(R:R,F:F,F:F,M:M,"&lt;=1"))*_xlfn.IFS(G:G=4126,1,OR(G:G&gt;4126,G:G&lt;4126),0)</f>
        <v>0</v>
      </c>
      <c r="Y41" s="26">
        <f t="shared" si="1"/>
        <v>0</v>
      </c>
      <c r="Z41" s="26">
        <f t="shared" si="2"/>
        <v>0</v>
      </c>
    </row>
    <row r="42" spans="10:26">
      <c r="J42" s="40"/>
      <c r="K42" s="41"/>
      <c r="T42" s="41"/>
      <c r="V42" s="26">
        <f t="shared" si="5"/>
        <v>19000100</v>
      </c>
      <c r="W42" s="26">
        <f t="shared" si="6"/>
        <v>0</v>
      </c>
      <c r="X42" s="26">
        <f>(SUMIF(F:F,IF(H:H="福禄20两全",F:F,0),险种!R:R)-SUMIFS(R:R,F:F,F:F,M:M,"&lt;=1"))*_xlfn.IFS(G:G=4126,1,OR(G:G&gt;4126,G:G&lt;4126),0)</f>
        <v>0</v>
      </c>
      <c r="Y42" s="26">
        <f t="shared" si="1"/>
        <v>0</v>
      </c>
      <c r="Z42" s="26">
        <f t="shared" si="2"/>
        <v>0</v>
      </c>
    </row>
    <row r="43" spans="10:26">
      <c r="J43" s="40"/>
      <c r="K43" s="41"/>
      <c r="T43" s="41"/>
      <c r="V43" s="26">
        <f t="shared" si="5"/>
        <v>19000100</v>
      </c>
      <c r="W43" s="26">
        <f t="shared" si="6"/>
        <v>0</v>
      </c>
      <c r="X43" s="26">
        <f>(SUMIF(F:F,IF(H:H="福禄20两全",F:F,0),险种!R:R)-SUMIFS(R:R,F:F,F:F,M:M,"&lt;=1"))*_xlfn.IFS(G:G=4126,1,OR(G:G&gt;4126,G:G&lt;4126),0)</f>
        <v>0</v>
      </c>
      <c r="Y43" s="26">
        <f t="shared" si="1"/>
        <v>0</v>
      </c>
      <c r="Z43" s="26">
        <f t="shared" si="2"/>
        <v>0</v>
      </c>
    </row>
    <row r="44" spans="10:26">
      <c r="J44" s="41"/>
      <c r="K44" s="41"/>
      <c r="T44" s="41"/>
      <c r="V44" s="26">
        <f t="shared" si="5"/>
        <v>19000100</v>
      </c>
      <c r="W44" s="26">
        <f t="shared" si="6"/>
        <v>0</v>
      </c>
      <c r="X44" s="26">
        <f>(SUMIF(F:F,IF(H:H="福禄20两全",F:F,0),险种!R:R)-SUMIFS(R:R,F:F,F:F,M:M,"&lt;=1"))*_xlfn.IFS(G:G=4126,1,OR(G:G&gt;4126,G:G&lt;4126),0)</f>
        <v>0</v>
      </c>
      <c r="Y44" s="26">
        <f t="shared" si="1"/>
        <v>0</v>
      </c>
      <c r="Z44" s="26">
        <f t="shared" si="2"/>
        <v>0</v>
      </c>
    </row>
    <row r="45" spans="10:26">
      <c r="J45" s="41"/>
      <c r="K45" s="41"/>
      <c r="T45" s="41"/>
      <c r="V45" s="26">
        <f t="shared" si="5"/>
        <v>19000100</v>
      </c>
      <c r="W45" s="26">
        <f t="shared" si="6"/>
        <v>0</v>
      </c>
      <c r="X45" s="26">
        <f>(SUMIF(F:F,IF(H:H="福禄20两全",F:F,0),险种!R:R)-SUMIFS(R:R,F:F,F:F,M:M,"&lt;=1"))*_xlfn.IFS(G:G=4126,1,OR(G:G&gt;4126,G:G&lt;4126),0)</f>
        <v>0</v>
      </c>
      <c r="Y45" s="26">
        <f t="shared" si="1"/>
        <v>0</v>
      </c>
      <c r="Z45" s="26">
        <f t="shared" si="2"/>
        <v>0</v>
      </c>
    </row>
    <row r="46" spans="10:26">
      <c r="J46" s="41"/>
      <c r="K46" s="41"/>
      <c r="T46" s="41"/>
      <c r="V46" s="26">
        <f t="shared" si="5"/>
        <v>19000100</v>
      </c>
      <c r="W46" s="26">
        <f t="shared" si="6"/>
        <v>0</v>
      </c>
      <c r="X46" s="26">
        <f>(SUMIF(F:F,IF(H:H="福禄20两全",F:F,0),险种!R:R)-SUMIFS(R:R,F:F,F:F,M:M,"&lt;=1"))*_xlfn.IFS(G:G=4126,1,OR(G:G&gt;4126,G:G&lt;4126),0)</f>
        <v>0</v>
      </c>
      <c r="Y46" s="26">
        <f t="shared" si="1"/>
        <v>0</v>
      </c>
      <c r="Z46" s="26">
        <f t="shared" si="2"/>
        <v>0</v>
      </c>
    </row>
    <row r="47" spans="10:26">
      <c r="J47" s="41"/>
      <c r="K47" s="41"/>
      <c r="T47" s="41"/>
      <c r="V47" s="26">
        <f t="shared" si="5"/>
        <v>19000100</v>
      </c>
      <c r="W47" s="26">
        <f t="shared" si="6"/>
        <v>0</v>
      </c>
      <c r="X47" s="26">
        <f>(SUMIF(F:F,IF(H:H="福禄20两全",F:F,0),险种!R:R)-SUMIFS(R:R,F:F,F:F,M:M,"&lt;=1"))*_xlfn.IFS(G:G=4126,1,OR(G:G&gt;4126,G:G&lt;4126),0)</f>
        <v>0</v>
      </c>
      <c r="Y47" s="26">
        <f t="shared" si="1"/>
        <v>0</v>
      </c>
      <c r="Z47" s="26">
        <f t="shared" si="2"/>
        <v>0</v>
      </c>
    </row>
    <row r="48" spans="10:26">
      <c r="J48" s="41"/>
      <c r="K48" s="41"/>
      <c r="T48" s="41"/>
      <c r="V48" s="26">
        <f t="shared" si="5"/>
        <v>19000100</v>
      </c>
      <c r="W48" s="26">
        <f t="shared" si="6"/>
        <v>0</v>
      </c>
      <c r="X48" s="26">
        <f>(SUMIF(F:F,IF(H:H="福禄20两全",F:F,0),险种!R:R)-SUMIFS(R:R,F:F,F:F,M:M,"&lt;=1"))*_xlfn.IFS(G:G=4126,1,OR(G:G&gt;4126,G:G&lt;4126),0)</f>
        <v>0</v>
      </c>
      <c r="Y48" s="26">
        <f t="shared" si="1"/>
        <v>0</v>
      </c>
      <c r="Z48" s="26">
        <f t="shared" si="2"/>
        <v>0</v>
      </c>
    </row>
    <row r="49" spans="10:26">
      <c r="J49" s="41"/>
      <c r="K49" s="41"/>
      <c r="T49" s="41"/>
      <c r="V49" s="26">
        <f t="shared" si="5"/>
        <v>19000100</v>
      </c>
      <c r="W49" s="26">
        <f t="shared" si="6"/>
        <v>0</v>
      </c>
      <c r="X49" s="26">
        <f>(SUMIF(F:F,IF(H:H="福禄20两全",F:F,0),险种!R:R)-SUMIFS(R:R,F:F,F:F,M:M,"&lt;=1"))*_xlfn.IFS(G:G=4126,1,OR(G:G&gt;4126,G:G&lt;4126),0)</f>
        <v>0</v>
      </c>
      <c r="Y49" s="26">
        <f t="shared" si="1"/>
        <v>0</v>
      </c>
      <c r="Z49" s="26">
        <f t="shared" si="2"/>
        <v>0</v>
      </c>
    </row>
    <row r="50" spans="10:26">
      <c r="J50" s="41"/>
      <c r="K50" s="41"/>
      <c r="T50" s="41"/>
      <c r="V50" s="26">
        <f t="shared" si="5"/>
        <v>19000100</v>
      </c>
      <c r="W50" s="26">
        <f t="shared" si="6"/>
        <v>0</v>
      </c>
      <c r="X50" s="26">
        <f>(SUMIF(F:F,IF(H:H="福禄20两全",F:F,0),险种!R:R)-SUMIFS(R:R,F:F,F:F,M:M,"&lt;=1"))*_xlfn.IFS(G:G=4126,1,OR(G:G&gt;4126,G:G&lt;4126),0)</f>
        <v>0</v>
      </c>
      <c r="Y50" s="26">
        <f t="shared" si="1"/>
        <v>0</v>
      </c>
      <c r="Z50" s="26">
        <f t="shared" si="2"/>
        <v>0</v>
      </c>
    </row>
    <row r="51" spans="10:26">
      <c r="J51" s="41"/>
      <c r="V51" s="26">
        <f t="shared" si="5"/>
        <v>19000100</v>
      </c>
      <c r="W51" s="26">
        <f t="shared" si="6"/>
        <v>0</v>
      </c>
      <c r="X51" s="26">
        <f>(SUMIF(F:F,IF(H:H="福禄20两全",F:F,0),险种!R:R)-SUMIFS(R:R,F:F,F:F,M:M,"&lt;=1"))*_xlfn.IFS(G:G=4126,1,OR(G:G&gt;4126,G:G&lt;4126),0)</f>
        <v>0</v>
      </c>
      <c r="Y51" s="26">
        <f t="shared" si="1"/>
        <v>0</v>
      </c>
      <c r="Z51" s="26">
        <f t="shared" si="2"/>
        <v>0</v>
      </c>
    </row>
    <row r="52" spans="10:26">
      <c r="J52" s="41"/>
      <c r="V52" s="26">
        <f t="shared" si="5"/>
        <v>19000100</v>
      </c>
      <c r="W52" s="26">
        <f t="shared" si="6"/>
        <v>0</v>
      </c>
      <c r="X52" s="26">
        <f>(SUMIF(F:F,IF(H:H="福禄20两全",F:F,0),险种!R:R)-SUMIFS(R:R,F:F,F:F,M:M,"&lt;=1"))*_xlfn.IFS(G:G=4126,1,OR(G:G&gt;4126,G:G&lt;4126),0)</f>
        <v>0</v>
      </c>
      <c r="Y52" s="26">
        <f t="shared" si="1"/>
        <v>0</v>
      </c>
      <c r="Z52" s="26">
        <f t="shared" si="2"/>
        <v>0</v>
      </c>
    </row>
    <row r="53" spans="10:26">
      <c r="J53" s="41"/>
      <c r="V53" s="26">
        <f t="shared" si="5"/>
        <v>19000100</v>
      </c>
      <c r="W53" s="26">
        <f t="shared" si="6"/>
        <v>0</v>
      </c>
      <c r="X53" s="26">
        <f>(SUMIF(F:F,IF(H:H="福禄20两全",F:F,0),险种!R:R)-SUMIFS(R:R,F:F,F:F,M:M,"&lt;=1"))*_xlfn.IFS(G:G=4126,1,OR(G:G&gt;4126,G:G&lt;4126),0)</f>
        <v>0</v>
      </c>
      <c r="Y53" s="26">
        <f t="shared" si="1"/>
        <v>0</v>
      </c>
      <c r="Z53" s="26">
        <f t="shared" si="2"/>
        <v>0</v>
      </c>
    </row>
    <row r="54" spans="10:26">
      <c r="J54" s="40"/>
      <c r="V54" s="26">
        <f t="shared" si="5"/>
        <v>19000100</v>
      </c>
      <c r="W54" s="26">
        <f t="shared" si="6"/>
        <v>0</v>
      </c>
      <c r="X54" s="26">
        <f>(SUMIF(F:F,IF(H:H="福禄20两全",F:F,0),险种!R:R)-SUMIFS(R:R,F:F,F:F,M:M,"&lt;=1"))*_xlfn.IFS(G:G=4126,1,OR(G:G&gt;4126,G:G&lt;4126),0)</f>
        <v>0</v>
      </c>
      <c r="Y54" s="26">
        <f t="shared" si="1"/>
        <v>0</v>
      </c>
      <c r="Z54" s="26">
        <f t="shared" si="2"/>
        <v>0</v>
      </c>
    </row>
    <row r="55" spans="10:26">
      <c r="J55" s="40"/>
      <c r="K55" s="41"/>
      <c r="T55" s="41"/>
      <c r="V55" s="26">
        <f t="shared" si="5"/>
        <v>19000100</v>
      </c>
      <c r="W55" s="26">
        <f t="shared" si="6"/>
        <v>0</v>
      </c>
      <c r="X55" s="26">
        <f>(SUMIF(F:F,IF(H:H="福禄20两全",F:F,0),险种!R:R)-SUMIFS(R:R,F:F,F:F,M:M,"&lt;=1"))*_xlfn.IFS(G:G=4126,1,OR(G:G&gt;4126,G:G&lt;4126),0)</f>
        <v>0</v>
      </c>
      <c r="Y55" s="26">
        <f t="shared" si="1"/>
        <v>0</v>
      </c>
      <c r="Z55" s="26">
        <f t="shared" si="2"/>
        <v>0</v>
      </c>
    </row>
    <row r="56" spans="10:26">
      <c r="J56" s="40"/>
      <c r="K56" s="41"/>
      <c r="T56" s="41"/>
      <c r="V56" s="26">
        <f t="shared" si="5"/>
        <v>19000100</v>
      </c>
      <c r="W56" s="26">
        <f t="shared" si="6"/>
        <v>0</v>
      </c>
      <c r="X56" s="26">
        <f>(SUMIF(F:F,IF(H:H="福禄20两全",F:F,0),险种!R:R)-SUMIFS(R:R,F:F,F:F,M:M,"&lt;=1"))*_xlfn.IFS(G:G=4126,1,OR(G:G&gt;4126,G:G&lt;4126),0)</f>
        <v>0</v>
      </c>
      <c r="Y56" s="26">
        <f t="shared" si="1"/>
        <v>0</v>
      </c>
      <c r="Z56" s="26">
        <f t="shared" si="2"/>
        <v>0</v>
      </c>
    </row>
    <row r="57" spans="10:26">
      <c r="J57" s="40"/>
      <c r="K57" s="41"/>
      <c r="T57" s="41"/>
      <c r="V57" s="26">
        <f t="shared" si="5"/>
        <v>19000100</v>
      </c>
      <c r="W57" s="26">
        <f t="shared" si="6"/>
        <v>0</v>
      </c>
      <c r="X57" s="26">
        <f>(SUMIF(F:F,IF(H:H="福禄20两全",F:F,0),险种!R:R)-SUMIFS(R:R,F:F,F:F,M:M,"&lt;=1"))*_xlfn.IFS(G:G=4126,1,OR(G:G&gt;4126,G:G&lt;4126),0)</f>
        <v>0</v>
      </c>
      <c r="Y57" s="26">
        <f t="shared" si="1"/>
        <v>0</v>
      </c>
      <c r="Z57" s="26">
        <f t="shared" si="2"/>
        <v>0</v>
      </c>
    </row>
    <row r="58" spans="10:26">
      <c r="J58" s="40"/>
      <c r="V58" s="26">
        <f t="shared" si="5"/>
        <v>19000100</v>
      </c>
      <c r="W58" s="26">
        <f t="shared" si="6"/>
        <v>0</v>
      </c>
      <c r="X58" s="26">
        <f>(SUMIF(F:F,IF(H:H="福禄20两全",F:F,0),险种!R:R)-SUMIFS(R:R,F:F,F:F,M:M,"&lt;=1"))*_xlfn.IFS(G:G=4126,1,OR(G:G&gt;4126,G:G&lt;4126),0)</f>
        <v>0</v>
      </c>
      <c r="Y58" s="26">
        <f t="shared" si="1"/>
        <v>0</v>
      </c>
      <c r="Z58" s="26">
        <f t="shared" si="2"/>
        <v>0</v>
      </c>
    </row>
    <row r="59" spans="10:26">
      <c r="J59" s="40"/>
      <c r="V59" s="26">
        <f t="shared" si="5"/>
        <v>19000100</v>
      </c>
      <c r="W59" s="26">
        <f t="shared" si="6"/>
        <v>0</v>
      </c>
      <c r="X59" s="26">
        <f>(SUMIF(F:F,IF(H:H="福禄20两全",F:F,0),险种!R:R)-SUMIFS(R:R,F:F,F:F,M:M,"&lt;=1"))*_xlfn.IFS(G:G=4126,1,OR(G:G&gt;4126,G:G&lt;4126),0)</f>
        <v>0</v>
      </c>
      <c r="Y59" s="26">
        <f t="shared" si="1"/>
        <v>0</v>
      </c>
      <c r="Z59" s="26">
        <f t="shared" si="2"/>
        <v>0</v>
      </c>
    </row>
    <row r="60" spans="10:26">
      <c r="J60" s="40"/>
      <c r="K60" s="41"/>
      <c r="T60" s="41"/>
      <c r="V60" s="26">
        <f t="shared" si="5"/>
        <v>19000100</v>
      </c>
      <c r="W60" s="26">
        <f t="shared" si="6"/>
        <v>0</v>
      </c>
      <c r="X60" s="26">
        <f>(SUMIF(F:F,IF(H:H="福禄20两全",F:F,0),险种!R:R)-SUMIFS(R:R,F:F,F:F,M:M,"&lt;=1"))*_xlfn.IFS(G:G=4126,1,OR(G:G&gt;4126,G:G&lt;4126),0)</f>
        <v>0</v>
      </c>
      <c r="Y60" s="26">
        <f t="shared" si="1"/>
        <v>0</v>
      </c>
      <c r="Z60" s="26">
        <f t="shared" si="2"/>
        <v>0</v>
      </c>
    </row>
    <row r="61" spans="10:26">
      <c r="J61" s="41"/>
      <c r="K61" s="41"/>
      <c r="T61" s="41"/>
      <c r="V61" s="26">
        <f t="shared" si="5"/>
        <v>19000100</v>
      </c>
      <c r="W61" s="26">
        <f t="shared" si="6"/>
        <v>0</v>
      </c>
      <c r="X61" s="26">
        <f>(SUMIF(F:F,IF(H:H="福禄20两全",F:F,0),险种!R:R)-SUMIFS(R:R,F:F,F:F,M:M,"&lt;=1"))*_xlfn.IFS(G:G=4126,1,OR(G:G&gt;4126,G:G&lt;4126),0)</f>
        <v>0</v>
      </c>
      <c r="Y61" s="26">
        <f t="shared" si="1"/>
        <v>0</v>
      </c>
      <c r="Z61" s="26">
        <f t="shared" si="2"/>
        <v>0</v>
      </c>
    </row>
    <row r="62" spans="10:26">
      <c r="J62" s="41"/>
      <c r="K62" s="41"/>
      <c r="T62" s="41"/>
      <c r="V62" s="26">
        <f t="shared" ref="V62:V79" si="7">TEXT(J:J,"yyyymmdd")*1</f>
        <v>19000100</v>
      </c>
      <c r="W62" s="26">
        <f t="shared" si="6"/>
        <v>0</v>
      </c>
      <c r="X62" s="26">
        <f>(SUMIF(F:F,IF(H:H="福禄20两全",F:F,0),险种!R:R)-SUMIFS(R:R,F:F,F:F,M:M,"&lt;=1"))*_xlfn.IFS(G:G=4126,1,OR(G:G&gt;4126,G:G&lt;4126),0)</f>
        <v>0</v>
      </c>
      <c r="Y62" s="26">
        <f t="shared" si="1"/>
        <v>0</v>
      </c>
      <c r="Z62" s="26">
        <f t="shared" si="2"/>
        <v>0</v>
      </c>
    </row>
    <row r="63" spans="10:26">
      <c r="J63" s="41"/>
      <c r="K63" s="41"/>
      <c r="T63" s="41"/>
      <c r="V63" s="26">
        <f t="shared" si="7"/>
        <v>19000100</v>
      </c>
      <c r="W63" s="26">
        <f t="shared" si="6"/>
        <v>0</v>
      </c>
      <c r="X63" s="26">
        <f>(SUMIF(F:F,IF(H:H="福禄20两全",F:F,0),险种!R:R)-SUMIFS(R:R,F:F,F:F,M:M,"&lt;=1"))*_xlfn.IFS(G:G=4126,1,OR(G:G&gt;4126,G:G&lt;4126),0)</f>
        <v>0</v>
      </c>
      <c r="Y63" s="26">
        <f t="shared" si="1"/>
        <v>0</v>
      </c>
      <c r="Z63" s="26">
        <f t="shared" si="2"/>
        <v>0</v>
      </c>
    </row>
    <row r="64" spans="10:26">
      <c r="J64" s="41"/>
      <c r="K64" s="41"/>
      <c r="T64" s="41"/>
      <c r="V64" s="26">
        <f t="shared" si="7"/>
        <v>19000100</v>
      </c>
      <c r="W64" s="26">
        <f t="shared" si="6"/>
        <v>0</v>
      </c>
      <c r="X64" s="26">
        <f>(SUMIF(F:F,IF(H:H="福禄20两全",F:F,0),险种!R:R)-SUMIFS(R:R,F:F,F:F,M:M,"&lt;=1"))*_xlfn.IFS(G:G=4126,1,OR(G:G&gt;4126,G:G&lt;4126),0)</f>
        <v>0</v>
      </c>
      <c r="Y64" s="26">
        <f t="shared" si="1"/>
        <v>0</v>
      </c>
      <c r="Z64" s="26">
        <f t="shared" si="2"/>
        <v>0</v>
      </c>
    </row>
    <row r="65" spans="10:26">
      <c r="J65" s="41"/>
      <c r="K65" s="41"/>
      <c r="T65" s="41"/>
      <c r="V65" s="26">
        <f t="shared" si="7"/>
        <v>19000100</v>
      </c>
      <c r="W65" s="26">
        <f t="shared" si="6"/>
        <v>0</v>
      </c>
      <c r="X65" s="26">
        <f>(SUMIF(F:F,IF(H:H="福禄20两全",F:F,0),险种!R:R)-SUMIFS(R:R,F:F,F:F,M:M,"&lt;=1"))*_xlfn.IFS(G:G=4126,1,OR(G:G&gt;4126,G:G&lt;4126),0)</f>
        <v>0</v>
      </c>
      <c r="Y65" s="26">
        <f t="shared" si="1"/>
        <v>0</v>
      </c>
      <c r="Z65" s="26">
        <f t="shared" si="2"/>
        <v>0</v>
      </c>
    </row>
    <row r="66" spans="10:26">
      <c r="J66" s="41"/>
      <c r="K66" s="41"/>
      <c r="T66" s="41"/>
      <c r="V66" s="26">
        <f t="shared" si="7"/>
        <v>19000100</v>
      </c>
      <c r="W66" s="26">
        <f t="shared" si="6"/>
        <v>0</v>
      </c>
      <c r="X66" s="26">
        <f>(SUMIF(F:F,IF(H:H="福禄20两全",F:F,0),险种!R:R)-SUMIFS(R:R,F:F,F:F,M:M,"&lt;=1"))*_xlfn.IFS(G:G=4126,1,OR(G:G&gt;4126,G:G&lt;4126),0)</f>
        <v>0</v>
      </c>
      <c r="Y66" s="26">
        <f t="shared" si="1"/>
        <v>0</v>
      </c>
      <c r="Z66" s="26">
        <f t="shared" si="2"/>
        <v>0</v>
      </c>
    </row>
    <row r="67" spans="10:26">
      <c r="J67" s="41"/>
      <c r="K67" s="41"/>
      <c r="T67" s="41"/>
      <c r="V67" s="26">
        <f t="shared" si="7"/>
        <v>19000100</v>
      </c>
      <c r="W67" s="26">
        <f t="shared" si="6"/>
        <v>0</v>
      </c>
      <c r="X67" s="26">
        <f>(SUMIF(F:F,IF(H:H="福禄20两全",F:F,0),险种!R:R)-SUMIFS(R:R,F:F,F:F,M:M,"&lt;=1"))*_xlfn.IFS(G:G=4126,1,OR(G:G&gt;4126,G:G&lt;4126),0)</f>
        <v>0</v>
      </c>
      <c r="Y67" s="26">
        <f t="shared" ref="Y67:Y130" si="8">IF(AND(W:W=1,V:V&lt;=20210510),1,0)</f>
        <v>0</v>
      </c>
      <c r="Z67" s="26">
        <f t="shared" ref="Z67:Z130" si="9">ROUNDDOWN(IF(AND(R:R&gt;=1000,M:M&gt;1),R:R,0)/1000,0)</f>
        <v>0</v>
      </c>
    </row>
    <row r="68" spans="10:26">
      <c r="J68" s="41"/>
      <c r="K68" s="41"/>
      <c r="T68" s="41"/>
      <c r="V68" s="26">
        <f t="shared" si="7"/>
        <v>19000100</v>
      </c>
      <c r="W68" s="26">
        <f t="shared" si="6"/>
        <v>0</v>
      </c>
      <c r="X68" s="26">
        <f>(SUMIF(F:F,IF(H:H="福禄20两全",F:F,0),险种!R:R)-SUMIFS(R:R,F:F,F:F,M:M,"&lt;=1"))*_xlfn.IFS(G:G=4126,1,OR(G:G&gt;4126,G:G&lt;4126),0)</f>
        <v>0</v>
      </c>
      <c r="Y68" s="26">
        <f t="shared" si="8"/>
        <v>0</v>
      </c>
      <c r="Z68" s="26">
        <f t="shared" si="9"/>
        <v>0</v>
      </c>
    </row>
    <row r="69" spans="10:26">
      <c r="J69" s="41"/>
      <c r="K69" s="41"/>
      <c r="T69" s="41"/>
      <c r="V69" s="26">
        <f t="shared" si="7"/>
        <v>19000100</v>
      </c>
      <c r="W69" s="26">
        <f t="shared" si="6"/>
        <v>0</v>
      </c>
      <c r="X69" s="26">
        <f>(SUMIF(F:F,IF(H:H="福禄20两全",F:F,0),险种!R:R)-SUMIFS(R:R,F:F,F:F,M:M,"&lt;=1"))*_xlfn.IFS(G:G=4126,1,OR(G:G&gt;4126,G:G&lt;4126),0)</f>
        <v>0</v>
      </c>
      <c r="Y69" s="26">
        <f t="shared" si="8"/>
        <v>0</v>
      </c>
      <c r="Z69" s="26">
        <f t="shared" si="9"/>
        <v>0</v>
      </c>
    </row>
    <row r="70" spans="10:26">
      <c r="J70" s="41"/>
      <c r="K70" s="41"/>
      <c r="T70" s="41"/>
      <c r="V70" s="26">
        <f t="shared" si="7"/>
        <v>19000100</v>
      </c>
      <c r="W70" s="26">
        <f t="shared" si="6"/>
        <v>0</v>
      </c>
      <c r="X70" s="26">
        <f>(SUMIF(F:F,IF(H:H="福禄20两全",F:F,0),险种!R:R)-SUMIFS(R:R,F:F,F:F,M:M,"&lt;=1"))*_xlfn.IFS(G:G=4126,1,OR(G:G&gt;4126,G:G&lt;4126),0)</f>
        <v>0</v>
      </c>
      <c r="Y70" s="26">
        <f t="shared" si="8"/>
        <v>0</v>
      </c>
      <c r="Z70" s="26">
        <f t="shared" si="9"/>
        <v>0</v>
      </c>
    </row>
    <row r="71" spans="10:26">
      <c r="J71" s="41"/>
      <c r="K71" s="41"/>
      <c r="T71" s="41"/>
      <c r="V71" s="26">
        <f t="shared" si="7"/>
        <v>19000100</v>
      </c>
      <c r="W71" s="26">
        <f>IF(AND(M:M&gt;1,R:R&gt;3000),1,0)-IF(AND(M:M&gt;1,R:R&gt;3000,G:G=4126),1,0)-IF(AND(M:M&gt;1,R:R&gt;3000,G:G=4127),1,0)+IF(X:X&gt;=3000,1,0)</f>
        <v>0</v>
      </c>
      <c r="X71" s="26">
        <f>(SUMIF(F:F,IF(H:H="福禄20两全",F:F,0),险种!R:R)-SUMIFS(R:R,F:F,F:F,M:M,"&lt;=1"))*_xlfn.IFS(G:G=4126,1,OR(G:G&gt;4126,G:G&lt;4126),0)</f>
        <v>0</v>
      </c>
      <c r="Y71" s="26">
        <f t="shared" si="8"/>
        <v>0</v>
      </c>
      <c r="Z71" s="26">
        <f t="shared" si="9"/>
        <v>0</v>
      </c>
    </row>
    <row r="72" spans="10:26">
      <c r="J72" s="41"/>
      <c r="K72" s="41"/>
      <c r="T72" s="41"/>
      <c r="V72" s="26">
        <f t="shared" si="7"/>
        <v>19000100</v>
      </c>
      <c r="W72" s="26">
        <f>IF(AND(M:M&gt;1,R:R&gt;3000),1,0)-IF(AND(M:M&gt;1,R:R&gt;3000,G:G=4126),1,0)-IF(AND(M:M&gt;1,R:R&gt;3000,G:G=4127),1,0)+IF(X:X&gt;=3000,1,0)</f>
        <v>0</v>
      </c>
      <c r="X72" s="26">
        <f>(SUMIF(F:F,IF(H:H="福禄20两全",F:F,0),险种!R:R)-SUMIFS(R:R,F:F,F:F,M:M,"&lt;=1"))*_xlfn.IFS(G:G=4126,1,OR(G:G&gt;4126,G:G&lt;4126),0)</f>
        <v>0</v>
      </c>
      <c r="Y72" s="26">
        <f t="shared" si="8"/>
        <v>0</v>
      </c>
      <c r="Z72" s="26">
        <f t="shared" si="9"/>
        <v>0</v>
      </c>
    </row>
    <row r="73" spans="10:26">
      <c r="J73" s="41"/>
      <c r="K73" s="41"/>
      <c r="T73" s="41"/>
      <c r="V73" s="26">
        <f t="shared" si="7"/>
        <v>19000100</v>
      </c>
      <c r="W73" s="26">
        <f>IF(AND(M:M&gt;1,R:R&gt;3000),1,0)-IF(AND(M:M&gt;1,R:R&gt;3000,G:G=4126),1,0)-IF(AND(M:M&gt;1,R:R&gt;3000,G:G=4127),1,0)+IF(X:X&gt;=3000,1,0)</f>
        <v>0</v>
      </c>
      <c r="X73" s="26">
        <f>(SUMIF(F:F,IF(H:H="福禄20两全",F:F,0),险种!R:R)-SUMIFS(R:R,F:F,F:F,M:M,"&lt;=1"))*_xlfn.IFS(G:G=4126,1,OR(G:G&gt;4126,G:G&lt;4126),0)</f>
        <v>0</v>
      </c>
      <c r="Y73" s="26">
        <f t="shared" si="8"/>
        <v>0</v>
      </c>
      <c r="Z73" s="26">
        <f t="shared" si="9"/>
        <v>0</v>
      </c>
    </row>
    <row r="74" spans="10:26">
      <c r="J74" s="40"/>
      <c r="K74" s="41"/>
      <c r="T74" s="41"/>
      <c r="V74" s="26">
        <f t="shared" si="7"/>
        <v>19000100</v>
      </c>
      <c r="W74" s="26">
        <f>IF(AND(M:M&gt;1,R:R&gt;3000),1,0)-IF(AND(M:M&gt;1,R:R&gt;3000,G:G=4126),1,0)-IF(AND(M:M&gt;1,R:R&gt;3000,G:G=4127),1,0)+IF(X:X&gt;=3000,1,0)</f>
        <v>0</v>
      </c>
      <c r="X74" s="26">
        <f>(SUMIF(F:F,IF(H:H="福禄20两全",F:F,0),险种!R:R)-SUMIFS(R:R,F:F,F:F,M:M,"&lt;=1"))*_xlfn.IFS(G:G=4126,1,OR(G:G&gt;4126,G:G&lt;4126),0)</f>
        <v>0</v>
      </c>
      <c r="Y74" s="26">
        <f t="shared" si="8"/>
        <v>0</v>
      </c>
      <c r="Z74" s="26">
        <f t="shared" si="9"/>
        <v>0</v>
      </c>
    </row>
    <row r="75" spans="10:26">
      <c r="J75" s="40"/>
      <c r="K75" s="41"/>
      <c r="T75" s="41"/>
      <c r="V75" s="26">
        <f t="shared" si="7"/>
        <v>19000100</v>
      </c>
      <c r="W75" s="26">
        <f>IF(AND(M:M&gt;1,R:R&gt;3000),1,0)-IF(AND(M:M&gt;1,R:R&gt;3000,G:G=4126),1,0)-IF(AND(M:M&gt;1,R:R&gt;3000,G:G=4127),1,0)+IF(X:X&gt;=3000,1,0)</f>
        <v>0</v>
      </c>
      <c r="X75" s="26">
        <f>(SUMIF(F:F,IF(H:H="福禄20两全",F:F,0),险种!R:R)-SUMIFS(R:R,F:F,F:F,M:M,"&lt;=1"))*_xlfn.IFS(G:G=4126,1,OR(G:G&gt;4126,G:G&lt;4126),0)</f>
        <v>0</v>
      </c>
      <c r="Y75" s="26">
        <f t="shared" si="8"/>
        <v>0</v>
      </c>
      <c r="Z75" s="26">
        <f t="shared" si="9"/>
        <v>0</v>
      </c>
    </row>
    <row r="76" spans="10:26">
      <c r="J76" s="40"/>
      <c r="K76" s="41"/>
      <c r="T76" s="41"/>
      <c r="V76" s="26">
        <f t="shared" si="7"/>
        <v>19000100</v>
      </c>
      <c r="W76" s="26">
        <f>IF(AND(M:M&gt;1,R:R&gt;3000),1,0)-IF(AND(M:M&gt;1,R:R&gt;3000,G:G=4126),1,0)-IF(AND(M:M&gt;1,R:R&gt;3000,G:G=4127),1,0)+IF(X:X&gt;=3000,1,0)</f>
        <v>0</v>
      </c>
      <c r="X76" s="26">
        <f>(SUMIF(F:F,IF(H:H="福禄20两全",F:F,0),险种!R:R)-SUMIFS(R:R,F:F,F:F,M:M,"&lt;=1"))*_xlfn.IFS(G:G=4126,1,OR(G:G&gt;4126,G:G&lt;4126),0)</f>
        <v>0</v>
      </c>
      <c r="Y76" s="26">
        <f t="shared" si="8"/>
        <v>0</v>
      </c>
      <c r="Z76" s="26">
        <f t="shared" si="9"/>
        <v>0</v>
      </c>
    </row>
    <row r="77" spans="10:26">
      <c r="J77" s="41"/>
      <c r="K77" s="41"/>
      <c r="T77" s="41"/>
      <c r="V77" s="26">
        <f t="shared" si="7"/>
        <v>19000100</v>
      </c>
      <c r="W77" s="26">
        <f>IF(AND(M:M&gt;1,R:R&gt;3000),1,0)-IF(AND(M:M&gt;1,R:R&gt;3000,G:G=4126),1,0)-IF(AND(M:M&gt;1,R:R&gt;3000,G:G=4127),1,0)+IF(X:X&gt;=3000,1,0)</f>
        <v>0</v>
      </c>
      <c r="X77" s="26">
        <f>(SUMIF(F:F,IF(H:H="福禄20两全",F:F,0),险种!R:R)-SUMIFS(R:R,F:F,F:F,M:M,"&lt;=1"))*_xlfn.IFS(G:G=4126,1,OR(G:G&gt;4126,G:G&lt;4126),0)</f>
        <v>0</v>
      </c>
      <c r="Y77" s="26">
        <f t="shared" si="8"/>
        <v>0</v>
      </c>
      <c r="Z77" s="26">
        <f t="shared" si="9"/>
        <v>0</v>
      </c>
    </row>
    <row r="78" spans="10:26">
      <c r="J78" s="41"/>
      <c r="K78" s="41"/>
      <c r="T78" s="41"/>
      <c r="V78" s="26">
        <f t="shared" si="7"/>
        <v>19000100</v>
      </c>
      <c r="W78" s="26">
        <f>IF(AND(M:M&gt;1,R:R&gt;3000),1,0)-IF(AND(M:M&gt;1,R:R&gt;3000,G:G=4126),1,0)-IF(AND(M:M&gt;1,R:R&gt;3000,G:G=4127),1,0)+IF(X:X&gt;=3000,1,0)</f>
        <v>0</v>
      </c>
      <c r="X78" s="26">
        <f>(SUMIF(F:F,IF(H:H="福禄20两全",F:F,0),险种!R:R)-SUMIFS(R:R,F:F,F:F,M:M,"&lt;=1"))*_xlfn.IFS(G:G=4126,1,OR(G:G&gt;4126,G:G&lt;4126),0)</f>
        <v>0</v>
      </c>
      <c r="Y78" s="26">
        <f t="shared" si="8"/>
        <v>0</v>
      </c>
      <c r="Z78" s="26">
        <f t="shared" si="9"/>
        <v>0</v>
      </c>
    </row>
    <row r="79" spans="10:26">
      <c r="J79" s="41"/>
      <c r="K79" s="41"/>
      <c r="T79" s="41"/>
      <c r="V79" s="26">
        <f t="shared" si="7"/>
        <v>19000100</v>
      </c>
      <c r="W79" s="26">
        <f>IF(AND(M:M&gt;1,R:R&gt;3000),1,0)-IF(AND(M:M&gt;1,R:R&gt;3000,G:G=4126),1,0)-IF(AND(M:M&gt;1,R:R&gt;3000,G:G=4127),1,0)+IF(X:X&gt;=3000,1,0)</f>
        <v>0</v>
      </c>
      <c r="X79" s="26">
        <f>(SUMIF(F:F,IF(H:H="福禄20两全",F:F,0),险种!R:R)-SUMIFS(R:R,F:F,F:F,M:M,"&lt;=1"))*_xlfn.IFS(G:G=4126,1,OR(G:G&gt;4126,G:G&lt;4126),0)</f>
        <v>0</v>
      </c>
      <c r="Y79" s="26">
        <f t="shared" si="8"/>
        <v>0</v>
      </c>
      <c r="Z79" s="26">
        <f t="shared" si="9"/>
        <v>0</v>
      </c>
    </row>
    <row r="80" spans="10:26">
      <c r="J80" s="41"/>
      <c r="K80" s="41"/>
      <c r="T80" s="41"/>
      <c r="V80" s="26">
        <f t="shared" ref="V80:V143" si="10">TEXT(J:J,"yyyymmdd")*1</f>
        <v>19000100</v>
      </c>
      <c r="W80" s="26">
        <f t="shared" ref="W80:W143" si="11">IF(AND(M:M&gt;1,R:R&gt;3000),1,0)-IF(AND(M:M&gt;1,R:R&gt;3000,G:G=4126),1,0)-IF(AND(M:M&gt;1,R:R&gt;3000,G:G=4127),1,0)+IF(X:X&gt;=3000,1,0)</f>
        <v>0</v>
      </c>
      <c r="X80" s="26">
        <f>(SUMIF(F:F,IF(H:H="福禄20两全",F:F,0),险种!R:R)-SUMIFS(R:R,F:F,F:F,M:M,"&lt;=1"))*_xlfn.IFS(G:G=4126,1,OR(G:G&gt;4126,G:G&lt;4126),0)</f>
        <v>0</v>
      </c>
      <c r="Y80" s="26">
        <f t="shared" si="8"/>
        <v>0</v>
      </c>
      <c r="Z80" s="26">
        <f t="shared" si="9"/>
        <v>0</v>
      </c>
    </row>
    <row r="81" spans="10:26">
      <c r="J81" s="41"/>
      <c r="K81" s="41"/>
      <c r="T81" s="41"/>
      <c r="V81" s="26">
        <f t="shared" si="10"/>
        <v>19000100</v>
      </c>
      <c r="W81" s="26">
        <f t="shared" si="11"/>
        <v>0</v>
      </c>
      <c r="X81" s="26">
        <f>(SUMIF(F:F,IF(H:H="福禄20两全",F:F,0),险种!R:R)-SUMIFS(R:R,F:F,F:F,M:M,"&lt;=1"))*_xlfn.IFS(G:G=4126,1,OR(G:G&gt;4126,G:G&lt;4126),0)</f>
        <v>0</v>
      </c>
      <c r="Y81" s="26">
        <f t="shared" si="8"/>
        <v>0</v>
      </c>
      <c r="Z81" s="26">
        <f t="shared" si="9"/>
        <v>0</v>
      </c>
    </row>
    <row r="82" spans="10:26">
      <c r="J82" s="41"/>
      <c r="K82" s="41"/>
      <c r="T82" s="41"/>
      <c r="V82" s="26">
        <f t="shared" si="10"/>
        <v>19000100</v>
      </c>
      <c r="W82" s="26">
        <f t="shared" si="11"/>
        <v>0</v>
      </c>
      <c r="X82" s="26">
        <f>(SUMIF(F:F,IF(H:H="福禄20两全",F:F,0),险种!R:R)-SUMIFS(R:R,F:F,F:F,M:M,"&lt;=1"))*_xlfn.IFS(G:G=4126,1,OR(G:G&gt;4126,G:G&lt;4126),0)</f>
        <v>0</v>
      </c>
      <c r="Y82" s="26">
        <f t="shared" si="8"/>
        <v>0</v>
      </c>
      <c r="Z82" s="26">
        <f t="shared" si="9"/>
        <v>0</v>
      </c>
    </row>
    <row r="83" spans="10:26">
      <c r="J83" s="41"/>
      <c r="K83" s="41"/>
      <c r="T83" s="41"/>
      <c r="V83" s="26">
        <f t="shared" si="10"/>
        <v>19000100</v>
      </c>
      <c r="W83" s="26">
        <f t="shared" si="11"/>
        <v>0</v>
      </c>
      <c r="X83" s="26">
        <f>(SUMIF(F:F,IF(H:H="福禄20两全",F:F,0),险种!R:R)-SUMIFS(R:R,F:F,F:F,M:M,"&lt;=1"))*_xlfn.IFS(G:G=4126,1,OR(G:G&gt;4126,G:G&lt;4126),0)</f>
        <v>0</v>
      </c>
      <c r="Y83" s="26">
        <f t="shared" si="8"/>
        <v>0</v>
      </c>
      <c r="Z83" s="26">
        <f t="shared" si="9"/>
        <v>0</v>
      </c>
    </row>
    <row r="84" spans="10:26">
      <c r="J84" s="40"/>
      <c r="K84" s="41"/>
      <c r="T84" s="41"/>
      <c r="V84" s="26">
        <f t="shared" si="10"/>
        <v>19000100</v>
      </c>
      <c r="W84" s="26">
        <f t="shared" si="11"/>
        <v>0</v>
      </c>
      <c r="X84" s="26">
        <f>(SUMIF(F:F,IF(H:H="福禄20两全",F:F,0),险种!R:R)-SUMIFS(R:R,F:F,F:F,M:M,"&lt;=1"))*_xlfn.IFS(G:G=4126,1,OR(G:G&gt;4126,G:G&lt;4126),0)</f>
        <v>0</v>
      </c>
      <c r="Y84" s="26">
        <f t="shared" si="8"/>
        <v>0</v>
      </c>
      <c r="Z84" s="26">
        <f t="shared" si="9"/>
        <v>0</v>
      </c>
    </row>
    <row r="85" spans="10:26">
      <c r="J85" s="40"/>
      <c r="K85" s="41"/>
      <c r="T85" s="41"/>
      <c r="V85" s="26">
        <f t="shared" si="10"/>
        <v>19000100</v>
      </c>
      <c r="W85" s="26">
        <f t="shared" si="11"/>
        <v>0</v>
      </c>
      <c r="X85" s="26">
        <f>(SUMIF(F:F,IF(H:H="福禄20两全",F:F,0),险种!R:R)-SUMIFS(R:R,F:F,F:F,M:M,"&lt;=1"))*_xlfn.IFS(G:G=4126,1,OR(G:G&gt;4126,G:G&lt;4126),0)</f>
        <v>0</v>
      </c>
      <c r="Y85" s="26">
        <f t="shared" si="8"/>
        <v>0</v>
      </c>
      <c r="Z85" s="26">
        <f t="shared" si="9"/>
        <v>0</v>
      </c>
    </row>
    <row r="86" spans="10:26">
      <c r="J86" s="40"/>
      <c r="K86" s="41"/>
      <c r="T86" s="41"/>
      <c r="V86" s="26">
        <f t="shared" si="10"/>
        <v>19000100</v>
      </c>
      <c r="W86" s="26">
        <f t="shared" si="11"/>
        <v>0</v>
      </c>
      <c r="X86" s="26">
        <f>(SUMIF(F:F,IF(H:H="福禄20两全",F:F,0),险种!R:R)-SUMIFS(R:R,F:F,F:F,M:M,"&lt;=1"))*_xlfn.IFS(G:G=4126,1,OR(G:G&gt;4126,G:G&lt;4126),0)</f>
        <v>0</v>
      </c>
      <c r="Y86" s="26">
        <f t="shared" si="8"/>
        <v>0</v>
      </c>
      <c r="Z86" s="26">
        <f t="shared" si="9"/>
        <v>0</v>
      </c>
    </row>
    <row r="87" spans="10:26">
      <c r="J87" s="40"/>
      <c r="K87" s="41"/>
      <c r="T87" s="41"/>
      <c r="V87" s="26">
        <f t="shared" si="10"/>
        <v>19000100</v>
      </c>
      <c r="W87" s="26">
        <f t="shared" si="11"/>
        <v>0</v>
      </c>
      <c r="X87" s="26">
        <f>(SUMIF(F:F,IF(H:H="福禄20两全",F:F,0),险种!R:R)-SUMIFS(R:R,F:F,F:F,M:M,"&lt;=1"))*_xlfn.IFS(G:G=4126,1,OR(G:G&gt;4126,G:G&lt;4126),0)</f>
        <v>0</v>
      </c>
      <c r="Y87" s="26">
        <f t="shared" si="8"/>
        <v>0</v>
      </c>
      <c r="Z87" s="26">
        <f t="shared" si="9"/>
        <v>0</v>
      </c>
    </row>
    <row r="88" spans="10:26">
      <c r="J88" s="40"/>
      <c r="K88" s="41"/>
      <c r="T88" s="41"/>
      <c r="V88" s="26">
        <f t="shared" si="10"/>
        <v>19000100</v>
      </c>
      <c r="W88" s="26">
        <f t="shared" si="11"/>
        <v>0</v>
      </c>
      <c r="X88" s="26">
        <f>(SUMIF(F:F,IF(H:H="福禄20两全",F:F,0),险种!R:R)-SUMIFS(R:R,F:F,F:F,M:M,"&lt;=1"))*_xlfn.IFS(G:G=4126,1,OR(G:G&gt;4126,G:G&lt;4126),0)</f>
        <v>0</v>
      </c>
      <c r="Y88" s="26">
        <f t="shared" si="8"/>
        <v>0</v>
      </c>
      <c r="Z88" s="26">
        <f t="shared" si="9"/>
        <v>0</v>
      </c>
    </row>
    <row r="89" spans="10:26">
      <c r="J89" s="40"/>
      <c r="K89" s="41"/>
      <c r="T89" s="41"/>
      <c r="V89" s="26">
        <f t="shared" si="10"/>
        <v>19000100</v>
      </c>
      <c r="W89" s="26">
        <f t="shared" si="11"/>
        <v>0</v>
      </c>
      <c r="X89" s="26">
        <f>(SUMIF(F:F,IF(H:H="福禄20两全",F:F,0),险种!R:R)-SUMIFS(R:R,F:F,F:F,M:M,"&lt;=1"))*_xlfn.IFS(G:G=4126,1,OR(G:G&gt;4126,G:G&lt;4126),0)</f>
        <v>0</v>
      </c>
      <c r="Y89" s="26">
        <f t="shared" si="8"/>
        <v>0</v>
      </c>
      <c r="Z89" s="26">
        <f t="shared" si="9"/>
        <v>0</v>
      </c>
    </row>
    <row r="90" spans="10:26">
      <c r="J90" s="40"/>
      <c r="K90" s="41"/>
      <c r="T90" s="41"/>
      <c r="V90" s="26">
        <f t="shared" si="10"/>
        <v>19000100</v>
      </c>
      <c r="W90" s="26">
        <f t="shared" si="11"/>
        <v>0</v>
      </c>
      <c r="X90" s="26">
        <f>(SUMIF(F:F,IF(H:H="福禄20两全",F:F,0),险种!R:R)-SUMIFS(R:R,F:F,F:F,M:M,"&lt;=1"))*_xlfn.IFS(G:G=4126,1,OR(G:G&gt;4126,G:G&lt;4126),0)</f>
        <v>0</v>
      </c>
      <c r="Y90" s="26">
        <f t="shared" si="8"/>
        <v>0</v>
      </c>
      <c r="Z90" s="26">
        <f t="shared" si="9"/>
        <v>0</v>
      </c>
    </row>
    <row r="91" spans="10:26">
      <c r="J91" s="40"/>
      <c r="K91" s="41"/>
      <c r="T91" s="41"/>
      <c r="V91" s="26">
        <f t="shared" si="10"/>
        <v>19000100</v>
      </c>
      <c r="W91" s="26">
        <f t="shared" si="11"/>
        <v>0</v>
      </c>
      <c r="X91" s="26">
        <f>(SUMIF(F:F,IF(H:H="福禄20两全",F:F,0),险种!R:R)-SUMIFS(R:R,F:F,F:F,M:M,"&lt;=1"))*_xlfn.IFS(G:G=4126,1,OR(G:G&gt;4126,G:G&lt;4126),0)</f>
        <v>0</v>
      </c>
      <c r="Y91" s="26">
        <f t="shared" si="8"/>
        <v>0</v>
      </c>
      <c r="Z91" s="26">
        <f t="shared" si="9"/>
        <v>0</v>
      </c>
    </row>
    <row r="92" spans="10:26">
      <c r="J92" s="41"/>
      <c r="K92" s="41"/>
      <c r="T92" s="41"/>
      <c r="V92" s="26">
        <f t="shared" si="10"/>
        <v>19000100</v>
      </c>
      <c r="W92" s="26">
        <f t="shared" si="11"/>
        <v>0</v>
      </c>
      <c r="X92" s="26">
        <f>(SUMIF(F:F,IF(H:H="福禄20两全",F:F,0),险种!R:R)-SUMIFS(R:R,F:F,F:F,M:M,"&lt;=1"))*_xlfn.IFS(G:G=4126,1,OR(G:G&gt;4126,G:G&lt;4126),0)</f>
        <v>0</v>
      </c>
      <c r="Y92" s="26">
        <f t="shared" si="8"/>
        <v>0</v>
      </c>
      <c r="Z92" s="26">
        <f t="shared" si="9"/>
        <v>0</v>
      </c>
    </row>
    <row r="93" spans="10:26">
      <c r="J93" s="41"/>
      <c r="K93" s="41"/>
      <c r="T93" s="41"/>
      <c r="V93" s="26">
        <f t="shared" si="10"/>
        <v>19000100</v>
      </c>
      <c r="W93" s="26">
        <f t="shared" si="11"/>
        <v>0</v>
      </c>
      <c r="X93" s="26">
        <f>(SUMIF(F:F,IF(H:H="福禄20两全",F:F,0),险种!R:R)-SUMIFS(R:R,F:F,F:F,M:M,"&lt;=1"))*_xlfn.IFS(G:G=4126,1,OR(G:G&gt;4126,G:G&lt;4126),0)</f>
        <v>0</v>
      </c>
      <c r="Y93" s="26">
        <f t="shared" si="8"/>
        <v>0</v>
      </c>
      <c r="Z93" s="26">
        <f t="shared" si="9"/>
        <v>0</v>
      </c>
    </row>
    <row r="94" spans="10:26">
      <c r="J94" s="41"/>
      <c r="K94" s="41"/>
      <c r="T94" s="41"/>
      <c r="V94" s="26">
        <f t="shared" si="10"/>
        <v>19000100</v>
      </c>
      <c r="W94" s="26">
        <f t="shared" si="11"/>
        <v>0</v>
      </c>
      <c r="X94" s="26">
        <f>(SUMIF(F:F,IF(H:H="福禄20两全",F:F,0),险种!R:R)-SUMIFS(R:R,F:F,F:F,M:M,"&lt;=1"))*_xlfn.IFS(G:G=4126,1,OR(G:G&gt;4126,G:G&lt;4126),0)</f>
        <v>0</v>
      </c>
      <c r="Y94" s="26">
        <f t="shared" si="8"/>
        <v>0</v>
      </c>
      <c r="Z94" s="26">
        <f t="shared" si="9"/>
        <v>0</v>
      </c>
    </row>
    <row r="95" spans="10:26">
      <c r="J95" s="41"/>
      <c r="K95" s="41"/>
      <c r="T95" s="41"/>
      <c r="V95" s="26">
        <f t="shared" si="10"/>
        <v>19000100</v>
      </c>
      <c r="W95" s="26">
        <f t="shared" si="11"/>
        <v>0</v>
      </c>
      <c r="X95" s="26">
        <f>(SUMIF(F:F,IF(H:H="福禄20两全",F:F,0),险种!R:R)-SUMIFS(R:R,F:F,F:F,M:M,"&lt;=1"))*_xlfn.IFS(G:G=4126,1,OR(G:G&gt;4126,G:G&lt;4126),0)</f>
        <v>0</v>
      </c>
      <c r="Y95" s="26">
        <f t="shared" si="8"/>
        <v>0</v>
      </c>
      <c r="Z95" s="26">
        <f t="shared" si="9"/>
        <v>0</v>
      </c>
    </row>
    <row r="96" spans="10:26">
      <c r="J96" s="41"/>
      <c r="K96" s="41"/>
      <c r="T96" s="41"/>
      <c r="V96" s="26">
        <f t="shared" si="10"/>
        <v>19000100</v>
      </c>
      <c r="W96" s="26">
        <f t="shared" si="11"/>
        <v>0</v>
      </c>
      <c r="X96" s="26">
        <f>(SUMIF(F:F,IF(H:H="福禄20两全",F:F,0),险种!R:R)-SUMIFS(R:R,F:F,F:F,M:M,"&lt;=1"))*_xlfn.IFS(G:G=4126,1,OR(G:G&gt;4126,G:G&lt;4126),0)</f>
        <v>0</v>
      </c>
      <c r="Y96" s="26">
        <f t="shared" si="8"/>
        <v>0</v>
      </c>
      <c r="Z96" s="26">
        <f t="shared" si="9"/>
        <v>0</v>
      </c>
    </row>
    <row r="97" spans="10:26">
      <c r="J97" s="41"/>
      <c r="K97" s="41"/>
      <c r="T97" s="41"/>
      <c r="V97" s="26">
        <f t="shared" si="10"/>
        <v>19000100</v>
      </c>
      <c r="W97" s="26">
        <f t="shared" si="11"/>
        <v>0</v>
      </c>
      <c r="X97" s="26">
        <f>(SUMIF(F:F,IF(H:H="福禄20两全",F:F,0),险种!R:R)-SUMIFS(R:R,F:F,F:F,M:M,"&lt;=1"))*_xlfn.IFS(G:G=4126,1,OR(G:G&gt;4126,G:G&lt;4126),0)</f>
        <v>0</v>
      </c>
      <c r="Y97" s="26">
        <f t="shared" si="8"/>
        <v>0</v>
      </c>
      <c r="Z97" s="26">
        <f t="shared" si="9"/>
        <v>0</v>
      </c>
    </row>
    <row r="98" spans="10:26">
      <c r="J98" s="41"/>
      <c r="K98" s="41"/>
      <c r="T98" s="41"/>
      <c r="V98" s="26">
        <f t="shared" si="10"/>
        <v>19000100</v>
      </c>
      <c r="W98" s="26">
        <f t="shared" si="11"/>
        <v>0</v>
      </c>
      <c r="X98" s="26">
        <f>(SUMIF(F:F,IF(H:H="福禄20两全",F:F,0),险种!R:R)-SUMIFS(R:R,F:F,F:F,M:M,"&lt;=1"))*_xlfn.IFS(G:G=4126,1,OR(G:G&gt;4126,G:G&lt;4126),0)</f>
        <v>0</v>
      </c>
      <c r="Y98" s="26">
        <f t="shared" si="8"/>
        <v>0</v>
      </c>
      <c r="Z98" s="26">
        <f t="shared" si="9"/>
        <v>0</v>
      </c>
    </row>
    <row r="99" spans="10:26">
      <c r="J99" s="41"/>
      <c r="K99" s="41"/>
      <c r="T99" s="41"/>
      <c r="V99" s="26">
        <f t="shared" si="10"/>
        <v>19000100</v>
      </c>
      <c r="W99" s="26">
        <f t="shared" si="11"/>
        <v>0</v>
      </c>
      <c r="X99" s="26">
        <f>(SUMIF(F:F,IF(H:H="福禄20两全",F:F,0),险种!R:R)-SUMIFS(R:R,F:F,F:F,M:M,"&lt;=1"))*_xlfn.IFS(G:G=4126,1,OR(G:G&gt;4126,G:G&lt;4126),0)</f>
        <v>0</v>
      </c>
      <c r="Y99" s="26">
        <f t="shared" si="8"/>
        <v>0</v>
      </c>
      <c r="Z99" s="26">
        <f t="shared" si="9"/>
        <v>0</v>
      </c>
    </row>
    <row r="100" spans="10:26">
      <c r="J100" s="41"/>
      <c r="K100" s="41"/>
      <c r="T100" s="41"/>
      <c r="V100" s="26">
        <f t="shared" si="10"/>
        <v>19000100</v>
      </c>
      <c r="W100" s="26">
        <f t="shared" si="11"/>
        <v>0</v>
      </c>
      <c r="X100" s="26">
        <f>(SUMIF(F:F,IF(H:H="福禄20两全",F:F,0),险种!R:R)-SUMIFS(R:R,F:F,F:F,M:M,"&lt;=1"))*_xlfn.IFS(G:G=4126,1,OR(G:G&gt;4126,G:G&lt;4126),0)</f>
        <v>0</v>
      </c>
      <c r="Y100" s="26">
        <f t="shared" si="8"/>
        <v>0</v>
      </c>
      <c r="Z100" s="26">
        <f t="shared" si="9"/>
        <v>0</v>
      </c>
    </row>
    <row r="101" spans="10:26">
      <c r="J101" s="41"/>
      <c r="K101" s="41"/>
      <c r="T101" s="41"/>
      <c r="V101" s="26">
        <f t="shared" si="10"/>
        <v>19000100</v>
      </c>
      <c r="W101" s="26">
        <f t="shared" si="11"/>
        <v>0</v>
      </c>
      <c r="X101" s="26">
        <f>(SUMIF(F:F,IF(H:H="福禄20两全",F:F,0),险种!R:R)-SUMIFS(R:R,F:F,F:F,M:M,"&lt;=1"))*_xlfn.IFS(G:G=4126,1,OR(G:G&gt;4126,G:G&lt;4126),0)</f>
        <v>0</v>
      </c>
      <c r="Y101" s="26">
        <f t="shared" si="8"/>
        <v>0</v>
      </c>
      <c r="Z101" s="26">
        <f t="shared" si="9"/>
        <v>0</v>
      </c>
    </row>
    <row r="102" spans="10:26">
      <c r="J102" s="41"/>
      <c r="K102" s="41"/>
      <c r="T102" s="41"/>
      <c r="V102" s="26">
        <f t="shared" si="10"/>
        <v>19000100</v>
      </c>
      <c r="W102" s="26">
        <f t="shared" si="11"/>
        <v>0</v>
      </c>
      <c r="X102" s="26">
        <f>(SUMIF(F:F,IF(H:H="福禄20两全",F:F,0),险种!R:R)-SUMIFS(R:R,F:F,F:F,M:M,"&lt;=1"))*_xlfn.IFS(G:G=4126,1,OR(G:G&gt;4126,G:G&lt;4126),0)</f>
        <v>0</v>
      </c>
      <c r="Y102" s="26">
        <f t="shared" si="8"/>
        <v>0</v>
      </c>
      <c r="Z102" s="26">
        <f t="shared" si="9"/>
        <v>0</v>
      </c>
    </row>
    <row r="103" spans="10:26">
      <c r="J103" s="40"/>
      <c r="K103" s="41"/>
      <c r="T103" s="41"/>
      <c r="V103" s="26">
        <f t="shared" si="10"/>
        <v>19000100</v>
      </c>
      <c r="W103" s="26">
        <f t="shared" si="11"/>
        <v>0</v>
      </c>
      <c r="X103" s="26">
        <f>(SUMIF(F:F,IF(H:H="福禄20两全",F:F,0),险种!R:R)-SUMIFS(R:R,F:F,F:F,M:M,"&lt;=1"))*_xlfn.IFS(G:G=4126,1,OR(G:G&gt;4126,G:G&lt;4126),0)</f>
        <v>0</v>
      </c>
      <c r="Y103" s="26">
        <f t="shared" si="8"/>
        <v>0</v>
      </c>
      <c r="Z103" s="26">
        <f t="shared" si="9"/>
        <v>0</v>
      </c>
    </row>
    <row r="104" spans="10:26">
      <c r="J104" s="40"/>
      <c r="K104" s="41"/>
      <c r="T104" s="41"/>
      <c r="V104" s="26">
        <f t="shared" si="10"/>
        <v>19000100</v>
      </c>
      <c r="W104" s="26">
        <f t="shared" si="11"/>
        <v>0</v>
      </c>
      <c r="X104" s="26">
        <f>(SUMIF(F:F,IF(H:H="福禄20两全",F:F,0),险种!R:R)-SUMIFS(R:R,F:F,F:F,M:M,"&lt;=1"))*_xlfn.IFS(G:G=4126,1,OR(G:G&gt;4126,G:G&lt;4126),0)</f>
        <v>0</v>
      </c>
      <c r="Y104" s="26">
        <f t="shared" si="8"/>
        <v>0</v>
      </c>
      <c r="Z104" s="26">
        <f t="shared" si="9"/>
        <v>0</v>
      </c>
    </row>
    <row r="105" spans="10:26">
      <c r="J105" s="41"/>
      <c r="K105" s="41"/>
      <c r="T105" s="41"/>
      <c r="V105" s="26">
        <f t="shared" si="10"/>
        <v>19000100</v>
      </c>
      <c r="W105" s="26">
        <f t="shared" si="11"/>
        <v>0</v>
      </c>
      <c r="X105" s="26">
        <f>(SUMIF(F:F,IF(H:H="福禄20两全",F:F,0),险种!R:R)-SUMIFS(R:R,F:F,F:F,M:M,"&lt;=1"))*_xlfn.IFS(G:G=4126,1,OR(G:G&gt;4126,G:G&lt;4126),0)</f>
        <v>0</v>
      </c>
      <c r="Y105" s="26">
        <f t="shared" si="8"/>
        <v>0</v>
      </c>
      <c r="Z105" s="26">
        <f t="shared" si="9"/>
        <v>0</v>
      </c>
    </row>
    <row r="106" spans="10:26">
      <c r="J106" s="41"/>
      <c r="K106" s="41"/>
      <c r="T106" s="41"/>
      <c r="V106" s="26">
        <f t="shared" si="10"/>
        <v>19000100</v>
      </c>
      <c r="W106" s="26">
        <f t="shared" si="11"/>
        <v>0</v>
      </c>
      <c r="X106" s="26">
        <f>(SUMIF(F:F,IF(H:H="福禄20两全",F:F,0),险种!R:R)-SUMIFS(R:R,F:F,F:F,M:M,"&lt;=1"))*_xlfn.IFS(G:G=4126,1,OR(G:G&gt;4126,G:G&lt;4126),0)</f>
        <v>0</v>
      </c>
      <c r="Y106" s="26">
        <f t="shared" si="8"/>
        <v>0</v>
      </c>
      <c r="Z106" s="26">
        <f t="shared" si="9"/>
        <v>0</v>
      </c>
    </row>
    <row r="107" spans="10:26">
      <c r="J107" s="41"/>
      <c r="K107" s="41"/>
      <c r="T107" s="41"/>
      <c r="V107" s="26">
        <f t="shared" si="10"/>
        <v>19000100</v>
      </c>
      <c r="W107" s="26">
        <f t="shared" si="11"/>
        <v>0</v>
      </c>
      <c r="X107" s="26">
        <f>(SUMIF(F:F,IF(H:H="福禄20两全",F:F,0),险种!R:R)-SUMIFS(R:R,F:F,F:F,M:M,"&lt;=1"))*_xlfn.IFS(G:G=4126,1,OR(G:G&gt;4126,G:G&lt;4126),0)</f>
        <v>0</v>
      </c>
      <c r="Y107" s="26">
        <f t="shared" si="8"/>
        <v>0</v>
      </c>
      <c r="Z107" s="26">
        <f t="shared" si="9"/>
        <v>0</v>
      </c>
    </row>
    <row r="108" spans="10:26">
      <c r="J108" s="41"/>
      <c r="K108" s="41"/>
      <c r="T108" s="41"/>
      <c r="V108" s="26">
        <f t="shared" si="10"/>
        <v>19000100</v>
      </c>
      <c r="W108" s="26">
        <f t="shared" si="11"/>
        <v>0</v>
      </c>
      <c r="X108" s="26">
        <f>(SUMIF(F:F,IF(H:H="福禄20两全",F:F,0),险种!R:R)-SUMIFS(R:R,F:F,F:F,M:M,"&lt;=1"))*_xlfn.IFS(G:G=4126,1,OR(G:G&gt;4126,G:G&lt;4126),0)</f>
        <v>0</v>
      </c>
      <c r="Y108" s="26">
        <f t="shared" si="8"/>
        <v>0</v>
      </c>
      <c r="Z108" s="26">
        <f t="shared" si="9"/>
        <v>0</v>
      </c>
    </row>
    <row r="109" spans="10:26">
      <c r="J109" s="41"/>
      <c r="K109" s="41"/>
      <c r="T109" s="41"/>
      <c r="V109" s="26">
        <f t="shared" si="10"/>
        <v>19000100</v>
      </c>
      <c r="W109" s="26">
        <f t="shared" si="11"/>
        <v>0</v>
      </c>
      <c r="X109" s="26">
        <f>(SUMIF(F:F,IF(H:H="福禄20两全",F:F,0),险种!R:R)-SUMIFS(R:R,F:F,F:F,M:M,"&lt;=1"))*_xlfn.IFS(G:G=4126,1,OR(G:G&gt;4126,G:G&lt;4126),0)</f>
        <v>0</v>
      </c>
      <c r="Y109" s="26">
        <f t="shared" si="8"/>
        <v>0</v>
      </c>
      <c r="Z109" s="26">
        <f t="shared" si="9"/>
        <v>0</v>
      </c>
    </row>
    <row r="110" spans="10:26">
      <c r="J110" s="41"/>
      <c r="K110" s="41"/>
      <c r="T110" s="41"/>
      <c r="V110" s="26">
        <f t="shared" si="10"/>
        <v>19000100</v>
      </c>
      <c r="W110" s="26">
        <f t="shared" si="11"/>
        <v>0</v>
      </c>
      <c r="X110" s="26">
        <f>(SUMIF(F:F,IF(H:H="福禄20两全",F:F,0),险种!R:R)-SUMIFS(R:R,F:F,F:F,M:M,"&lt;=1"))*_xlfn.IFS(G:G=4126,1,OR(G:G&gt;4126,G:G&lt;4126),0)</f>
        <v>0</v>
      </c>
      <c r="Y110" s="26">
        <f t="shared" si="8"/>
        <v>0</v>
      </c>
      <c r="Z110" s="26">
        <f t="shared" si="9"/>
        <v>0</v>
      </c>
    </row>
    <row r="111" spans="10:26">
      <c r="J111" s="41"/>
      <c r="K111" s="41"/>
      <c r="T111" s="41"/>
      <c r="V111" s="26">
        <f t="shared" si="10"/>
        <v>19000100</v>
      </c>
      <c r="W111" s="26">
        <f t="shared" si="11"/>
        <v>0</v>
      </c>
      <c r="X111" s="26">
        <f>(SUMIF(F:F,IF(H:H="福禄20两全",F:F,0),险种!R:R)-SUMIFS(R:R,F:F,F:F,M:M,"&lt;=1"))*_xlfn.IFS(G:G=4126,1,OR(G:G&gt;4126,G:G&lt;4126),0)</f>
        <v>0</v>
      </c>
      <c r="Y111" s="26">
        <f t="shared" si="8"/>
        <v>0</v>
      </c>
      <c r="Z111" s="26">
        <f t="shared" si="9"/>
        <v>0</v>
      </c>
    </row>
    <row r="112" spans="10:26">
      <c r="J112" s="41"/>
      <c r="V112" s="26">
        <f t="shared" si="10"/>
        <v>19000100</v>
      </c>
      <c r="W112" s="26">
        <f t="shared" si="11"/>
        <v>0</v>
      </c>
      <c r="X112" s="26">
        <f>(SUMIF(F:F,IF(H:H="福禄20两全",F:F,0),险种!R:R)-SUMIFS(R:R,F:F,F:F,M:M,"&lt;=1"))*_xlfn.IFS(G:G=4126,1,OR(G:G&gt;4126,G:G&lt;4126),0)</f>
        <v>0</v>
      </c>
      <c r="Y112" s="26">
        <f t="shared" si="8"/>
        <v>0</v>
      </c>
      <c r="Z112" s="26">
        <f t="shared" si="9"/>
        <v>0</v>
      </c>
    </row>
    <row r="113" spans="10:26">
      <c r="J113" s="41"/>
      <c r="K113" s="41"/>
      <c r="T113" s="41"/>
      <c r="V113" s="26">
        <f t="shared" si="10"/>
        <v>19000100</v>
      </c>
      <c r="W113" s="26">
        <f t="shared" si="11"/>
        <v>0</v>
      </c>
      <c r="X113" s="26">
        <f>(SUMIF(F:F,IF(H:H="福禄20两全",F:F,0),险种!R:R)-SUMIFS(R:R,F:F,F:F,M:M,"&lt;=1"))*_xlfn.IFS(G:G=4126,1,OR(G:G&gt;4126,G:G&lt;4126),0)</f>
        <v>0</v>
      </c>
      <c r="Y113" s="26">
        <f t="shared" si="8"/>
        <v>0</v>
      </c>
      <c r="Z113" s="26">
        <f t="shared" si="9"/>
        <v>0</v>
      </c>
    </row>
    <row r="114" spans="10:26">
      <c r="J114" s="41"/>
      <c r="K114" s="41"/>
      <c r="T114" s="41"/>
      <c r="V114" s="26">
        <f t="shared" si="10"/>
        <v>19000100</v>
      </c>
      <c r="W114" s="26">
        <f t="shared" si="11"/>
        <v>0</v>
      </c>
      <c r="X114" s="26">
        <f>(SUMIF(F:F,IF(H:H="福禄20两全",F:F,0),险种!R:R)-SUMIFS(R:R,F:F,F:F,M:M,"&lt;=1"))*_xlfn.IFS(G:G=4126,1,OR(G:G&gt;4126,G:G&lt;4126),0)</f>
        <v>0</v>
      </c>
      <c r="Y114" s="26">
        <f t="shared" si="8"/>
        <v>0</v>
      </c>
      <c r="Z114" s="26">
        <f t="shared" si="9"/>
        <v>0</v>
      </c>
    </row>
    <row r="115" spans="10:26">
      <c r="J115" s="41"/>
      <c r="K115" s="41"/>
      <c r="T115" s="41"/>
      <c r="V115" s="26">
        <f t="shared" si="10"/>
        <v>19000100</v>
      </c>
      <c r="W115" s="26">
        <f t="shared" si="11"/>
        <v>0</v>
      </c>
      <c r="X115" s="26">
        <f>(SUMIF(F:F,IF(H:H="福禄20两全",F:F,0),险种!R:R)-SUMIFS(R:R,F:F,F:F,M:M,"&lt;=1"))*_xlfn.IFS(G:G=4126,1,OR(G:G&gt;4126,G:G&lt;4126),0)</f>
        <v>0</v>
      </c>
      <c r="Y115" s="26">
        <f t="shared" si="8"/>
        <v>0</v>
      </c>
      <c r="Z115" s="26">
        <f t="shared" si="9"/>
        <v>0</v>
      </c>
    </row>
    <row r="116" spans="10:26">
      <c r="J116" s="41"/>
      <c r="K116" s="41"/>
      <c r="T116" s="41"/>
      <c r="V116" s="26">
        <f t="shared" si="10"/>
        <v>19000100</v>
      </c>
      <c r="W116" s="26">
        <f t="shared" si="11"/>
        <v>0</v>
      </c>
      <c r="X116" s="26">
        <f>(SUMIF(F:F,IF(H:H="福禄20两全",F:F,0),险种!R:R)-SUMIFS(R:R,F:F,F:F,M:M,"&lt;=1"))*_xlfn.IFS(G:G=4126,1,OR(G:G&gt;4126,G:G&lt;4126),0)</f>
        <v>0</v>
      </c>
      <c r="Y116" s="26">
        <f t="shared" si="8"/>
        <v>0</v>
      </c>
      <c r="Z116" s="26">
        <f t="shared" si="9"/>
        <v>0</v>
      </c>
    </row>
    <row r="117" spans="10:26">
      <c r="J117" s="41"/>
      <c r="K117" s="41"/>
      <c r="T117" s="41"/>
      <c r="V117" s="26">
        <f t="shared" si="10"/>
        <v>19000100</v>
      </c>
      <c r="W117" s="26">
        <f t="shared" si="11"/>
        <v>0</v>
      </c>
      <c r="X117" s="26">
        <f>(SUMIF(F:F,IF(H:H="福禄20两全",F:F,0),险种!R:R)-SUMIFS(R:R,F:F,F:F,M:M,"&lt;=1"))*_xlfn.IFS(G:G=4126,1,OR(G:G&gt;4126,G:G&lt;4126),0)</f>
        <v>0</v>
      </c>
      <c r="Y117" s="26">
        <f t="shared" si="8"/>
        <v>0</v>
      </c>
      <c r="Z117" s="26">
        <f t="shared" si="9"/>
        <v>0</v>
      </c>
    </row>
    <row r="118" spans="10:26">
      <c r="J118" s="41"/>
      <c r="K118" s="41"/>
      <c r="T118" s="41"/>
      <c r="V118" s="26">
        <f t="shared" si="10"/>
        <v>19000100</v>
      </c>
      <c r="W118" s="26">
        <f t="shared" si="11"/>
        <v>0</v>
      </c>
      <c r="X118" s="26">
        <f>(SUMIF(F:F,IF(H:H="福禄20两全",F:F,0),险种!R:R)-SUMIFS(R:R,F:F,F:F,M:M,"&lt;=1"))*_xlfn.IFS(G:G=4126,1,OR(G:G&gt;4126,G:G&lt;4126),0)</f>
        <v>0</v>
      </c>
      <c r="Y118" s="26">
        <f t="shared" si="8"/>
        <v>0</v>
      </c>
      <c r="Z118" s="26">
        <f t="shared" si="9"/>
        <v>0</v>
      </c>
    </row>
    <row r="119" spans="10:26">
      <c r="J119" s="41"/>
      <c r="K119" s="41"/>
      <c r="T119" s="41"/>
      <c r="V119" s="26">
        <f t="shared" si="10"/>
        <v>19000100</v>
      </c>
      <c r="W119" s="26">
        <f t="shared" si="11"/>
        <v>0</v>
      </c>
      <c r="X119" s="26">
        <f>(SUMIF(F:F,IF(H:H="福禄20两全",F:F,0),险种!R:R)-SUMIFS(R:R,F:F,F:F,M:M,"&lt;=1"))*_xlfn.IFS(G:G=4126,1,OR(G:G&gt;4126,G:G&lt;4126),0)</f>
        <v>0</v>
      </c>
      <c r="Y119" s="26">
        <f t="shared" si="8"/>
        <v>0</v>
      </c>
      <c r="Z119" s="26">
        <f t="shared" si="9"/>
        <v>0</v>
      </c>
    </row>
    <row r="120" spans="10:26">
      <c r="J120" s="41"/>
      <c r="K120" s="41"/>
      <c r="T120" s="41"/>
      <c r="V120" s="26">
        <f t="shared" si="10"/>
        <v>19000100</v>
      </c>
      <c r="W120" s="26">
        <f t="shared" si="11"/>
        <v>0</v>
      </c>
      <c r="X120" s="26">
        <f>(SUMIF(F:F,IF(H:H="福禄20两全",F:F,0),险种!R:R)-SUMIFS(R:R,F:F,F:F,M:M,"&lt;=1"))*_xlfn.IFS(G:G=4126,1,OR(G:G&gt;4126,G:G&lt;4126),0)</f>
        <v>0</v>
      </c>
      <c r="Y120" s="26">
        <f t="shared" si="8"/>
        <v>0</v>
      </c>
      <c r="Z120" s="26">
        <f t="shared" si="9"/>
        <v>0</v>
      </c>
    </row>
    <row r="121" spans="10:26">
      <c r="J121" s="41"/>
      <c r="K121" s="41"/>
      <c r="T121" s="41"/>
      <c r="V121" s="26">
        <f t="shared" si="10"/>
        <v>19000100</v>
      </c>
      <c r="W121" s="26">
        <f t="shared" si="11"/>
        <v>0</v>
      </c>
      <c r="X121" s="26">
        <f>(SUMIF(F:F,IF(H:H="福禄20两全",F:F,0),险种!R:R)-SUMIFS(R:R,F:F,F:F,M:M,"&lt;=1"))*_xlfn.IFS(G:G=4126,1,OR(G:G&gt;4126,G:G&lt;4126),0)</f>
        <v>0</v>
      </c>
      <c r="Y121" s="26">
        <f t="shared" si="8"/>
        <v>0</v>
      </c>
      <c r="Z121" s="26">
        <f t="shared" si="9"/>
        <v>0</v>
      </c>
    </row>
    <row r="122" spans="10:26">
      <c r="J122" s="41"/>
      <c r="K122" s="41"/>
      <c r="T122" s="41"/>
      <c r="V122" s="26">
        <f t="shared" si="10"/>
        <v>19000100</v>
      </c>
      <c r="W122" s="26">
        <f t="shared" si="11"/>
        <v>0</v>
      </c>
      <c r="X122" s="26">
        <f>(SUMIF(F:F,IF(H:H="福禄20两全",F:F,0),险种!R:R)-SUMIFS(R:R,F:F,F:F,M:M,"&lt;=1"))*_xlfn.IFS(G:G=4126,1,OR(G:G&gt;4126,G:G&lt;4126),0)</f>
        <v>0</v>
      </c>
      <c r="Y122" s="26">
        <f t="shared" si="8"/>
        <v>0</v>
      </c>
      <c r="Z122" s="26">
        <f t="shared" si="9"/>
        <v>0</v>
      </c>
    </row>
    <row r="123" spans="10:26">
      <c r="J123" s="40"/>
      <c r="K123" s="41"/>
      <c r="T123" s="41"/>
      <c r="V123" s="26">
        <f t="shared" si="10"/>
        <v>19000100</v>
      </c>
      <c r="W123" s="26">
        <f t="shared" si="11"/>
        <v>0</v>
      </c>
      <c r="X123" s="26">
        <f>(SUMIF(F:F,IF(H:H="福禄20两全",F:F,0),险种!R:R)-SUMIFS(R:R,F:F,F:F,M:M,"&lt;=1"))*_xlfn.IFS(G:G=4126,1,OR(G:G&gt;4126,G:G&lt;4126),0)</f>
        <v>0</v>
      </c>
      <c r="Y123" s="26">
        <f t="shared" si="8"/>
        <v>0</v>
      </c>
      <c r="Z123" s="26">
        <f t="shared" si="9"/>
        <v>0</v>
      </c>
    </row>
    <row r="124" spans="10:26">
      <c r="J124" s="41"/>
      <c r="T124" s="41"/>
      <c r="V124" s="26">
        <f t="shared" si="10"/>
        <v>19000100</v>
      </c>
      <c r="W124" s="26">
        <f t="shared" si="11"/>
        <v>0</v>
      </c>
      <c r="X124" s="26">
        <f>(SUMIF(F:F,IF(H:H="福禄20两全",F:F,0),险种!R:R)-SUMIFS(R:R,F:F,F:F,M:M,"&lt;=1"))*_xlfn.IFS(G:G=4126,1,OR(G:G&gt;4126,G:G&lt;4126),0)</f>
        <v>0</v>
      </c>
      <c r="Y124" s="26">
        <f t="shared" si="8"/>
        <v>0</v>
      </c>
      <c r="Z124" s="26">
        <f t="shared" si="9"/>
        <v>0</v>
      </c>
    </row>
    <row r="125" spans="10:26">
      <c r="J125" s="41"/>
      <c r="T125" s="41"/>
      <c r="V125" s="26">
        <f t="shared" si="10"/>
        <v>19000100</v>
      </c>
      <c r="W125" s="26">
        <f t="shared" si="11"/>
        <v>0</v>
      </c>
      <c r="X125" s="26">
        <f>(SUMIF(F:F,IF(H:H="福禄20两全",F:F,0),险种!R:R)-SUMIFS(R:R,F:F,F:F,M:M,"&lt;=1"))*_xlfn.IFS(G:G=4126,1,OR(G:G&gt;4126,G:G&lt;4126),0)</f>
        <v>0</v>
      </c>
      <c r="Y125" s="26">
        <f t="shared" si="8"/>
        <v>0</v>
      </c>
      <c r="Z125" s="26">
        <f t="shared" si="9"/>
        <v>0</v>
      </c>
    </row>
    <row r="126" spans="10:26">
      <c r="J126" s="41"/>
      <c r="T126" s="41"/>
      <c r="V126" s="26">
        <f t="shared" si="10"/>
        <v>19000100</v>
      </c>
      <c r="W126" s="26">
        <f t="shared" si="11"/>
        <v>0</v>
      </c>
      <c r="X126" s="26">
        <f>(SUMIF(F:F,IF(H:H="福禄20两全",F:F,0),险种!R:R)-SUMIFS(R:R,F:F,F:F,M:M,"&lt;=1"))*_xlfn.IFS(G:G=4126,1,OR(G:G&gt;4126,G:G&lt;4126),0)</f>
        <v>0</v>
      </c>
      <c r="Y126" s="26">
        <f t="shared" si="8"/>
        <v>0</v>
      </c>
      <c r="Z126" s="26">
        <f t="shared" si="9"/>
        <v>0</v>
      </c>
    </row>
    <row r="127" spans="10:26">
      <c r="J127" s="41"/>
      <c r="K127" s="41"/>
      <c r="T127" s="41"/>
      <c r="V127" s="26">
        <f t="shared" si="10"/>
        <v>19000100</v>
      </c>
      <c r="W127" s="26">
        <f t="shared" si="11"/>
        <v>0</v>
      </c>
      <c r="X127" s="26">
        <f>(SUMIF(F:F,IF(H:H="福禄20两全",F:F,0),险种!R:R)-SUMIFS(R:R,F:F,F:F,M:M,"&lt;=1"))*_xlfn.IFS(G:G=4126,1,OR(G:G&gt;4126,G:G&lt;4126),0)</f>
        <v>0</v>
      </c>
      <c r="Y127" s="26">
        <f t="shared" si="8"/>
        <v>0</v>
      </c>
      <c r="Z127" s="26">
        <f t="shared" si="9"/>
        <v>0</v>
      </c>
    </row>
    <row r="128" spans="10:26">
      <c r="J128" s="41"/>
      <c r="K128" s="41"/>
      <c r="T128" s="41"/>
      <c r="V128" s="26">
        <f t="shared" si="10"/>
        <v>19000100</v>
      </c>
      <c r="W128" s="26">
        <f t="shared" si="11"/>
        <v>0</v>
      </c>
      <c r="X128" s="26">
        <f>(SUMIF(F:F,IF(H:H="福禄20两全",F:F,0),险种!R:R)-SUMIFS(R:R,F:F,F:F,M:M,"&lt;=1"))*_xlfn.IFS(G:G=4126,1,OR(G:G&gt;4126,G:G&lt;4126),0)</f>
        <v>0</v>
      </c>
      <c r="Y128" s="26">
        <f t="shared" si="8"/>
        <v>0</v>
      </c>
      <c r="Z128" s="26">
        <f t="shared" si="9"/>
        <v>0</v>
      </c>
    </row>
    <row r="129" spans="10:26">
      <c r="J129" s="41"/>
      <c r="K129" s="41"/>
      <c r="T129" s="41"/>
      <c r="V129" s="26">
        <f t="shared" si="10"/>
        <v>19000100</v>
      </c>
      <c r="W129" s="26">
        <f t="shared" si="11"/>
        <v>0</v>
      </c>
      <c r="X129" s="26">
        <f>(SUMIF(F:F,IF(H:H="福禄20两全",F:F,0),险种!R:R)-SUMIFS(R:R,F:F,F:F,M:M,"&lt;=1"))*_xlfn.IFS(G:G=4126,1,OR(G:G&gt;4126,G:G&lt;4126),0)</f>
        <v>0</v>
      </c>
      <c r="Y129" s="26">
        <f t="shared" si="8"/>
        <v>0</v>
      </c>
      <c r="Z129" s="26">
        <f t="shared" si="9"/>
        <v>0</v>
      </c>
    </row>
    <row r="130" spans="10:26">
      <c r="J130" s="41"/>
      <c r="K130" s="41"/>
      <c r="T130" s="41"/>
      <c r="V130" s="26">
        <f t="shared" si="10"/>
        <v>19000100</v>
      </c>
      <c r="W130" s="26">
        <f t="shared" si="11"/>
        <v>0</v>
      </c>
      <c r="X130" s="26">
        <f>(SUMIF(F:F,IF(H:H="福禄20两全",F:F,0),险种!R:R)-SUMIFS(R:R,F:F,F:F,M:M,"&lt;=1"))*_xlfn.IFS(G:G=4126,1,OR(G:G&gt;4126,G:G&lt;4126),0)</f>
        <v>0</v>
      </c>
      <c r="Y130" s="26">
        <f t="shared" si="8"/>
        <v>0</v>
      </c>
      <c r="Z130" s="26">
        <f t="shared" si="9"/>
        <v>0</v>
      </c>
    </row>
    <row r="131" spans="10:26">
      <c r="J131" s="41"/>
      <c r="K131" s="41"/>
      <c r="T131" s="41"/>
      <c r="V131" s="26">
        <f t="shared" si="10"/>
        <v>19000100</v>
      </c>
      <c r="W131" s="26">
        <f t="shared" si="11"/>
        <v>0</v>
      </c>
      <c r="X131" s="26">
        <f>(SUMIF(F:F,IF(H:H="福禄20两全",F:F,0),险种!R:R)-SUMIFS(R:R,F:F,F:F,M:M,"&lt;=1"))*_xlfn.IFS(G:G=4126,1,OR(G:G&gt;4126,G:G&lt;4126),0)</f>
        <v>0</v>
      </c>
      <c r="Y131" s="26">
        <f t="shared" ref="Y131:Y194" si="12">IF(AND(W:W=1,V:V&lt;=20210510),1,0)</f>
        <v>0</v>
      </c>
      <c r="Z131" s="26">
        <f t="shared" ref="Z131:Z194" si="13">ROUNDDOWN(IF(AND(R:R&gt;=1000,M:M&gt;1),R:R,0)/1000,0)</f>
        <v>0</v>
      </c>
    </row>
    <row r="132" spans="10:26">
      <c r="J132" s="41"/>
      <c r="K132" s="41"/>
      <c r="T132" s="41"/>
      <c r="V132" s="26">
        <f t="shared" si="10"/>
        <v>19000100</v>
      </c>
      <c r="W132" s="26">
        <f t="shared" si="11"/>
        <v>0</v>
      </c>
      <c r="X132" s="26">
        <f>(SUMIF(F:F,IF(H:H="福禄20两全",F:F,0),险种!R:R)-SUMIFS(R:R,F:F,F:F,M:M,"&lt;=1"))*_xlfn.IFS(G:G=4126,1,OR(G:G&gt;4126,G:G&lt;4126),0)</f>
        <v>0</v>
      </c>
      <c r="Y132" s="26">
        <f t="shared" si="12"/>
        <v>0</v>
      </c>
      <c r="Z132" s="26">
        <f t="shared" si="13"/>
        <v>0</v>
      </c>
    </row>
    <row r="133" spans="10:26">
      <c r="J133" s="41"/>
      <c r="K133" s="41"/>
      <c r="T133" s="41"/>
      <c r="V133" s="26">
        <f t="shared" si="10"/>
        <v>19000100</v>
      </c>
      <c r="W133" s="26">
        <f t="shared" si="11"/>
        <v>0</v>
      </c>
      <c r="X133" s="26">
        <f>(SUMIF(F:F,IF(H:H="福禄20两全",F:F,0),险种!R:R)-SUMIFS(R:R,F:F,F:F,M:M,"&lt;=1"))*_xlfn.IFS(G:G=4126,1,OR(G:G&gt;4126,G:G&lt;4126),0)</f>
        <v>0</v>
      </c>
      <c r="Y133" s="26">
        <f t="shared" si="12"/>
        <v>0</v>
      </c>
      <c r="Z133" s="26">
        <f t="shared" si="13"/>
        <v>0</v>
      </c>
    </row>
    <row r="134" spans="10:26">
      <c r="J134" s="41"/>
      <c r="K134" s="41"/>
      <c r="T134" s="41"/>
      <c r="V134" s="26">
        <f t="shared" si="10"/>
        <v>19000100</v>
      </c>
      <c r="W134" s="26">
        <f t="shared" si="11"/>
        <v>0</v>
      </c>
      <c r="X134" s="26">
        <f>(SUMIF(F:F,IF(H:H="福禄20两全",F:F,0),险种!R:R)-SUMIFS(R:R,F:F,F:F,M:M,"&lt;=1"))*_xlfn.IFS(G:G=4126,1,OR(G:G&gt;4126,G:G&lt;4126),0)</f>
        <v>0</v>
      </c>
      <c r="Y134" s="26">
        <f t="shared" si="12"/>
        <v>0</v>
      </c>
      <c r="Z134" s="26">
        <f t="shared" si="13"/>
        <v>0</v>
      </c>
    </row>
    <row r="135" spans="10:26">
      <c r="J135" s="41"/>
      <c r="K135" s="41"/>
      <c r="T135" s="41"/>
      <c r="V135" s="26">
        <f t="shared" si="10"/>
        <v>19000100</v>
      </c>
      <c r="W135" s="26">
        <f t="shared" si="11"/>
        <v>0</v>
      </c>
      <c r="X135" s="26">
        <f>(SUMIF(F:F,IF(H:H="福禄20两全",F:F,0),险种!R:R)-SUMIFS(R:R,F:F,F:F,M:M,"&lt;=1"))*_xlfn.IFS(G:G=4126,1,OR(G:G&gt;4126,G:G&lt;4126),0)</f>
        <v>0</v>
      </c>
      <c r="Y135" s="26">
        <f t="shared" si="12"/>
        <v>0</v>
      </c>
      <c r="Z135" s="26">
        <f t="shared" si="13"/>
        <v>0</v>
      </c>
    </row>
    <row r="136" spans="10:26">
      <c r="J136" s="41"/>
      <c r="K136" s="41"/>
      <c r="T136" s="41"/>
      <c r="V136" s="26">
        <f t="shared" si="10"/>
        <v>19000100</v>
      </c>
      <c r="W136" s="26">
        <f t="shared" si="11"/>
        <v>0</v>
      </c>
      <c r="X136" s="26">
        <f>(SUMIF(F:F,IF(H:H="福禄20两全",F:F,0),险种!R:R)-SUMIFS(R:R,F:F,F:F,M:M,"&lt;=1"))*_xlfn.IFS(G:G=4126,1,OR(G:G&gt;4126,G:G&lt;4126),0)</f>
        <v>0</v>
      </c>
      <c r="Y136" s="26">
        <f t="shared" si="12"/>
        <v>0</v>
      </c>
      <c r="Z136" s="26">
        <f t="shared" si="13"/>
        <v>0</v>
      </c>
    </row>
    <row r="137" spans="10:26">
      <c r="J137" s="41"/>
      <c r="K137" s="41"/>
      <c r="T137" s="41"/>
      <c r="V137" s="26">
        <f t="shared" si="10"/>
        <v>19000100</v>
      </c>
      <c r="W137" s="26">
        <f t="shared" si="11"/>
        <v>0</v>
      </c>
      <c r="X137" s="26">
        <f>(SUMIF(F:F,IF(H:H="福禄20两全",F:F,0),险种!R:R)-SUMIFS(R:R,F:F,F:F,M:M,"&lt;=1"))*_xlfn.IFS(G:G=4126,1,OR(G:G&gt;4126,G:G&lt;4126),0)</f>
        <v>0</v>
      </c>
      <c r="Y137" s="26">
        <f t="shared" si="12"/>
        <v>0</v>
      </c>
      <c r="Z137" s="26">
        <f t="shared" si="13"/>
        <v>0</v>
      </c>
    </row>
    <row r="138" spans="10:26">
      <c r="J138" s="40"/>
      <c r="K138" s="41"/>
      <c r="T138" s="41"/>
      <c r="V138" s="26">
        <f t="shared" si="10"/>
        <v>19000100</v>
      </c>
      <c r="W138" s="26">
        <f t="shared" si="11"/>
        <v>0</v>
      </c>
      <c r="X138" s="26">
        <f>(SUMIF(F:F,IF(H:H="福禄20两全",F:F,0),险种!R:R)-SUMIFS(R:R,F:F,F:F,M:M,"&lt;=1"))*_xlfn.IFS(G:G=4126,1,OR(G:G&gt;4126,G:G&lt;4126),0)</f>
        <v>0</v>
      </c>
      <c r="Y138" s="26">
        <f t="shared" si="12"/>
        <v>0</v>
      </c>
      <c r="Z138" s="26">
        <f t="shared" si="13"/>
        <v>0</v>
      </c>
    </row>
    <row r="139" spans="10:26">
      <c r="J139" s="40"/>
      <c r="K139" s="41"/>
      <c r="T139" s="41"/>
      <c r="V139" s="26">
        <f t="shared" si="10"/>
        <v>19000100</v>
      </c>
      <c r="W139" s="26">
        <f t="shared" si="11"/>
        <v>0</v>
      </c>
      <c r="X139" s="26">
        <f>(SUMIF(F:F,IF(H:H="福禄20两全",F:F,0),险种!R:R)-SUMIFS(R:R,F:F,F:F,M:M,"&lt;=1"))*_xlfn.IFS(G:G=4126,1,OR(G:G&gt;4126,G:G&lt;4126),0)</f>
        <v>0</v>
      </c>
      <c r="Y139" s="26">
        <f t="shared" si="12"/>
        <v>0</v>
      </c>
      <c r="Z139" s="26">
        <f t="shared" si="13"/>
        <v>0</v>
      </c>
    </row>
    <row r="140" spans="10:26">
      <c r="J140" s="41"/>
      <c r="K140" s="41"/>
      <c r="T140" s="41"/>
      <c r="V140" s="26">
        <f t="shared" si="10"/>
        <v>19000100</v>
      </c>
      <c r="W140" s="26">
        <f t="shared" si="11"/>
        <v>0</v>
      </c>
      <c r="X140" s="26">
        <f>(SUMIF(F:F,IF(H:H="福禄20两全",F:F,0),险种!R:R)-SUMIFS(R:R,F:F,F:F,M:M,"&lt;=1"))*_xlfn.IFS(G:G=4126,1,OR(G:G&gt;4126,G:G&lt;4126),0)</f>
        <v>0</v>
      </c>
      <c r="Y140" s="26">
        <f t="shared" si="12"/>
        <v>0</v>
      </c>
      <c r="Z140" s="26">
        <f t="shared" si="13"/>
        <v>0</v>
      </c>
    </row>
    <row r="141" spans="10:26">
      <c r="J141" s="41"/>
      <c r="K141" s="41"/>
      <c r="T141" s="41"/>
      <c r="V141" s="26">
        <f t="shared" si="10"/>
        <v>19000100</v>
      </c>
      <c r="W141" s="26">
        <f t="shared" si="11"/>
        <v>0</v>
      </c>
      <c r="X141" s="26">
        <f>(SUMIF(F:F,IF(H:H="福禄20两全",F:F,0),险种!R:R)-SUMIFS(R:R,F:F,F:F,M:M,"&lt;=1"))*_xlfn.IFS(G:G=4126,1,OR(G:G&gt;4126,G:G&lt;4126),0)</f>
        <v>0</v>
      </c>
      <c r="Y141" s="26">
        <f t="shared" si="12"/>
        <v>0</v>
      </c>
      <c r="Z141" s="26">
        <f t="shared" si="13"/>
        <v>0</v>
      </c>
    </row>
    <row r="142" spans="10:26">
      <c r="J142" s="41"/>
      <c r="K142" s="41"/>
      <c r="T142" s="41"/>
      <c r="V142" s="26">
        <f t="shared" si="10"/>
        <v>19000100</v>
      </c>
      <c r="W142" s="26">
        <f t="shared" si="11"/>
        <v>0</v>
      </c>
      <c r="X142" s="26">
        <f>(SUMIF(F:F,IF(H:H="福禄20两全",F:F,0),险种!R:R)-SUMIFS(R:R,F:F,F:F,M:M,"&lt;=1"))*_xlfn.IFS(G:G=4126,1,OR(G:G&gt;4126,G:G&lt;4126),0)</f>
        <v>0</v>
      </c>
      <c r="Y142" s="26">
        <f t="shared" si="12"/>
        <v>0</v>
      </c>
      <c r="Z142" s="26">
        <f t="shared" si="13"/>
        <v>0</v>
      </c>
    </row>
    <row r="143" spans="10:26">
      <c r="J143" s="41"/>
      <c r="K143" s="41"/>
      <c r="T143" s="41"/>
      <c r="V143" s="26">
        <f t="shared" si="10"/>
        <v>19000100</v>
      </c>
      <c r="W143" s="26">
        <f t="shared" si="11"/>
        <v>0</v>
      </c>
      <c r="X143" s="26">
        <f>(SUMIF(F:F,IF(H:H="福禄20两全",F:F,0),险种!R:R)-SUMIFS(R:R,F:F,F:F,M:M,"&lt;=1"))*_xlfn.IFS(G:G=4126,1,OR(G:G&gt;4126,G:G&lt;4126),0)</f>
        <v>0</v>
      </c>
      <c r="Y143" s="26">
        <f t="shared" si="12"/>
        <v>0</v>
      </c>
      <c r="Z143" s="26">
        <f t="shared" si="13"/>
        <v>0</v>
      </c>
    </row>
    <row r="144" spans="10:26">
      <c r="J144" s="41"/>
      <c r="K144" s="41"/>
      <c r="T144" s="41"/>
      <c r="V144" s="26">
        <f t="shared" ref="V144:V207" si="14">TEXT(J:J,"yyyymmdd")*1</f>
        <v>19000100</v>
      </c>
      <c r="W144" s="26">
        <f t="shared" ref="W144:W207" si="15">IF(AND(M:M&gt;1,R:R&gt;3000),1,0)-IF(AND(M:M&gt;1,R:R&gt;3000,G:G=4126),1,0)-IF(AND(M:M&gt;1,R:R&gt;3000,G:G=4127),1,0)+IF(X:X&gt;=3000,1,0)</f>
        <v>0</v>
      </c>
      <c r="X144" s="26">
        <f>(SUMIF(F:F,IF(H:H="福禄20两全",F:F,0),险种!R:R)-SUMIFS(R:R,F:F,F:F,M:M,"&lt;=1"))*_xlfn.IFS(G:G=4126,1,OR(G:G&gt;4126,G:G&lt;4126),0)</f>
        <v>0</v>
      </c>
      <c r="Y144" s="26">
        <f t="shared" si="12"/>
        <v>0</v>
      </c>
      <c r="Z144" s="26">
        <f t="shared" si="13"/>
        <v>0</v>
      </c>
    </row>
    <row r="145" spans="10:26">
      <c r="J145" s="41"/>
      <c r="K145" s="41"/>
      <c r="T145" s="41"/>
      <c r="V145" s="26">
        <f t="shared" si="14"/>
        <v>19000100</v>
      </c>
      <c r="W145" s="26">
        <f t="shared" si="15"/>
        <v>0</v>
      </c>
      <c r="X145" s="26">
        <f>(SUMIF(F:F,IF(H:H="福禄20两全",F:F,0),险种!R:R)-SUMIFS(R:R,F:F,F:F,M:M,"&lt;=1"))*_xlfn.IFS(G:G=4126,1,OR(G:G&gt;4126,G:G&lt;4126),0)</f>
        <v>0</v>
      </c>
      <c r="Y145" s="26">
        <f t="shared" si="12"/>
        <v>0</v>
      </c>
      <c r="Z145" s="26">
        <f t="shared" si="13"/>
        <v>0</v>
      </c>
    </row>
    <row r="146" spans="10:26">
      <c r="J146" s="41"/>
      <c r="K146" s="41"/>
      <c r="T146" s="41"/>
      <c r="V146" s="26">
        <f t="shared" si="14"/>
        <v>19000100</v>
      </c>
      <c r="W146" s="26">
        <f t="shared" si="15"/>
        <v>0</v>
      </c>
      <c r="X146" s="26">
        <f>(SUMIF(F:F,IF(H:H="福禄20两全",F:F,0),险种!R:R)-SUMIFS(R:R,F:F,F:F,M:M,"&lt;=1"))*_xlfn.IFS(G:G=4126,1,OR(G:G&gt;4126,G:G&lt;4126),0)</f>
        <v>0</v>
      </c>
      <c r="Y146" s="26">
        <f t="shared" si="12"/>
        <v>0</v>
      </c>
      <c r="Z146" s="26">
        <f t="shared" si="13"/>
        <v>0</v>
      </c>
    </row>
    <row r="147" spans="10:26">
      <c r="J147" s="41"/>
      <c r="K147" s="41"/>
      <c r="T147" s="41"/>
      <c r="V147" s="26">
        <f t="shared" si="14"/>
        <v>19000100</v>
      </c>
      <c r="W147" s="26">
        <f t="shared" si="15"/>
        <v>0</v>
      </c>
      <c r="X147" s="26">
        <f>(SUMIF(F:F,IF(H:H="福禄20两全",F:F,0),险种!R:R)-SUMIFS(R:R,F:F,F:F,M:M,"&lt;=1"))*_xlfn.IFS(G:G=4126,1,OR(G:G&gt;4126,G:G&lt;4126),0)</f>
        <v>0</v>
      </c>
      <c r="Y147" s="26">
        <f t="shared" si="12"/>
        <v>0</v>
      </c>
      <c r="Z147" s="26">
        <f t="shared" si="13"/>
        <v>0</v>
      </c>
    </row>
    <row r="148" spans="10:26">
      <c r="J148" s="41"/>
      <c r="K148" s="41"/>
      <c r="T148" s="41"/>
      <c r="V148" s="26">
        <f t="shared" si="14"/>
        <v>19000100</v>
      </c>
      <c r="W148" s="26">
        <f t="shared" si="15"/>
        <v>0</v>
      </c>
      <c r="X148" s="26">
        <f>(SUMIF(F:F,IF(H:H="福禄20两全",F:F,0),险种!R:R)-SUMIFS(R:R,F:F,F:F,M:M,"&lt;=1"))*_xlfn.IFS(G:G=4126,1,OR(G:G&gt;4126,G:G&lt;4126),0)</f>
        <v>0</v>
      </c>
      <c r="Y148" s="26">
        <f t="shared" si="12"/>
        <v>0</v>
      </c>
      <c r="Z148" s="26">
        <f t="shared" si="13"/>
        <v>0</v>
      </c>
    </row>
    <row r="149" spans="10:26">
      <c r="J149" s="41"/>
      <c r="V149" s="26">
        <f t="shared" si="14"/>
        <v>19000100</v>
      </c>
      <c r="W149" s="26">
        <f t="shared" si="15"/>
        <v>0</v>
      </c>
      <c r="X149" s="26">
        <f>(SUMIF(F:F,IF(H:H="福禄20两全",F:F,0),险种!R:R)-SUMIFS(R:R,F:F,F:F,M:M,"&lt;=1"))*_xlfn.IFS(G:G=4126,1,OR(G:G&gt;4126,G:G&lt;4126),0)</f>
        <v>0</v>
      </c>
      <c r="Y149" s="26">
        <f t="shared" si="12"/>
        <v>0</v>
      </c>
      <c r="Z149" s="26">
        <f t="shared" si="13"/>
        <v>0</v>
      </c>
    </row>
    <row r="150" spans="10:26">
      <c r="J150" s="41"/>
      <c r="V150" s="26">
        <f t="shared" si="14"/>
        <v>19000100</v>
      </c>
      <c r="W150" s="26">
        <f t="shared" si="15"/>
        <v>0</v>
      </c>
      <c r="X150" s="26">
        <f>(SUMIF(F:F,IF(H:H="福禄20两全",F:F,0),险种!R:R)-SUMIFS(R:R,F:F,F:F,M:M,"&lt;=1"))*_xlfn.IFS(G:G=4126,1,OR(G:G&gt;4126,G:G&lt;4126),0)</f>
        <v>0</v>
      </c>
      <c r="Y150" s="26">
        <f t="shared" si="12"/>
        <v>0</v>
      </c>
      <c r="Z150" s="26">
        <f t="shared" si="13"/>
        <v>0</v>
      </c>
    </row>
    <row r="151" spans="10:26">
      <c r="J151" s="41"/>
      <c r="V151" s="26">
        <f t="shared" si="14"/>
        <v>19000100</v>
      </c>
      <c r="W151" s="26">
        <f t="shared" si="15"/>
        <v>0</v>
      </c>
      <c r="X151" s="26">
        <f>(SUMIF(F:F,IF(H:H="福禄20两全",F:F,0),险种!R:R)-SUMIFS(R:R,F:F,F:F,M:M,"&lt;=1"))*_xlfn.IFS(G:G=4126,1,OR(G:G&gt;4126,G:G&lt;4126),0)</f>
        <v>0</v>
      </c>
      <c r="Y151" s="26">
        <f t="shared" si="12"/>
        <v>0</v>
      </c>
      <c r="Z151" s="26">
        <f t="shared" si="13"/>
        <v>0</v>
      </c>
    </row>
    <row r="152" spans="10:26">
      <c r="J152" s="41"/>
      <c r="K152" s="41"/>
      <c r="T152" s="41"/>
      <c r="V152" s="26">
        <f t="shared" si="14"/>
        <v>19000100</v>
      </c>
      <c r="W152" s="26">
        <f t="shared" si="15"/>
        <v>0</v>
      </c>
      <c r="X152" s="26">
        <f>(SUMIF(F:F,IF(H:H="福禄20两全",F:F,0),险种!R:R)-SUMIFS(R:R,F:F,F:F,M:M,"&lt;=1"))*_xlfn.IFS(G:G=4126,1,OR(G:G&gt;4126,G:G&lt;4126),0)</f>
        <v>0</v>
      </c>
      <c r="Y152" s="26">
        <f t="shared" si="12"/>
        <v>0</v>
      </c>
      <c r="Z152" s="26">
        <f t="shared" si="13"/>
        <v>0</v>
      </c>
    </row>
    <row r="153" spans="10:26">
      <c r="J153" s="41"/>
      <c r="K153" s="41"/>
      <c r="T153" s="41"/>
      <c r="V153" s="26">
        <f t="shared" si="14"/>
        <v>19000100</v>
      </c>
      <c r="W153" s="26">
        <f t="shared" si="15"/>
        <v>0</v>
      </c>
      <c r="X153" s="26">
        <f>(SUMIF(F:F,IF(H:H="福禄20两全",F:F,0),险种!R:R)-SUMIFS(R:R,F:F,F:F,M:M,"&lt;=1"))*_xlfn.IFS(G:G=4126,1,OR(G:G&gt;4126,G:G&lt;4126),0)</f>
        <v>0</v>
      </c>
      <c r="Y153" s="26">
        <f t="shared" si="12"/>
        <v>0</v>
      </c>
      <c r="Z153" s="26">
        <f t="shared" si="13"/>
        <v>0</v>
      </c>
    </row>
    <row r="154" spans="10:26">
      <c r="J154" s="41"/>
      <c r="K154" s="41"/>
      <c r="T154" s="41"/>
      <c r="V154" s="26">
        <f t="shared" si="14"/>
        <v>19000100</v>
      </c>
      <c r="W154" s="26">
        <f t="shared" si="15"/>
        <v>0</v>
      </c>
      <c r="X154" s="26">
        <f>(SUMIF(F:F,IF(H:H="福禄20两全",F:F,0),险种!R:R)-SUMIFS(R:R,F:F,F:F,M:M,"&lt;=1"))*_xlfn.IFS(G:G=4126,1,OR(G:G&gt;4126,G:G&lt;4126),0)</f>
        <v>0</v>
      </c>
      <c r="Y154" s="26">
        <f t="shared" si="12"/>
        <v>0</v>
      </c>
      <c r="Z154" s="26">
        <f t="shared" si="13"/>
        <v>0</v>
      </c>
    </row>
    <row r="155" spans="10:26">
      <c r="J155" s="41"/>
      <c r="K155" s="41"/>
      <c r="T155" s="41"/>
      <c r="V155" s="26">
        <f t="shared" si="14"/>
        <v>19000100</v>
      </c>
      <c r="W155" s="26">
        <f t="shared" si="15"/>
        <v>0</v>
      </c>
      <c r="X155" s="26">
        <f>(SUMIF(F:F,IF(H:H="福禄20两全",F:F,0),险种!R:R)-SUMIFS(R:R,F:F,F:F,M:M,"&lt;=1"))*_xlfn.IFS(G:G=4126,1,OR(G:G&gt;4126,G:G&lt;4126),0)</f>
        <v>0</v>
      </c>
      <c r="Y155" s="26">
        <f t="shared" si="12"/>
        <v>0</v>
      </c>
      <c r="Z155" s="26">
        <f t="shared" si="13"/>
        <v>0</v>
      </c>
    </row>
    <row r="156" spans="10:26">
      <c r="J156" s="41"/>
      <c r="K156" s="41"/>
      <c r="T156" s="41"/>
      <c r="V156" s="26">
        <f t="shared" si="14"/>
        <v>19000100</v>
      </c>
      <c r="W156" s="26">
        <f t="shared" si="15"/>
        <v>0</v>
      </c>
      <c r="X156" s="26">
        <f>(SUMIF(F:F,IF(H:H="福禄20两全",F:F,0),险种!R:R)-SUMIFS(R:R,F:F,F:F,M:M,"&lt;=1"))*_xlfn.IFS(G:G=4126,1,OR(G:G&gt;4126,G:G&lt;4126),0)</f>
        <v>0</v>
      </c>
      <c r="Y156" s="26">
        <f t="shared" si="12"/>
        <v>0</v>
      </c>
      <c r="Z156" s="26">
        <f t="shared" si="13"/>
        <v>0</v>
      </c>
    </row>
    <row r="157" spans="10:26">
      <c r="J157" s="41"/>
      <c r="K157" s="41"/>
      <c r="T157" s="41"/>
      <c r="V157" s="26">
        <f t="shared" si="14"/>
        <v>19000100</v>
      </c>
      <c r="W157" s="26">
        <f t="shared" si="15"/>
        <v>0</v>
      </c>
      <c r="X157" s="26">
        <f>(SUMIF(F:F,IF(H:H="福禄20两全",F:F,0),险种!R:R)-SUMIFS(R:R,F:F,F:F,M:M,"&lt;=1"))*_xlfn.IFS(G:G=4126,1,OR(G:G&gt;4126,G:G&lt;4126),0)</f>
        <v>0</v>
      </c>
      <c r="Y157" s="26">
        <f t="shared" si="12"/>
        <v>0</v>
      </c>
      <c r="Z157" s="26">
        <f t="shared" si="13"/>
        <v>0</v>
      </c>
    </row>
    <row r="158" spans="10:26">
      <c r="J158" s="41"/>
      <c r="K158" s="41"/>
      <c r="T158" s="41"/>
      <c r="V158" s="26">
        <f t="shared" si="14"/>
        <v>19000100</v>
      </c>
      <c r="W158" s="26">
        <f t="shared" si="15"/>
        <v>0</v>
      </c>
      <c r="X158" s="26">
        <f>(SUMIF(F:F,IF(H:H="福禄20两全",F:F,0),险种!R:R)-SUMIFS(R:R,F:F,F:F,M:M,"&lt;=1"))*_xlfn.IFS(G:G=4126,1,OR(G:G&gt;4126,G:G&lt;4126),0)</f>
        <v>0</v>
      </c>
      <c r="Y158" s="26">
        <f t="shared" si="12"/>
        <v>0</v>
      </c>
      <c r="Z158" s="26">
        <f t="shared" si="13"/>
        <v>0</v>
      </c>
    </row>
    <row r="159" spans="10:26">
      <c r="J159" s="41"/>
      <c r="K159" s="41"/>
      <c r="T159" s="41"/>
      <c r="V159" s="26">
        <f t="shared" si="14"/>
        <v>19000100</v>
      </c>
      <c r="W159" s="26">
        <f t="shared" si="15"/>
        <v>0</v>
      </c>
      <c r="X159" s="26">
        <f>(SUMIF(F:F,IF(H:H="福禄20两全",F:F,0),险种!R:R)-SUMIFS(R:R,F:F,F:F,M:M,"&lt;=1"))*_xlfn.IFS(G:G=4126,1,OR(G:G&gt;4126,G:G&lt;4126),0)</f>
        <v>0</v>
      </c>
      <c r="Y159" s="26">
        <f t="shared" si="12"/>
        <v>0</v>
      </c>
      <c r="Z159" s="26">
        <f t="shared" si="13"/>
        <v>0</v>
      </c>
    </row>
    <row r="160" spans="10:26">
      <c r="J160" s="41"/>
      <c r="K160" s="41"/>
      <c r="T160" s="41"/>
      <c r="V160" s="26">
        <f t="shared" si="14"/>
        <v>19000100</v>
      </c>
      <c r="W160" s="26">
        <f t="shared" si="15"/>
        <v>0</v>
      </c>
      <c r="X160" s="26">
        <f>(SUMIF(F:F,IF(H:H="福禄20两全",F:F,0),险种!R:R)-SUMIFS(R:R,F:F,F:F,M:M,"&lt;=1"))*_xlfn.IFS(G:G=4126,1,OR(G:G&gt;4126,G:G&lt;4126),0)</f>
        <v>0</v>
      </c>
      <c r="Y160" s="26">
        <f t="shared" si="12"/>
        <v>0</v>
      </c>
      <c r="Z160" s="26">
        <f t="shared" si="13"/>
        <v>0</v>
      </c>
    </row>
    <row r="161" spans="10:26">
      <c r="J161" s="41"/>
      <c r="K161" s="41"/>
      <c r="T161" s="41"/>
      <c r="V161" s="26">
        <f t="shared" si="14"/>
        <v>19000100</v>
      </c>
      <c r="W161" s="26">
        <f t="shared" si="15"/>
        <v>0</v>
      </c>
      <c r="X161" s="26">
        <f>(SUMIF(F:F,IF(H:H="福禄20两全",F:F,0),险种!R:R)-SUMIFS(R:R,F:F,F:F,M:M,"&lt;=1"))*_xlfn.IFS(G:G=4126,1,OR(G:G&gt;4126,G:G&lt;4126),0)</f>
        <v>0</v>
      </c>
      <c r="Y161" s="26">
        <f t="shared" si="12"/>
        <v>0</v>
      </c>
      <c r="Z161" s="26">
        <f t="shared" si="13"/>
        <v>0</v>
      </c>
    </row>
    <row r="162" spans="10:26">
      <c r="J162" s="40"/>
      <c r="K162" s="41"/>
      <c r="T162" s="41"/>
      <c r="V162" s="26">
        <f t="shared" si="14"/>
        <v>19000100</v>
      </c>
      <c r="W162" s="26">
        <f t="shared" si="15"/>
        <v>0</v>
      </c>
      <c r="X162" s="26">
        <f>(SUMIF(F:F,IF(H:H="福禄20两全",F:F,0),险种!R:R)-SUMIFS(R:R,F:F,F:F,M:M,"&lt;=1"))*_xlfn.IFS(G:G=4126,1,OR(G:G&gt;4126,G:G&lt;4126),0)</f>
        <v>0</v>
      </c>
      <c r="Y162" s="26">
        <f t="shared" si="12"/>
        <v>0</v>
      </c>
      <c r="Z162" s="26">
        <f t="shared" si="13"/>
        <v>0</v>
      </c>
    </row>
    <row r="163" spans="10:26">
      <c r="J163" s="41"/>
      <c r="K163" s="41"/>
      <c r="T163" s="41"/>
      <c r="V163" s="26">
        <f t="shared" si="14"/>
        <v>19000100</v>
      </c>
      <c r="W163" s="26">
        <f t="shared" si="15"/>
        <v>0</v>
      </c>
      <c r="X163" s="26">
        <f>(SUMIF(F:F,IF(H:H="福禄20两全",F:F,0),险种!R:R)-SUMIFS(R:R,F:F,F:F,M:M,"&lt;=1"))*_xlfn.IFS(G:G=4126,1,OR(G:G&gt;4126,G:G&lt;4126),0)</f>
        <v>0</v>
      </c>
      <c r="Y163" s="26">
        <f t="shared" si="12"/>
        <v>0</v>
      </c>
      <c r="Z163" s="26">
        <f t="shared" si="13"/>
        <v>0</v>
      </c>
    </row>
    <row r="164" spans="10:26">
      <c r="J164" s="41"/>
      <c r="K164" s="41"/>
      <c r="T164" s="41"/>
      <c r="V164" s="26">
        <f t="shared" si="14"/>
        <v>19000100</v>
      </c>
      <c r="W164" s="26">
        <f t="shared" si="15"/>
        <v>0</v>
      </c>
      <c r="X164" s="26">
        <f>(SUMIF(F:F,IF(H:H="福禄20两全",F:F,0),险种!R:R)-SUMIFS(R:R,F:F,F:F,M:M,"&lt;=1"))*_xlfn.IFS(G:G=4126,1,OR(G:G&gt;4126,G:G&lt;4126),0)</f>
        <v>0</v>
      </c>
      <c r="Y164" s="26">
        <f t="shared" si="12"/>
        <v>0</v>
      </c>
      <c r="Z164" s="26">
        <f t="shared" si="13"/>
        <v>0</v>
      </c>
    </row>
    <row r="165" spans="10:26">
      <c r="J165" s="41"/>
      <c r="K165" s="41"/>
      <c r="T165" s="41"/>
      <c r="V165" s="26">
        <f t="shared" si="14"/>
        <v>19000100</v>
      </c>
      <c r="W165" s="26">
        <f t="shared" si="15"/>
        <v>0</v>
      </c>
      <c r="X165" s="26">
        <f>(SUMIF(F:F,IF(H:H="福禄20两全",F:F,0),险种!R:R)-SUMIFS(R:R,F:F,F:F,M:M,"&lt;=1"))*_xlfn.IFS(G:G=4126,1,OR(G:G&gt;4126,G:G&lt;4126),0)</f>
        <v>0</v>
      </c>
      <c r="Y165" s="26">
        <f t="shared" si="12"/>
        <v>0</v>
      </c>
      <c r="Z165" s="26">
        <f t="shared" si="13"/>
        <v>0</v>
      </c>
    </row>
    <row r="166" spans="10:26">
      <c r="J166" s="41"/>
      <c r="K166" s="41"/>
      <c r="T166" s="41"/>
      <c r="V166" s="26">
        <f t="shared" si="14"/>
        <v>19000100</v>
      </c>
      <c r="W166" s="26">
        <f t="shared" si="15"/>
        <v>0</v>
      </c>
      <c r="X166" s="26">
        <f>(SUMIF(F:F,IF(H:H="福禄20两全",F:F,0),险种!R:R)-SUMIFS(R:R,F:F,F:F,M:M,"&lt;=1"))*_xlfn.IFS(G:G=4126,1,OR(G:G&gt;4126,G:G&lt;4126),0)</f>
        <v>0</v>
      </c>
      <c r="Y166" s="26">
        <f t="shared" si="12"/>
        <v>0</v>
      </c>
      <c r="Z166" s="26">
        <f t="shared" si="13"/>
        <v>0</v>
      </c>
    </row>
    <row r="167" spans="10:26">
      <c r="J167" s="41"/>
      <c r="K167" s="41"/>
      <c r="T167" s="41"/>
      <c r="V167" s="26">
        <f t="shared" si="14"/>
        <v>19000100</v>
      </c>
      <c r="W167" s="26">
        <f t="shared" si="15"/>
        <v>0</v>
      </c>
      <c r="X167" s="26">
        <f>(SUMIF(F:F,IF(H:H="福禄20两全",F:F,0),险种!R:R)-SUMIFS(R:R,F:F,F:F,M:M,"&lt;=1"))*_xlfn.IFS(G:G=4126,1,OR(G:G&gt;4126,G:G&lt;4126),0)</f>
        <v>0</v>
      </c>
      <c r="Y167" s="26">
        <f t="shared" si="12"/>
        <v>0</v>
      </c>
      <c r="Z167" s="26">
        <f t="shared" si="13"/>
        <v>0</v>
      </c>
    </row>
    <row r="168" spans="10:26">
      <c r="J168" s="41"/>
      <c r="K168" s="41"/>
      <c r="T168" s="41"/>
      <c r="V168" s="26">
        <f t="shared" si="14"/>
        <v>19000100</v>
      </c>
      <c r="W168" s="26">
        <f t="shared" si="15"/>
        <v>0</v>
      </c>
      <c r="X168" s="26">
        <f>(SUMIF(F:F,IF(H:H="福禄20两全",F:F,0),险种!R:R)-SUMIFS(R:R,F:F,F:F,M:M,"&lt;=1"))*_xlfn.IFS(G:G=4126,1,OR(G:G&gt;4126,G:G&lt;4126),0)</f>
        <v>0</v>
      </c>
      <c r="Y168" s="26">
        <f t="shared" si="12"/>
        <v>0</v>
      </c>
      <c r="Z168" s="26">
        <f t="shared" si="13"/>
        <v>0</v>
      </c>
    </row>
    <row r="169" spans="10:26">
      <c r="J169" s="41"/>
      <c r="K169" s="41"/>
      <c r="T169" s="41"/>
      <c r="V169" s="26">
        <f t="shared" si="14"/>
        <v>19000100</v>
      </c>
      <c r="W169" s="26">
        <f t="shared" si="15"/>
        <v>0</v>
      </c>
      <c r="X169" s="26">
        <f>(SUMIF(F:F,IF(H:H="福禄20两全",F:F,0),险种!R:R)-SUMIFS(R:R,F:F,F:F,M:M,"&lt;=1"))*_xlfn.IFS(G:G=4126,1,OR(G:G&gt;4126,G:G&lt;4126),0)</f>
        <v>0</v>
      </c>
      <c r="Y169" s="26">
        <f t="shared" si="12"/>
        <v>0</v>
      </c>
      <c r="Z169" s="26">
        <f t="shared" si="13"/>
        <v>0</v>
      </c>
    </row>
    <row r="170" spans="10:26">
      <c r="J170" s="41"/>
      <c r="K170" s="41"/>
      <c r="T170" s="41"/>
      <c r="V170" s="26">
        <f t="shared" si="14"/>
        <v>19000100</v>
      </c>
      <c r="W170" s="26">
        <f t="shared" si="15"/>
        <v>0</v>
      </c>
      <c r="X170" s="26">
        <f>(SUMIF(F:F,IF(H:H="福禄20两全",F:F,0),险种!R:R)-SUMIFS(R:R,F:F,F:F,M:M,"&lt;=1"))*_xlfn.IFS(G:G=4126,1,OR(G:G&gt;4126,G:G&lt;4126),0)</f>
        <v>0</v>
      </c>
      <c r="Y170" s="26">
        <f t="shared" si="12"/>
        <v>0</v>
      </c>
      <c r="Z170" s="26">
        <f t="shared" si="13"/>
        <v>0</v>
      </c>
    </row>
    <row r="171" spans="10:26">
      <c r="J171" s="41"/>
      <c r="K171" s="41"/>
      <c r="T171" s="41"/>
      <c r="V171" s="26">
        <f t="shared" si="14"/>
        <v>19000100</v>
      </c>
      <c r="W171" s="26">
        <f t="shared" si="15"/>
        <v>0</v>
      </c>
      <c r="X171" s="26">
        <f>(SUMIF(F:F,IF(H:H="福禄20两全",F:F,0),险种!R:R)-SUMIFS(R:R,F:F,F:F,M:M,"&lt;=1"))*_xlfn.IFS(G:G=4126,1,OR(G:G&gt;4126,G:G&lt;4126),0)</f>
        <v>0</v>
      </c>
      <c r="Y171" s="26">
        <f t="shared" si="12"/>
        <v>0</v>
      </c>
      <c r="Z171" s="26">
        <f t="shared" si="13"/>
        <v>0</v>
      </c>
    </row>
    <row r="172" spans="10:26">
      <c r="J172" s="41"/>
      <c r="K172" s="41"/>
      <c r="T172" s="41"/>
      <c r="V172" s="26">
        <f t="shared" si="14"/>
        <v>19000100</v>
      </c>
      <c r="W172" s="26">
        <f t="shared" si="15"/>
        <v>0</v>
      </c>
      <c r="X172" s="26">
        <f>(SUMIF(F:F,IF(H:H="福禄20两全",F:F,0),险种!R:R)-SUMIFS(R:R,F:F,F:F,M:M,"&lt;=1"))*_xlfn.IFS(G:G=4126,1,OR(G:G&gt;4126,G:G&lt;4126),0)</f>
        <v>0</v>
      </c>
      <c r="Y172" s="26">
        <f t="shared" si="12"/>
        <v>0</v>
      </c>
      <c r="Z172" s="26">
        <f t="shared" si="13"/>
        <v>0</v>
      </c>
    </row>
    <row r="173" spans="10:26">
      <c r="J173" s="41"/>
      <c r="V173" s="26">
        <f t="shared" si="14"/>
        <v>19000100</v>
      </c>
      <c r="W173" s="26">
        <f t="shared" si="15"/>
        <v>0</v>
      </c>
      <c r="X173" s="26">
        <f>(SUMIF(F:F,IF(H:H="福禄20两全",F:F,0),险种!R:R)-SUMIFS(R:R,F:F,F:F,M:M,"&lt;=1"))*_xlfn.IFS(G:G=4126,1,OR(G:G&gt;4126,G:G&lt;4126),0)</f>
        <v>0</v>
      </c>
      <c r="Y173" s="26">
        <f t="shared" si="12"/>
        <v>0</v>
      </c>
      <c r="Z173" s="26">
        <f t="shared" si="13"/>
        <v>0</v>
      </c>
    </row>
    <row r="174" spans="10:26">
      <c r="J174" s="41"/>
      <c r="V174" s="26">
        <f t="shared" si="14"/>
        <v>19000100</v>
      </c>
      <c r="W174" s="26">
        <f t="shared" si="15"/>
        <v>0</v>
      </c>
      <c r="X174" s="26">
        <f>(SUMIF(F:F,IF(H:H="福禄20两全",F:F,0),险种!R:R)-SUMIFS(R:R,F:F,F:F,M:M,"&lt;=1"))*_xlfn.IFS(G:G=4126,1,OR(G:G&gt;4126,G:G&lt;4126),0)</f>
        <v>0</v>
      </c>
      <c r="Y174" s="26">
        <f t="shared" si="12"/>
        <v>0</v>
      </c>
      <c r="Z174" s="26">
        <f t="shared" si="13"/>
        <v>0</v>
      </c>
    </row>
    <row r="175" spans="10:26">
      <c r="J175" s="41"/>
      <c r="V175" s="26">
        <f t="shared" si="14"/>
        <v>19000100</v>
      </c>
      <c r="W175" s="26">
        <f t="shared" si="15"/>
        <v>0</v>
      </c>
      <c r="X175" s="26">
        <f>(SUMIF(F:F,IF(H:H="福禄20两全",F:F,0),险种!R:R)-SUMIFS(R:R,F:F,F:F,M:M,"&lt;=1"))*_xlfn.IFS(G:G=4126,1,OR(G:G&gt;4126,G:G&lt;4126),0)</f>
        <v>0</v>
      </c>
      <c r="Y175" s="26">
        <f t="shared" si="12"/>
        <v>0</v>
      </c>
      <c r="Z175" s="26">
        <f t="shared" si="13"/>
        <v>0</v>
      </c>
    </row>
    <row r="176" spans="10:26">
      <c r="J176" s="41"/>
      <c r="K176" s="41"/>
      <c r="T176" s="41"/>
      <c r="V176" s="26">
        <f t="shared" si="14"/>
        <v>19000100</v>
      </c>
      <c r="W176" s="26">
        <f t="shared" si="15"/>
        <v>0</v>
      </c>
      <c r="X176" s="26">
        <f>(SUMIF(F:F,IF(H:H="福禄20两全",F:F,0),险种!R:R)-SUMIFS(R:R,F:F,F:F,M:M,"&lt;=1"))*_xlfn.IFS(G:G=4126,1,OR(G:G&gt;4126,G:G&lt;4126),0)</f>
        <v>0</v>
      </c>
      <c r="Y176" s="26">
        <f t="shared" si="12"/>
        <v>0</v>
      </c>
      <c r="Z176" s="26">
        <f t="shared" si="13"/>
        <v>0</v>
      </c>
    </row>
    <row r="177" spans="10:26">
      <c r="J177" s="41"/>
      <c r="K177" s="41"/>
      <c r="T177" s="41"/>
      <c r="V177" s="26">
        <f t="shared" si="14"/>
        <v>19000100</v>
      </c>
      <c r="W177" s="26">
        <f t="shared" si="15"/>
        <v>0</v>
      </c>
      <c r="X177" s="26">
        <f>(SUMIF(F:F,IF(H:H="福禄20两全",F:F,0),险种!R:R)-SUMIFS(R:R,F:F,F:F,M:M,"&lt;=1"))*_xlfn.IFS(G:G=4126,1,OR(G:G&gt;4126,G:G&lt;4126),0)</f>
        <v>0</v>
      </c>
      <c r="Y177" s="26">
        <f t="shared" si="12"/>
        <v>0</v>
      </c>
      <c r="Z177" s="26">
        <f t="shared" si="13"/>
        <v>0</v>
      </c>
    </row>
    <row r="178" spans="10:26">
      <c r="J178" s="41"/>
      <c r="K178" s="41"/>
      <c r="T178" s="41"/>
      <c r="V178" s="26">
        <f t="shared" si="14"/>
        <v>19000100</v>
      </c>
      <c r="W178" s="26">
        <f t="shared" si="15"/>
        <v>0</v>
      </c>
      <c r="X178" s="26">
        <f>(SUMIF(F:F,IF(H:H="福禄20两全",F:F,0),险种!R:R)-SUMIFS(R:R,F:F,F:F,M:M,"&lt;=1"))*_xlfn.IFS(G:G=4126,1,OR(G:G&gt;4126,G:G&lt;4126),0)</f>
        <v>0</v>
      </c>
      <c r="Y178" s="26">
        <f t="shared" si="12"/>
        <v>0</v>
      </c>
      <c r="Z178" s="26">
        <f t="shared" si="13"/>
        <v>0</v>
      </c>
    </row>
    <row r="179" spans="10:26">
      <c r="J179" s="41"/>
      <c r="V179" s="26">
        <f t="shared" si="14"/>
        <v>19000100</v>
      </c>
      <c r="W179" s="26">
        <f t="shared" si="15"/>
        <v>0</v>
      </c>
      <c r="X179" s="26">
        <f>(SUMIF(F:F,IF(H:H="福禄20两全",F:F,0),险种!R:R)-SUMIFS(R:R,F:F,F:F,M:M,"&lt;=1"))*_xlfn.IFS(G:G=4126,1,OR(G:G&gt;4126,G:G&lt;4126),0)</f>
        <v>0</v>
      </c>
      <c r="Y179" s="26">
        <f t="shared" si="12"/>
        <v>0</v>
      </c>
      <c r="Z179" s="26">
        <f t="shared" si="13"/>
        <v>0</v>
      </c>
    </row>
    <row r="180" spans="10:26">
      <c r="J180" s="41"/>
      <c r="V180" s="26">
        <f t="shared" si="14"/>
        <v>19000100</v>
      </c>
      <c r="W180" s="26">
        <f t="shared" si="15"/>
        <v>0</v>
      </c>
      <c r="X180" s="26">
        <f>(SUMIF(F:F,IF(H:H="福禄20两全",F:F,0),险种!R:R)-SUMIFS(R:R,F:F,F:F,M:M,"&lt;=1"))*_xlfn.IFS(G:G=4126,1,OR(G:G&gt;4126,G:G&lt;4126),0)</f>
        <v>0</v>
      </c>
      <c r="Y180" s="26">
        <f t="shared" si="12"/>
        <v>0</v>
      </c>
      <c r="Z180" s="26">
        <f t="shared" si="13"/>
        <v>0</v>
      </c>
    </row>
    <row r="181" spans="10:26">
      <c r="J181" s="41"/>
      <c r="V181" s="26">
        <f t="shared" si="14"/>
        <v>19000100</v>
      </c>
      <c r="W181" s="26">
        <f t="shared" si="15"/>
        <v>0</v>
      </c>
      <c r="X181" s="26">
        <f>(SUMIF(F:F,IF(H:H="福禄20两全",F:F,0),险种!R:R)-SUMIFS(R:R,F:F,F:F,M:M,"&lt;=1"))*_xlfn.IFS(G:G=4126,1,OR(G:G&gt;4126,G:G&lt;4126),0)</f>
        <v>0</v>
      </c>
      <c r="Y181" s="26">
        <f t="shared" si="12"/>
        <v>0</v>
      </c>
      <c r="Z181" s="26">
        <f t="shared" si="13"/>
        <v>0</v>
      </c>
    </row>
    <row r="182" spans="10:26">
      <c r="J182" s="40"/>
      <c r="K182" s="41"/>
      <c r="T182" s="41"/>
      <c r="V182" s="26">
        <f t="shared" si="14"/>
        <v>19000100</v>
      </c>
      <c r="W182" s="26">
        <f t="shared" si="15"/>
        <v>0</v>
      </c>
      <c r="X182" s="26">
        <f>(SUMIF(F:F,IF(H:H="福禄20两全",F:F,0),险种!R:R)-SUMIFS(R:R,F:F,F:F,M:M,"&lt;=1"))*_xlfn.IFS(G:G=4126,1,OR(G:G&gt;4126,G:G&lt;4126),0)</f>
        <v>0</v>
      </c>
      <c r="Y182" s="26">
        <f t="shared" si="12"/>
        <v>0</v>
      </c>
      <c r="Z182" s="26">
        <f t="shared" si="13"/>
        <v>0</v>
      </c>
    </row>
    <row r="183" spans="10:26">
      <c r="J183" s="41"/>
      <c r="V183" s="26">
        <f t="shared" si="14"/>
        <v>19000100</v>
      </c>
      <c r="W183" s="26">
        <f t="shared" si="15"/>
        <v>0</v>
      </c>
      <c r="X183" s="26">
        <f>(SUMIF(F:F,IF(H:H="福禄20两全",F:F,0),险种!R:R)-SUMIFS(R:R,F:F,F:F,M:M,"&lt;=1"))*_xlfn.IFS(G:G=4126,1,OR(G:G&gt;4126,G:G&lt;4126),0)</f>
        <v>0</v>
      </c>
      <c r="Y183" s="26">
        <f t="shared" si="12"/>
        <v>0</v>
      </c>
      <c r="Z183" s="26">
        <f t="shared" si="13"/>
        <v>0</v>
      </c>
    </row>
    <row r="184" spans="10:26">
      <c r="J184" s="41"/>
      <c r="V184" s="26">
        <f t="shared" si="14"/>
        <v>19000100</v>
      </c>
      <c r="W184" s="26">
        <f t="shared" si="15"/>
        <v>0</v>
      </c>
      <c r="X184" s="26">
        <f>(SUMIF(F:F,IF(H:H="福禄20两全",F:F,0),险种!R:R)-SUMIFS(R:R,F:F,F:F,M:M,"&lt;=1"))*_xlfn.IFS(G:G=4126,1,OR(G:G&gt;4126,G:G&lt;4126),0)</f>
        <v>0</v>
      </c>
      <c r="Y184" s="26">
        <f t="shared" si="12"/>
        <v>0</v>
      </c>
      <c r="Z184" s="26">
        <f t="shared" si="13"/>
        <v>0</v>
      </c>
    </row>
    <row r="185" spans="10:26">
      <c r="J185" s="41"/>
      <c r="K185" s="41"/>
      <c r="T185" s="41"/>
      <c r="V185" s="26">
        <f t="shared" si="14"/>
        <v>19000100</v>
      </c>
      <c r="W185" s="26">
        <f t="shared" si="15"/>
        <v>0</v>
      </c>
      <c r="X185" s="26">
        <f>(SUMIF(F:F,IF(H:H="福禄20两全",F:F,0),险种!R:R)-SUMIFS(R:R,F:F,F:F,M:M,"&lt;=1"))*_xlfn.IFS(G:G=4126,1,OR(G:G&gt;4126,G:G&lt;4126),0)</f>
        <v>0</v>
      </c>
      <c r="Y185" s="26">
        <f t="shared" si="12"/>
        <v>0</v>
      </c>
      <c r="Z185" s="26">
        <f t="shared" si="13"/>
        <v>0</v>
      </c>
    </row>
    <row r="186" spans="10:26">
      <c r="J186" s="41"/>
      <c r="K186" s="41"/>
      <c r="T186" s="41"/>
      <c r="V186" s="26">
        <f t="shared" si="14"/>
        <v>19000100</v>
      </c>
      <c r="W186" s="26">
        <f t="shared" si="15"/>
        <v>0</v>
      </c>
      <c r="X186" s="26">
        <f>(SUMIF(F:F,IF(H:H="福禄20两全",F:F,0),险种!R:R)-SUMIFS(R:R,F:F,F:F,M:M,"&lt;=1"))*_xlfn.IFS(G:G=4126,1,OR(G:G&gt;4126,G:G&lt;4126),0)</f>
        <v>0</v>
      </c>
      <c r="Y186" s="26">
        <f t="shared" si="12"/>
        <v>0</v>
      </c>
      <c r="Z186" s="26">
        <f t="shared" si="13"/>
        <v>0</v>
      </c>
    </row>
    <row r="187" spans="10:26">
      <c r="J187" s="41"/>
      <c r="K187" s="41"/>
      <c r="T187" s="41"/>
      <c r="V187" s="26">
        <f t="shared" si="14"/>
        <v>19000100</v>
      </c>
      <c r="W187" s="26">
        <f t="shared" si="15"/>
        <v>0</v>
      </c>
      <c r="X187" s="26">
        <f>(SUMIF(F:F,IF(H:H="福禄20两全",F:F,0),险种!R:R)-SUMIFS(R:R,F:F,F:F,M:M,"&lt;=1"))*_xlfn.IFS(G:G=4126,1,OR(G:G&gt;4126,G:G&lt;4126),0)</f>
        <v>0</v>
      </c>
      <c r="Y187" s="26">
        <f t="shared" si="12"/>
        <v>0</v>
      </c>
      <c r="Z187" s="26">
        <f t="shared" si="13"/>
        <v>0</v>
      </c>
    </row>
    <row r="188" spans="10:26">
      <c r="J188" s="41"/>
      <c r="K188" s="41"/>
      <c r="T188" s="41"/>
      <c r="V188" s="26">
        <f t="shared" si="14"/>
        <v>19000100</v>
      </c>
      <c r="W188" s="26">
        <f t="shared" si="15"/>
        <v>0</v>
      </c>
      <c r="X188" s="26">
        <f>(SUMIF(F:F,IF(H:H="福禄20两全",F:F,0),险种!R:R)-SUMIFS(R:R,F:F,F:F,M:M,"&lt;=1"))*_xlfn.IFS(G:G=4126,1,OR(G:G&gt;4126,G:G&lt;4126),0)</f>
        <v>0</v>
      </c>
      <c r="Y188" s="26">
        <f t="shared" si="12"/>
        <v>0</v>
      </c>
      <c r="Z188" s="26">
        <f t="shared" si="13"/>
        <v>0</v>
      </c>
    </row>
    <row r="189" spans="10:26">
      <c r="J189" s="41"/>
      <c r="V189" s="26">
        <f t="shared" si="14"/>
        <v>19000100</v>
      </c>
      <c r="W189" s="26">
        <f t="shared" si="15"/>
        <v>0</v>
      </c>
      <c r="X189" s="26">
        <f>(SUMIF(F:F,IF(H:H="福禄20两全",F:F,0),险种!R:R)-SUMIFS(R:R,F:F,F:F,M:M,"&lt;=1"))*_xlfn.IFS(G:G=4126,1,OR(G:G&gt;4126,G:G&lt;4126),0)</f>
        <v>0</v>
      </c>
      <c r="Y189" s="26">
        <f t="shared" si="12"/>
        <v>0</v>
      </c>
      <c r="Z189" s="26">
        <f t="shared" si="13"/>
        <v>0</v>
      </c>
    </row>
    <row r="190" spans="10:26">
      <c r="J190" s="41"/>
      <c r="K190" s="41"/>
      <c r="T190" s="41"/>
      <c r="V190" s="26">
        <f t="shared" si="14"/>
        <v>19000100</v>
      </c>
      <c r="W190" s="26">
        <f t="shared" si="15"/>
        <v>0</v>
      </c>
      <c r="X190" s="26">
        <f>(SUMIF(F:F,IF(H:H="福禄20两全",F:F,0),险种!R:R)-SUMIFS(R:R,F:F,F:F,M:M,"&lt;=1"))*_xlfn.IFS(G:G=4126,1,OR(G:G&gt;4126,G:G&lt;4126),0)</f>
        <v>0</v>
      </c>
      <c r="Y190" s="26">
        <f t="shared" si="12"/>
        <v>0</v>
      </c>
      <c r="Z190" s="26">
        <f t="shared" si="13"/>
        <v>0</v>
      </c>
    </row>
    <row r="191" spans="10:26">
      <c r="J191" s="41"/>
      <c r="K191" s="41"/>
      <c r="T191" s="41"/>
      <c r="V191" s="26">
        <f t="shared" si="14"/>
        <v>19000100</v>
      </c>
      <c r="W191" s="26">
        <f t="shared" si="15"/>
        <v>0</v>
      </c>
      <c r="X191" s="26">
        <f>(SUMIF(F:F,IF(H:H="福禄20两全",F:F,0),险种!R:R)-SUMIFS(R:R,F:F,F:F,M:M,"&lt;=1"))*_xlfn.IFS(G:G=4126,1,OR(G:G&gt;4126,G:G&lt;4126),0)</f>
        <v>0</v>
      </c>
      <c r="Y191" s="26">
        <f t="shared" si="12"/>
        <v>0</v>
      </c>
      <c r="Z191" s="26">
        <f t="shared" si="13"/>
        <v>0</v>
      </c>
    </row>
    <row r="192" spans="10:26">
      <c r="J192" s="41"/>
      <c r="K192" s="41"/>
      <c r="T192" s="41"/>
      <c r="V192" s="26">
        <f t="shared" si="14"/>
        <v>19000100</v>
      </c>
      <c r="W192" s="26">
        <f t="shared" si="15"/>
        <v>0</v>
      </c>
      <c r="X192" s="26">
        <f>(SUMIF(F:F,IF(H:H="福禄20两全",F:F,0),险种!R:R)-SUMIFS(R:R,F:F,F:F,M:M,"&lt;=1"))*_xlfn.IFS(G:G=4126,1,OR(G:G&gt;4126,G:G&lt;4126),0)</f>
        <v>0</v>
      </c>
      <c r="Y192" s="26">
        <f t="shared" si="12"/>
        <v>0</v>
      </c>
      <c r="Z192" s="26">
        <f t="shared" si="13"/>
        <v>0</v>
      </c>
    </row>
    <row r="193" spans="10:26">
      <c r="J193" s="41"/>
      <c r="V193" s="26">
        <f t="shared" si="14"/>
        <v>19000100</v>
      </c>
      <c r="W193" s="26">
        <f t="shared" si="15"/>
        <v>0</v>
      </c>
      <c r="X193" s="26">
        <f>(SUMIF(F:F,IF(H:H="福禄20两全",F:F,0),险种!R:R)-SUMIFS(R:R,F:F,F:F,M:M,"&lt;=1"))*_xlfn.IFS(G:G=4126,1,OR(G:G&gt;4126,G:G&lt;4126),0)</f>
        <v>0</v>
      </c>
      <c r="Y193" s="26">
        <f t="shared" si="12"/>
        <v>0</v>
      </c>
      <c r="Z193" s="26">
        <f t="shared" si="13"/>
        <v>0</v>
      </c>
    </row>
    <row r="194" spans="10:26">
      <c r="J194" s="41"/>
      <c r="V194" s="26">
        <f t="shared" si="14"/>
        <v>19000100</v>
      </c>
      <c r="W194" s="26">
        <f t="shared" si="15"/>
        <v>0</v>
      </c>
      <c r="X194" s="26">
        <f>(SUMIF(F:F,IF(H:H="福禄20两全",F:F,0),险种!R:R)-SUMIFS(R:R,F:F,F:F,M:M,"&lt;=1"))*_xlfn.IFS(G:G=4126,1,OR(G:G&gt;4126,G:G&lt;4126),0)</f>
        <v>0</v>
      </c>
      <c r="Y194" s="26">
        <f t="shared" si="12"/>
        <v>0</v>
      </c>
      <c r="Z194" s="26">
        <f t="shared" si="13"/>
        <v>0</v>
      </c>
    </row>
    <row r="195" spans="10:26">
      <c r="J195" s="41"/>
      <c r="V195" s="26">
        <f t="shared" si="14"/>
        <v>19000100</v>
      </c>
      <c r="W195" s="26">
        <f t="shared" si="15"/>
        <v>0</v>
      </c>
      <c r="X195" s="26">
        <f>(SUMIF(F:F,IF(H:H="福禄20两全",F:F,0),险种!R:R)-SUMIFS(R:R,F:F,F:F,M:M,"&lt;=1"))*_xlfn.IFS(G:G=4126,1,OR(G:G&gt;4126,G:G&lt;4126),0)</f>
        <v>0</v>
      </c>
      <c r="Y195" s="26">
        <f t="shared" ref="Y195:Y258" si="16">IF(AND(W:W=1,V:V&lt;=20210510),1,0)</f>
        <v>0</v>
      </c>
      <c r="Z195" s="26">
        <f t="shared" ref="Z195:Z258" si="17">ROUNDDOWN(IF(AND(R:R&gt;=1000,M:M&gt;1),R:R,0)/1000,0)</f>
        <v>0</v>
      </c>
    </row>
    <row r="196" spans="10:26">
      <c r="J196" s="41"/>
      <c r="V196" s="26">
        <f t="shared" si="14"/>
        <v>19000100</v>
      </c>
      <c r="W196" s="26">
        <f t="shared" si="15"/>
        <v>0</v>
      </c>
      <c r="X196" s="26">
        <f>(SUMIF(F:F,IF(H:H="福禄20两全",F:F,0),险种!R:R)-SUMIFS(R:R,F:F,F:F,M:M,"&lt;=1"))*_xlfn.IFS(G:G=4126,1,OR(G:G&gt;4126,G:G&lt;4126),0)</f>
        <v>0</v>
      </c>
      <c r="Y196" s="26">
        <f t="shared" si="16"/>
        <v>0</v>
      </c>
      <c r="Z196" s="26">
        <f t="shared" si="17"/>
        <v>0</v>
      </c>
    </row>
    <row r="197" spans="10:26">
      <c r="J197" s="41"/>
      <c r="V197" s="26">
        <f t="shared" si="14"/>
        <v>19000100</v>
      </c>
      <c r="W197" s="26">
        <f t="shared" si="15"/>
        <v>0</v>
      </c>
      <c r="X197" s="26">
        <f>(SUMIF(F:F,IF(H:H="福禄20两全",F:F,0),险种!R:R)-SUMIFS(R:R,F:F,F:F,M:M,"&lt;=1"))*_xlfn.IFS(G:G=4126,1,OR(G:G&gt;4126,G:G&lt;4126),0)</f>
        <v>0</v>
      </c>
      <c r="Y197" s="26">
        <f t="shared" si="16"/>
        <v>0</v>
      </c>
      <c r="Z197" s="26">
        <f t="shared" si="17"/>
        <v>0</v>
      </c>
    </row>
    <row r="198" spans="10:26">
      <c r="J198" s="41"/>
      <c r="V198" s="26">
        <f t="shared" si="14"/>
        <v>19000100</v>
      </c>
      <c r="W198" s="26">
        <f t="shared" si="15"/>
        <v>0</v>
      </c>
      <c r="X198" s="26">
        <f>(SUMIF(F:F,IF(H:H="福禄20两全",F:F,0),险种!R:R)-SUMIFS(R:R,F:F,F:F,M:M,"&lt;=1"))*_xlfn.IFS(G:G=4126,1,OR(G:G&gt;4126,G:G&lt;4126),0)</f>
        <v>0</v>
      </c>
      <c r="Y198" s="26">
        <f t="shared" si="16"/>
        <v>0</v>
      </c>
      <c r="Z198" s="26">
        <f t="shared" si="17"/>
        <v>0</v>
      </c>
    </row>
    <row r="199" spans="10:26">
      <c r="J199" s="41"/>
      <c r="V199" s="26">
        <f t="shared" si="14"/>
        <v>19000100</v>
      </c>
      <c r="W199" s="26">
        <f t="shared" si="15"/>
        <v>0</v>
      </c>
      <c r="X199" s="26">
        <f>(SUMIF(F:F,IF(H:H="福禄20两全",F:F,0),险种!R:R)-SUMIFS(R:R,F:F,F:F,M:M,"&lt;=1"))*_xlfn.IFS(G:G=4126,1,OR(G:G&gt;4126,G:G&lt;4126),0)</f>
        <v>0</v>
      </c>
      <c r="Y199" s="26">
        <f t="shared" si="16"/>
        <v>0</v>
      </c>
      <c r="Z199" s="26">
        <f t="shared" si="17"/>
        <v>0</v>
      </c>
    </row>
    <row r="200" spans="10:26">
      <c r="J200" s="41"/>
      <c r="V200" s="26">
        <f t="shared" si="14"/>
        <v>19000100</v>
      </c>
      <c r="W200" s="26">
        <f t="shared" si="15"/>
        <v>0</v>
      </c>
      <c r="X200" s="26">
        <f>(SUMIF(F:F,IF(H:H="福禄20两全",F:F,0),险种!R:R)-SUMIFS(R:R,F:F,F:F,M:M,"&lt;=1"))*_xlfn.IFS(G:G=4126,1,OR(G:G&gt;4126,G:G&lt;4126),0)</f>
        <v>0</v>
      </c>
      <c r="Y200" s="26">
        <f t="shared" si="16"/>
        <v>0</v>
      </c>
      <c r="Z200" s="26">
        <f t="shared" si="17"/>
        <v>0</v>
      </c>
    </row>
    <row r="201" spans="10:26">
      <c r="J201" s="41"/>
      <c r="V201" s="26">
        <f t="shared" si="14"/>
        <v>19000100</v>
      </c>
      <c r="W201" s="26">
        <f t="shared" si="15"/>
        <v>0</v>
      </c>
      <c r="X201" s="26">
        <f>(SUMIF(F:F,IF(H:H="福禄20两全",F:F,0),险种!R:R)-SUMIFS(R:R,F:F,F:F,M:M,"&lt;=1"))*_xlfn.IFS(G:G=4126,1,OR(G:G&gt;4126,G:G&lt;4126),0)</f>
        <v>0</v>
      </c>
      <c r="Y201" s="26">
        <f t="shared" si="16"/>
        <v>0</v>
      </c>
      <c r="Z201" s="26">
        <f t="shared" si="17"/>
        <v>0</v>
      </c>
    </row>
    <row r="202" spans="10:26">
      <c r="J202" s="41"/>
      <c r="V202" s="26">
        <f t="shared" si="14"/>
        <v>19000100</v>
      </c>
      <c r="W202" s="26">
        <f t="shared" si="15"/>
        <v>0</v>
      </c>
      <c r="X202" s="26">
        <f>(SUMIF(F:F,IF(H:H="福禄20两全",F:F,0),险种!R:R)-SUMIFS(R:R,F:F,F:F,M:M,"&lt;=1"))*_xlfn.IFS(G:G=4126,1,OR(G:G&gt;4126,G:G&lt;4126),0)</f>
        <v>0</v>
      </c>
      <c r="Y202" s="26">
        <f t="shared" si="16"/>
        <v>0</v>
      </c>
      <c r="Z202" s="26">
        <f t="shared" si="17"/>
        <v>0</v>
      </c>
    </row>
    <row r="203" spans="10:26">
      <c r="J203" s="41"/>
      <c r="V203" s="26">
        <f t="shared" si="14"/>
        <v>19000100</v>
      </c>
      <c r="W203" s="26">
        <f t="shared" si="15"/>
        <v>0</v>
      </c>
      <c r="X203" s="26">
        <f>(SUMIF(F:F,IF(H:H="福禄20两全",F:F,0),险种!R:R)-SUMIFS(R:R,F:F,F:F,M:M,"&lt;=1"))*_xlfn.IFS(G:G=4126,1,OR(G:G&gt;4126,G:G&lt;4126),0)</f>
        <v>0</v>
      </c>
      <c r="Y203" s="26">
        <f t="shared" si="16"/>
        <v>0</v>
      </c>
      <c r="Z203" s="26">
        <f t="shared" si="17"/>
        <v>0</v>
      </c>
    </row>
    <row r="204" spans="10:26">
      <c r="J204" s="41"/>
      <c r="V204" s="26">
        <f t="shared" si="14"/>
        <v>19000100</v>
      </c>
      <c r="W204" s="26">
        <f t="shared" si="15"/>
        <v>0</v>
      </c>
      <c r="X204" s="26">
        <f>(SUMIF(F:F,IF(H:H="福禄20两全",F:F,0),险种!R:R)-SUMIFS(R:R,F:F,F:F,M:M,"&lt;=1"))*_xlfn.IFS(G:G=4126,1,OR(G:G&gt;4126,G:G&lt;4126),0)</f>
        <v>0</v>
      </c>
      <c r="Y204" s="26">
        <f t="shared" si="16"/>
        <v>0</v>
      </c>
      <c r="Z204" s="26">
        <f t="shared" si="17"/>
        <v>0</v>
      </c>
    </row>
    <row r="205" spans="10:26">
      <c r="J205" s="41"/>
      <c r="V205" s="26">
        <f t="shared" si="14"/>
        <v>19000100</v>
      </c>
      <c r="W205" s="26">
        <f t="shared" si="15"/>
        <v>0</v>
      </c>
      <c r="X205" s="26">
        <f>(SUMIF(F:F,IF(H:H="福禄20两全",F:F,0),险种!R:R)-SUMIFS(R:R,F:F,F:F,M:M,"&lt;=1"))*_xlfn.IFS(G:G=4126,1,OR(G:G&gt;4126,G:G&lt;4126),0)</f>
        <v>0</v>
      </c>
      <c r="Y205" s="26">
        <f t="shared" si="16"/>
        <v>0</v>
      </c>
      <c r="Z205" s="26">
        <f t="shared" si="17"/>
        <v>0</v>
      </c>
    </row>
    <row r="206" spans="10:26">
      <c r="J206" s="41"/>
      <c r="V206" s="26">
        <f t="shared" si="14"/>
        <v>19000100</v>
      </c>
      <c r="W206" s="26">
        <f t="shared" si="15"/>
        <v>0</v>
      </c>
      <c r="X206" s="26">
        <f>(SUMIF(F:F,IF(H:H="福禄20两全",F:F,0),险种!R:R)-SUMIFS(R:R,F:F,F:F,M:M,"&lt;=1"))*_xlfn.IFS(G:G=4126,1,OR(G:G&gt;4126,G:G&lt;4126),0)</f>
        <v>0</v>
      </c>
      <c r="Y206" s="26">
        <f t="shared" si="16"/>
        <v>0</v>
      </c>
      <c r="Z206" s="26">
        <f t="shared" si="17"/>
        <v>0</v>
      </c>
    </row>
    <row r="207" spans="10:26">
      <c r="J207" s="41"/>
      <c r="K207" s="41"/>
      <c r="T207" s="41"/>
      <c r="V207" s="26">
        <f t="shared" si="14"/>
        <v>19000100</v>
      </c>
      <c r="W207" s="26">
        <f t="shared" si="15"/>
        <v>0</v>
      </c>
      <c r="X207" s="26">
        <f>(SUMIF(F:F,IF(H:H="福禄20两全",F:F,0),险种!R:R)-SUMIFS(R:R,F:F,F:F,M:M,"&lt;=1"))*_xlfn.IFS(G:G=4126,1,OR(G:G&gt;4126,G:G&lt;4126),0)</f>
        <v>0</v>
      </c>
      <c r="Y207" s="26">
        <f t="shared" si="16"/>
        <v>0</v>
      </c>
      <c r="Z207" s="26">
        <f t="shared" si="17"/>
        <v>0</v>
      </c>
    </row>
    <row r="208" spans="10:26">
      <c r="J208" s="41"/>
      <c r="T208" s="41"/>
      <c r="V208" s="26">
        <f t="shared" ref="V208:V271" si="18">TEXT(J:J,"yyyymmdd")*1</f>
        <v>19000100</v>
      </c>
      <c r="W208" s="26">
        <f t="shared" ref="W208:W271" si="19">IF(AND(M:M&gt;1,R:R&gt;3000),1,0)-IF(AND(M:M&gt;1,R:R&gt;3000,G:G=4126),1,0)-IF(AND(M:M&gt;1,R:R&gt;3000,G:G=4127),1,0)+IF(X:X&gt;=3000,1,0)</f>
        <v>0</v>
      </c>
      <c r="X208" s="26">
        <f>(SUMIF(F:F,IF(H:H="福禄20两全",F:F,0),险种!R:R)-SUMIFS(R:R,F:F,F:F,M:M,"&lt;=1"))*_xlfn.IFS(G:G=4126,1,OR(G:G&gt;4126,G:G&lt;4126),0)</f>
        <v>0</v>
      </c>
      <c r="Y208" s="26">
        <f t="shared" si="16"/>
        <v>0</v>
      </c>
      <c r="Z208" s="26">
        <f t="shared" si="17"/>
        <v>0</v>
      </c>
    </row>
    <row r="209" spans="10:26">
      <c r="J209" s="41"/>
      <c r="T209" s="41"/>
      <c r="V209" s="26">
        <f t="shared" si="18"/>
        <v>19000100</v>
      </c>
      <c r="W209" s="26">
        <f t="shared" si="19"/>
        <v>0</v>
      </c>
      <c r="X209" s="26">
        <f>(SUMIF(F:F,IF(H:H="福禄20两全",F:F,0),险种!R:R)-SUMIFS(R:R,F:F,F:F,M:M,"&lt;=1"))*_xlfn.IFS(G:G=4126,1,OR(G:G&gt;4126,G:G&lt;4126),0)</f>
        <v>0</v>
      </c>
      <c r="Y209" s="26">
        <f t="shared" si="16"/>
        <v>0</v>
      </c>
      <c r="Z209" s="26">
        <f t="shared" si="17"/>
        <v>0</v>
      </c>
    </row>
    <row r="210" spans="10:26">
      <c r="J210" s="41"/>
      <c r="T210" s="41"/>
      <c r="V210" s="26">
        <f t="shared" si="18"/>
        <v>19000100</v>
      </c>
      <c r="W210" s="26">
        <f t="shared" si="19"/>
        <v>0</v>
      </c>
      <c r="X210" s="26">
        <f>(SUMIF(F:F,IF(H:H="福禄20两全",F:F,0),险种!R:R)-SUMIFS(R:R,F:F,F:F,M:M,"&lt;=1"))*_xlfn.IFS(G:G=4126,1,OR(G:G&gt;4126,G:G&lt;4126),0)</f>
        <v>0</v>
      </c>
      <c r="Y210" s="26">
        <f t="shared" si="16"/>
        <v>0</v>
      </c>
      <c r="Z210" s="26">
        <f t="shared" si="17"/>
        <v>0</v>
      </c>
    </row>
    <row r="211" spans="10:26">
      <c r="J211" s="41"/>
      <c r="T211" s="41"/>
      <c r="V211" s="26">
        <f t="shared" si="18"/>
        <v>19000100</v>
      </c>
      <c r="W211" s="26">
        <f t="shared" si="19"/>
        <v>0</v>
      </c>
      <c r="X211" s="26">
        <f>(SUMIF(F:F,IF(H:H="福禄20两全",F:F,0),险种!R:R)-SUMIFS(R:R,F:F,F:F,M:M,"&lt;=1"))*_xlfn.IFS(G:G=4126,1,OR(G:G&gt;4126,G:G&lt;4126),0)</f>
        <v>0</v>
      </c>
      <c r="Y211" s="26">
        <f t="shared" si="16"/>
        <v>0</v>
      </c>
      <c r="Z211" s="26">
        <f t="shared" si="17"/>
        <v>0</v>
      </c>
    </row>
    <row r="212" spans="10:26">
      <c r="J212" s="41"/>
      <c r="V212" s="26">
        <f t="shared" si="18"/>
        <v>19000100</v>
      </c>
      <c r="W212" s="26">
        <f t="shared" si="19"/>
        <v>0</v>
      </c>
      <c r="X212" s="26">
        <f>(SUMIF(F:F,IF(H:H="福禄20两全",F:F,0),险种!R:R)-SUMIFS(R:R,F:F,F:F,M:M,"&lt;=1"))*_xlfn.IFS(G:G=4126,1,OR(G:G&gt;4126,G:G&lt;4126),0)</f>
        <v>0</v>
      </c>
      <c r="Y212" s="26">
        <f t="shared" si="16"/>
        <v>0</v>
      </c>
      <c r="Z212" s="26">
        <f t="shared" si="17"/>
        <v>0</v>
      </c>
    </row>
    <row r="213" spans="10:26">
      <c r="J213" s="41"/>
      <c r="V213" s="26">
        <f t="shared" si="18"/>
        <v>19000100</v>
      </c>
      <c r="W213" s="26">
        <f t="shared" si="19"/>
        <v>0</v>
      </c>
      <c r="X213" s="26">
        <f>(SUMIF(F:F,IF(H:H="福禄20两全",F:F,0),险种!R:R)-SUMIFS(R:R,F:F,F:F,M:M,"&lt;=1"))*_xlfn.IFS(G:G=4126,1,OR(G:G&gt;4126,G:G&lt;4126),0)</f>
        <v>0</v>
      </c>
      <c r="Y213" s="26">
        <f t="shared" si="16"/>
        <v>0</v>
      </c>
      <c r="Z213" s="26">
        <f t="shared" si="17"/>
        <v>0</v>
      </c>
    </row>
    <row r="214" spans="10:26">
      <c r="J214" s="41"/>
      <c r="V214" s="26">
        <f t="shared" si="18"/>
        <v>19000100</v>
      </c>
      <c r="W214" s="26">
        <f t="shared" si="19"/>
        <v>0</v>
      </c>
      <c r="X214" s="26">
        <f>(SUMIF(F:F,IF(H:H="福禄20两全",F:F,0),险种!R:R)-SUMIFS(R:R,F:F,F:F,M:M,"&lt;=1"))*_xlfn.IFS(G:G=4126,1,OR(G:G&gt;4126,G:G&lt;4126),0)</f>
        <v>0</v>
      </c>
      <c r="Y214" s="26">
        <f t="shared" si="16"/>
        <v>0</v>
      </c>
      <c r="Z214" s="26">
        <f t="shared" si="17"/>
        <v>0</v>
      </c>
    </row>
    <row r="215" spans="10:26">
      <c r="J215" s="41"/>
      <c r="V215" s="26">
        <f t="shared" si="18"/>
        <v>19000100</v>
      </c>
      <c r="W215" s="26">
        <f t="shared" si="19"/>
        <v>0</v>
      </c>
      <c r="X215" s="26">
        <f>(SUMIF(F:F,IF(H:H="福禄20两全",F:F,0),险种!R:R)-SUMIFS(R:R,F:F,F:F,M:M,"&lt;=1"))*_xlfn.IFS(G:G=4126,1,OR(G:G&gt;4126,G:G&lt;4126),0)</f>
        <v>0</v>
      </c>
      <c r="Y215" s="26">
        <f t="shared" si="16"/>
        <v>0</v>
      </c>
      <c r="Z215" s="26">
        <f t="shared" si="17"/>
        <v>0</v>
      </c>
    </row>
    <row r="216" spans="10:26">
      <c r="J216" s="41"/>
      <c r="V216" s="26">
        <f t="shared" si="18"/>
        <v>19000100</v>
      </c>
      <c r="W216" s="26">
        <f t="shared" si="19"/>
        <v>0</v>
      </c>
      <c r="X216" s="26">
        <f>(SUMIF(F:F,IF(H:H="福禄20两全",F:F,0),险种!R:R)-SUMIFS(R:R,F:F,F:F,M:M,"&lt;=1"))*_xlfn.IFS(G:G=4126,1,OR(G:G&gt;4126,G:G&lt;4126),0)</f>
        <v>0</v>
      </c>
      <c r="Y216" s="26">
        <f t="shared" si="16"/>
        <v>0</v>
      </c>
      <c r="Z216" s="26">
        <f t="shared" si="17"/>
        <v>0</v>
      </c>
    </row>
    <row r="217" spans="10:26">
      <c r="J217" s="41"/>
      <c r="V217" s="26">
        <f t="shared" si="18"/>
        <v>19000100</v>
      </c>
      <c r="W217" s="26">
        <f t="shared" si="19"/>
        <v>0</v>
      </c>
      <c r="X217" s="26">
        <f>(SUMIF(F:F,IF(H:H="福禄20两全",F:F,0),险种!R:R)-SUMIFS(R:R,F:F,F:F,M:M,"&lt;=1"))*_xlfn.IFS(G:G=4126,1,OR(G:G&gt;4126,G:G&lt;4126),0)</f>
        <v>0</v>
      </c>
      <c r="Y217" s="26">
        <f t="shared" si="16"/>
        <v>0</v>
      </c>
      <c r="Z217" s="26">
        <f t="shared" si="17"/>
        <v>0</v>
      </c>
    </row>
    <row r="218" spans="10:26">
      <c r="J218" s="41"/>
      <c r="V218" s="26">
        <f t="shared" si="18"/>
        <v>19000100</v>
      </c>
      <c r="W218" s="26">
        <f t="shared" si="19"/>
        <v>0</v>
      </c>
      <c r="X218" s="26">
        <f>(SUMIF(F:F,IF(H:H="福禄20两全",F:F,0),险种!R:R)-SUMIFS(R:R,F:F,F:F,M:M,"&lt;=1"))*_xlfn.IFS(G:G=4126,1,OR(G:G&gt;4126,G:G&lt;4126),0)</f>
        <v>0</v>
      </c>
      <c r="Y218" s="26">
        <f t="shared" si="16"/>
        <v>0</v>
      </c>
      <c r="Z218" s="26">
        <f t="shared" si="17"/>
        <v>0</v>
      </c>
    </row>
    <row r="219" spans="10:26">
      <c r="J219" s="41"/>
      <c r="K219" s="41"/>
      <c r="T219" s="41"/>
      <c r="V219" s="26">
        <f t="shared" si="18"/>
        <v>19000100</v>
      </c>
      <c r="W219" s="26">
        <f t="shared" si="19"/>
        <v>0</v>
      </c>
      <c r="X219" s="26">
        <f>(SUMIF(F:F,IF(H:H="福禄20两全",F:F,0),险种!R:R)-SUMIFS(R:R,F:F,F:F,M:M,"&lt;=1"))*_xlfn.IFS(G:G=4126,1,OR(G:G&gt;4126,G:G&lt;4126),0)</f>
        <v>0</v>
      </c>
      <c r="Y219" s="26">
        <f t="shared" si="16"/>
        <v>0</v>
      </c>
      <c r="Z219" s="26">
        <f t="shared" si="17"/>
        <v>0</v>
      </c>
    </row>
    <row r="220" spans="10:26">
      <c r="J220" s="41"/>
      <c r="K220" s="41"/>
      <c r="T220" s="41"/>
      <c r="V220" s="26">
        <f t="shared" si="18"/>
        <v>19000100</v>
      </c>
      <c r="W220" s="26">
        <f t="shared" si="19"/>
        <v>0</v>
      </c>
      <c r="X220" s="26">
        <f>(SUMIF(F:F,IF(H:H="福禄20两全",F:F,0),险种!R:R)-SUMIFS(R:R,F:F,F:F,M:M,"&lt;=1"))*_xlfn.IFS(G:G=4126,1,OR(G:G&gt;4126,G:G&lt;4126),0)</f>
        <v>0</v>
      </c>
      <c r="Y220" s="26">
        <f t="shared" si="16"/>
        <v>0</v>
      </c>
      <c r="Z220" s="26">
        <f t="shared" si="17"/>
        <v>0</v>
      </c>
    </row>
    <row r="221" spans="10:26">
      <c r="J221" s="41"/>
      <c r="K221" s="41"/>
      <c r="T221" s="41"/>
      <c r="V221" s="26">
        <f t="shared" si="18"/>
        <v>19000100</v>
      </c>
      <c r="W221" s="26">
        <f t="shared" si="19"/>
        <v>0</v>
      </c>
      <c r="X221" s="26">
        <f>(SUMIF(F:F,IF(H:H="福禄20两全",F:F,0),险种!R:R)-SUMIFS(R:R,F:F,F:F,M:M,"&lt;=1"))*_xlfn.IFS(G:G=4126,1,OR(G:G&gt;4126,G:G&lt;4126),0)</f>
        <v>0</v>
      </c>
      <c r="Y221" s="26">
        <f t="shared" si="16"/>
        <v>0</v>
      </c>
      <c r="Z221" s="26">
        <f t="shared" si="17"/>
        <v>0</v>
      </c>
    </row>
    <row r="222" spans="10:26">
      <c r="J222" s="41"/>
      <c r="K222" s="41"/>
      <c r="T222" s="41"/>
      <c r="V222" s="26">
        <f t="shared" si="18"/>
        <v>19000100</v>
      </c>
      <c r="W222" s="26">
        <f t="shared" si="19"/>
        <v>0</v>
      </c>
      <c r="X222" s="26">
        <f>(SUMIF(F:F,IF(H:H="福禄20两全",F:F,0),险种!R:R)-SUMIFS(R:R,F:F,F:F,M:M,"&lt;=1"))*_xlfn.IFS(G:G=4126,1,OR(G:G&gt;4126,G:G&lt;4126),0)</f>
        <v>0</v>
      </c>
      <c r="Y222" s="26">
        <f t="shared" si="16"/>
        <v>0</v>
      </c>
      <c r="Z222" s="26">
        <f t="shared" si="17"/>
        <v>0</v>
      </c>
    </row>
    <row r="223" spans="10:26">
      <c r="J223" s="41"/>
      <c r="K223" s="41"/>
      <c r="T223" s="41"/>
      <c r="V223" s="26">
        <f t="shared" si="18"/>
        <v>19000100</v>
      </c>
      <c r="W223" s="26">
        <f t="shared" si="19"/>
        <v>0</v>
      </c>
      <c r="X223" s="26">
        <f>(SUMIF(F:F,IF(H:H="福禄20两全",F:F,0),险种!R:R)-SUMIFS(R:R,F:F,F:F,M:M,"&lt;=1"))*_xlfn.IFS(G:G=4126,1,OR(G:G&gt;4126,G:G&lt;4126),0)</f>
        <v>0</v>
      </c>
      <c r="Y223" s="26">
        <f t="shared" si="16"/>
        <v>0</v>
      </c>
      <c r="Z223" s="26">
        <f t="shared" si="17"/>
        <v>0</v>
      </c>
    </row>
    <row r="224" spans="10:26">
      <c r="J224" s="41"/>
      <c r="V224" s="26">
        <f t="shared" si="18"/>
        <v>19000100</v>
      </c>
      <c r="W224" s="26">
        <f t="shared" si="19"/>
        <v>0</v>
      </c>
      <c r="X224" s="26">
        <f>(SUMIF(F:F,IF(H:H="福禄20两全",F:F,0),险种!R:R)-SUMIFS(R:R,F:F,F:F,M:M,"&lt;=1"))*_xlfn.IFS(G:G=4126,1,OR(G:G&gt;4126,G:G&lt;4126),0)</f>
        <v>0</v>
      </c>
      <c r="Y224" s="26">
        <f t="shared" si="16"/>
        <v>0</v>
      </c>
      <c r="Z224" s="26">
        <f t="shared" si="17"/>
        <v>0</v>
      </c>
    </row>
    <row r="225" spans="10:26">
      <c r="J225" s="41"/>
      <c r="V225" s="26">
        <f t="shared" si="18"/>
        <v>19000100</v>
      </c>
      <c r="W225" s="26">
        <f t="shared" si="19"/>
        <v>0</v>
      </c>
      <c r="X225" s="26">
        <f>(SUMIF(F:F,IF(H:H="福禄20两全",F:F,0),险种!R:R)-SUMIFS(R:R,F:F,F:F,M:M,"&lt;=1"))*_xlfn.IFS(G:G=4126,1,OR(G:G&gt;4126,G:G&lt;4126),0)</f>
        <v>0</v>
      </c>
      <c r="Y225" s="26">
        <f t="shared" si="16"/>
        <v>0</v>
      </c>
      <c r="Z225" s="26">
        <f t="shared" si="17"/>
        <v>0</v>
      </c>
    </row>
    <row r="226" spans="10:26">
      <c r="J226" s="41"/>
      <c r="V226" s="26">
        <f t="shared" si="18"/>
        <v>19000100</v>
      </c>
      <c r="W226" s="26">
        <f t="shared" si="19"/>
        <v>0</v>
      </c>
      <c r="X226" s="26">
        <f>(SUMIF(F:F,IF(H:H="福禄20两全",F:F,0),险种!R:R)-SUMIFS(R:R,F:F,F:F,M:M,"&lt;=1"))*_xlfn.IFS(G:G=4126,1,OR(G:G&gt;4126,G:G&lt;4126),0)</f>
        <v>0</v>
      </c>
      <c r="Y226" s="26">
        <f t="shared" si="16"/>
        <v>0</v>
      </c>
      <c r="Z226" s="26">
        <f t="shared" si="17"/>
        <v>0</v>
      </c>
    </row>
    <row r="227" spans="10:26">
      <c r="J227" s="41"/>
      <c r="V227" s="26">
        <f t="shared" si="18"/>
        <v>19000100</v>
      </c>
      <c r="W227" s="26">
        <f t="shared" si="19"/>
        <v>0</v>
      </c>
      <c r="X227" s="26">
        <f>(SUMIF(F:F,IF(H:H="福禄20两全",F:F,0),险种!R:R)-SUMIFS(R:R,F:F,F:F,M:M,"&lt;=1"))*_xlfn.IFS(G:G=4126,1,OR(G:G&gt;4126,G:G&lt;4126),0)</f>
        <v>0</v>
      </c>
      <c r="Y227" s="26">
        <f t="shared" si="16"/>
        <v>0</v>
      </c>
      <c r="Z227" s="26">
        <f t="shared" si="17"/>
        <v>0</v>
      </c>
    </row>
    <row r="228" spans="10:26">
      <c r="J228" s="41"/>
      <c r="K228" s="41"/>
      <c r="T228" s="41"/>
      <c r="V228" s="26">
        <f t="shared" si="18"/>
        <v>19000100</v>
      </c>
      <c r="W228" s="26">
        <f t="shared" si="19"/>
        <v>0</v>
      </c>
      <c r="X228" s="26">
        <f>(SUMIF(F:F,IF(H:H="福禄20两全",F:F,0),险种!R:R)-SUMIFS(R:R,F:F,F:F,M:M,"&lt;=1"))*_xlfn.IFS(G:G=4126,1,OR(G:G&gt;4126,G:G&lt;4126),0)</f>
        <v>0</v>
      </c>
      <c r="Y228" s="26">
        <f t="shared" si="16"/>
        <v>0</v>
      </c>
      <c r="Z228" s="26">
        <f t="shared" si="17"/>
        <v>0</v>
      </c>
    </row>
    <row r="229" spans="10:26">
      <c r="J229" s="41"/>
      <c r="K229" s="41"/>
      <c r="T229" s="41"/>
      <c r="V229" s="26">
        <f t="shared" si="18"/>
        <v>19000100</v>
      </c>
      <c r="W229" s="26">
        <f t="shared" si="19"/>
        <v>0</v>
      </c>
      <c r="X229" s="26">
        <f>(SUMIF(F:F,IF(H:H="福禄20两全",F:F,0),险种!R:R)-SUMIFS(R:R,F:F,F:F,M:M,"&lt;=1"))*_xlfn.IFS(G:G=4126,1,OR(G:G&gt;4126,G:G&lt;4126),0)</f>
        <v>0</v>
      </c>
      <c r="Y229" s="26">
        <f t="shared" si="16"/>
        <v>0</v>
      </c>
      <c r="Z229" s="26">
        <f t="shared" si="17"/>
        <v>0</v>
      </c>
    </row>
    <row r="230" spans="10:26">
      <c r="J230" s="41"/>
      <c r="K230" s="41"/>
      <c r="T230" s="41"/>
      <c r="V230" s="26">
        <f t="shared" si="18"/>
        <v>19000100</v>
      </c>
      <c r="W230" s="26">
        <f t="shared" si="19"/>
        <v>0</v>
      </c>
      <c r="X230" s="26">
        <f>(SUMIF(F:F,IF(H:H="福禄20两全",F:F,0),险种!R:R)-SUMIFS(R:R,F:F,F:F,M:M,"&lt;=1"))*_xlfn.IFS(G:G=4126,1,OR(G:G&gt;4126,G:G&lt;4126),0)</f>
        <v>0</v>
      </c>
      <c r="Y230" s="26">
        <f t="shared" si="16"/>
        <v>0</v>
      </c>
      <c r="Z230" s="26">
        <f t="shared" si="17"/>
        <v>0</v>
      </c>
    </row>
    <row r="231" spans="10:26">
      <c r="J231" s="41"/>
      <c r="K231" s="41"/>
      <c r="T231" s="41"/>
      <c r="V231" s="26">
        <f t="shared" si="18"/>
        <v>19000100</v>
      </c>
      <c r="W231" s="26">
        <f t="shared" si="19"/>
        <v>0</v>
      </c>
      <c r="X231" s="26">
        <f>(SUMIF(F:F,IF(H:H="福禄20两全",F:F,0),险种!R:R)-SUMIFS(R:R,F:F,F:F,M:M,"&lt;=1"))*_xlfn.IFS(G:G=4126,1,OR(G:G&gt;4126,G:G&lt;4126),0)</f>
        <v>0</v>
      </c>
      <c r="Y231" s="26">
        <f t="shared" si="16"/>
        <v>0</v>
      </c>
      <c r="Z231" s="26">
        <f t="shared" si="17"/>
        <v>0</v>
      </c>
    </row>
    <row r="232" spans="10:26">
      <c r="J232" s="41"/>
      <c r="K232" s="41"/>
      <c r="T232" s="41"/>
      <c r="V232" s="26">
        <f t="shared" si="18"/>
        <v>19000100</v>
      </c>
      <c r="W232" s="26">
        <f t="shared" si="19"/>
        <v>0</v>
      </c>
      <c r="X232" s="26">
        <f>(SUMIF(F:F,IF(H:H="福禄20两全",F:F,0),险种!R:R)-SUMIFS(R:R,F:F,F:F,M:M,"&lt;=1"))*_xlfn.IFS(G:G=4126,1,OR(G:G&gt;4126,G:G&lt;4126),0)</f>
        <v>0</v>
      </c>
      <c r="Y232" s="26">
        <f t="shared" si="16"/>
        <v>0</v>
      </c>
      <c r="Z232" s="26">
        <f t="shared" si="17"/>
        <v>0</v>
      </c>
    </row>
    <row r="233" spans="10:26">
      <c r="J233" s="41"/>
      <c r="K233" s="41"/>
      <c r="T233" s="41"/>
      <c r="V233" s="26">
        <f t="shared" si="18"/>
        <v>19000100</v>
      </c>
      <c r="W233" s="26">
        <f t="shared" si="19"/>
        <v>0</v>
      </c>
      <c r="X233" s="26">
        <f>(SUMIF(F:F,IF(H:H="福禄20两全",F:F,0),险种!R:R)-SUMIFS(R:R,F:F,F:F,M:M,"&lt;=1"))*_xlfn.IFS(G:G=4126,1,OR(G:G&gt;4126,G:G&lt;4126),0)</f>
        <v>0</v>
      </c>
      <c r="Y233" s="26">
        <f t="shared" si="16"/>
        <v>0</v>
      </c>
      <c r="Z233" s="26">
        <f t="shared" si="17"/>
        <v>0</v>
      </c>
    </row>
    <row r="234" spans="10:26">
      <c r="J234" s="41"/>
      <c r="K234" s="41"/>
      <c r="T234" s="41"/>
      <c r="V234" s="26">
        <f t="shared" si="18"/>
        <v>19000100</v>
      </c>
      <c r="W234" s="26">
        <f t="shared" si="19"/>
        <v>0</v>
      </c>
      <c r="X234" s="26">
        <f>(SUMIF(F:F,IF(H:H="福禄20两全",F:F,0),险种!R:R)-SUMIFS(R:R,F:F,F:F,M:M,"&lt;=1"))*_xlfn.IFS(G:G=4126,1,OR(G:G&gt;4126,G:G&lt;4126),0)</f>
        <v>0</v>
      </c>
      <c r="Y234" s="26">
        <f t="shared" si="16"/>
        <v>0</v>
      </c>
      <c r="Z234" s="26">
        <f t="shared" si="17"/>
        <v>0</v>
      </c>
    </row>
    <row r="235" spans="10:26">
      <c r="J235" s="41"/>
      <c r="K235" s="41"/>
      <c r="T235" s="41"/>
      <c r="V235" s="26">
        <f t="shared" si="18"/>
        <v>19000100</v>
      </c>
      <c r="W235" s="26">
        <f t="shared" si="19"/>
        <v>0</v>
      </c>
      <c r="X235" s="26">
        <f>(SUMIF(F:F,IF(H:H="福禄20两全",F:F,0),险种!R:R)-SUMIFS(R:R,F:F,F:F,M:M,"&lt;=1"))*_xlfn.IFS(G:G=4126,1,OR(G:G&gt;4126,G:G&lt;4126),0)</f>
        <v>0</v>
      </c>
      <c r="Y235" s="26">
        <f t="shared" si="16"/>
        <v>0</v>
      </c>
      <c r="Z235" s="26">
        <f t="shared" si="17"/>
        <v>0</v>
      </c>
    </row>
    <row r="236" spans="10:26">
      <c r="J236" s="41"/>
      <c r="K236" s="41"/>
      <c r="T236" s="41"/>
      <c r="V236" s="26">
        <f t="shared" si="18"/>
        <v>19000100</v>
      </c>
      <c r="W236" s="26">
        <f t="shared" si="19"/>
        <v>0</v>
      </c>
      <c r="X236" s="26">
        <f>(SUMIF(F:F,IF(H:H="福禄20两全",F:F,0),险种!R:R)-SUMIFS(R:R,F:F,F:F,M:M,"&lt;=1"))*_xlfn.IFS(G:G=4126,1,OR(G:G&gt;4126,G:G&lt;4126),0)</f>
        <v>0</v>
      </c>
      <c r="Y236" s="26">
        <f t="shared" si="16"/>
        <v>0</v>
      </c>
      <c r="Z236" s="26">
        <f t="shared" si="17"/>
        <v>0</v>
      </c>
    </row>
    <row r="237" spans="10:26">
      <c r="J237" s="41"/>
      <c r="K237" s="41"/>
      <c r="T237" s="41"/>
      <c r="V237" s="26">
        <f t="shared" si="18"/>
        <v>19000100</v>
      </c>
      <c r="W237" s="26">
        <f t="shared" si="19"/>
        <v>0</v>
      </c>
      <c r="X237" s="26">
        <f>(SUMIF(F:F,IF(H:H="福禄20两全",F:F,0),险种!R:R)-SUMIFS(R:R,F:F,F:F,M:M,"&lt;=1"))*_xlfn.IFS(G:G=4126,1,OR(G:G&gt;4126,G:G&lt;4126),0)</f>
        <v>0</v>
      </c>
      <c r="Y237" s="26">
        <f t="shared" si="16"/>
        <v>0</v>
      </c>
      <c r="Z237" s="26">
        <f t="shared" si="17"/>
        <v>0</v>
      </c>
    </row>
    <row r="238" spans="10:26">
      <c r="J238" s="41"/>
      <c r="K238" s="41"/>
      <c r="T238" s="41"/>
      <c r="V238" s="26">
        <f t="shared" si="18"/>
        <v>19000100</v>
      </c>
      <c r="W238" s="26">
        <f t="shared" si="19"/>
        <v>0</v>
      </c>
      <c r="X238" s="26">
        <f>(SUMIF(F:F,IF(H:H="福禄20两全",F:F,0),险种!R:R)-SUMIFS(R:R,F:F,F:F,M:M,"&lt;=1"))*_xlfn.IFS(G:G=4126,1,OR(G:G&gt;4126,G:G&lt;4126),0)</f>
        <v>0</v>
      </c>
      <c r="Y238" s="26">
        <f t="shared" si="16"/>
        <v>0</v>
      </c>
      <c r="Z238" s="26">
        <f t="shared" si="17"/>
        <v>0</v>
      </c>
    </row>
    <row r="239" spans="10:26">
      <c r="J239" s="41"/>
      <c r="K239" s="41"/>
      <c r="T239" s="41"/>
      <c r="V239" s="26">
        <f t="shared" si="18"/>
        <v>19000100</v>
      </c>
      <c r="W239" s="26">
        <f t="shared" si="19"/>
        <v>0</v>
      </c>
      <c r="X239" s="26">
        <f>(SUMIF(F:F,IF(H:H="福禄20两全",F:F,0),险种!R:R)-SUMIFS(R:R,F:F,F:F,M:M,"&lt;=1"))*_xlfn.IFS(G:G=4126,1,OR(G:G&gt;4126,G:G&lt;4126),0)</f>
        <v>0</v>
      </c>
      <c r="Y239" s="26">
        <f t="shared" si="16"/>
        <v>0</v>
      </c>
      <c r="Z239" s="26">
        <f t="shared" si="17"/>
        <v>0</v>
      </c>
    </row>
    <row r="240" spans="10:26">
      <c r="J240" s="41"/>
      <c r="T240" s="41"/>
      <c r="V240" s="26">
        <f t="shared" si="18"/>
        <v>19000100</v>
      </c>
      <c r="W240" s="26">
        <f t="shared" si="19"/>
        <v>0</v>
      </c>
      <c r="X240" s="26">
        <f>(SUMIF(F:F,IF(H:H="福禄20两全",F:F,0),险种!R:R)-SUMIFS(R:R,F:F,F:F,M:M,"&lt;=1"))*_xlfn.IFS(G:G=4126,1,OR(G:G&gt;4126,G:G&lt;4126),0)</f>
        <v>0</v>
      </c>
      <c r="Y240" s="26">
        <f t="shared" si="16"/>
        <v>0</v>
      </c>
      <c r="Z240" s="26">
        <f t="shared" si="17"/>
        <v>0</v>
      </c>
    </row>
    <row r="241" spans="10:26">
      <c r="J241" s="41"/>
      <c r="T241" s="41"/>
      <c r="V241" s="26">
        <f t="shared" si="18"/>
        <v>19000100</v>
      </c>
      <c r="W241" s="26">
        <f t="shared" si="19"/>
        <v>0</v>
      </c>
      <c r="X241" s="26">
        <f>(SUMIF(F:F,IF(H:H="福禄20两全",F:F,0),险种!R:R)-SUMIFS(R:R,F:F,F:F,M:M,"&lt;=1"))*_xlfn.IFS(G:G=4126,1,OR(G:G&gt;4126,G:G&lt;4126),0)</f>
        <v>0</v>
      </c>
      <c r="Y241" s="26">
        <f t="shared" si="16"/>
        <v>0</v>
      </c>
      <c r="Z241" s="26">
        <f t="shared" si="17"/>
        <v>0</v>
      </c>
    </row>
    <row r="242" spans="10:26">
      <c r="J242" s="41"/>
      <c r="K242" s="41"/>
      <c r="T242" s="41"/>
      <c r="V242" s="26">
        <f t="shared" si="18"/>
        <v>19000100</v>
      </c>
      <c r="W242" s="26">
        <f t="shared" si="19"/>
        <v>0</v>
      </c>
      <c r="X242" s="26">
        <f>(SUMIF(F:F,IF(H:H="福禄20两全",F:F,0),险种!R:R)-SUMIFS(R:R,F:F,F:F,M:M,"&lt;=1"))*_xlfn.IFS(G:G=4126,1,OR(G:G&gt;4126,G:G&lt;4126),0)</f>
        <v>0</v>
      </c>
      <c r="Y242" s="26">
        <f t="shared" si="16"/>
        <v>0</v>
      </c>
      <c r="Z242" s="26">
        <f t="shared" si="17"/>
        <v>0</v>
      </c>
    </row>
    <row r="243" spans="10:26">
      <c r="J243" s="41"/>
      <c r="K243" s="41"/>
      <c r="T243" s="41"/>
      <c r="V243" s="26">
        <f t="shared" si="18"/>
        <v>19000100</v>
      </c>
      <c r="W243" s="26">
        <f t="shared" si="19"/>
        <v>0</v>
      </c>
      <c r="X243" s="26">
        <f>(SUMIF(F:F,IF(H:H="福禄20两全",F:F,0),险种!R:R)-SUMIFS(R:R,F:F,F:F,M:M,"&lt;=1"))*_xlfn.IFS(G:G=4126,1,OR(G:G&gt;4126,G:G&lt;4126),0)</f>
        <v>0</v>
      </c>
      <c r="Y243" s="26">
        <f t="shared" si="16"/>
        <v>0</v>
      </c>
      <c r="Z243" s="26">
        <f t="shared" si="17"/>
        <v>0</v>
      </c>
    </row>
    <row r="244" spans="10:26">
      <c r="J244" s="41"/>
      <c r="K244" s="41"/>
      <c r="T244" s="41"/>
      <c r="V244" s="26">
        <f t="shared" si="18"/>
        <v>19000100</v>
      </c>
      <c r="W244" s="26">
        <f t="shared" si="19"/>
        <v>0</v>
      </c>
      <c r="X244" s="26">
        <f>(SUMIF(F:F,IF(H:H="福禄20两全",F:F,0),险种!R:R)-SUMIFS(R:R,F:F,F:F,M:M,"&lt;=1"))*_xlfn.IFS(G:G=4126,1,OR(G:G&gt;4126,G:G&lt;4126),0)</f>
        <v>0</v>
      </c>
      <c r="Y244" s="26">
        <f t="shared" si="16"/>
        <v>0</v>
      </c>
      <c r="Z244" s="26">
        <f t="shared" si="17"/>
        <v>0</v>
      </c>
    </row>
    <row r="245" spans="10:26">
      <c r="J245" s="41"/>
      <c r="K245" s="41"/>
      <c r="T245" s="41"/>
      <c r="V245" s="26">
        <f t="shared" si="18"/>
        <v>19000100</v>
      </c>
      <c r="W245" s="26">
        <f t="shared" si="19"/>
        <v>0</v>
      </c>
      <c r="X245" s="26">
        <f>(SUMIF(F:F,IF(H:H="福禄20两全",F:F,0),险种!R:R)-SUMIFS(R:R,F:F,F:F,M:M,"&lt;=1"))*_xlfn.IFS(G:G=4126,1,OR(G:G&gt;4126,G:G&lt;4126),0)</f>
        <v>0</v>
      </c>
      <c r="Y245" s="26">
        <f t="shared" si="16"/>
        <v>0</v>
      </c>
      <c r="Z245" s="26">
        <f t="shared" si="17"/>
        <v>0</v>
      </c>
    </row>
    <row r="246" spans="10:26">
      <c r="J246" s="41"/>
      <c r="K246" s="41"/>
      <c r="T246" s="41"/>
      <c r="V246" s="26">
        <f t="shared" si="18"/>
        <v>19000100</v>
      </c>
      <c r="W246" s="26">
        <f t="shared" si="19"/>
        <v>0</v>
      </c>
      <c r="X246" s="26">
        <f>(SUMIF(F:F,IF(H:H="福禄20两全",F:F,0),险种!R:R)-SUMIFS(R:R,F:F,F:F,M:M,"&lt;=1"))*_xlfn.IFS(G:G=4126,1,OR(G:G&gt;4126,G:G&lt;4126),0)</f>
        <v>0</v>
      </c>
      <c r="Y246" s="26">
        <f t="shared" si="16"/>
        <v>0</v>
      </c>
      <c r="Z246" s="26">
        <f t="shared" si="17"/>
        <v>0</v>
      </c>
    </row>
    <row r="247" spans="10:26">
      <c r="J247" s="41"/>
      <c r="K247" s="41"/>
      <c r="T247" s="41"/>
      <c r="V247" s="26">
        <f t="shared" si="18"/>
        <v>19000100</v>
      </c>
      <c r="W247" s="26">
        <f t="shared" si="19"/>
        <v>0</v>
      </c>
      <c r="X247" s="26">
        <f>(SUMIF(F:F,IF(H:H="福禄20两全",F:F,0),险种!R:R)-SUMIFS(R:R,F:F,F:F,M:M,"&lt;=1"))*_xlfn.IFS(G:G=4126,1,OR(G:G&gt;4126,G:G&lt;4126),0)</f>
        <v>0</v>
      </c>
      <c r="Y247" s="26">
        <f t="shared" si="16"/>
        <v>0</v>
      </c>
      <c r="Z247" s="26">
        <f t="shared" si="17"/>
        <v>0</v>
      </c>
    </row>
    <row r="248" spans="10:26">
      <c r="J248" s="41"/>
      <c r="K248" s="41"/>
      <c r="T248" s="41"/>
      <c r="V248" s="26">
        <f t="shared" si="18"/>
        <v>19000100</v>
      </c>
      <c r="W248" s="26">
        <f t="shared" si="19"/>
        <v>0</v>
      </c>
      <c r="X248" s="26">
        <f>(SUMIF(F:F,IF(H:H="福禄20两全",F:F,0),险种!R:R)-SUMIFS(R:R,F:F,F:F,M:M,"&lt;=1"))*_xlfn.IFS(G:G=4126,1,OR(G:G&gt;4126,G:G&lt;4126),0)</f>
        <v>0</v>
      </c>
      <c r="Y248" s="26">
        <f t="shared" si="16"/>
        <v>0</v>
      </c>
      <c r="Z248" s="26">
        <f t="shared" si="17"/>
        <v>0</v>
      </c>
    </row>
    <row r="249" spans="10:26">
      <c r="J249" s="41"/>
      <c r="K249" s="41"/>
      <c r="T249" s="41"/>
      <c r="V249" s="26">
        <f t="shared" si="18"/>
        <v>19000100</v>
      </c>
      <c r="W249" s="26">
        <f t="shared" si="19"/>
        <v>0</v>
      </c>
      <c r="X249" s="26">
        <f>(SUMIF(F:F,IF(H:H="福禄20两全",F:F,0),险种!R:R)-SUMIFS(R:R,F:F,F:F,M:M,"&lt;=1"))*_xlfn.IFS(G:G=4126,1,OR(G:G&gt;4126,G:G&lt;4126),0)</f>
        <v>0</v>
      </c>
      <c r="Y249" s="26">
        <f t="shared" si="16"/>
        <v>0</v>
      </c>
      <c r="Z249" s="26">
        <f t="shared" si="17"/>
        <v>0</v>
      </c>
    </row>
    <row r="250" spans="10:26">
      <c r="J250" s="41"/>
      <c r="V250" s="26">
        <f t="shared" si="18"/>
        <v>19000100</v>
      </c>
      <c r="W250" s="26">
        <f t="shared" si="19"/>
        <v>0</v>
      </c>
      <c r="X250" s="26">
        <f>(SUMIF(F:F,IF(H:H="福禄20两全",F:F,0),险种!R:R)-SUMIFS(R:R,F:F,F:F,M:M,"&lt;=1"))*_xlfn.IFS(G:G=4126,1,OR(G:G&gt;4126,G:G&lt;4126),0)</f>
        <v>0</v>
      </c>
      <c r="Y250" s="26">
        <f t="shared" si="16"/>
        <v>0</v>
      </c>
      <c r="Z250" s="26">
        <f t="shared" si="17"/>
        <v>0</v>
      </c>
    </row>
    <row r="251" spans="10:26">
      <c r="J251" s="41"/>
      <c r="V251" s="26">
        <f t="shared" si="18"/>
        <v>19000100</v>
      </c>
      <c r="W251" s="26">
        <f t="shared" si="19"/>
        <v>0</v>
      </c>
      <c r="X251" s="26">
        <f>(SUMIF(F:F,IF(H:H="福禄20两全",F:F,0),险种!R:R)-SUMIFS(R:R,F:F,F:F,M:M,"&lt;=1"))*_xlfn.IFS(G:G=4126,1,OR(G:G&gt;4126,G:G&lt;4126),0)</f>
        <v>0</v>
      </c>
      <c r="Y251" s="26">
        <f t="shared" si="16"/>
        <v>0</v>
      </c>
      <c r="Z251" s="26">
        <f t="shared" si="17"/>
        <v>0</v>
      </c>
    </row>
    <row r="252" spans="10:26">
      <c r="J252" s="41"/>
      <c r="V252" s="26">
        <f t="shared" si="18"/>
        <v>19000100</v>
      </c>
      <c r="W252" s="26">
        <f t="shared" si="19"/>
        <v>0</v>
      </c>
      <c r="X252" s="26">
        <f>(SUMIF(F:F,IF(H:H="福禄20两全",F:F,0),险种!R:R)-SUMIFS(R:R,F:F,F:F,M:M,"&lt;=1"))*_xlfn.IFS(G:G=4126,1,OR(G:G&gt;4126,G:G&lt;4126),0)</f>
        <v>0</v>
      </c>
      <c r="Y252" s="26">
        <f t="shared" si="16"/>
        <v>0</v>
      </c>
      <c r="Z252" s="26">
        <f t="shared" si="17"/>
        <v>0</v>
      </c>
    </row>
    <row r="253" spans="10:26">
      <c r="J253" s="40"/>
      <c r="K253" s="41"/>
      <c r="T253" s="41"/>
      <c r="V253" s="26">
        <f t="shared" si="18"/>
        <v>19000100</v>
      </c>
      <c r="W253" s="26">
        <f t="shared" si="19"/>
        <v>0</v>
      </c>
      <c r="X253" s="26">
        <f>(SUMIF(F:F,IF(H:H="福禄20两全",F:F,0),险种!R:R)-SUMIFS(R:R,F:F,F:F,M:M,"&lt;=1"))*_xlfn.IFS(G:G=4126,1,OR(G:G&gt;4126,G:G&lt;4126),0)</f>
        <v>0</v>
      </c>
      <c r="Y253" s="26">
        <f t="shared" si="16"/>
        <v>0</v>
      </c>
      <c r="Z253" s="26">
        <f t="shared" si="17"/>
        <v>0</v>
      </c>
    </row>
    <row r="254" spans="10:26">
      <c r="J254" s="41"/>
      <c r="K254" s="41"/>
      <c r="T254" s="41"/>
      <c r="V254" s="26">
        <f t="shared" si="18"/>
        <v>19000100</v>
      </c>
      <c r="W254" s="26">
        <f t="shared" si="19"/>
        <v>0</v>
      </c>
      <c r="X254" s="26">
        <f>(SUMIF(F:F,IF(H:H="福禄20两全",F:F,0),险种!R:R)-SUMIFS(R:R,F:F,F:F,M:M,"&lt;=1"))*_xlfn.IFS(G:G=4126,1,OR(G:G&gt;4126,G:G&lt;4126),0)</f>
        <v>0</v>
      </c>
      <c r="Y254" s="26">
        <f t="shared" si="16"/>
        <v>0</v>
      </c>
      <c r="Z254" s="26">
        <f t="shared" si="17"/>
        <v>0</v>
      </c>
    </row>
    <row r="255" spans="10:26">
      <c r="J255" s="41"/>
      <c r="K255" s="41"/>
      <c r="T255" s="41"/>
      <c r="V255" s="26">
        <f t="shared" si="18"/>
        <v>19000100</v>
      </c>
      <c r="W255" s="26">
        <f t="shared" si="19"/>
        <v>0</v>
      </c>
      <c r="X255" s="26">
        <f>(SUMIF(F:F,IF(H:H="福禄20两全",F:F,0),险种!R:R)-SUMIFS(R:R,F:F,F:F,M:M,"&lt;=1"))*_xlfn.IFS(G:G=4126,1,OR(G:G&gt;4126,G:G&lt;4126),0)</f>
        <v>0</v>
      </c>
      <c r="Y255" s="26">
        <f t="shared" si="16"/>
        <v>0</v>
      </c>
      <c r="Z255" s="26">
        <f t="shared" si="17"/>
        <v>0</v>
      </c>
    </row>
    <row r="256" spans="10:26">
      <c r="J256" s="41"/>
      <c r="K256" s="41"/>
      <c r="T256" s="41"/>
      <c r="V256" s="26">
        <f t="shared" si="18"/>
        <v>19000100</v>
      </c>
      <c r="W256" s="26">
        <f t="shared" si="19"/>
        <v>0</v>
      </c>
      <c r="X256" s="26">
        <f>(SUMIF(F:F,IF(H:H="福禄20两全",F:F,0),险种!R:R)-SUMIFS(R:R,F:F,F:F,M:M,"&lt;=1"))*_xlfn.IFS(G:G=4126,1,OR(G:G&gt;4126,G:G&lt;4126),0)</f>
        <v>0</v>
      </c>
      <c r="Y256" s="26">
        <f t="shared" si="16"/>
        <v>0</v>
      </c>
      <c r="Z256" s="26">
        <f t="shared" si="17"/>
        <v>0</v>
      </c>
    </row>
    <row r="257" spans="10:26">
      <c r="J257" s="41"/>
      <c r="K257" s="41"/>
      <c r="T257" s="41"/>
      <c r="V257" s="26">
        <f t="shared" si="18"/>
        <v>19000100</v>
      </c>
      <c r="W257" s="26">
        <f t="shared" si="19"/>
        <v>0</v>
      </c>
      <c r="X257" s="26">
        <f>(SUMIF(F:F,IF(H:H="福禄20两全",F:F,0),险种!R:R)-SUMIFS(R:R,F:F,F:F,M:M,"&lt;=1"))*_xlfn.IFS(G:G=4126,1,OR(G:G&gt;4126,G:G&lt;4126),0)</f>
        <v>0</v>
      </c>
      <c r="Y257" s="26">
        <f t="shared" si="16"/>
        <v>0</v>
      </c>
      <c r="Z257" s="26">
        <f t="shared" si="17"/>
        <v>0</v>
      </c>
    </row>
    <row r="258" spans="10:26">
      <c r="J258" s="41"/>
      <c r="K258" s="41"/>
      <c r="T258" s="41"/>
      <c r="V258" s="26">
        <f t="shared" si="18"/>
        <v>19000100</v>
      </c>
      <c r="W258" s="26">
        <f t="shared" si="19"/>
        <v>0</v>
      </c>
      <c r="X258" s="26">
        <f>(SUMIF(F:F,IF(H:H="福禄20两全",F:F,0),险种!R:R)-SUMIFS(R:R,F:F,F:F,M:M,"&lt;=1"))*_xlfn.IFS(G:G=4126,1,OR(G:G&gt;4126,G:G&lt;4126),0)</f>
        <v>0</v>
      </c>
      <c r="Y258" s="26">
        <f t="shared" si="16"/>
        <v>0</v>
      </c>
      <c r="Z258" s="26">
        <f t="shared" si="17"/>
        <v>0</v>
      </c>
    </row>
    <row r="259" spans="10:26">
      <c r="J259" s="41"/>
      <c r="K259" s="41"/>
      <c r="T259" s="41"/>
      <c r="V259" s="26">
        <f t="shared" si="18"/>
        <v>19000100</v>
      </c>
      <c r="W259" s="26">
        <f t="shared" si="19"/>
        <v>0</v>
      </c>
      <c r="X259" s="26">
        <f>(SUMIF(F:F,IF(H:H="福禄20两全",F:F,0),险种!R:R)-SUMIFS(R:R,F:F,F:F,M:M,"&lt;=1"))*_xlfn.IFS(G:G=4126,1,OR(G:G&gt;4126,G:G&lt;4126),0)</f>
        <v>0</v>
      </c>
      <c r="Y259" s="26">
        <f t="shared" ref="Y259:Y322" si="20">IF(AND(W:W=1,V:V&lt;=20210510),1,0)</f>
        <v>0</v>
      </c>
      <c r="Z259" s="26">
        <f t="shared" ref="Z259:Z322" si="21">ROUNDDOWN(IF(AND(R:R&gt;=1000,M:M&gt;1),R:R,0)/1000,0)</f>
        <v>0</v>
      </c>
    </row>
    <row r="260" spans="10:26">
      <c r="J260" s="41"/>
      <c r="K260" s="41"/>
      <c r="T260" s="41"/>
      <c r="V260" s="26">
        <f t="shared" si="18"/>
        <v>19000100</v>
      </c>
      <c r="W260" s="26">
        <f t="shared" si="19"/>
        <v>0</v>
      </c>
      <c r="X260" s="26">
        <f>(SUMIF(F:F,IF(H:H="福禄20两全",F:F,0),险种!R:R)-SUMIFS(R:R,F:F,F:F,M:M,"&lt;=1"))*_xlfn.IFS(G:G=4126,1,OR(G:G&gt;4126,G:G&lt;4126),0)</f>
        <v>0</v>
      </c>
      <c r="Y260" s="26">
        <f t="shared" si="20"/>
        <v>0</v>
      </c>
      <c r="Z260" s="26">
        <f t="shared" si="21"/>
        <v>0</v>
      </c>
    </row>
    <row r="261" spans="10:26">
      <c r="J261" s="41"/>
      <c r="V261" s="26">
        <f t="shared" si="18"/>
        <v>19000100</v>
      </c>
      <c r="W261" s="26">
        <f t="shared" si="19"/>
        <v>0</v>
      </c>
      <c r="X261" s="26">
        <f>(SUMIF(F:F,IF(H:H="福禄20两全",F:F,0),险种!R:R)-SUMIFS(R:R,F:F,F:F,M:M,"&lt;=1"))*_xlfn.IFS(G:G=4126,1,OR(G:G&gt;4126,G:G&lt;4126),0)</f>
        <v>0</v>
      </c>
      <c r="Y261" s="26">
        <f t="shared" si="20"/>
        <v>0</v>
      </c>
      <c r="Z261" s="26">
        <f t="shared" si="21"/>
        <v>0</v>
      </c>
    </row>
    <row r="262" spans="10:26">
      <c r="J262" s="41"/>
      <c r="V262" s="26">
        <f t="shared" si="18"/>
        <v>19000100</v>
      </c>
      <c r="W262" s="26">
        <f t="shared" si="19"/>
        <v>0</v>
      </c>
      <c r="X262" s="26">
        <f>(SUMIF(F:F,IF(H:H="福禄20两全",F:F,0),险种!R:R)-SUMIFS(R:R,F:F,F:F,M:M,"&lt;=1"))*_xlfn.IFS(G:G=4126,1,OR(G:G&gt;4126,G:G&lt;4126),0)</f>
        <v>0</v>
      </c>
      <c r="Y262" s="26">
        <f t="shared" si="20"/>
        <v>0</v>
      </c>
      <c r="Z262" s="26">
        <f t="shared" si="21"/>
        <v>0</v>
      </c>
    </row>
    <row r="263" spans="10:26">
      <c r="J263" s="41"/>
      <c r="K263" s="41"/>
      <c r="T263" s="41"/>
      <c r="V263" s="26">
        <f t="shared" si="18"/>
        <v>19000100</v>
      </c>
      <c r="W263" s="26">
        <f t="shared" si="19"/>
        <v>0</v>
      </c>
      <c r="X263" s="26">
        <f>(SUMIF(F:F,IF(H:H="福禄20两全",F:F,0),险种!R:R)-SUMIFS(R:R,F:F,F:F,M:M,"&lt;=1"))*_xlfn.IFS(G:G=4126,1,OR(G:G&gt;4126,G:G&lt;4126),0)</f>
        <v>0</v>
      </c>
      <c r="Y263" s="26">
        <f t="shared" si="20"/>
        <v>0</v>
      </c>
      <c r="Z263" s="26">
        <f t="shared" si="21"/>
        <v>0</v>
      </c>
    </row>
    <row r="264" spans="10:26">
      <c r="J264" s="41"/>
      <c r="V264" s="26">
        <f t="shared" si="18"/>
        <v>19000100</v>
      </c>
      <c r="W264" s="26">
        <f t="shared" si="19"/>
        <v>0</v>
      </c>
      <c r="X264" s="26">
        <f>(SUMIF(F:F,IF(H:H="福禄20两全",F:F,0),险种!R:R)-SUMIFS(R:R,F:F,F:F,M:M,"&lt;=1"))*_xlfn.IFS(G:G=4126,1,OR(G:G&gt;4126,G:G&lt;4126),0)</f>
        <v>0</v>
      </c>
      <c r="Y264" s="26">
        <f t="shared" si="20"/>
        <v>0</v>
      </c>
      <c r="Z264" s="26">
        <f t="shared" si="21"/>
        <v>0</v>
      </c>
    </row>
    <row r="265" spans="10:26">
      <c r="J265" s="41"/>
      <c r="V265" s="26">
        <f t="shared" si="18"/>
        <v>19000100</v>
      </c>
      <c r="W265" s="26">
        <f t="shared" si="19"/>
        <v>0</v>
      </c>
      <c r="X265" s="26">
        <f>(SUMIF(F:F,IF(H:H="福禄20两全",F:F,0),险种!R:R)-SUMIFS(R:R,F:F,F:F,M:M,"&lt;=1"))*_xlfn.IFS(G:G=4126,1,OR(G:G&gt;4126,G:G&lt;4126),0)</f>
        <v>0</v>
      </c>
      <c r="Y265" s="26">
        <f t="shared" si="20"/>
        <v>0</v>
      </c>
      <c r="Z265" s="26">
        <f t="shared" si="21"/>
        <v>0</v>
      </c>
    </row>
    <row r="266" spans="10:26">
      <c r="J266" s="41"/>
      <c r="V266" s="26">
        <f t="shared" si="18"/>
        <v>19000100</v>
      </c>
      <c r="W266" s="26">
        <f t="shared" si="19"/>
        <v>0</v>
      </c>
      <c r="X266" s="26">
        <f>(SUMIF(F:F,IF(H:H="福禄20两全",F:F,0),险种!R:R)-SUMIFS(R:R,F:F,F:F,M:M,"&lt;=1"))*_xlfn.IFS(G:G=4126,1,OR(G:G&gt;4126,G:G&lt;4126),0)</f>
        <v>0</v>
      </c>
      <c r="Y266" s="26">
        <f t="shared" si="20"/>
        <v>0</v>
      </c>
      <c r="Z266" s="26">
        <f t="shared" si="21"/>
        <v>0</v>
      </c>
    </row>
    <row r="267" spans="10:26">
      <c r="J267" s="41"/>
      <c r="K267" s="41"/>
      <c r="T267" s="41"/>
      <c r="V267" s="26">
        <f t="shared" si="18"/>
        <v>19000100</v>
      </c>
      <c r="W267" s="26">
        <f t="shared" si="19"/>
        <v>0</v>
      </c>
      <c r="X267" s="26">
        <f>(SUMIF(F:F,IF(H:H="福禄20两全",F:F,0),险种!R:R)-SUMIFS(R:R,F:F,F:F,M:M,"&lt;=1"))*_xlfn.IFS(G:G=4126,1,OR(G:G&gt;4126,G:G&lt;4126),0)</f>
        <v>0</v>
      </c>
      <c r="Y267" s="26">
        <f t="shared" si="20"/>
        <v>0</v>
      </c>
      <c r="Z267" s="26">
        <f t="shared" si="21"/>
        <v>0</v>
      </c>
    </row>
    <row r="268" spans="10:26">
      <c r="J268" s="41"/>
      <c r="K268" s="41"/>
      <c r="T268" s="41"/>
      <c r="V268" s="26">
        <f t="shared" si="18"/>
        <v>19000100</v>
      </c>
      <c r="W268" s="26">
        <f t="shared" si="19"/>
        <v>0</v>
      </c>
      <c r="X268" s="26">
        <f>(SUMIF(F:F,IF(H:H="福禄20两全",F:F,0),险种!R:R)-SUMIFS(R:R,F:F,F:F,M:M,"&lt;=1"))*_xlfn.IFS(G:G=4126,1,OR(G:G&gt;4126,G:G&lt;4126),0)</f>
        <v>0</v>
      </c>
      <c r="Y268" s="26">
        <f t="shared" si="20"/>
        <v>0</v>
      </c>
      <c r="Z268" s="26">
        <f t="shared" si="21"/>
        <v>0</v>
      </c>
    </row>
    <row r="269" spans="10:26">
      <c r="J269" s="41"/>
      <c r="V269" s="26">
        <f t="shared" si="18"/>
        <v>19000100</v>
      </c>
      <c r="W269" s="26">
        <f t="shared" si="19"/>
        <v>0</v>
      </c>
      <c r="X269" s="26">
        <f>(SUMIF(F:F,IF(H:H="福禄20两全",F:F,0),险种!R:R)-SUMIFS(R:R,F:F,F:F,M:M,"&lt;=1"))*_xlfn.IFS(G:G=4126,1,OR(G:G&gt;4126,G:G&lt;4126),0)</f>
        <v>0</v>
      </c>
      <c r="Y269" s="26">
        <f t="shared" si="20"/>
        <v>0</v>
      </c>
      <c r="Z269" s="26">
        <f t="shared" si="21"/>
        <v>0</v>
      </c>
    </row>
    <row r="270" spans="10:26">
      <c r="J270" s="41"/>
      <c r="V270" s="26">
        <f t="shared" si="18"/>
        <v>19000100</v>
      </c>
      <c r="W270" s="26">
        <f t="shared" si="19"/>
        <v>0</v>
      </c>
      <c r="X270" s="26">
        <f>(SUMIF(F:F,IF(H:H="福禄20两全",F:F,0),险种!R:R)-SUMIFS(R:R,F:F,F:F,M:M,"&lt;=1"))*_xlfn.IFS(G:G=4126,1,OR(G:G&gt;4126,G:G&lt;4126),0)</f>
        <v>0</v>
      </c>
      <c r="Y270" s="26">
        <f t="shared" si="20"/>
        <v>0</v>
      </c>
      <c r="Z270" s="26">
        <f t="shared" si="21"/>
        <v>0</v>
      </c>
    </row>
    <row r="271" spans="10:26">
      <c r="J271" s="41"/>
      <c r="K271" s="41"/>
      <c r="T271" s="41"/>
      <c r="V271" s="26">
        <f t="shared" si="18"/>
        <v>19000100</v>
      </c>
      <c r="W271" s="26">
        <f t="shared" si="19"/>
        <v>0</v>
      </c>
      <c r="X271" s="26">
        <f>(SUMIF(F:F,IF(H:H="福禄20两全",F:F,0),险种!R:R)-SUMIFS(R:R,F:F,F:F,M:M,"&lt;=1"))*_xlfn.IFS(G:G=4126,1,OR(G:G&gt;4126,G:G&lt;4126),0)</f>
        <v>0</v>
      </c>
      <c r="Y271" s="26">
        <f t="shared" si="20"/>
        <v>0</v>
      </c>
      <c r="Z271" s="26">
        <f t="shared" si="21"/>
        <v>0</v>
      </c>
    </row>
    <row r="272" spans="10:26">
      <c r="J272" s="41"/>
      <c r="K272" s="41"/>
      <c r="T272" s="41"/>
      <c r="V272" s="26">
        <f t="shared" ref="V272:V335" si="22">TEXT(J:J,"yyyymmdd")*1</f>
        <v>19000100</v>
      </c>
      <c r="W272" s="26">
        <f t="shared" ref="W272:W335" si="23">IF(AND(M:M&gt;1,R:R&gt;3000),1,0)-IF(AND(M:M&gt;1,R:R&gt;3000,G:G=4126),1,0)-IF(AND(M:M&gt;1,R:R&gt;3000,G:G=4127),1,0)+IF(X:X&gt;=3000,1,0)</f>
        <v>0</v>
      </c>
      <c r="X272" s="26">
        <f>(SUMIF(F:F,IF(H:H="福禄20两全",F:F,0),险种!R:R)-SUMIFS(R:R,F:F,F:F,M:M,"&lt;=1"))*_xlfn.IFS(G:G=4126,1,OR(G:G&gt;4126,G:G&lt;4126),0)</f>
        <v>0</v>
      </c>
      <c r="Y272" s="26">
        <f t="shared" si="20"/>
        <v>0</v>
      </c>
      <c r="Z272" s="26">
        <f t="shared" si="21"/>
        <v>0</v>
      </c>
    </row>
    <row r="273" spans="10:26">
      <c r="J273" s="41"/>
      <c r="K273" s="41"/>
      <c r="T273" s="41"/>
      <c r="V273" s="26">
        <f t="shared" si="22"/>
        <v>19000100</v>
      </c>
      <c r="W273" s="26">
        <f t="shared" si="23"/>
        <v>0</v>
      </c>
      <c r="X273" s="26">
        <f>(SUMIF(F:F,IF(H:H="福禄20两全",F:F,0),险种!R:R)-SUMIFS(R:R,F:F,F:F,M:M,"&lt;=1"))*_xlfn.IFS(G:G=4126,1,OR(G:G&gt;4126,G:G&lt;4126),0)</f>
        <v>0</v>
      </c>
      <c r="Y273" s="26">
        <f t="shared" si="20"/>
        <v>0</v>
      </c>
      <c r="Z273" s="26">
        <f t="shared" si="21"/>
        <v>0</v>
      </c>
    </row>
    <row r="274" spans="10:26">
      <c r="J274" s="41"/>
      <c r="K274" s="41"/>
      <c r="T274" s="41"/>
      <c r="V274" s="26">
        <f t="shared" si="22"/>
        <v>19000100</v>
      </c>
      <c r="W274" s="26">
        <f t="shared" si="23"/>
        <v>0</v>
      </c>
      <c r="X274" s="26">
        <f>(SUMIF(F:F,IF(H:H="福禄20两全",F:F,0),险种!R:R)-SUMIFS(R:R,F:F,F:F,M:M,"&lt;=1"))*_xlfn.IFS(G:G=4126,1,OR(G:G&gt;4126,G:G&lt;4126),0)</f>
        <v>0</v>
      </c>
      <c r="Y274" s="26">
        <f t="shared" si="20"/>
        <v>0</v>
      </c>
      <c r="Z274" s="26">
        <f t="shared" si="21"/>
        <v>0</v>
      </c>
    </row>
    <row r="275" spans="10:26">
      <c r="J275" s="41"/>
      <c r="V275" s="26">
        <f t="shared" si="22"/>
        <v>19000100</v>
      </c>
      <c r="W275" s="26">
        <f t="shared" si="23"/>
        <v>0</v>
      </c>
      <c r="X275" s="26">
        <f>(SUMIF(F:F,IF(H:H="福禄20两全",F:F,0),险种!R:R)-SUMIFS(R:R,F:F,F:F,M:M,"&lt;=1"))*_xlfn.IFS(G:G=4126,1,OR(G:G&gt;4126,G:G&lt;4126),0)</f>
        <v>0</v>
      </c>
      <c r="Y275" s="26">
        <f t="shared" si="20"/>
        <v>0</v>
      </c>
      <c r="Z275" s="26">
        <f t="shared" si="21"/>
        <v>0</v>
      </c>
    </row>
    <row r="276" spans="10:26">
      <c r="J276" s="41"/>
      <c r="V276" s="26">
        <f t="shared" si="22"/>
        <v>19000100</v>
      </c>
      <c r="W276" s="26">
        <f t="shared" si="23"/>
        <v>0</v>
      </c>
      <c r="X276" s="26">
        <f>(SUMIF(F:F,IF(H:H="福禄20两全",F:F,0),险种!R:R)-SUMIFS(R:R,F:F,F:F,M:M,"&lt;=1"))*_xlfn.IFS(G:G=4126,1,OR(G:G&gt;4126,G:G&lt;4126),0)</f>
        <v>0</v>
      </c>
      <c r="Y276" s="26">
        <f t="shared" si="20"/>
        <v>0</v>
      </c>
      <c r="Z276" s="26">
        <f t="shared" si="21"/>
        <v>0</v>
      </c>
    </row>
    <row r="277" spans="10:26">
      <c r="J277" s="41"/>
      <c r="V277" s="26">
        <f t="shared" si="22"/>
        <v>19000100</v>
      </c>
      <c r="W277" s="26">
        <f t="shared" si="23"/>
        <v>0</v>
      </c>
      <c r="X277" s="26">
        <f>(SUMIF(F:F,IF(H:H="福禄20两全",F:F,0),险种!R:R)-SUMIFS(R:R,F:F,F:F,M:M,"&lt;=1"))*_xlfn.IFS(G:G=4126,1,OR(G:G&gt;4126,G:G&lt;4126),0)</f>
        <v>0</v>
      </c>
      <c r="Y277" s="26">
        <f t="shared" si="20"/>
        <v>0</v>
      </c>
      <c r="Z277" s="26">
        <f t="shared" si="21"/>
        <v>0</v>
      </c>
    </row>
    <row r="278" spans="10:26">
      <c r="J278" s="41"/>
      <c r="K278" s="41"/>
      <c r="T278" s="41"/>
      <c r="V278" s="26">
        <f t="shared" si="22"/>
        <v>19000100</v>
      </c>
      <c r="W278" s="26">
        <f t="shared" si="23"/>
        <v>0</v>
      </c>
      <c r="X278" s="26">
        <f>(SUMIF(F:F,IF(H:H="福禄20两全",F:F,0),险种!R:R)-SUMIFS(R:R,F:F,F:F,M:M,"&lt;=1"))*_xlfn.IFS(G:G=4126,1,OR(G:G&gt;4126,G:G&lt;4126),0)</f>
        <v>0</v>
      </c>
      <c r="Y278" s="26">
        <f t="shared" si="20"/>
        <v>0</v>
      </c>
      <c r="Z278" s="26">
        <f t="shared" si="21"/>
        <v>0</v>
      </c>
    </row>
    <row r="279" spans="10:26">
      <c r="J279" s="41"/>
      <c r="K279" s="41"/>
      <c r="T279" s="41"/>
      <c r="V279" s="26">
        <f t="shared" si="22"/>
        <v>19000100</v>
      </c>
      <c r="W279" s="26">
        <f t="shared" si="23"/>
        <v>0</v>
      </c>
      <c r="X279" s="26">
        <f>(SUMIF(F:F,IF(H:H="福禄20两全",F:F,0),险种!R:R)-SUMIFS(R:R,F:F,F:F,M:M,"&lt;=1"))*_xlfn.IFS(G:G=4126,1,OR(G:G&gt;4126,G:G&lt;4126),0)</f>
        <v>0</v>
      </c>
      <c r="Y279" s="26">
        <f t="shared" si="20"/>
        <v>0</v>
      </c>
      <c r="Z279" s="26">
        <f t="shared" si="21"/>
        <v>0</v>
      </c>
    </row>
    <row r="280" spans="10:26">
      <c r="J280" s="41"/>
      <c r="K280" s="41"/>
      <c r="T280" s="41"/>
      <c r="V280" s="26">
        <f t="shared" si="22"/>
        <v>19000100</v>
      </c>
      <c r="W280" s="26">
        <f t="shared" si="23"/>
        <v>0</v>
      </c>
      <c r="X280" s="26">
        <f>(SUMIF(F:F,IF(H:H="福禄20两全",F:F,0),险种!R:R)-SUMIFS(R:R,F:F,F:F,M:M,"&lt;=1"))*_xlfn.IFS(G:G=4126,1,OR(G:G&gt;4126,G:G&lt;4126),0)</f>
        <v>0</v>
      </c>
      <c r="Y280" s="26">
        <f t="shared" si="20"/>
        <v>0</v>
      </c>
      <c r="Z280" s="26">
        <f t="shared" si="21"/>
        <v>0</v>
      </c>
    </row>
    <row r="281" spans="10:26">
      <c r="J281" s="41"/>
      <c r="K281" s="41"/>
      <c r="T281" s="41"/>
      <c r="V281" s="26">
        <f t="shared" si="22"/>
        <v>19000100</v>
      </c>
      <c r="W281" s="26">
        <f t="shared" si="23"/>
        <v>0</v>
      </c>
      <c r="X281" s="26">
        <f>(SUMIF(F:F,IF(H:H="福禄20两全",F:F,0),险种!R:R)-SUMIFS(R:R,F:F,F:F,M:M,"&lt;=1"))*_xlfn.IFS(G:G=4126,1,OR(G:G&gt;4126,G:G&lt;4126),0)</f>
        <v>0</v>
      </c>
      <c r="Y281" s="26">
        <f t="shared" si="20"/>
        <v>0</v>
      </c>
      <c r="Z281" s="26">
        <f t="shared" si="21"/>
        <v>0</v>
      </c>
    </row>
    <row r="282" spans="10:26">
      <c r="J282" s="41"/>
      <c r="K282" s="41"/>
      <c r="T282" s="41"/>
      <c r="V282" s="26">
        <f t="shared" si="22"/>
        <v>19000100</v>
      </c>
      <c r="W282" s="26">
        <f t="shared" si="23"/>
        <v>0</v>
      </c>
      <c r="X282" s="26">
        <f>(SUMIF(F:F,IF(H:H="福禄20两全",F:F,0),险种!R:R)-SUMIFS(R:R,F:F,F:F,M:M,"&lt;=1"))*_xlfn.IFS(G:G=4126,1,OR(G:G&gt;4126,G:G&lt;4126),0)</f>
        <v>0</v>
      </c>
      <c r="Y282" s="26">
        <f t="shared" si="20"/>
        <v>0</v>
      </c>
      <c r="Z282" s="26">
        <f t="shared" si="21"/>
        <v>0</v>
      </c>
    </row>
    <row r="283" spans="10:26">
      <c r="J283" s="41"/>
      <c r="K283" s="41"/>
      <c r="T283" s="41"/>
      <c r="V283" s="26">
        <f t="shared" si="22"/>
        <v>19000100</v>
      </c>
      <c r="W283" s="26">
        <f t="shared" si="23"/>
        <v>0</v>
      </c>
      <c r="X283" s="26">
        <f>(SUMIF(F:F,IF(H:H="福禄20两全",F:F,0),险种!R:R)-SUMIFS(R:R,F:F,F:F,M:M,"&lt;=1"))*_xlfn.IFS(G:G=4126,1,OR(G:G&gt;4126,G:G&lt;4126),0)</f>
        <v>0</v>
      </c>
      <c r="Y283" s="26">
        <f t="shared" si="20"/>
        <v>0</v>
      </c>
      <c r="Z283" s="26">
        <f t="shared" si="21"/>
        <v>0</v>
      </c>
    </row>
    <row r="284" spans="10:26">
      <c r="J284" s="41"/>
      <c r="K284" s="41"/>
      <c r="T284" s="41"/>
      <c r="V284" s="26">
        <f t="shared" si="22"/>
        <v>19000100</v>
      </c>
      <c r="W284" s="26">
        <f t="shared" si="23"/>
        <v>0</v>
      </c>
      <c r="X284" s="26">
        <f>(SUMIF(F:F,IF(H:H="福禄20两全",F:F,0),险种!R:R)-SUMIFS(R:R,F:F,F:F,M:M,"&lt;=1"))*_xlfn.IFS(G:G=4126,1,OR(G:G&gt;4126,G:G&lt;4126),0)</f>
        <v>0</v>
      </c>
      <c r="Y284" s="26">
        <f t="shared" si="20"/>
        <v>0</v>
      </c>
      <c r="Z284" s="26">
        <f t="shared" si="21"/>
        <v>0</v>
      </c>
    </row>
    <row r="285" spans="10:26">
      <c r="J285" s="41"/>
      <c r="K285" s="41"/>
      <c r="T285" s="41"/>
      <c r="V285" s="26">
        <f t="shared" si="22"/>
        <v>19000100</v>
      </c>
      <c r="W285" s="26">
        <f t="shared" si="23"/>
        <v>0</v>
      </c>
      <c r="X285" s="26">
        <f>(SUMIF(F:F,IF(H:H="福禄20两全",F:F,0),险种!R:R)-SUMIFS(R:R,F:F,F:F,M:M,"&lt;=1"))*_xlfn.IFS(G:G=4126,1,OR(G:G&gt;4126,G:G&lt;4126),0)</f>
        <v>0</v>
      </c>
      <c r="Y285" s="26">
        <f t="shared" si="20"/>
        <v>0</v>
      </c>
      <c r="Z285" s="26">
        <f t="shared" si="21"/>
        <v>0</v>
      </c>
    </row>
    <row r="286" spans="10:26">
      <c r="J286" s="41"/>
      <c r="K286" s="41"/>
      <c r="T286" s="41"/>
      <c r="V286" s="26">
        <f t="shared" si="22"/>
        <v>19000100</v>
      </c>
      <c r="W286" s="26">
        <f t="shared" si="23"/>
        <v>0</v>
      </c>
      <c r="X286" s="26">
        <f>(SUMIF(F:F,IF(H:H="福禄20两全",F:F,0),险种!R:R)-SUMIFS(R:R,F:F,F:F,M:M,"&lt;=1"))*_xlfn.IFS(G:G=4126,1,OR(G:G&gt;4126,G:G&lt;4126),0)</f>
        <v>0</v>
      </c>
      <c r="Y286" s="26">
        <f t="shared" si="20"/>
        <v>0</v>
      </c>
      <c r="Z286" s="26">
        <f t="shared" si="21"/>
        <v>0</v>
      </c>
    </row>
    <row r="287" spans="10:26">
      <c r="J287" s="41"/>
      <c r="K287" s="41"/>
      <c r="T287" s="41"/>
      <c r="V287" s="26">
        <f t="shared" si="22"/>
        <v>19000100</v>
      </c>
      <c r="W287" s="26">
        <f t="shared" si="23"/>
        <v>0</v>
      </c>
      <c r="X287" s="26">
        <f>(SUMIF(F:F,IF(H:H="福禄20两全",F:F,0),险种!R:R)-SUMIFS(R:R,F:F,F:F,M:M,"&lt;=1"))*_xlfn.IFS(G:G=4126,1,OR(G:G&gt;4126,G:G&lt;4126),0)</f>
        <v>0</v>
      </c>
      <c r="Y287" s="26">
        <f t="shared" si="20"/>
        <v>0</v>
      </c>
      <c r="Z287" s="26">
        <f t="shared" si="21"/>
        <v>0</v>
      </c>
    </row>
    <row r="288" spans="10:26">
      <c r="J288" s="41"/>
      <c r="K288" s="41"/>
      <c r="T288" s="41"/>
      <c r="V288" s="26">
        <f t="shared" si="22"/>
        <v>19000100</v>
      </c>
      <c r="W288" s="26">
        <f t="shared" si="23"/>
        <v>0</v>
      </c>
      <c r="X288" s="26">
        <f>(SUMIF(F:F,IF(H:H="福禄20两全",F:F,0),险种!R:R)-SUMIFS(R:R,F:F,F:F,M:M,"&lt;=1"))*_xlfn.IFS(G:G=4126,1,OR(G:G&gt;4126,G:G&lt;4126),0)</f>
        <v>0</v>
      </c>
      <c r="Y288" s="26">
        <f t="shared" si="20"/>
        <v>0</v>
      </c>
      <c r="Z288" s="26">
        <f t="shared" si="21"/>
        <v>0</v>
      </c>
    </row>
    <row r="289" spans="10:26">
      <c r="J289" s="41"/>
      <c r="V289" s="26">
        <f t="shared" si="22"/>
        <v>19000100</v>
      </c>
      <c r="W289" s="26">
        <f t="shared" si="23"/>
        <v>0</v>
      </c>
      <c r="X289" s="26">
        <f>(SUMIF(F:F,IF(H:H="福禄20两全",F:F,0),险种!R:R)-SUMIFS(R:R,F:F,F:F,M:M,"&lt;=1"))*_xlfn.IFS(G:G=4126,1,OR(G:G&gt;4126,G:G&lt;4126),0)</f>
        <v>0</v>
      </c>
      <c r="Y289" s="26">
        <f t="shared" si="20"/>
        <v>0</v>
      </c>
      <c r="Z289" s="26">
        <f t="shared" si="21"/>
        <v>0</v>
      </c>
    </row>
    <row r="290" spans="10:26">
      <c r="J290" s="41"/>
      <c r="V290" s="26">
        <f t="shared" si="22"/>
        <v>19000100</v>
      </c>
      <c r="W290" s="26">
        <f t="shared" si="23"/>
        <v>0</v>
      </c>
      <c r="X290" s="26">
        <f>(SUMIF(F:F,IF(H:H="福禄20两全",F:F,0),险种!R:R)-SUMIFS(R:R,F:F,F:F,M:M,"&lt;=1"))*_xlfn.IFS(G:G=4126,1,OR(G:G&gt;4126,G:G&lt;4126),0)</f>
        <v>0</v>
      </c>
      <c r="Y290" s="26">
        <f t="shared" si="20"/>
        <v>0</v>
      </c>
      <c r="Z290" s="26">
        <f t="shared" si="21"/>
        <v>0</v>
      </c>
    </row>
    <row r="291" spans="10:26">
      <c r="J291" s="41"/>
      <c r="V291" s="26">
        <f t="shared" si="22"/>
        <v>19000100</v>
      </c>
      <c r="W291" s="26">
        <f t="shared" si="23"/>
        <v>0</v>
      </c>
      <c r="X291" s="26">
        <f>(SUMIF(F:F,IF(H:H="福禄20两全",F:F,0),险种!R:R)-SUMIFS(R:R,F:F,F:F,M:M,"&lt;=1"))*_xlfn.IFS(G:G=4126,1,OR(G:G&gt;4126,G:G&lt;4126),0)</f>
        <v>0</v>
      </c>
      <c r="Y291" s="26">
        <f t="shared" si="20"/>
        <v>0</v>
      </c>
      <c r="Z291" s="26">
        <f t="shared" si="21"/>
        <v>0</v>
      </c>
    </row>
    <row r="292" spans="10:26">
      <c r="J292" s="41"/>
      <c r="K292" s="41"/>
      <c r="T292" s="41"/>
      <c r="V292" s="26">
        <f t="shared" si="22"/>
        <v>19000100</v>
      </c>
      <c r="W292" s="26">
        <f t="shared" si="23"/>
        <v>0</v>
      </c>
      <c r="X292" s="26">
        <f>(SUMIF(F:F,IF(H:H="福禄20两全",F:F,0),险种!R:R)-SUMIFS(R:R,F:F,F:F,M:M,"&lt;=1"))*_xlfn.IFS(G:G=4126,1,OR(G:G&gt;4126,G:G&lt;4126),0)</f>
        <v>0</v>
      </c>
      <c r="Y292" s="26">
        <f t="shared" si="20"/>
        <v>0</v>
      </c>
      <c r="Z292" s="26">
        <f t="shared" si="21"/>
        <v>0</v>
      </c>
    </row>
    <row r="293" spans="10:26">
      <c r="J293" s="41"/>
      <c r="K293" s="41"/>
      <c r="T293" s="41"/>
      <c r="V293" s="26">
        <f t="shared" si="22"/>
        <v>19000100</v>
      </c>
      <c r="W293" s="26">
        <f t="shared" si="23"/>
        <v>0</v>
      </c>
      <c r="X293" s="26">
        <f>(SUMIF(F:F,IF(H:H="福禄20两全",F:F,0),险种!R:R)-SUMIFS(R:R,F:F,F:F,M:M,"&lt;=1"))*_xlfn.IFS(G:G=4126,1,OR(G:G&gt;4126,G:G&lt;4126),0)</f>
        <v>0</v>
      </c>
      <c r="Y293" s="26">
        <f t="shared" si="20"/>
        <v>0</v>
      </c>
      <c r="Z293" s="26">
        <f t="shared" si="21"/>
        <v>0</v>
      </c>
    </row>
    <row r="294" spans="10:26">
      <c r="J294" s="41"/>
      <c r="K294" s="41"/>
      <c r="T294" s="41"/>
      <c r="V294" s="26">
        <f t="shared" si="22"/>
        <v>19000100</v>
      </c>
      <c r="W294" s="26">
        <f t="shared" si="23"/>
        <v>0</v>
      </c>
      <c r="X294" s="26">
        <f>(SUMIF(F:F,IF(H:H="福禄20两全",F:F,0),险种!R:R)-SUMIFS(R:R,F:F,F:F,M:M,"&lt;=1"))*_xlfn.IFS(G:G=4126,1,OR(G:G&gt;4126,G:G&lt;4126),0)</f>
        <v>0</v>
      </c>
      <c r="Y294" s="26">
        <f t="shared" si="20"/>
        <v>0</v>
      </c>
      <c r="Z294" s="26">
        <f t="shared" si="21"/>
        <v>0</v>
      </c>
    </row>
    <row r="295" spans="10:26">
      <c r="J295" s="41"/>
      <c r="K295" s="41"/>
      <c r="T295" s="41"/>
      <c r="V295" s="26">
        <f t="shared" si="22"/>
        <v>19000100</v>
      </c>
      <c r="W295" s="26">
        <f t="shared" si="23"/>
        <v>0</v>
      </c>
      <c r="X295" s="26">
        <f>(SUMIF(F:F,IF(H:H="福禄20两全",F:F,0),险种!R:R)-SUMIFS(R:R,F:F,F:F,M:M,"&lt;=1"))*_xlfn.IFS(G:G=4126,1,OR(G:G&gt;4126,G:G&lt;4126),0)</f>
        <v>0</v>
      </c>
      <c r="Y295" s="26">
        <f t="shared" si="20"/>
        <v>0</v>
      </c>
      <c r="Z295" s="26">
        <f t="shared" si="21"/>
        <v>0</v>
      </c>
    </row>
    <row r="296" spans="10:26">
      <c r="J296" s="41"/>
      <c r="K296" s="41"/>
      <c r="T296" s="41"/>
      <c r="V296" s="26">
        <f t="shared" si="22"/>
        <v>19000100</v>
      </c>
      <c r="W296" s="26">
        <f t="shared" si="23"/>
        <v>0</v>
      </c>
      <c r="X296" s="26">
        <f>(SUMIF(F:F,IF(H:H="福禄20两全",F:F,0),险种!R:R)-SUMIFS(R:R,F:F,F:F,M:M,"&lt;=1"))*_xlfn.IFS(G:G=4126,1,OR(G:G&gt;4126,G:G&lt;4126),0)</f>
        <v>0</v>
      </c>
      <c r="Y296" s="26">
        <f t="shared" si="20"/>
        <v>0</v>
      </c>
      <c r="Z296" s="26">
        <f t="shared" si="21"/>
        <v>0</v>
      </c>
    </row>
    <row r="297" spans="10:26">
      <c r="J297" s="41"/>
      <c r="K297" s="41"/>
      <c r="T297" s="41"/>
      <c r="V297" s="26">
        <f t="shared" si="22"/>
        <v>19000100</v>
      </c>
      <c r="W297" s="26">
        <f t="shared" si="23"/>
        <v>0</v>
      </c>
      <c r="X297" s="26">
        <f>(SUMIF(F:F,IF(H:H="福禄20两全",F:F,0),险种!R:R)-SUMIFS(R:R,F:F,F:F,M:M,"&lt;=1"))*_xlfn.IFS(G:G=4126,1,OR(G:G&gt;4126,G:G&lt;4126),0)</f>
        <v>0</v>
      </c>
      <c r="Y297" s="26">
        <f t="shared" si="20"/>
        <v>0</v>
      </c>
      <c r="Z297" s="26">
        <f t="shared" si="21"/>
        <v>0</v>
      </c>
    </row>
    <row r="298" spans="10:26">
      <c r="J298" s="41"/>
      <c r="K298" s="41"/>
      <c r="T298" s="41"/>
      <c r="V298" s="26">
        <f t="shared" si="22"/>
        <v>19000100</v>
      </c>
      <c r="W298" s="26">
        <f t="shared" si="23"/>
        <v>0</v>
      </c>
      <c r="X298" s="26">
        <f>(SUMIF(F:F,IF(H:H="福禄20两全",F:F,0),险种!R:R)-SUMIFS(R:R,F:F,F:F,M:M,"&lt;=1"))*_xlfn.IFS(G:G=4126,1,OR(G:G&gt;4126,G:G&lt;4126),0)</f>
        <v>0</v>
      </c>
      <c r="Y298" s="26">
        <f t="shared" si="20"/>
        <v>0</v>
      </c>
      <c r="Z298" s="26">
        <f t="shared" si="21"/>
        <v>0</v>
      </c>
    </row>
    <row r="299" spans="10:26">
      <c r="J299" s="41"/>
      <c r="K299" s="41"/>
      <c r="T299" s="41"/>
      <c r="V299" s="26">
        <f t="shared" si="22"/>
        <v>19000100</v>
      </c>
      <c r="W299" s="26">
        <f t="shared" si="23"/>
        <v>0</v>
      </c>
      <c r="X299" s="26">
        <f>(SUMIF(F:F,IF(H:H="福禄20两全",F:F,0),险种!R:R)-SUMIFS(R:R,F:F,F:F,M:M,"&lt;=1"))*_xlfn.IFS(G:G=4126,1,OR(G:G&gt;4126,G:G&lt;4126),0)</f>
        <v>0</v>
      </c>
      <c r="Y299" s="26">
        <f t="shared" si="20"/>
        <v>0</v>
      </c>
      <c r="Z299" s="26">
        <f t="shared" si="21"/>
        <v>0</v>
      </c>
    </row>
    <row r="300" spans="10:26">
      <c r="J300" s="41"/>
      <c r="K300" s="41"/>
      <c r="T300" s="41"/>
      <c r="V300" s="26">
        <f t="shared" si="22"/>
        <v>19000100</v>
      </c>
      <c r="W300" s="26">
        <f t="shared" si="23"/>
        <v>0</v>
      </c>
      <c r="X300" s="26">
        <f>(SUMIF(F:F,IF(H:H="福禄20两全",F:F,0),险种!R:R)-SUMIFS(R:R,F:F,F:F,M:M,"&lt;=1"))*_xlfn.IFS(G:G=4126,1,OR(G:G&gt;4126,G:G&lt;4126),0)</f>
        <v>0</v>
      </c>
      <c r="Y300" s="26">
        <f t="shared" si="20"/>
        <v>0</v>
      </c>
      <c r="Z300" s="26">
        <f t="shared" si="21"/>
        <v>0</v>
      </c>
    </row>
    <row r="301" spans="10:26">
      <c r="J301" s="41"/>
      <c r="K301" s="41"/>
      <c r="T301" s="41"/>
      <c r="V301" s="26">
        <f t="shared" si="22"/>
        <v>19000100</v>
      </c>
      <c r="W301" s="26">
        <f t="shared" si="23"/>
        <v>0</v>
      </c>
      <c r="X301" s="26">
        <f>(SUMIF(F:F,IF(H:H="福禄20两全",F:F,0),险种!R:R)-SUMIFS(R:R,F:F,F:F,M:M,"&lt;=1"))*_xlfn.IFS(G:G=4126,1,OR(G:G&gt;4126,G:G&lt;4126),0)</f>
        <v>0</v>
      </c>
      <c r="Y301" s="26">
        <f t="shared" si="20"/>
        <v>0</v>
      </c>
      <c r="Z301" s="26">
        <f t="shared" si="21"/>
        <v>0</v>
      </c>
    </row>
    <row r="302" spans="10:26">
      <c r="J302" s="41"/>
      <c r="K302" s="41"/>
      <c r="T302" s="41"/>
      <c r="V302" s="26">
        <f t="shared" si="22"/>
        <v>19000100</v>
      </c>
      <c r="W302" s="26">
        <f t="shared" si="23"/>
        <v>0</v>
      </c>
      <c r="X302" s="26">
        <f>(SUMIF(F:F,IF(H:H="福禄20两全",F:F,0),险种!R:R)-SUMIFS(R:R,F:F,F:F,M:M,"&lt;=1"))*_xlfn.IFS(G:G=4126,1,OR(G:G&gt;4126,G:G&lt;4126),0)</f>
        <v>0</v>
      </c>
      <c r="Y302" s="26">
        <f t="shared" si="20"/>
        <v>0</v>
      </c>
      <c r="Z302" s="26">
        <f t="shared" si="21"/>
        <v>0</v>
      </c>
    </row>
    <row r="303" spans="10:26">
      <c r="J303" s="41"/>
      <c r="K303" s="41"/>
      <c r="T303" s="41"/>
      <c r="V303" s="26">
        <f t="shared" si="22"/>
        <v>19000100</v>
      </c>
      <c r="W303" s="26">
        <f t="shared" si="23"/>
        <v>0</v>
      </c>
      <c r="X303" s="26">
        <f>(SUMIF(F:F,IF(H:H="福禄20两全",F:F,0),险种!R:R)-SUMIFS(R:R,F:F,F:F,M:M,"&lt;=1"))*_xlfn.IFS(G:G=4126,1,OR(G:G&gt;4126,G:G&lt;4126),0)</f>
        <v>0</v>
      </c>
      <c r="Y303" s="26">
        <f t="shared" si="20"/>
        <v>0</v>
      </c>
      <c r="Z303" s="26">
        <f t="shared" si="21"/>
        <v>0</v>
      </c>
    </row>
    <row r="304" spans="10:26">
      <c r="J304" s="41"/>
      <c r="K304" s="41"/>
      <c r="T304" s="41"/>
      <c r="V304" s="26">
        <f t="shared" si="22"/>
        <v>19000100</v>
      </c>
      <c r="W304" s="26">
        <f t="shared" si="23"/>
        <v>0</v>
      </c>
      <c r="X304" s="26">
        <f>(SUMIF(F:F,IF(H:H="福禄20两全",F:F,0),险种!R:R)-SUMIFS(R:R,F:F,F:F,M:M,"&lt;=1"))*_xlfn.IFS(G:G=4126,1,OR(G:G&gt;4126,G:G&lt;4126),0)</f>
        <v>0</v>
      </c>
      <c r="Y304" s="26">
        <f t="shared" si="20"/>
        <v>0</v>
      </c>
      <c r="Z304" s="26">
        <f t="shared" si="21"/>
        <v>0</v>
      </c>
    </row>
    <row r="305" spans="10:26">
      <c r="J305" s="41"/>
      <c r="T305" s="41"/>
      <c r="V305" s="26">
        <f t="shared" si="22"/>
        <v>19000100</v>
      </c>
      <c r="W305" s="26">
        <f t="shared" si="23"/>
        <v>0</v>
      </c>
      <c r="X305" s="26">
        <f>(SUMIF(F:F,IF(H:H="福禄20两全",F:F,0),险种!R:R)-SUMIFS(R:R,F:F,F:F,M:M,"&lt;=1"))*_xlfn.IFS(G:G=4126,1,OR(G:G&gt;4126,G:G&lt;4126),0)</f>
        <v>0</v>
      </c>
      <c r="Y305" s="26">
        <f t="shared" si="20"/>
        <v>0</v>
      </c>
      <c r="Z305" s="26">
        <f t="shared" si="21"/>
        <v>0</v>
      </c>
    </row>
    <row r="306" spans="10:26">
      <c r="J306" s="41"/>
      <c r="T306" s="41"/>
      <c r="V306" s="26">
        <f t="shared" si="22"/>
        <v>19000100</v>
      </c>
      <c r="W306" s="26">
        <f t="shared" si="23"/>
        <v>0</v>
      </c>
      <c r="X306" s="26">
        <f>(SUMIF(F:F,IF(H:H="福禄20两全",F:F,0),险种!R:R)-SUMIFS(R:R,F:F,F:F,M:M,"&lt;=1"))*_xlfn.IFS(G:G=4126,1,OR(G:G&gt;4126,G:G&lt;4126),0)</f>
        <v>0</v>
      </c>
      <c r="Y306" s="26">
        <f t="shared" si="20"/>
        <v>0</v>
      </c>
      <c r="Z306" s="26">
        <f t="shared" si="21"/>
        <v>0</v>
      </c>
    </row>
    <row r="307" spans="10:26">
      <c r="J307" s="41"/>
      <c r="K307" s="41"/>
      <c r="T307" s="41"/>
      <c r="V307" s="26">
        <f t="shared" si="22"/>
        <v>19000100</v>
      </c>
      <c r="W307" s="26">
        <f t="shared" si="23"/>
        <v>0</v>
      </c>
      <c r="X307" s="26">
        <f>(SUMIF(F:F,IF(H:H="福禄20两全",F:F,0),险种!R:R)-SUMIFS(R:R,F:F,F:F,M:M,"&lt;=1"))*_xlfn.IFS(G:G=4126,1,OR(G:G&gt;4126,G:G&lt;4126),0)</f>
        <v>0</v>
      </c>
      <c r="Y307" s="26">
        <f t="shared" si="20"/>
        <v>0</v>
      </c>
      <c r="Z307" s="26">
        <f t="shared" si="21"/>
        <v>0</v>
      </c>
    </row>
    <row r="308" spans="10:26">
      <c r="J308" s="41"/>
      <c r="K308" s="41"/>
      <c r="T308" s="41"/>
      <c r="V308" s="26">
        <f t="shared" si="22"/>
        <v>19000100</v>
      </c>
      <c r="W308" s="26">
        <f t="shared" si="23"/>
        <v>0</v>
      </c>
      <c r="X308" s="26">
        <f>(SUMIF(F:F,IF(H:H="福禄20两全",F:F,0),险种!R:R)-SUMIFS(R:R,F:F,F:F,M:M,"&lt;=1"))*_xlfn.IFS(G:G=4126,1,OR(G:G&gt;4126,G:G&lt;4126),0)</f>
        <v>0</v>
      </c>
      <c r="Y308" s="26">
        <f t="shared" si="20"/>
        <v>0</v>
      </c>
      <c r="Z308" s="26">
        <f t="shared" si="21"/>
        <v>0</v>
      </c>
    </row>
    <row r="309" spans="10:26">
      <c r="J309" s="41"/>
      <c r="K309" s="41"/>
      <c r="T309" s="41"/>
      <c r="V309" s="26">
        <f t="shared" si="22"/>
        <v>19000100</v>
      </c>
      <c r="W309" s="26">
        <f t="shared" si="23"/>
        <v>0</v>
      </c>
      <c r="X309" s="26">
        <f>(SUMIF(F:F,IF(H:H="福禄20两全",F:F,0),险种!R:R)-SUMIFS(R:R,F:F,F:F,M:M,"&lt;=1"))*_xlfn.IFS(G:G=4126,1,OR(G:G&gt;4126,G:G&lt;4126),0)</f>
        <v>0</v>
      </c>
      <c r="Y309" s="26">
        <f t="shared" si="20"/>
        <v>0</v>
      </c>
      <c r="Z309" s="26">
        <f t="shared" si="21"/>
        <v>0</v>
      </c>
    </row>
    <row r="310" spans="10:26">
      <c r="J310" s="41"/>
      <c r="K310" s="41"/>
      <c r="T310" s="41"/>
      <c r="V310" s="26">
        <f t="shared" si="22"/>
        <v>19000100</v>
      </c>
      <c r="W310" s="26">
        <f t="shared" si="23"/>
        <v>0</v>
      </c>
      <c r="X310" s="26">
        <f>(SUMIF(F:F,IF(H:H="福禄20两全",F:F,0),险种!R:R)-SUMIFS(R:R,F:F,F:F,M:M,"&lt;=1"))*_xlfn.IFS(G:G=4126,1,OR(G:G&gt;4126,G:G&lt;4126),0)</f>
        <v>0</v>
      </c>
      <c r="Y310" s="26">
        <f t="shared" si="20"/>
        <v>0</v>
      </c>
      <c r="Z310" s="26">
        <f t="shared" si="21"/>
        <v>0</v>
      </c>
    </row>
    <row r="311" spans="10:26">
      <c r="J311" s="41"/>
      <c r="K311" s="41"/>
      <c r="T311" s="41"/>
      <c r="V311" s="26">
        <f t="shared" si="22"/>
        <v>19000100</v>
      </c>
      <c r="W311" s="26">
        <f t="shared" si="23"/>
        <v>0</v>
      </c>
      <c r="X311" s="26">
        <f>(SUMIF(F:F,IF(H:H="福禄20两全",F:F,0),险种!R:R)-SUMIFS(R:R,F:F,F:F,M:M,"&lt;=1"))*_xlfn.IFS(G:G=4126,1,OR(G:G&gt;4126,G:G&lt;4126),0)</f>
        <v>0</v>
      </c>
      <c r="Y311" s="26">
        <f t="shared" si="20"/>
        <v>0</v>
      </c>
      <c r="Z311" s="26">
        <f t="shared" si="21"/>
        <v>0</v>
      </c>
    </row>
    <row r="312" spans="10:26">
      <c r="J312" s="41"/>
      <c r="K312" s="41"/>
      <c r="T312" s="41"/>
      <c r="V312" s="26">
        <f t="shared" si="22"/>
        <v>19000100</v>
      </c>
      <c r="W312" s="26">
        <f t="shared" si="23"/>
        <v>0</v>
      </c>
      <c r="X312" s="26">
        <f>(SUMIF(F:F,IF(H:H="福禄20两全",F:F,0),险种!R:R)-SUMIFS(R:R,F:F,F:F,M:M,"&lt;=1"))*_xlfn.IFS(G:G=4126,1,OR(G:G&gt;4126,G:G&lt;4126),0)</f>
        <v>0</v>
      </c>
      <c r="Y312" s="26">
        <f t="shared" si="20"/>
        <v>0</v>
      </c>
      <c r="Z312" s="26">
        <f t="shared" si="21"/>
        <v>0</v>
      </c>
    </row>
    <row r="313" spans="10:26">
      <c r="J313" s="41"/>
      <c r="K313" s="41"/>
      <c r="T313" s="41"/>
      <c r="V313" s="26">
        <f t="shared" si="22"/>
        <v>19000100</v>
      </c>
      <c r="W313" s="26">
        <f t="shared" si="23"/>
        <v>0</v>
      </c>
      <c r="X313" s="26">
        <f>(SUMIF(F:F,IF(H:H="福禄20两全",F:F,0),险种!R:R)-SUMIFS(R:R,F:F,F:F,M:M,"&lt;=1"))*_xlfn.IFS(G:G=4126,1,OR(G:G&gt;4126,G:G&lt;4126),0)</f>
        <v>0</v>
      </c>
      <c r="Y313" s="26">
        <f t="shared" si="20"/>
        <v>0</v>
      </c>
      <c r="Z313" s="26">
        <f t="shared" si="21"/>
        <v>0</v>
      </c>
    </row>
    <row r="314" spans="10:26">
      <c r="J314" s="41"/>
      <c r="K314" s="41"/>
      <c r="T314" s="41"/>
      <c r="V314" s="26">
        <f t="shared" si="22"/>
        <v>19000100</v>
      </c>
      <c r="W314" s="26">
        <f t="shared" si="23"/>
        <v>0</v>
      </c>
      <c r="X314" s="26">
        <f>(SUMIF(F:F,IF(H:H="福禄20两全",F:F,0),险种!R:R)-SUMIFS(R:R,F:F,F:F,M:M,"&lt;=1"))*_xlfn.IFS(G:G=4126,1,OR(G:G&gt;4126,G:G&lt;4126),0)</f>
        <v>0</v>
      </c>
      <c r="Y314" s="26">
        <f t="shared" si="20"/>
        <v>0</v>
      </c>
      <c r="Z314" s="26">
        <f t="shared" si="21"/>
        <v>0</v>
      </c>
    </row>
    <row r="315" spans="10:26">
      <c r="J315" s="41"/>
      <c r="K315" s="41"/>
      <c r="T315" s="41"/>
      <c r="V315" s="26">
        <f t="shared" si="22"/>
        <v>19000100</v>
      </c>
      <c r="W315" s="26">
        <f t="shared" si="23"/>
        <v>0</v>
      </c>
      <c r="X315" s="26">
        <f>(SUMIF(F:F,IF(H:H="福禄20两全",F:F,0),险种!R:R)-SUMIFS(R:R,F:F,F:F,M:M,"&lt;=1"))*_xlfn.IFS(G:G=4126,1,OR(G:G&gt;4126,G:G&lt;4126),0)</f>
        <v>0</v>
      </c>
      <c r="Y315" s="26">
        <f t="shared" si="20"/>
        <v>0</v>
      </c>
      <c r="Z315" s="26">
        <f t="shared" si="21"/>
        <v>0</v>
      </c>
    </row>
    <row r="316" spans="10:26">
      <c r="J316" s="41"/>
      <c r="K316" s="41"/>
      <c r="T316" s="41"/>
      <c r="V316" s="26">
        <f t="shared" si="22"/>
        <v>19000100</v>
      </c>
      <c r="W316" s="26">
        <f t="shared" si="23"/>
        <v>0</v>
      </c>
      <c r="X316" s="26">
        <f>(SUMIF(F:F,IF(H:H="福禄20两全",F:F,0),险种!R:R)-SUMIFS(R:R,F:F,F:F,M:M,"&lt;=1"))*_xlfn.IFS(G:G=4126,1,OR(G:G&gt;4126,G:G&lt;4126),0)</f>
        <v>0</v>
      </c>
      <c r="Y316" s="26">
        <f t="shared" si="20"/>
        <v>0</v>
      </c>
      <c r="Z316" s="26">
        <f t="shared" si="21"/>
        <v>0</v>
      </c>
    </row>
    <row r="317" spans="10:26">
      <c r="J317" s="41"/>
      <c r="K317" s="41"/>
      <c r="T317" s="41"/>
      <c r="V317" s="26">
        <f t="shared" si="22"/>
        <v>19000100</v>
      </c>
      <c r="W317" s="26">
        <f t="shared" si="23"/>
        <v>0</v>
      </c>
      <c r="X317" s="26">
        <f>(SUMIF(F:F,IF(H:H="福禄20两全",F:F,0),险种!R:R)-SUMIFS(R:R,F:F,F:F,M:M,"&lt;=1"))*_xlfn.IFS(G:G=4126,1,OR(G:G&gt;4126,G:G&lt;4126),0)</f>
        <v>0</v>
      </c>
      <c r="Y317" s="26">
        <f t="shared" si="20"/>
        <v>0</v>
      </c>
      <c r="Z317" s="26">
        <f t="shared" si="21"/>
        <v>0</v>
      </c>
    </row>
    <row r="318" spans="10:26">
      <c r="J318" s="40"/>
      <c r="K318" s="41"/>
      <c r="T318" s="41"/>
      <c r="V318" s="26">
        <f t="shared" si="22"/>
        <v>19000100</v>
      </c>
      <c r="W318" s="26">
        <f t="shared" si="23"/>
        <v>0</v>
      </c>
      <c r="X318" s="26">
        <f>(SUMIF(F:F,IF(H:H="福禄20两全",F:F,0),险种!R:R)-SUMIFS(R:R,F:F,F:F,M:M,"&lt;=1"))*_xlfn.IFS(G:G=4126,1,OR(G:G&gt;4126,G:G&lt;4126),0)</f>
        <v>0</v>
      </c>
      <c r="Y318" s="26">
        <f t="shared" si="20"/>
        <v>0</v>
      </c>
      <c r="Z318" s="26">
        <f t="shared" si="21"/>
        <v>0</v>
      </c>
    </row>
    <row r="319" spans="10:26">
      <c r="J319" s="40"/>
      <c r="K319" s="41"/>
      <c r="T319" s="41"/>
      <c r="V319" s="26">
        <f t="shared" si="22"/>
        <v>19000100</v>
      </c>
      <c r="W319" s="26">
        <f t="shared" si="23"/>
        <v>0</v>
      </c>
      <c r="X319" s="26">
        <f>(SUMIF(F:F,IF(H:H="福禄20两全",F:F,0),险种!R:R)-SUMIFS(R:R,F:F,F:F,M:M,"&lt;=1"))*_xlfn.IFS(G:G=4126,1,OR(G:G&gt;4126,G:G&lt;4126),0)</f>
        <v>0</v>
      </c>
      <c r="Y319" s="26">
        <f t="shared" si="20"/>
        <v>0</v>
      </c>
      <c r="Z319" s="26">
        <f t="shared" si="21"/>
        <v>0</v>
      </c>
    </row>
    <row r="320" spans="10:26">
      <c r="J320" s="40"/>
      <c r="K320" s="41"/>
      <c r="T320" s="41"/>
      <c r="V320" s="26">
        <f t="shared" si="22"/>
        <v>19000100</v>
      </c>
      <c r="W320" s="26">
        <f t="shared" si="23"/>
        <v>0</v>
      </c>
      <c r="X320" s="26">
        <f>(SUMIF(F:F,IF(H:H="福禄20两全",F:F,0),险种!R:R)-SUMIFS(R:R,F:F,F:F,M:M,"&lt;=1"))*_xlfn.IFS(G:G=4126,1,OR(G:G&gt;4126,G:G&lt;4126),0)</f>
        <v>0</v>
      </c>
      <c r="Y320" s="26">
        <f t="shared" si="20"/>
        <v>0</v>
      </c>
      <c r="Z320" s="26">
        <f t="shared" si="21"/>
        <v>0</v>
      </c>
    </row>
    <row r="321" spans="10:26">
      <c r="J321" s="40"/>
      <c r="K321" s="41"/>
      <c r="T321" s="41"/>
      <c r="V321" s="26">
        <f t="shared" si="22"/>
        <v>19000100</v>
      </c>
      <c r="W321" s="26">
        <f t="shared" si="23"/>
        <v>0</v>
      </c>
      <c r="X321" s="26">
        <f>(SUMIF(F:F,IF(H:H="福禄20两全",F:F,0),险种!R:R)-SUMIFS(R:R,F:F,F:F,M:M,"&lt;=1"))*_xlfn.IFS(G:G=4126,1,OR(G:G&gt;4126,G:G&lt;4126),0)</f>
        <v>0</v>
      </c>
      <c r="Y321" s="26">
        <f t="shared" si="20"/>
        <v>0</v>
      </c>
      <c r="Z321" s="26">
        <f t="shared" si="21"/>
        <v>0</v>
      </c>
    </row>
    <row r="322" spans="10:26">
      <c r="J322" s="40"/>
      <c r="K322" s="41"/>
      <c r="T322" s="41"/>
      <c r="V322" s="26">
        <f t="shared" si="22"/>
        <v>19000100</v>
      </c>
      <c r="W322" s="26">
        <f t="shared" si="23"/>
        <v>0</v>
      </c>
      <c r="X322" s="26">
        <f>(SUMIF(F:F,IF(H:H="福禄20两全",F:F,0),险种!R:R)-SUMIFS(R:R,F:F,F:F,M:M,"&lt;=1"))*_xlfn.IFS(G:G=4126,1,OR(G:G&gt;4126,G:G&lt;4126),0)</f>
        <v>0</v>
      </c>
      <c r="Y322" s="26">
        <f t="shared" si="20"/>
        <v>0</v>
      </c>
      <c r="Z322" s="26">
        <f t="shared" si="21"/>
        <v>0</v>
      </c>
    </row>
    <row r="323" spans="10:26">
      <c r="J323" s="40"/>
      <c r="K323" s="41"/>
      <c r="T323" s="41"/>
      <c r="V323" s="26">
        <f t="shared" si="22"/>
        <v>19000100</v>
      </c>
      <c r="W323" s="26">
        <f t="shared" si="23"/>
        <v>0</v>
      </c>
      <c r="X323" s="26">
        <f>(SUMIF(F:F,IF(H:H="福禄20两全",F:F,0),险种!R:R)-SUMIFS(R:R,F:F,F:F,M:M,"&lt;=1"))*_xlfn.IFS(G:G=4126,1,OR(G:G&gt;4126,G:G&lt;4126),0)</f>
        <v>0</v>
      </c>
      <c r="Y323" s="26">
        <f t="shared" ref="Y323:Y386" si="24">IF(AND(W:W=1,V:V&lt;=20210510),1,0)</f>
        <v>0</v>
      </c>
      <c r="Z323" s="26">
        <f t="shared" ref="Z323:Z386" si="25">ROUNDDOWN(IF(AND(R:R&gt;=1000,M:M&gt;1),R:R,0)/1000,0)</f>
        <v>0</v>
      </c>
    </row>
    <row r="324" spans="10:26">
      <c r="J324" s="40"/>
      <c r="K324" s="41"/>
      <c r="T324" s="41"/>
      <c r="V324" s="26">
        <f t="shared" si="22"/>
        <v>19000100</v>
      </c>
      <c r="W324" s="26">
        <f t="shared" si="23"/>
        <v>0</v>
      </c>
      <c r="X324" s="26">
        <f>(SUMIF(F:F,IF(H:H="福禄20两全",F:F,0),险种!R:R)-SUMIFS(R:R,F:F,F:F,M:M,"&lt;=1"))*_xlfn.IFS(G:G=4126,1,OR(G:G&gt;4126,G:G&lt;4126),0)</f>
        <v>0</v>
      </c>
      <c r="Y324" s="26">
        <f t="shared" si="24"/>
        <v>0</v>
      </c>
      <c r="Z324" s="26">
        <f t="shared" si="25"/>
        <v>0</v>
      </c>
    </row>
    <row r="325" spans="10:26">
      <c r="J325" s="41"/>
      <c r="V325" s="26">
        <f t="shared" si="22"/>
        <v>19000100</v>
      </c>
      <c r="W325" s="26">
        <f t="shared" si="23"/>
        <v>0</v>
      </c>
      <c r="X325" s="26">
        <f>(SUMIF(F:F,IF(H:H="福禄20两全",F:F,0),险种!R:R)-SUMIFS(R:R,F:F,F:F,M:M,"&lt;=1"))*_xlfn.IFS(G:G=4126,1,OR(G:G&gt;4126,G:G&lt;4126),0)</f>
        <v>0</v>
      </c>
      <c r="Y325" s="26">
        <f t="shared" si="24"/>
        <v>0</v>
      </c>
      <c r="Z325" s="26">
        <f t="shared" si="25"/>
        <v>0</v>
      </c>
    </row>
    <row r="326" spans="10:26">
      <c r="J326" s="41"/>
      <c r="V326" s="26">
        <f t="shared" si="22"/>
        <v>19000100</v>
      </c>
      <c r="W326" s="26">
        <f t="shared" si="23"/>
        <v>0</v>
      </c>
      <c r="X326" s="26">
        <f>(SUMIF(F:F,IF(H:H="福禄20两全",F:F,0),险种!R:R)-SUMIFS(R:R,F:F,F:F,M:M,"&lt;=1"))*_xlfn.IFS(G:G=4126,1,OR(G:G&gt;4126,G:G&lt;4126),0)</f>
        <v>0</v>
      </c>
      <c r="Y326" s="26">
        <f t="shared" si="24"/>
        <v>0</v>
      </c>
      <c r="Z326" s="26">
        <f t="shared" si="25"/>
        <v>0</v>
      </c>
    </row>
    <row r="327" spans="10:26">
      <c r="J327" s="41"/>
      <c r="V327" s="26">
        <f t="shared" si="22"/>
        <v>19000100</v>
      </c>
      <c r="W327" s="26">
        <f t="shared" si="23"/>
        <v>0</v>
      </c>
      <c r="X327" s="26">
        <f>(SUMIF(F:F,IF(H:H="福禄20两全",F:F,0),险种!R:R)-SUMIFS(R:R,F:F,F:F,M:M,"&lt;=1"))*_xlfn.IFS(G:G=4126,1,OR(G:G&gt;4126,G:G&lt;4126),0)</f>
        <v>0</v>
      </c>
      <c r="Y327" s="26">
        <f t="shared" si="24"/>
        <v>0</v>
      </c>
      <c r="Z327" s="26">
        <f t="shared" si="25"/>
        <v>0</v>
      </c>
    </row>
    <row r="328" spans="10:26">
      <c r="J328" s="41"/>
      <c r="V328" s="26">
        <f t="shared" si="22"/>
        <v>19000100</v>
      </c>
      <c r="W328" s="26">
        <f t="shared" si="23"/>
        <v>0</v>
      </c>
      <c r="X328" s="26">
        <f>(SUMIF(F:F,IF(H:H="福禄20两全",F:F,0),险种!R:R)-SUMIFS(R:R,F:F,F:F,M:M,"&lt;=1"))*_xlfn.IFS(G:G=4126,1,OR(G:G&gt;4126,G:G&lt;4126),0)</f>
        <v>0</v>
      </c>
      <c r="Y328" s="26">
        <f t="shared" si="24"/>
        <v>0</v>
      </c>
      <c r="Z328" s="26">
        <f t="shared" si="25"/>
        <v>0</v>
      </c>
    </row>
    <row r="329" spans="10:26">
      <c r="J329" s="41"/>
      <c r="V329" s="26">
        <f t="shared" si="22"/>
        <v>19000100</v>
      </c>
      <c r="W329" s="26">
        <f t="shared" si="23"/>
        <v>0</v>
      </c>
      <c r="X329" s="26">
        <f>(SUMIF(F:F,IF(H:H="福禄20两全",F:F,0),险种!R:R)-SUMIFS(R:R,F:F,F:F,M:M,"&lt;=1"))*_xlfn.IFS(G:G=4126,1,OR(G:G&gt;4126,G:G&lt;4126),0)</f>
        <v>0</v>
      </c>
      <c r="Y329" s="26">
        <f t="shared" si="24"/>
        <v>0</v>
      </c>
      <c r="Z329" s="26">
        <f t="shared" si="25"/>
        <v>0</v>
      </c>
    </row>
    <row r="330" spans="10:26">
      <c r="J330" s="41"/>
      <c r="V330" s="26">
        <f t="shared" si="22"/>
        <v>19000100</v>
      </c>
      <c r="W330" s="26">
        <f t="shared" si="23"/>
        <v>0</v>
      </c>
      <c r="X330" s="26">
        <f>(SUMIF(F:F,IF(H:H="福禄20两全",F:F,0),险种!R:R)-SUMIFS(R:R,F:F,F:F,M:M,"&lt;=1"))*_xlfn.IFS(G:G=4126,1,OR(G:G&gt;4126,G:G&lt;4126),0)</f>
        <v>0</v>
      </c>
      <c r="Y330" s="26">
        <f t="shared" si="24"/>
        <v>0</v>
      </c>
      <c r="Z330" s="26">
        <f t="shared" si="25"/>
        <v>0</v>
      </c>
    </row>
    <row r="331" spans="10:26">
      <c r="J331" s="41"/>
      <c r="V331" s="26">
        <f t="shared" si="22"/>
        <v>19000100</v>
      </c>
      <c r="W331" s="26">
        <f t="shared" si="23"/>
        <v>0</v>
      </c>
      <c r="X331" s="26">
        <f>(SUMIF(F:F,IF(H:H="福禄20两全",F:F,0),险种!R:R)-SUMIFS(R:R,F:F,F:F,M:M,"&lt;=1"))*_xlfn.IFS(G:G=4126,1,OR(G:G&gt;4126,G:G&lt;4126),0)</f>
        <v>0</v>
      </c>
      <c r="Y331" s="26">
        <f t="shared" si="24"/>
        <v>0</v>
      </c>
      <c r="Z331" s="26">
        <f t="shared" si="25"/>
        <v>0</v>
      </c>
    </row>
    <row r="332" spans="10:26">
      <c r="J332" s="41"/>
      <c r="V332" s="26">
        <f t="shared" si="22"/>
        <v>19000100</v>
      </c>
      <c r="W332" s="26">
        <f t="shared" si="23"/>
        <v>0</v>
      </c>
      <c r="X332" s="26">
        <f>(SUMIF(F:F,IF(H:H="福禄20两全",F:F,0),险种!R:R)-SUMIFS(R:R,F:F,F:F,M:M,"&lt;=1"))*_xlfn.IFS(G:G=4126,1,OR(G:G&gt;4126,G:G&lt;4126),0)</f>
        <v>0</v>
      </c>
      <c r="Y332" s="26">
        <f t="shared" si="24"/>
        <v>0</v>
      </c>
      <c r="Z332" s="26">
        <f t="shared" si="25"/>
        <v>0</v>
      </c>
    </row>
    <row r="333" spans="10:26">
      <c r="J333" s="41"/>
      <c r="T333" s="41"/>
      <c r="V333" s="26">
        <f t="shared" si="22"/>
        <v>19000100</v>
      </c>
      <c r="W333" s="26">
        <f t="shared" si="23"/>
        <v>0</v>
      </c>
      <c r="X333" s="26">
        <f>(SUMIF(F:F,IF(H:H="福禄20两全",F:F,0),险种!R:R)-SUMIFS(R:R,F:F,F:F,M:M,"&lt;=1"))*_xlfn.IFS(G:G=4126,1,OR(G:G&gt;4126,G:G&lt;4126),0)</f>
        <v>0</v>
      </c>
      <c r="Y333" s="26">
        <f t="shared" si="24"/>
        <v>0</v>
      </c>
      <c r="Z333" s="26">
        <f t="shared" si="25"/>
        <v>0</v>
      </c>
    </row>
    <row r="334" spans="10:26">
      <c r="J334" s="41"/>
      <c r="T334" s="41"/>
      <c r="V334" s="26">
        <f t="shared" si="22"/>
        <v>19000100</v>
      </c>
      <c r="W334" s="26">
        <f t="shared" si="23"/>
        <v>0</v>
      </c>
      <c r="X334" s="26">
        <f>(SUMIF(F:F,IF(H:H="福禄20两全",F:F,0),险种!R:R)-SUMIFS(R:R,F:F,F:F,M:M,"&lt;=1"))*_xlfn.IFS(G:G=4126,1,OR(G:G&gt;4126,G:G&lt;4126),0)</f>
        <v>0</v>
      </c>
      <c r="Y334" s="26">
        <f t="shared" si="24"/>
        <v>0</v>
      </c>
      <c r="Z334" s="26">
        <f t="shared" si="25"/>
        <v>0</v>
      </c>
    </row>
    <row r="335" spans="10:26">
      <c r="J335" s="41"/>
      <c r="T335" s="41"/>
      <c r="V335" s="26">
        <f t="shared" si="22"/>
        <v>19000100</v>
      </c>
      <c r="W335" s="26">
        <f t="shared" si="23"/>
        <v>0</v>
      </c>
      <c r="X335" s="26">
        <f>(SUMIF(F:F,IF(H:H="福禄20两全",F:F,0),险种!R:R)-SUMIFS(R:R,F:F,F:F,M:M,"&lt;=1"))*_xlfn.IFS(G:G=4126,1,OR(G:G&gt;4126,G:G&lt;4126),0)</f>
        <v>0</v>
      </c>
      <c r="Y335" s="26">
        <f t="shared" si="24"/>
        <v>0</v>
      </c>
      <c r="Z335" s="26">
        <f t="shared" si="25"/>
        <v>0</v>
      </c>
    </row>
    <row r="336" spans="10:26">
      <c r="J336" s="41"/>
      <c r="K336" s="41"/>
      <c r="T336" s="41"/>
      <c r="V336" s="26">
        <f t="shared" ref="V336:V399" si="26">TEXT(J:J,"yyyymmdd")*1</f>
        <v>19000100</v>
      </c>
      <c r="W336" s="26">
        <f t="shared" ref="W336:W399" si="27">IF(AND(M:M&gt;1,R:R&gt;3000),1,0)-IF(AND(M:M&gt;1,R:R&gt;3000,G:G=4126),1,0)-IF(AND(M:M&gt;1,R:R&gt;3000,G:G=4127),1,0)+IF(X:X&gt;=3000,1,0)</f>
        <v>0</v>
      </c>
      <c r="X336" s="26">
        <f>(SUMIF(F:F,IF(H:H="福禄20两全",F:F,0),险种!R:R)-SUMIFS(R:R,F:F,F:F,M:M,"&lt;=1"))*_xlfn.IFS(G:G=4126,1,OR(G:G&gt;4126,G:G&lt;4126),0)</f>
        <v>0</v>
      </c>
      <c r="Y336" s="26">
        <f t="shared" si="24"/>
        <v>0</v>
      </c>
      <c r="Z336" s="26">
        <f t="shared" si="25"/>
        <v>0</v>
      </c>
    </row>
    <row r="337" spans="10:26">
      <c r="J337" s="41"/>
      <c r="K337" s="41"/>
      <c r="T337" s="41"/>
      <c r="V337" s="26">
        <f t="shared" si="26"/>
        <v>19000100</v>
      </c>
      <c r="W337" s="26">
        <f t="shared" si="27"/>
        <v>0</v>
      </c>
      <c r="X337" s="26">
        <f>(SUMIF(F:F,IF(H:H="福禄20两全",F:F,0),险种!R:R)-SUMIFS(R:R,F:F,F:F,M:M,"&lt;=1"))*_xlfn.IFS(G:G=4126,1,OR(G:G&gt;4126,G:G&lt;4126),0)</f>
        <v>0</v>
      </c>
      <c r="Y337" s="26">
        <f t="shared" si="24"/>
        <v>0</v>
      </c>
      <c r="Z337" s="26">
        <f t="shared" si="25"/>
        <v>0</v>
      </c>
    </row>
    <row r="338" spans="10:26">
      <c r="J338" s="41"/>
      <c r="K338" s="41"/>
      <c r="T338" s="41"/>
      <c r="V338" s="26">
        <f t="shared" si="26"/>
        <v>19000100</v>
      </c>
      <c r="W338" s="26">
        <f t="shared" si="27"/>
        <v>0</v>
      </c>
      <c r="X338" s="26">
        <f>(SUMIF(F:F,IF(H:H="福禄20两全",F:F,0),险种!R:R)-SUMIFS(R:R,F:F,F:F,M:M,"&lt;=1"))*_xlfn.IFS(G:G=4126,1,OR(G:G&gt;4126,G:G&lt;4126),0)</f>
        <v>0</v>
      </c>
      <c r="Y338" s="26">
        <f t="shared" si="24"/>
        <v>0</v>
      </c>
      <c r="Z338" s="26">
        <f t="shared" si="25"/>
        <v>0</v>
      </c>
    </row>
    <row r="339" spans="10:26">
      <c r="J339" s="41"/>
      <c r="V339" s="26">
        <f t="shared" si="26"/>
        <v>19000100</v>
      </c>
      <c r="W339" s="26">
        <f t="shared" si="27"/>
        <v>0</v>
      </c>
      <c r="X339" s="26">
        <f>(SUMIF(F:F,IF(H:H="福禄20两全",F:F,0),险种!R:R)-SUMIFS(R:R,F:F,F:F,M:M,"&lt;=1"))*_xlfn.IFS(G:G=4126,1,OR(G:G&gt;4126,G:G&lt;4126),0)</f>
        <v>0</v>
      </c>
      <c r="Y339" s="26">
        <f t="shared" si="24"/>
        <v>0</v>
      </c>
      <c r="Z339" s="26">
        <f t="shared" si="25"/>
        <v>0</v>
      </c>
    </row>
    <row r="340" spans="10:26">
      <c r="J340" s="41"/>
      <c r="K340" s="41"/>
      <c r="T340" s="41"/>
      <c r="V340" s="26">
        <f t="shared" si="26"/>
        <v>19000100</v>
      </c>
      <c r="W340" s="26">
        <f t="shared" si="27"/>
        <v>0</v>
      </c>
      <c r="X340" s="26">
        <f>(SUMIF(F:F,IF(H:H="福禄20两全",F:F,0),险种!R:R)-SUMIFS(R:R,F:F,F:F,M:M,"&lt;=1"))*_xlfn.IFS(G:G=4126,1,OR(G:G&gt;4126,G:G&lt;4126),0)</f>
        <v>0</v>
      </c>
      <c r="Y340" s="26">
        <f t="shared" si="24"/>
        <v>0</v>
      </c>
      <c r="Z340" s="26">
        <f t="shared" si="25"/>
        <v>0</v>
      </c>
    </row>
    <row r="341" spans="10:26">
      <c r="J341" s="40"/>
      <c r="K341" s="41"/>
      <c r="T341" s="41"/>
      <c r="V341" s="26">
        <f t="shared" si="26"/>
        <v>19000100</v>
      </c>
      <c r="W341" s="26">
        <f t="shared" si="27"/>
        <v>0</v>
      </c>
      <c r="X341" s="26">
        <f>(SUMIF(F:F,IF(H:H="福禄20两全",F:F,0),险种!R:R)-SUMIFS(R:R,F:F,F:F,M:M,"&lt;=1"))*_xlfn.IFS(G:G=4126,1,OR(G:G&gt;4126,G:G&lt;4126),0)</f>
        <v>0</v>
      </c>
      <c r="Y341" s="26">
        <f t="shared" si="24"/>
        <v>0</v>
      </c>
      <c r="Z341" s="26">
        <f t="shared" si="25"/>
        <v>0</v>
      </c>
    </row>
    <row r="342" spans="10:26">
      <c r="J342" s="40"/>
      <c r="K342" s="41"/>
      <c r="T342" s="41"/>
      <c r="V342" s="26">
        <f t="shared" si="26"/>
        <v>19000100</v>
      </c>
      <c r="W342" s="26">
        <f t="shared" si="27"/>
        <v>0</v>
      </c>
      <c r="X342" s="26">
        <f>(SUMIF(F:F,IF(H:H="福禄20两全",F:F,0),险种!R:R)-SUMIFS(R:R,F:F,F:F,M:M,"&lt;=1"))*_xlfn.IFS(G:G=4126,1,OR(G:G&gt;4126,G:G&lt;4126),0)</f>
        <v>0</v>
      </c>
      <c r="Y342" s="26">
        <f t="shared" si="24"/>
        <v>0</v>
      </c>
      <c r="Z342" s="26">
        <f t="shared" si="25"/>
        <v>0</v>
      </c>
    </row>
    <row r="343" spans="10:26">
      <c r="J343" s="40"/>
      <c r="K343" s="41"/>
      <c r="T343" s="41"/>
      <c r="V343" s="26">
        <f t="shared" si="26"/>
        <v>19000100</v>
      </c>
      <c r="W343" s="26">
        <f t="shared" si="27"/>
        <v>0</v>
      </c>
      <c r="X343" s="26">
        <f>(SUMIF(F:F,IF(H:H="福禄20两全",F:F,0),险种!R:R)-SUMIFS(R:R,F:F,F:F,M:M,"&lt;=1"))*_xlfn.IFS(G:G=4126,1,OR(G:G&gt;4126,G:G&lt;4126),0)</f>
        <v>0</v>
      </c>
      <c r="Y343" s="26">
        <f t="shared" si="24"/>
        <v>0</v>
      </c>
      <c r="Z343" s="26">
        <f t="shared" si="25"/>
        <v>0</v>
      </c>
    </row>
    <row r="344" spans="10:26">
      <c r="J344" s="41"/>
      <c r="K344" s="41"/>
      <c r="T344" s="41"/>
      <c r="V344" s="26">
        <f t="shared" si="26"/>
        <v>19000100</v>
      </c>
      <c r="W344" s="26">
        <f t="shared" si="27"/>
        <v>0</v>
      </c>
      <c r="X344" s="26">
        <f>(SUMIF(F:F,IF(H:H="福禄20两全",F:F,0),险种!R:R)-SUMIFS(R:R,F:F,F:F,M:M,"&lt;=1"))*_xlfn.IFS(G:G=4126,1,OR(G:G&gt;4126,G:G&lt;4126),0)</f>
        <v>0</v>
      </c>
      <c r="Y344" s="26">
        <f t="shared" si="24"/>
        <v>0</v>
      </c>
      <c r="Z344" s="26">
        <f t="shared" si="25"/>
        <v>0</v>
      </c>
    </row>
    <row r="345" spans="10:26">
      <c r="J345" s="41"/>
      <c r="K345" s="41"/>
      <c r="T345" s="41"/>
      <c r="V345" s="26">
        <f t="shared" si="26"/>
        <v>19000100</v>
      </c>
      <c r="W345" s="26">
        <f t="shared" si="27"/>
        <v>0</v>
      </c>
      <c r="X345" s="26">
        <f>(SUMIF(F:F,IF(H:H="福禄20两全",F:F,0),险种!R:R)-SUMIFS(R:R,F:F,F:F,M:M,"&lt;=1"))*_xlfn.IFS(G:G=4126,1,OR(G:G&gt;4126,G:G&lt;4126),0)</f>
        <v>0</v>
      </c>
      <c r="Y345" s="26">
        <f t="shared" si="24"/>
        <v>0</v>
      </c>
      <c r="Z345" s="26">
        <f t="shared" si="25"/>
        <v>0</v>
      </c>
    </row>
    <row r="346" spans="10:26">
      <c r="J346" s="41"/>
      <c r="K346" s="41"/>
      <c r="T346" s="41"/>
      <c r="V346" s="26">
        <f t="shared" si="26"/>
        <v>19000100</v>
      </c>
      <c r="W346" s="26">
        <f t="shared" si="27"/>
        <v>0</v>
      </c>
      <c r="X346" s="26">
        <f>(SUMIF(F:F,IF(H:H="福禄20两全",F:F,0),险种!R:R)-SUMIFS(R:R,F:F,F:F,M:M,"&lt;=1"))*_xlfn.IFS(G:G=4126,1,OR(G:G&gt;4126,G:G&lt;4126),0)</f>
        <v>0</v>
      </c>
      <c r="Y346" s="26">
        <f t="shared" si="24"/>
        <v>0</v>
      </c>
      <c r="Z346" s="26">
        <f t="shared" si="25"/>
        <v>0</v>
      </c>
    </row>
    <row r="347" spans="10:26">
      <c r="J347" s="41"/>
      <c r="K347" s="41"/>
      <c r="T347" s="41"/>
      <c r="V347" s="26">
        <f t="shared" si="26"/>
        <v>19000100</v>
      </c>
      <c r="W347" s="26">
        <f t="shared" si="27"/>
        <v>0</v>
      </c>
      <c r="X347" s="26">
        <f>(SUMIF(F:F,IF(H:H="福禄20两全",F:F,0),险种!R:R)-SUMIFS(R:R,F:F,F:F,M:M,"&lt;=1"))*_xlfn.IFS(G:G=4126,1,OR(G:G&gt;4126,G:G&lt;4126),0)</f>
        <v>0</v>
      </c>
      <c r="Y347" s="26">
        <f t="shared" si="24"/>
        <v>0</v>
      </c>
      <c r="Z347" s="26">
        <f t="shared" si="25"/>
        <v>0</v>
      </c>
    </row>
    <row r="348" spans="10:26">
      <c r="J348" s="41"/>
      <c r="T348" s="41"/>
      <c r="V348" s="26">
        <f t="shared" si="26"/>
        <v>19000100</v>
      </c>
      <c r="W348" s="26">
        <f t="shared" si="27"/>
        <v>0</v>
      </c>
      <c r="X348" s="26">
        <f>(SUMIF(F:F,IF(H:H="福禄20两全",F:F,0),险种!R:R)-SUMIFS(R:R,F:F,F:F,M:M,"&lt;=1"))*_xlfn.IFS(G:G=4126,1,OR(G:G&gt;4126,G:G&lt;4126),0)</f>
        <v>0</v>
      </c>
      <c r="Y348" s="26">
        <f t="shared" si="24"/>
        <v>0</v>
      </c>
      <c r="Z348" s="26">
        <f t="shared" si="25"/>
        <v>0</v>
      </c>
    </row>
    <row r="349" spans="10:26">
      <c r="J349" s="41"/>
      <c r="K349" s="41"/>
      <c r="T349" s="41"/>
      <c r="V349" s="26">
        <f t="shared" si="26"/>
        <v>19000100</v>
      </c>
      <c r="W349" s="26">
        <f t="shared" si="27"/>
        <v>0</v>
      </c>
      <c r="X349" s="26">
        <f>(SUMIF(F:F,IF(H:H="福禄20两全",F:F,0),险种!R:R)-SUMIFS(R:R,F:F,F:F,M:M,"&lt;=1"))*_xlfn.IFS(G:G=4126,1,OR(G:G&gt;4126,G:G&lt;4126),0)</f>
        <v>0</v>
      </c>
      <c r="Y349" s="26">
        <f t="shared" si="24"/>
        <v>0</v>
      </c>
      <c r="Z349" s="26">
        <f t="shared" si="25"/>
        <v>0</v>
      </c>
    </row>
    <row r="350" spans="10:26">
      <c r="J350" s="41"/>
      <c r="K350" s="41"/>
      <c r="T350" s="41"/>
      <c r="V350" s="26">
        <f t="shared" si="26"/>
        <v>19000100</v>
      </c>
      <c r="W350" s="26">
        <f t="shared" si="27"/>
        <v>0</v>
      </c>
      <c r="X350" s="26">
        <f>(SUMIF(F:F,IF(H:H="福禄20两全",F:F,0),险种!R:R)-SUMIFS(R:R,F:F,F:F,M:M,"&lt;=1"))*_xlfn.IFS(G:G=4126,1,OR(G:G&gt;4126,G:G&lt;4126),0)</f>
        <v>0</v>
      </c>
      <c r="Y350" s="26">
        <f t="shared" si="24"/>
        <v>0</v>
      </c>
      <c r="Z350" s="26">
        <f t="shared" si="25"/>
        <v>0</v>
      </c>
    </row>
    <row r="351" spans="10:26">
      <c r="J351" s="41"/>
      <c r="K351" s="41"/>
      <c r="T351" s="41"/>
      <c r="V351" s="26">
        <f t="shared" si="26"/>
        <v>19000100</v>
      </c>
      <c r="W351" s="26">
        <f t="shared" si="27"/>
        <v>0</v>
      </c>
      <c r="X351" s="26">
        <f>(SUMIF(F:F,IF(H:H="福禄20两全",F:F,0),险种!R:R)-SUMIFS(R:R,F:F,F:F,M:M,"&lt;=1"))*_xlfn.IFS(G:G=4126,1,OR(G:G&gt;4126,G:G&lt;4126),0)</f>
        <v>0</v>
      </c>
      <c r="Y351" s="26">
        <f t="shared" si="24"/>
        <v>0</v>
      </c>
      <c r="Z351" s="26">
        <f t="shared" si="25"/>
        <v>0</v>
      </c>
    </row>
    <row r="352" spans="10:26">
      <c r="J352" s="41"/>
      <c r="V352" s="26">
        <f t="shared" si="26"/>
        <v>19000100</v>
      </c>
      <c r="W352" s="26">
        <f t="shared" si="27"/>
        <v>0</v>
      </c>
      <c r="X352" s="26">
        <f>(SUMIF(F:F,IF(H:H="福禄20两全",F:F,0),险种!R:R)-SUMIFS(R:R,F:F,F:F,M:M,"&lt;=1"))*_xlfn.IFS(G:G=4126,1,OR(G:G&gt;4126,G:G&lt;4126),0)</f>
        <v>0</v>
      </c>
      <c r="Y352" s="26">
        <f t="shared" si="24"/>
        <v>0</v>
      </c>
      <c r="Z352" s="26">
        <f t="shared" si="25"/>
        <v>0</v>
      </c>
    </row>
    <row r="353" spans="10:26">
      <c r="J353" s="41"/>
      <c r="V353" s="26">
        <f t="shared" si="26"/>
        <v>19000100</v>
      </c>
      <c r="W353" s="26">
        <f t="shared" si="27"/>
        <v>0</v>
      </c>
      <c r="X353" s="26">
        <f>(SUMIF(F:F,IF(H:H="福禄20两全",F:F,0),险种!R:R)-SUMIFS(R:R,F:F,F:F,M:M,"&lt;=1"))*_xlfn.IFS(G:G=4126,1,OR(G:G&gt;4126,G:G&lt;4126),0)</f>
        <v>0</v>
      </c>
      <c r="Y353" s="26">
        <f t="shared" si="24"/>
        <v>0</v>
      </c>
      <c r="Z353" s="26">
        <f t="shared" si="25"/>
        <v>0</v>
      </c>
    </row>
    <row r="354" spans="10:26">
      <c r="J354" s="41"/>
      <c r="V354" s="26">
        <f t="shared" si="26"/>
        <v>19000100</v>
      </c>
      <c r="W354" s="26">
        <f t="shared" si="27"/>
        <v>0</v>
      </c>
      <c r="X354" s="26">
        <f>(SUMIF(F:F,IF(H:H="福禄20两全",F:F,0),险种!R:R)-SUMIFS(R:R,F:F,F:F,M:M,"&lt;=1"))*_xlfn.IFS(G:G=4126,1,OR(G:G&gt;4126,G:G&lt;4126),0)</f>
        <v>0</v>
      </c>
      <c r="Y354" s="26">
        <f t="shared" si="24"/>
        <v>0</v>
      </c>
      <c r="Z354" s="26">
        <f t="shared" si="25"/>
        <v>0</v>
      </c>
    </row>
    <row r="355" spans="10:26">
      <c r="J355" s="41"/>
      <c r="V355" s="26">
        <f t="shared" si="26"/>
        <v>19000100</v>
      </c>
      <c r="W355" s="26">
        <f t="shared" si="27"/>
        <v>0</v>
      </c>
      <c r="X355" s="26">
        <f>(SUMIF(F:F,IF(H:H="福禄20两全",F:F,0),险种!R:R)-SUMIFS(R:R,F:F,F:F,M:M,"&lt;=1"))*_xlfn.IFS(G:G=4126,1,OR(G:G&gt;4126,G:G&lt;4126),0)</f>
        <v>0</v>
      </c>
      <c r="Y355" s="26">
        <f t="shared" si="24"/>
        <v>0</v>
      </c>
      <c r="Z355" s="26">
        <f t="shared" si="25"/>
        <v>0</v>
      </c>
    </row>
    <row r="356" spans="10:26">
      <c r="J356" s="41"/>
      <c r="V356" s="26">
        <f t="shared" si="26"/>
        <v>19000100</v>
      </c>
      <c r="W356" s="26">
        <f t="shared" si="27"/>
        <v>0</v>
      </c>
      <c r="X356" s="26">
        <f>(SUMIF(F:F,IF(H:H="福禄20两全",F:F,0),险种!R:R)-SUMIFS(R:R,F:F,F:F,M:M,"&lt;=1"))*_xlfn.IFS(G:G=4126,1,OR(G:G&gt;4126,G:G&lt;4126),0)</f>
        <v>0</v>
      </c>
      <c r="Y356" s="26">
        <f t="shared" si="24"/>
        <v>0</v>
      </c>
      <c r="Z356" s="26">
        <f t="shared" si="25"/>
        <v>0</v>
      </c>
    </row>
    <row r="357" spans="10:26">
      <c r="J357" s="41"/>
      <c r="K357" s="41"/>
      <c r="T357" s="41"/>
      <c r="V357" s="26">
        <f t="shared" si="26"/>
        <v>19000100</v>
      </c>
      <c r="W357" s="26">
        <f t="shared" si="27"/>
        <v>0</v>
      </c>
      <c r="X357" s="26">
        <f>(SUMIF(F:F,IF(H:H="福禄20两全",F:F,0),险种!R:R)-SUMIFS(R:R,F:F,F:F,M:M,"&lt;=1"))*_xlfn.IFS(G:G=4126,1,OR(G:G&gt;4126,G:G&lt;4126),0)</f>
        <v>0</v>
      </c>
      <c r="Y357" s="26">
        <f t="shared" si="24"/>
        <v>0</v>
      </c>
      <c r="Z357" s="26">
        <f t="shared" si="25"/>
        <v>0</v>
      </c>
    </row>
    <row r="358" spans="10:26">
      <c r="J358" s="41"/>
      <c r="K358" s="41"/>
      <c r="T358" s="41"/>
      <c r="V358" s="26">
        <f t="shared" si="26"/>
        <v>19000100</v>
      </c>
      <c r="W358" s="26">
        <f t="shared" si="27"/>
        <v>0</v>
      </c>
      <c r="X358" s="26">
        <f>(SUMIF(F:F,IF(H:H="福禄20两全",F:F,0),险种!R:R)-SUMIFS(R:R,F:F,F:F,M:M,"&lt;=1"))*_xlfn.IFS(G:G=4126,1,OR(G:G&gt;4126,G:G&lt;4126),0)</f>
        <v>0</v>
      </c>
      <c r="Y358" s="26">
        <f t="shared" si="24"/>
        <v>0</v>
      </c>
      <c r="Z358" s="26">
        <f t="shared" si="25"/>
        <v>0</v>
      </c>
    </row>
    <row r="359" spans="10:26">
      <c r="J359" s="41"/>
      <c r="K359" s="41"/>
      <c r="T359" s="41"/>
      <c r="V359" s="26">
        <f t="shared" si="26"/>
        <v>19000100</v>
      </c>
      <c r="W359" s="26">
        <f t="shared" si="27"/>
        <v>0</v>
      </c>
      <c r="X359" s="26">
        <f>(SUMIF(F:F,IF(H:H="福禄20两全",F:F,0),险种!R:R)-SUMIFS(R:R,F:F,F:F,M:M,"&lt;=1"))*_xlfn.IFS(G:G=4126,1,OR(G:G&gt;4126,G:G&lt;4126),0)</f>
        <v>0</v>
      </c>
      <c r="Y359" s="26">
        <f t="shared" si="24"/>
        <v>0</v>
      </c>
      <c r="Z359" s="26">
        <f t="shared" si="25"/>
        <v>0</v>
      </c>
    </row>
    <row r="360" spans="10:26">
      <c r="J360" s="41"/>
      <c r="K360" s="41"/>
      <c r="T360" s="41"/>
      <c r="V360" s="26">
        <f t="shared" si="26"/>
        <v>19000100</v>
      </c>
      <c r="W360" s="26">
        <f t="shared" si="27"/>
        <v>0</v>
      </c>
      <c r="X360" s="26">
        <f>(SUMIF(F:F,IF(H:H="福禄20两全",F:F,0),险种!R:R)-SUMIFS(R:R,F:F,F:F,M:M,"&lt;=1"))*_xlfn.IFS(G:G=4126,1,OR(G:G&gt;4126,G:G&lt;4126),0)</f>
        <v>0</v>
      </c>
      <c r="Y360" s="26">
        <f t="shared" si="24"/>
        <v>0</v>
      </c>
      <c r="Z360" s="26">
        <f t="shared" si="25"/>
        <v>0</v>
      </c>
    </row>
    <row r="361" spans="10:26">
      <c r="J361" s="41"/>
      <c r="K361" s="41"/>
      <c r="T361" s="41"/>
      <c r="V361" s="26">
        <f t="shared" si="26"/>
        <v>19000100</v>
      </c>
      <c r="W361" s="26">
        <f t="shared" si="27"/>
        <v>0</v>
      </c>
      <c r="X361" s="26">
        <f>(SUMIF(F:F,IF(H:H="福禄20两全",F:F,0),险种!R:R)-SUMIFS(R:R,F:F,F:F,M:M,"&lt;=1"))*_xlfn.IFS(G:G=4126,1,OR(G:G&gt;4126,G:G&lt;4126),0)</f>
        <v>0</v>
      </c>
      <c r="Y361" s="26">
        <f t="shared" si="24"/>
        <v>0</v>
      </c>
      <c r="Z361" s="26">
        <f t="shared" si="25"/>
        <v>0</v>
      </c>
    </row>
    <row r="362" spans="10:26">
      <c r="J362" s="40"/>
      <c r="K362" s="41"/>
      <c r="T362" s="41"/>
      <c r="V362" s="26">
        <f t="shared" si="26"/>
        <v>19000100</v>
      </c>
      <c r="W362" s="26">
        <f t="shared" si="27"/>
        <v>0</v>
      </c>
      <c r="X362" s="26">
        <f>(SUMIF(F:F,IF(H:H="福禄20两全",F:F,0),险种!R:R)-SUMIFS(R:R,F:F,F:F,M:M,"&lt;=1"))*_xlfn.IFS(G:G=4126,1,OR(G:G&gt;4126,G:G&lt;4126),0)</f>
        <v>0</v>
      </c>
      <c r="Y362" s="26">
        <f t="shared" si="24"/>
        <v>0</v>
      </c>
      <c r="Z362" s="26">
        <f t="shared" si="25"/>
        <v>0</v>
      </c>
    </row>
    <row r="363" spans="10:26">
      <c r="J363" s="41"/>
      <c r="K363" s="41"/>
      <c r="T363" s="41"/>
      <c r="V363" s="26">
        <f t="shared" si="26"/>
        <v>19000100</v>
      </c>
      <c r="W363" s="26">
        <f t="shared" si="27"/>
        <v>0</v>
      </c>
      <c r="X363" s="26">
        <f>(SUMIF(F:F,IF(H:H="福禄20两全",F:F,0),险种!R:R)-SUMIFS(R:R,F:F,F:F,M:M,"&lt;=1"))*_xlfn.IFS(G:G=4126,1,OR(G:G&gt;4126,G:G&lt;4126),0)</f>
        <v>0</v>
      </c>
      <c r="Y363" s="26">
        <f t="shared" si="24"/>
        <v>0</v>
      </c>
      <c r="Z363" s="26">
        <f t="shared" si="25"/>
        <v>0</v>
      </c>
    </row>
    <row r="364" spans="10:26">
      <c r="J364" s="41"/>
      <c r="K364" s="41"/>
      <c r="T364" s="41"/>
      <c r="V364" s="26">
        <f t="shared" si="26"/>
        <v>19000100</v>
      </c>
      <c r="W364" s="26">
        <f t="shared" si="27"/>
        <v>0</v>
      </c>
      <c r="X364" s="26">
        <f>(SUMIF(F:F,IF(H:H="福禄20两全",F:F,0),险种!R:R)-SUMIFS(R:R,F:F,F:F,M:M,"&lt;=1"))*_xlfn.IFS(G:G=4126,1,OR(G:G&gt;4126,G:G&lt;4126),0)</f>
        <v>0</v>
      </c>
      <c r="Y364" s="26">
        <f t="shared" si="24"/>
        <v>0</v>
      </c>
      <c r="Z364" s="26">
        <f t="shared" si="25"/>
        <v>0</v>
      </c>
    </row>
    <row r="365" spans="10:26">
      <c r="J365" s="41"/>
      <c r="K365" s="41"/>
      <c r="T365" s="41"/>
      <c r="V365" s="26">
        <f t="shared" si="26"/>
        <v>19000100</v>
      </c>
      <c r="W365" s="26">
        <f t="shared" si="27"/>
        <v>0</v>
      </c>
      <c r="X365" s="26">
        <f>(SUMIF(F:F,IF(H:H="福禄20两全",F:F,0),险种!R:R)-SUMIFS(R:R,F:F,F:F,M:M,"&lt;=1"))*_xlfn.IFS(G:G=4126,1,OR(G:G&gt;4126,G:G&lt;4126),0)</f>
        <v>0</v>
      </c>
      <c r="Y365" s="26">
        <f t="shared" si="24"/>
        <v>0</v>
      </c>
      <c r="Z365" s="26">
        <f t="shared" si="25"/>
        <v>0</v>
      </c>
    </row>
    <row r="366" spans="10:26">
      <c r="J366" s="41"/>
      <c r="K366" s="41"/>
      <c r="T366" s="41"/>
      <c r="V366" s="26">
        <f t="shared" si="26"/>
        <v>19000100</v>
      </c>
      <c r="W366" s="26">
        <f t="shared" si="27"/>
        <v>0</v>
      </c>
      <c r="X366" s="26">
        <f>(SUMIF(F:F,IF(H:H="福禄20两全",F:F,0),险种!R:R)-SUMIFS(R:R,F:F,F:F,M:M,"&lt;=1"))*_xlfn.IFS(G:G=4126,1,OR(G:G&gt;4126,G:G&lt;4126),0)</f>
        <v>0</v>
      </c>
      <c r="Y366" s="26">
        <f t="shared" si="24"/>
        <v>0</v>
      </c>
      <c r="Z366" s="26">
        <f t="shared" si="25"/>
        <v>0</v>
      </c>
    </row>
    <row r="367" spans="10:26">
      <c r="J367" s="41"/>
      <c r="K367" s="41"/>
      <c r="T367" s="41"/>
      <c r="V367" s="26">
        <f t="shared" si="26"/>
        <v>19000100</v>
      </c>
      <c r="W367" s="26">
        <f t="shared" si="27"/>
        <v>0</v>
      </c>
      <c r="X367" s="26">
        <f>(SUMIF(F:F,IF(H:H="福禄20两全",F:F,0),险种!R:R)-SUMIFS(R:R,F:F,F:F,M:M,"&lt;=1"))*_xlfn.IFS(G:G=4126,1,OR(G:G&gt;4126,G:G&lt;4126),0)</f>
        <v>0</v>
      </c>
      <c r="Y367" s="26">
        <f t="shared" si="24"/>
        <v>0</v>
      </c>
      <c r="Z367" s="26">
        <f t="shared" si="25"/>
        <v>0</v>
      </c>
    </row>
    <row r="368" spans="10:26">
      <c r="J368" s="41"/>
      <c r="K368" s="41"/>
      <c r="T368" s="41"/>
      <c r="V368" s="26">
        <f t="shared" si="26"/>
        <v>19000100</v>
      </c>
      <c r="W368" s="26">
        <f t="shared" si="27"/>
        <v>0</v>
      </c>
      <c r="X368" s="26">
        <f>(SUMIF(F:F,IF(H:H="福禄20两全",F:F,0),险种!R:R)-SUMIFS(R:R,F:F,F:F,M:M,"&lt;=1"))*_xlfn.IFS(G:G=4126,1,OR(G:G&gt;4126,G:G&lt;4126),0)</f>
        <v>0</v>
      </c>
      <c r="Y368" s="26">
        <f t="shared" si="24"/>
        <v>0</v>
      </c>
      <c r="Z368" s="26">
        <f t="shared" si="25"/>
        <v>0</v>
      </c>
    </row>
    <row r="369" spans="10:26">
      <c r="J369" s="41"/>
      <c r="K369" s="41"/>
      <c r="T369" s="41"/>
      <c r="V369" s="26">
        <f t="shared" si="26"/>
        <v>19000100</v>
      </c>
      <c r="W369" s="26">
        <f t="shared" si="27"/>
        <v>0</v>
      </c>
      <c r="X369" s="26">
        <f>(SUMIF(F:F,IF(H:H="福禄20两全",F:F,0),险种!R:R)-SUMIFS(R:R,F:F,F:F,M:M,"&lt;=1"))*_xlfn.IFS(G:G=4126,1,OR(G:G&gt;4126,G:G&lt;4126),0)</f>
        <v>0</v>
      </c>
      <c r="Y369" s="26">
        <f t="shared" si="24"/>
        <v>0</v>
      </c>
      <c r="Z369" s="26">
        <f t="shared" si="25"/>
        <v>0</v>
      </c>
    </row>
    <row r="370" spans="10:26">
      <c r="J370" s="40"/>
      <c r="K370" s="41"/>
      <c r="T370" s="41"/>
      <c r="V370" s="26">
        <f t="shared" si="26"/>
        <v>19000100</v>
      </c>
      <c r="W370" s="26">
        <f t="shared" si="27"/>
        <v>0</v>
      </c>
      <c r="X370" s="26">
        <f>(SUMIF(F:F,IF(H:H="福禄20两全",F:F,0),险种!R:R)-SUMIFS(R:R,F:F,F:F,M:M,"&lt;=1"))*_xlfn.IFS(G:G=4126,1,OR(G:G&gt;4126,G:G&lt;4126),0)</f>
        <v>0</v>
      </c>
      <c r="Y370" s="26">
        <f t="shared" si="24"/>
        <v>0</v>
      </c>
      <c r="Z370" s="26">
        <f t="shared" si="25"/>
        <v>0</v>
      </c>
    </row>
    <row r="371" spans="22:26">
      <c r="V371" s="26">
        <f t="shared" si="26"/>
        <v>19000100</v>
      </c>
      <c r="W371" s="26">
        <f t="shared" si="27"/>
        <v>0</v>
      </c>
      <c r="X371" s="26">
        <f>(SUMIF(F:F,IF(H:H="福禄20两全",F:F,0),险种!R:R)-SUMIFS(R:R,F:F,F:F,M:M,"&lt;=1"))*_xlfn.IFS(G:G=4126,1,OR(G:G&gt;4126,G:G&lt;4126),0)</f>
        <v>0</v>
      </c>
      <c r="Y371" s="26">
        <f t="shared" si="24"/>
        <v>0</v>
      </c>
      <c r="Z371" s="26">
        <f t="shared" si="25"/>
        <v>0</v>
      </c>
    </row>
    <row r="372" spans="22:26">
      <c r="V372" s="26">
        <f t="shared" si="26"/>
        <v>19000100</v>
      </c>
      <c r="W372" s="26">
        <f t="shared" si="27"/>
        <v>0</v>
      </c>
      <c r="X372" s="26">
        <f>(SUMIF(F:F,IF(H:H="福禄20两全",F:F,0),险种!R:R)-SUMIFS(R:R,F:F,F:F,M:M,"&lt;=1"))*_xlfn.IFS(G:G=4126,1,OR(G:G&gt;4126,G:G&lt;4126),0)</f>
        <v>0</v>
      </c>
      <c r="Y372" s="26">
        <f t="shared" si="24"/>
        <v>0</v>
      </c>
      <c r="Z372" s="26">
        <f t="shared" si="25"/>
        <v>0</v>
      </c>
    </row>
    <row r="373" spans="22:26">
      <c r="V373" s="26">
        <f t="shared" si="26"/>
        <v>19000100</v>
      </c>
      <c r="W373" s="26">
        <f t="shared" si="27"/>
        <v>0</v>
      </c>
      <c r="X373" s="26">
        <f>(SUMIF(F:F,IF(H:H="福禄20两全",F:F,0),险种!R:R)-SUMIFS(R:R,F:F,F:F,M:M,"&lt;=1"))*_xlfn.IFS(G:G=4126,1,OR(G:G&gt;4126,G:G&lt;4126),0)</f>
        <v>0</v>
      </c>
      <c r="Y373" s="26">
        <f t="shared" si="24"/>
        <v>0</v>
      </c>
      <c r="Z373" s="26">
        <f t="shared" si="25"/>
        <v>0</v>
      </c>
    </row>
    <row r="374" spans="22:26">
      <c r="V374" s="26">
        <f t="shared" si="26"/>
        <v>19000100</v>
      </c>
      <c r="W374" s="26">
        <f t="shared" si="27"/>
        <v>0</v>
      </c>
      <c r="X374" s="26">
        <f>(SUMIF(F:F,IF(H:H="福禄20两全",F:F,0),险种!R:R)-SUMIFS(R:R,F:F,F:F,M:M,"&lt;=1"))*_xlfn.IFS(G:G=4126,1,OR(G:G&gt;4126,G:G&lt;4126),0)</f>
        <v>0</v>
      </c>
      <c r="Y374" s="26">
        <f t="shared" si="24"/>
        <v>0</v>
      </c>
      <c r="Z374" s="26">
        <f t="shared" si="25"/>
        <v>0</v>
      </c>
    </row>
    <row r="375" spans="22:26">
      <c r="V375" s="26">
        <f t="shared" si="26"/>
        <v>19000100</v>
      </c>
      <c r="W375" s="26">
        <f t="shared" si="27"/>
        <v>0</v>
      </c>
      <c r="X375" s="26">
        <f>(SUMIF(F:F,IF(H:H="福禄20两全",F:F,0),险种!R:R)-SUMIFS(R:R,F:F,F:F,M:M,"&lt;=1"))*_xlfn.IFS(G:G=4126,1,OR(G:G&gt;4126,G:G&lt;4126),0)</f>
        <v>0</v>
      </c>
      <c r="Y375" s="26">
        <f t="shared" si="24"/>
        <v>0</v>
      </c>
      <c r="Z375" s="26">
        <f t="shared" si="25"/>
        <v>0</v>
      </c>
    </row>
    <row r="376" spans="22:26">
      <c r="V376" s="26">
        <f t="shared" si="26"/>
        <v>19000100</v>
      </c>
      <c r="W376" s="26">
        <f t="shared" si="27"/>
        <v>0</v>
      </c>
      <c r="X376" s="26">
        <f>(SUMIF(F:F,IF(H:H="福禄20两全",F:F,0),险种!R:R)-SUMIFS(R:R,F:F,F:F,M:M,"&lt;=1"))*_xlfn.IFS(G:G=4126,1,OR(G:G&gt;4126,G:G&lt;4126),0)</f>
        <v>0</v>
      </c>
      <c r="Y376" s="26">
        <f t="shared" si="24"/>
        <v>0</v>
      </c>
      <c r="Z376" s="26">
        <f t="shared" si="25"/>
        <v>0</v>
      </c>
    </row>
    <row r="377" spans="22:26">
      <c r="V377" s="26">
        <f t="shared" si="26"/>
        <v>19000100</v>
      </c>
      <c r="W377" s="26">
        <f t="shared" si="27"/>
        <v>0</v>
      </c>
      <c r="X377" s="26">
        <f>(SUMIF(F:F,IF(H:H="福禄20两全",F:F,0),险种!R:R)-SUMIFS(R:R,F:F,F:F,M:M,"&lt;=1"))*_xlfn.IFS(G:G=4126,1,OR(G:G&gt;4126,G:G&lt;4126),0)</f>
        <v>0</v>
      </c>
      <c r="Y377" s="26">
        <f t="shared" si="24"/>
        <v>0</v>
      </c>
      <c r="Z377" s="26">
        <f t="shared" si="25"/>
        <v>0</v>
      </c>
    </row>
    <row r="378" spans="22:26">
      <c r="V378" s="26">
        <f t="shared" si="26"/>
        <v>19000100</v>
      </c>
      <c r="W378" s="26">
        <f t="shared" si="27"/>
        <v>0</v>
      </c>
      <c r="X378" s="26">
        <f>(SUMIF(F:F,IF(H:H="福禄20两全",F:F,0),险种!R:R)-SUMIFS(R:R,F:F,F:F,M:M,"&lt;=1"))*_xlfn.IFS(G:G=4126,1,OR(G:G&gt;4126,G:G&lt;4126),0)</f>
        <v>0</v>
      </c>
      <c r="Y378" s="26">
        <f t="shared" si="24"/>
        <v>0</v>
      </c>
      <c r="Z378" s="26">
        <f t="shared" si="25"/>
        <v>0</v>
      </c>
    </row>
    <row r="379" spans="22:26">
      <c r="V379" s="26">
        <f t="shared" si="26"/>
        <v>19000100</v>
      </c>
      <c r="W379" s="26">
        <f t="shared" si="27"/>
        <v>0</v>
      </c>
      <c r="X379" s="26">
        <f>(SUMIF(F:F,IF(H:H="福禄20两全",F:F,0),险种!R:R)-SUMIFS(R:R,F:F,F:F,M:M,"&lt;=1"))*_xlfn.IFS(G:G=4126,1,OR(G:G&gt;4126,G:G&lt;4126),0)</f>
        <v>0</v>
      </c>
      <c r="Y379" s="26">
        <f t="shared" si="24"/>
        <v>0</v>
      </c>
      <c r="Z379" s="26">
        <f t="shared" si="25"/>
        <v>0</v>
      </c>
    </row>
    <row r="380" spans="22:26">
      <c r="V380" s="26">
        <f t="shared" si="26"/>
        <v>19000100</v>
      </c>
      <c r="W380" s="26">
        <f t="shared" si="27"/>
        <v>0</v>
      </c>
      <c r="X380" s="26">
        <f>(SUMIF(F:F,IF(H:H="福禄20两全",F:F,0),险种!R:R)-SUMIFS(R:R,F:F,F:F,M:M,"&lt;=1"))*_xlfn.IFS(G:G=4126,1,OR(G:G&gt;4126,G:G&lt;4126),0)</f>
        <v>0</v>
      </c>
      <c r="Y380" s="26">
        <f t="shared" si="24"/>
        <v>0</v>
      </c>
      <c r="Z380" s="26">
        <f t="shared" si="25"/>
        <v>0</v>
      </c>
    </row>
    <row r="381" spans="22:26">
      <c r="V381" s="26">
        <f t="shared" si="26"/>
        <v>19000100</v>
      </c>
      <c r="W381" s="26">
        <f t="shared" si="27"/>
        <v>0</v>
      </c>
      <c r="X381" s="26">
        <f>(SUMIF(F:F,IF(H:H="福禄20两全",F:F,0),险种!R:R)-SUMIFS(R:R,F:F,F:F,M:M,"&lt;=1"))*_xlfn.IFS(G:G=4126,1,OR(G:G&gt;4126,G:G&lt;4126),0)</f>
        <v>0</v>
      </c>
      <c r="Y381" s="26">
        <f t="shared" si="24"/>
        <v>0</v>
      </c>
      <c r="Z381" s="26">
        <f t="shared" si="25"/>
        <v>0</v>
      </c>
    </row>
    <row r="382" spans="22:26">
      <c r="V382" s="26">
        <f t="shared" si="26"/>
        <v>19000100</v>
      </c>
      <c r="W382" s="26">
        <f t="shared" si="27"/>
        <v>0</v>
      </c>
      <c r="X382" s="26">
        <f>(SUMIF(F:F,IF(H:H="福禄20两全",F:F,0),险种!R:R)-SUMIFS(R:R,F:F,F:F,M:M,"&lt;=1"))*_xlfn.IFS(G:G=4126,1,OR(G:G&gt;4126,G:G&lt;4126),0)</f>
        <v>0</v>
      </c>
      <c r="Y382" s="26">
        <f t="shared" si="24"/>
        <v>0</v>
      </c>
      <c r="Z382" s="26">
        <f t="shared" si="25"/>
        <v>0</v>
      </c>
    </row>
    <row r="383" spans="22:26">
      <c r="V383" s="26">
        <f t="shared" si="26"/>
        <v>19000100</v>
      </c>
      <c r="W383" s="26">
        <f t="shared" si="27"/>
        <v>0</v>
      </c>
      <c r="X383" s="26">
        <f>(SUMIF(F:F,IF(H:H="福禄20两全",F:F,0),险种!R:R)-SUMIFS(R:R,F:F,F:F,M:M,"&lt;=1"))*_xlfn.IFS(G:G=4126,1,OR(G:G&gt;4126,G:G&lt;4126),0)</f>
        <v>0</v>
      </c>
      <c r="Y383" s="26">
        <f t="shared" si="24"/>
        <v>0</v>
      </c>
      <c r="Z383" s="26">
        <f t="shared" si="25"/>
        <v>0</v>
      </c>
    </row>
    <row r="384" spans="22:26">
      <c r="V384" s="26">
        <f t="shared" si="26"/>
        <v>19000100</v>
      </c>
      <c r="W384" s="26">
        <f t="shared" si="27"/>
        <v>0</v>
      </c>
      <c r="X384" s="26">
        <f>(SUMIF(F:F,IF(H:H="福禄20两全",F:F,0),险种!R:R)-SUMIFS(R:R,F:F,F:F,M:M,"&lt;=1"))*_xlfn.IFS(G:G=4126,1,OR(G:G&gt;4126,G:G&lt;4126),0)</f>
        <v>0</v>
      </c>
      <c r="Y384" s="26">
        <f t="shared" si="24"/>
        <v>0</v>
      </c>
      <c r="Z384" s="26">
        <f t="shared" si="25"/>
        <v>0</v>
      </c>
    </row>
    <row r="385" spans="22:26">
      <c r="V385" s="26">
        <f t="shared" si="26"/>
        <v>19000100</v>
      </c>
      <c r="W385" s="26">
        <f t="shared" si="27"/>
        <v>0</v>
      </c>
      <c r="X385" s="26">
        <f>(SUMIF(F:F,IF(H:H="福禄20两全",F:F,0),险种!R:R)-SUMIFS(R:R,F:F,F:F,M:M,"&lt;=1"))*_xlfn.IFS(G:G=4126,1,OR(G:G&gt;4126,G:G&lt;4126),0)</f>
        <v>0</v>
      </c>
      <c r="Y385" s="26">
        <f t="shared" si="24"/>
        <v>0</v>
      </c>
      <c r="Z385" s="26">
        <f t="shared" si="25"/>
        <v>0</v>
      </c>
    </row>
    <row r="386" spans="22:26">
      <c r="V386" s="26">
        <f t="shared" si="26"/>
        <v>19000100</v>
      </c>
      <c r="W386" s="26">
        <f t="shared" si="27"/>
        <v>0</v>
      </c>
      <c r="X386" s="26">
        <f>(SUMIF(F:F,IF(H:H="福禄20两全",F:F,0),险种!R:R)-SUMIFS(R:R,F:F,F:F,M:M,"&lt;=1"))*_xlfn.IFS(G:G=4126,1,OR(G:G&gt;4126,G:G&lt;4126),0)</f>
        <v>0</v>
      </c>
      <c r="Y386" s="26">
        <f t="shared" si="24"/>
        <v>0</v>
      </c>
      <c r="Z386" s="26">
        <f t="shared" si="25"/>
        <v>0</v>
      </c>
    </row>
    <row r="387" spans="22:26">
      <c r="V387" s="26">
        <f t="shared" si="26"/>
        <v>19000100</v>
      </c>
      <c r="W387" s="26">
        <f t="shared" si="27"/>
        <v>0</v>
      </c>
      <c r="X387" s="26">
        <f>(SUMIF(F:F,IF(H:H="福禄20两全",F:F,0),险种!R:R)-SUMIFS(R:R,F:F,F:F,M:M,"&lt;=1"))*_xlfn.IFS(G:G=4126,1,OR(G:G&gt;4126,G:G&lt;4126),0)</f>
        <v>0</v>
      </c>
      <c r="Y387" s="26">
        <f t="shared" ref="Y387:Y450" si="28">IF(AND(W:W=1,V:V&lt;=20210510),1,0)</f>
        <v>0</v>
      </c>
      <c r="Z387" s="26">
        <f t="shared" ref="Z387:Z450" si="29">ROUNDDOWN(IF(AND(R:R&gt;=1000,M:M&gt;1),R:R,0)/1000,0)</f>
        <v>0</v>
      </c>
    </row>
    <row r="388" spans="22:26">
      <c r="V388" s="26">
        <f t="shared" si="26"/>
        <v>19000100</v>
      </c>
      <c r="W388" s="26">
        <f t="shared" si="27"/>
        <v>0</v>
      </c>
      <c r="X388" s="26">
        <f>(SUMIF(F:F,IF(H:H="福禄20两全",F:F,0),险种!R:R)-SUMIFS(R:R,F:F,F:F,M:M,"&lt;=1"))*_xlfn.IFS(G:G=4126,1,OR(G:G&gt;4126,G:G&lt;4126),0)</f>
        <v>0</v>
      </c>
      <c r="Y388" s="26">
        <f t="shared" si="28"/>
        <v>0</v>
      </c>
      <c r="Z388" s="26">
        <f t="shared" si="29"/>
        <v>0</v>
      </c>
    </row>
    <row r="389" spans="22:26">
      <c r="V389" s="26">
        <f t="shared" si="26"/>
        <v>19000100</v>
      </c>
      <c r="W389" s="26">
        <f t="shared" si="27"/>
        <v>0</v>
      </c>
      <c r="X389" s="26">
        <f>(SUMIF(F:F,IF(H:H="福禄20两全",F:F,0),险种!R:R)-SUMIFS(R:R,F:F,F:F,M:M,"&lt;=1"))*_xlfn.IFS(G:G=4126,1,OR(G:G&gt;4126,G:G&lt;4126),0)</f>
        <v>0</v>
      </c>
      <c r="Y389" s="26">
        <f t="shared" si="28"/>
        <v>0</v>
      </c>
      <c r="Z389" s="26">
        <f t="shared" si="29"/>
        <v>0</v>
      </c>
    </row>
    <row r="390" spans="22:26">
      <c r="V390" s="26">
        <f t="shared" si="26"/>
        <v>19000100</v>
      </c>
      <c r="W390" s="26">
        <f t="shared" si="27"/>
        <v>0</v>
      </c>
      <c r="X390" s="26">
        <f>(SUMIF(F:F,IF(H:H="福禄20两全",F:F,0),险种!R:R)-SUMIFS(R:R,F:F,F:F,M:M,"&lt;=1"))*_xlfn.IFS(G:G=4126,1,OR(G:G&gt;4126,G:G&lt;4126),0)</f>
        <v>0</v>
      </c>
      <c r="Y390" s="26">
        <f t="shared" si="28"/>
        <v>0</v>
      </c>
      <c r="Z390" s="26">
        <f t="shared" si="29"/>
        <v>0</v>
      </c>
    </row>
    <row r="391" spans="22:26">
      <c r="V391" s="26">
        <f t="shared" si="26"/>
        <v>19000100</v>
      </c>
      <c r="W391" s="26">
        <f t="shared" si="27"/>
        <v>0</v>
      </c>
      <c r="X391" s="26">
        <f>(SUMIF(F:F,IF(H:H="福禄20两全",F:F,0),险种!R:R)-SUMIFS(R:R,F:F,F:F,M:M,"&lt;=1"))*_xlfn.IFS(G:G=4126,1,OR(G:G&gt;4126,G:G&lt;4126),0)</f>
        <v>0</v>
      </c>
      <c r="Y391" s="26">
        <f t="shared" si="28"/>
        <v>0</v>
      </c>
      <c r="Z391" s="26">
        <f t="shared" si="29"/>
        <v>0</v>
      </c>
    </row>
    <row r="392" spans="22:26">
      <c r="V392" s="26">
        <f t="shared" si="26"/>
        <v>19000100</v>
      </c>
      <c r="W392" s="26">
        <f t="shared" si="27"/>
        <v>0</v>
      </c>
      <c r="X392" s="26">
        <f>(SUMIF(F:F,IF(H:H="福禄20两全",F:F,0),险种!R:R)-SUMIFS(R:R,F:F,F:F,M:M,"&lt;=1"))*_xlfn.IFS(G:G=4126,1,OR(G:G&gt;4126,G:G&lt;4126),0)</f>
        <v>0</v>
      </c>
      <c r="Y392" s="26">
        <f t="shared" si="28"/>
        <v>0</v>
      </c>
      <c r="Z392" s="26">
        <f t="shared" si="29"/>
        <v>0</v>
      </c>
    </row>
    <row r="393" spans="22:26">
      <c r="V393" s="26">
        <f t="shared" si="26"/>
        <v>19000100</v>
      </c>
      <c r="W393" s="26">
        <f t="shared" si="27"/>
        <v>0</v>
      </c>
      <c r="X393" s="26">
        <f>(SUMIF(F:F,IF(H:H="福禄20两全",F:F,0),险种!R:R)-SUMIFS(R:R,F:F,F:F,M:M,"&lt;=1"))*_xlfn.IFS(G:G=4126,1,OR(G:G&gt;4126,G:G&lt;4126),0)</f>
        <v>0</v>
      </c>
      <c r="Y393" s="26">
        <f t="shared" si="28"/>
        <v>0</v>
      </c>
      <c r="Z393" s="26">
        <f t="shared" si="29"/>
        <v>0</v>
      </c>
    </row>
    <row r="394" spans="22:26">
      <c r="V394" s="26">
        <f t="shared" si="26"/>
        <v>19000100</v>
      </c>
      <c r="W394" s="26">
        <f t="shared" si="27"/>
        <v>0</v>
      </c>
      <c r="X394" s="26">
        <f>(SUMIF(F:F,IF(H:H="福禄20两全",F:F,0),险种!R:R)-SUMIFS(R:R,F:F,F:F,M:M,"&lt;=1"))*_xlfn.IFS(G:G=4126,1,OR(G:G&gt;4126,G:G&lt;4126),0)</f>
        <v>0</v>
      </c>
      <c r="Y394" s="26">
        <f t="shared" si="28"/>
        <v>0</v>
      </c>
      <c r="Z394" s="26">
        <f t="shared" si="29"/>
        <v>0</v>
      </c>
    </row>
    <row r="395" spans="22:26">
      <c r="V395" s="26">
        <f t="shared" si="26"/>
        <v>19000100</v>
      </c>
      <c r="W395" s="26">
        <f t="shared" si="27"/>
        <v>0</v>
      </c>
      <c r="X395" s="26">
        <f>(SUMIF(F:F,IF(H:H="福禄20两全",F:F,0),险种!R:R)-SUMIFS(R:R,F:F,F:F,M:M,"&lt;=1"))*_xlfn.IFS(G:G=4126,1,OR(G:G&gt;4126,G:G&lt;4126),0)</f>
        <v>0</v>
      </c>
      <c r="Y395" s="26">
        <f t="shared" si="28"/>
        <v>0</v>
      </c>
      <c r="Z395" s="26">
        <f t="shared" si="29"/>
        <v>0</v>
      </c>
    </row>
    <row r="396" spans="22:26">
      <c r="V396" s="26">
        <f t="shared" si="26"/>
        <v>19000100</v>
      </c>
      <c r="W396" s="26">
        <f t="shared" si="27"/>
        <v>0</v>
      </c>
      <c r="X396" s="26">
        <f>(SUMIF(F:F,IF(H:H="福禄20两全",F:F,0),险种!R:R)-SUMIFS(R:R,F:F,F:F,M:M,"&lt;=1"))*_xlfn.IFS(G:G=4126,1,OR(G:G&gt;4126,G:G&lt;4126),0)</f>
        <v>0</v>
      </c>
      <c r="Y396" s="26">
        <f t="shared" si="28"/>
        <v>0</v>
      </c>
      <c r="Z396" s="26">
        <f t="shared" si="29"/>
        <v>0</v>
      </c>
    </row>
    <row r="397" spans="22:26">
      <c r="V397" s="26">
        <f t="shared" si="26"/>
        <v>19000100</v>
      </c>
      <c r="W397" s="26">
        <f t="shared" si="27"/>
        <v>0</v>
      </c>
      <c r="X397" s="26">
        <f>(SUMIF(F:F,IF(H:H="福禄20两全",F:F,0),险种!R:R)-SUMIFS(R:R,F:F,F:F,M:M,"&lt;=1"))*_xlfn.IFS(G:G=4126,1,OR(G:G&gt;4126,G:G&lt;4126),0)</f>
        <v>0</v>
      </c>
      <c r="Y397" s="26">
        <f t="shared" si="28"/>
        <v>0</v>
      </c>
      <c r="Z397" s="26">
        <f t="shared" si="29"/>
        <v>0</v>
      </c>
    </row>
    <row r="398" spans="22:26">
      <c r="V398" s="26">
        <f t="shared" si="26"/>
        <v>19000100</v>
      </c>
      <c r="W398" s="26">
        <f t="shared" si="27"/>
        <v>0</v>
      </c>
      <c r="X398" s="26">
        <f>(SUMIF(F:F,IF(H:H="福禄20两全",F:F,0),险种!R:R)-SUMIFS(R:R,F:F,F:F,M:M,"&lt;=1"))*_xlfn.IFS(G:G=4126,1,OR(G:G&gt;4126,G:G&lt;4126),0)</f>
        <v>0</v>
      </c>
      <c r="Y398" s="26">
        <f t="shared" si="28"/>
        <v>0</v>
      </c>
      <c r="Z398" s="26">
        <f t="shared" si="29"/>
        <v>0</v>
      </c>
    </row>
    <row r="399" spans="22:26">
      <c r="V399" s="26">
        <f t="shared" si="26"/>
        <v>19000100</v>
      </c>
      <c r="W399" s="26">
        <f t="shared" si="27"/>
        <v>0</v>
      </c>
      <c r="X399" s="26">
        <f>(SUMIF(F:F,IF(H:H="福禄20两全",F:F,0),险种!R:R)-SUMIFS(R:R,F:F,F:F,M:M,"&lt;=1"))*_xlfn.IFS(G:G=4126,1,OR(G:G&gt;4126,G:G&lt;4126),0)</f>
        <v>0</v>
      </c>
      <c r="Y399" s="26">
        <f t="shared" si="28"/>
        <v>0</v>
      </c>
      <c r="Z399" s="26">
        <f t="shared" si="29"/>
        <v>0</v>
      </c>
    </row>
    <row r="400" spans="22:26">
      <c r="V400" s="26">
        <f t="shared" ref="V400:V463" si="30">TEXT(J:J,"yyyymmdd")*1</f>
        <v>19000100</v>
      </c>
      <c r="W400" s="26">
        <f t="shared" ref="W400:W463" si="31">IF(AND(M:M&gt;1,R:R&gt;3000),1,0)-IF(AND(M:M&gt;1,R:R&gt;3000,G:G=4126),1,0)-IF(AND(M:M&gt;1,R:R&gt;3000,G:G=4127),1,0)+IF(X:X&gt;=3000,1,0)</f>
        <v>0</v>
      </c>
      <c r="X400" s="26">
        <f>(SUMIF(F:F,IF(H:H="福禄20两全",F:F,0),险种!R:R)-SUMIFS(R:R,F:F,F:F,M:M,"&lt;=1"))*_xlfn.IFS(G:G=4126,1,OR(G:G&gt;4126,G:G&lt;4126),0)</f>
        <v>0</v>
      </c>
      <c r="Y400" s="26">
        <f t="shared" si="28"/>
        <v>0</v>
      </c>
      <c r="Z400" s="26">
        <f t="shared" si="29"/>
        <v>0</v>
      </c>
    </row>
    <row r="401" spans="22:26">
      <c r="V401" s="26">
        <f t="shared" si="30"/>
        <v>19000100</v>
      </c>
      <c r="W401" s="26">
        <f t="shared" si="31"/>
        <v>0</v>
      </c>
      <c r="X401" s="26">
        <f>(SUMIF(F:F,IF(H:H="福禄20两全",F:F,0),险种!R:R)-SUMIFS(R:R,F:F,F:F,M:M,"&lt;=1"))*_xlfn.IFS(G:G=4126,1,OR(G:G&gt;4126,G:G&lt;4126),0)</f>
        <v>0</v>
      </c>
      <c r="Y401" s="26">
        <f t="shared" si="28"/>
        <v>0</v>
      </c>
      <c r="Z401" s="26">
        <f t="shared" si="29"/>
        <v>0</v>
      </c>
    </row>
    <row r="402" spans="22:26">
      <c r="V402" s="26">
        <f t="shared" si="30"/>
        <v>19000100</v>
      </c>
      <c r="W402" s="26">
        <f t="shared" si="31"/>
        <v>0</v>
      </c>
      <c r="X402" s="26">
        <f>(SUMIF(F:F,IF(H:H="福禄20两全",F:F,0),险种!R:R)-SUMIFS(R:R,F:F,F:F,M:M,"&lt;=1"))*_xlfn.IFS(G:G=4126,1,OR(G:G&gt;4126,G:G&lt;4126),0)</f>
        <v>0</v>
      </c>
      <c r="Y402" s="26">
        <f t="shared" si="28"/>
        <v>0</v>
      </c>
      <c r="Z402" s="26">
        <f t="shared" si="29"/>
        <v>0</v>
      </c>
    </row>
    <row r="403" spans="22:26">
      <c r="V403" s="26">
        <f t="shared" si="30"/>
        <v>19000100</v>
      </c>
      <c r="W403" s="26">
        <f t="shared" si="31"/>
        <v>0</v>
      </c>
      <c r="X403" s="26">
        <f>(SUMIF(F:F,IF(H:H="福禄20两全",F:F,0),险种!R:R)-SUMIFS(R:R,F:F,F:F,M:M,"&lt;=1"))*_xlfn.IFS(G:G=4126,1,OR(G:G&gt;4126,G:G&lt;4126),0)</f>
        <v>0</v>
      </c>
      <c r="Y403" s="26">
        <f t="shared" si="28"/>
        <v>0</v>
      </c>
      <c r="Z403" s="26">
        <f t="shared" si="29"/>
        <v>0</v>
      </c>
    </row>
    <row r="404" spans="22:26">
      <c r="V404" s="26">
        <f t="shared" si="30"/>
        <v>19000100</v>
      </c>
      <c r="W404" s="26">
        <f t="shared" si="31"/>
        <v>0</v>
      </c>
      <c r="X404" s="26">
        <f>(SUMIF(F:F,IF(H:H="福禄20两全",F:F,0),险种!R:R)-SUMIFS(R:R,F:F,F:F,M:M,"&lt;=1"))*_xlfn.IFS(G:G=4126,1,OR(G:G&gt;4126,G:G&lt;4126),0)</f>
        <v>0</v>
      </c>
      <c r="Y404" s="26">
        <f t="shared" si="28"/>
        <v>0</v>
      </c>
      <c r="Z404" s="26">
        <f t="shared" si="29"/>
        <v>0</v>
      </c>
    </row>
    <row r="405" spans="22:26">
      <c r="V405" s="26">
        <f t="shared" si="30"/>
        <v>19000100</v>
      </c>
      <c r="W405" s="26">
        <f t="shared" si="31"/>
        <v>0</v>
      </c>
      <c r="X405" s="26">
        <f>(SUMIF(F:F,IF(H:H="福禄20两全",F:F,0),险种!R:R)-SUMIFS(R:R,F:F,F:F,M:M,"&lt;=1"))*_xlfn.IFS(G:G=4126,1,OR(G:G&gt;4126,G:G&lt;4126),0)</f>
        <v>0</v>
      </c>
      <c r="Y405" s="26">
        <f t="shared" si="28"/>
        <v>0</v>
      </c>
      <c r="Z405" s="26">
        <f t="shared" si="29"/>
        <v>0</v>
      </c>
    </row>
    <row r="406" spans="22:26">
      <c r="V406" s="26">
        <f t="shared" si="30"/>
        <v>19000100</v>
      </c>
      <c r="W406" s="26">
        <f t="shared" si="31"/>
        <v>0</v>
      </c>
      <c r="X406" s="26">
        <f>(SUMIF(F:F,IF(H:H="福禄20两全",F:F,0),险种!R:R)-SUMIFS(R:R,F:F,F:F,M:M,"&lt;=1"))*_xlfn.IFS(G:G=4126,1,OR(G:G&gt;4126,G:G&lt;4126),0)</f>
        <v>0</v>
      </c>
      <c r="Y406" s="26">
        <f t="shared" si="28"/>
        <v>0</v>
      </c>
      <c r="Z406" s="26">
        <f t="shared" si="29"/>
        <v>0</v>
      </c>
    </row>
    <row r="407" spans="22:26">
      <c r="V407" s="26">
        <f t="shared" si="30"/>
        <v>19000100</v>
      </c>
      <c r="W407" s="26">
        <f t="shared" si="31"/>
        <v>0</v>
      </c>
      <c r="X407" s="26">
        <f>(SUMIF(F:F,IF(H:H="福禄20两全",F:F,0),险种!R:R)-SUMIFS(R:R,F:F,F:F,M:M,"&lt;=1"))*_xlfn.IFS(G:G=4126,1,OR(G:G&gt;4126,G:G&lt;4126),0)</f>
        <v>0</v>
      </c>
      <c r="Y407" s="26">
        <f t="shared" si="28"/>
        <v>0</v>
      </c>
      <c r="Z407" s="26">
        <f t="shared" si="29"/>
        <v>0</v>
      </c>
    </row>
    <row r="408" spans="22:26">
      <c r="V408" s="26">
        <f t="shared" si="30"/>
        <v>19000100</v>
      </c>
      <c r="W408" s="26">
        <f t="shared" si="31"/>
        <v>0</v>
      </c>
      <c r="X408" s="26">
        <f>(SUMIF(F:F,IF(H:H="福禄20两全",F:F,0),险种!R:R)-SUMIFS(R:R,F:F,F:F,M:M,"&lt;=1"))*_xlfn.IFS(G:G=4126,1,OR(G:G&gt;4126,G:G&lt;4126),0)</f>
        <v>0</v>
      </c>
      <c r="Y408" s="26">
        <f t="shared" si="28"/>
        <v>0</v>
      </c>
      <c r="Z408" s="26">
        <f t="shared" si="29"/>
        <v>0</v>
      </c>
    </row>
    <row r="409" spans="22:26">
      <c r="V409" s="26">
        <f t="shared" si="30"/>
        <v>19000100</v>
      </c>
      <c r="W409" s="26">
        <f t="shared" si="31"/>
        <v>0</v>
      </c>
      <c r="X409" s="26">
        <f>(SUMIF(F:F,IF(H:H="福禄20两全",F:F,0),险种!R:R)-SUMIFS(R:R,F:F,F:F,M:M,"&lt;=1"))*_xlfn.IFS(G:G=4126,1,OR(G:G&gt;4126,G:G&lt;4126),0)</f>
        <v>0</v>
      </c>
      <c r="Y409" s="26">
        <f t="shared" si="28"/>
        <v>0</v>
      </c>
      <c r="Z409" s="26">
        <f t="shared" si="29"/>
        <v>0</v>
      </c>
    </row>
    <row r="410" spans="22:26">
      <c r="V410" s="26">
        <f t="shared" si="30"/>
        <v>19000100</v>
      </c>
      <c r="W410" s="26">
        <f t="shared" si="31"/>
        <v>0</v>
      </c>
      <c r="X410" s="26">
        <f>(SUMIF(F:F,IF(H:H="福禄20两全",F:F,0),险种!R:R)-SUMIFS(R:R,F:F,F:F,M:M,"&lt;=1"))*_xlfn.IFS(G:G=4126,1,OR(G:G&gt;4126,G:G&lt;4126),0)</f>
        <v>0</v>
      </c>
      <c r="Y410" s="26">
        <f t="shared" si="28"/>
        <v>0</v>
      </c>
      <c r="Z410" s="26">
        <f t="shared" si="29"/>
        <v>0</v>
      </c>
    </row>
    <row r="411" spans="22:26">
      <c r="V411" s="26">
        <f t="shared" si="30"/>
        <v>19000100</v>
      </c>
      <c r="W411" s="26">
        <f t="shared" si="31"/>
        <v>0</v>
      </c>
      <c r="X411" s="26">
        <f>(SUMIF(F:F,IF(H:H="福禄20两全",F:F,0),险种!R:R)-SUMIFS(R:R,F:F,F:F,M:M,"&lt;=1"))*_xlfn.IFS(G:G=4126,1,OR(G:G&gt;4126,G:G&lt;4126),0)</f>
        <v>0</v>
      </c>
      <c r="Y411" s="26">
        <f t="shared" si="28"/>
        <v>0</v>
      </c>
      <c r="Z411" s="26">
        <f t="shared" si="29"/>
        <v>0</v>
      </c>
    </row>
    <row r="412" spans="22:26">
      <c r="V412" s="26">
        <f t="shared" si="30"/>
        <v>19000100</v>
      </c>
      <c r="W412" s="26">
        <f t="shared" si="31"/>
        <v>0</v>
      </c>
      <c r="X412" s="26">
        <f>(SUMIF(F:F,IF(H:H="福禄20两全",F:F,0),险种!R:R)-SUMIFS(R:R,F:F,F:F,M:M,"&lt;=1"))*_xlfn.IFS(G:G=4126,1,OR(G:G&gt;4126,G:G&lt;4126),0)</f>
        <v>0</v>
      </c>
      <c r="Y412" s="26">
        <f t="shared" si="28"/>
        <v>0</v>
      </c>
      <c r="Z412" s="26">
        <f t="shared" si="29"/>
        <v>0</v>
      </c>
    </row>
    <row r="413" spans="22:26">
      <c r="V413" s="26">
        <f t="shared" si="30"/>
        <v>19000100</v>
      </c>
      <c r="W413" s="26">
        <f t="shared" si="31"/>
        <v>0</v>
      </c>
      <c r="X413" s="26">
        <f>(SUMIF(F:F,IF(H:H="福禄20两全",F:F,0),险种!R:R)-SUMIFS(R:R,F:F,F:F,M:M,"&lt;=1"))*_xlfn.IFS(G:G=4126,1,OR(G:G&gt;4126,G:G&lt;4126),0)</f>
        <v>0</v>
      </c>
      <c r="Y413" s="26">
        <f t="shared" si="28"/>
        <v>0</v>
      </c>
      <c r="Z413" s="26">
        <f t="shared" si="29"/>
        <v>0</v>
      </c>
    </row>
    <row r="414" spans="22:26">
      <c r="V414" s="26">
        <f t="shared" si="30"/>
        <v>19000100</v>
      </c>
      <c r="W414" s="26">
        <f t="shared" si="31"/>
        <v>0</v>
      </c>
      <c r="X414" s="26">
        <f>(SUMIF(F:F,IF(H:H="福禄20两全",F:F,0),险种!R:R)-SUMIFS(R:R,F:F,F:F,M:M,"&lt;=1"))*_xlfn.IFS(G:G=4126,1,OR(G:G&gt;4126,G:G&lt;4126),0)</f>
        <v>0</v>
      </c>
      <c r="Y414" s="26">
        <f t="shared" si="28"/>
        <v>0</v>
      </c>
      <c r="Z414" s="26">
        <f t="shared" si="29"/>
        <v>0</v>
      </c>
    </row>
    <row r="415" spans="22:26">
      <c r="V415" s="26">
        <f t="shared" si="30"/>
        <v>19000100</v>
      </c>
      <c r="W415" s="26">
        <f t="shared" si="31"/>
        <v>0</v>
      </c>
      <c r="X415" s="26">
        <f>(SUMIF(F:F,IF(H:H="福禄20两全",F:F,0),险种!R:R)-SUMIFS(R:R,F:F,F:F,M:M,"&lt;=1"))*_xlfn.IFS(G:G=4126,1,OR(G:G&gt;4126,G:G&lt;4126),0)</f>
        <v>0</v>
      </c>
      <c r="Y415" s="26">
        <f t="shared" si="28"/>
        <v>0</v>
      </c>
      <c r="Z415" s="26">
        <f t="shared" si="29"/>
        <v>0</v>
      </c>
    </row>
    <row r="416" spans="22:26">
      <c r="V416" s="26">
        <f t="shared" si="30"/>
        <v>19000100</v>
      </c>
      <c r="W416" s="26">
        <f t="shared" si="31"/>
        <v>0</v>
      </c>
      <c r="X416" s="26">
        <f>(SUMIF(F:F,IF(H:H="福禄20两全",F:F,0),险种!R:R)-SUMIFS(R:R,F:F,F:F,M:M,"&lt;=1"))*_xlfn.IFS(G:G=4126,1,OR(G:G&gt;4126,G:G&lt;4126),0)</f>
        <v>0</v>
      </c>
      <c r="Y416" s="26">
        <f t="shared" si="28"/>
        <v>0</v>
      </c>
      <c r="Z416" s="26">
        <f t="shared" si="29"/>
        <v>0</v>
      </c>
    </row>
    <row r="417" spans="22:26">
      <c r="V417" s="26">
        <f t="shared" si="30"/>
        <v>19000100</v>
      </c>
      <c r="W417" s="26">
        <f t="shared" si="31"/>
        <v>0</v>
      </c>
      <c r="X417" s="26">
        <f>(SUMIF(F:F,IF(H:H="福禄20两全",F:F,0),险种!R:R)-SUMIFS(R:R,F:F,F:F,M:M,"&lt;=1"))*_xlfn.IFS(G:G=4126,1,OR(G:G&gt;4126,G:G&lt;4126),0)</f>
        <v>0</v>
      </c>
      <c r="Y417" s="26">
        <f t="shared" si="28"/>
        <v>0</v>
      </c>
      <c r="Z417" s="26">
        <f t="shared" si="29"/>
        <v>0</v>
      </c>
    </row>
    <row r="418" spans="22:26">
      <c r="V418" s="26">
        <f t="shared" si="30"/>
        <v>19000100</v>
      </c>
      <c r="W418" s="26">
        <f t="shared" si="31"/>
        <v>0</v>
      </c>
      <c r="X418" s="26">
        <f>(SUMIF(F:F,IF(H:H="福禄20两全",F:F,0),险种!R:R)-SUMIFS(R:R,F:F,F:F,M:M,"&lt;=1"))*_xlfn.IFS(G:G=4126,1,OR(G:G&gt;4126,G:G&lt;4126),0)</f>
        <v>0</v>
      </c>
      <c r="Y418" s="26">
        <f t="shared" si="28"/>
        <v>0</v>
      </c>
      <c r="Z418" s="26">
        <f t="shared" si="29"/>
        <v>0</v>
      </c>
    </row>
    <row r="419" spans="22:26">
      <c r="V419" s="26">
        <f t="shared" si="30"/>
        <v>19000100</v>
      </c>
      <c r="W419" s="26">
        <f t="shared" si="31"/>
        <v>0</v>
      </c>
      <c r="X419" s="26">
        <f>(SUMIF(F:F,IF(H:H="福禄20两全",F:F,0),险种!R:R)-SUMIFS(R:R,F:F,F:F,M:M,"&lt;=1"))*_xlfn.IFS(G:G=4126,1,OR(G:G&gt;4126,G:G&lt;4126),0)</f>
        <v>0</v>
      </c>
      <c r="Y419" s="26">
        <f t="shared" si="28"/>
        <v>0</v>
      </c>
      <c r="Z419" s="26">
        <f t="shared" si="29"/>
        <v>0</v>
      </c>
    </row>
    <row r="420" spans="22:26">
      <c r="V420" s="26">
        <f t="shared" si="30"/>
        <v>19000100</v>
      </c>
      <c r="W420" s="26">
        <f t="shared" si="31"/>
        <v>0</v>
      </c>
      <c r="X420" s="26">
        <f>(SUMIF(F:F,IF(H:H="福禄20两全",F:F,0),险种!R:R)-SUMIFS(R:R,F:F,F:F,M:M,"&lt;=1"))*_xlfn.IFS(G:G=4126,1,OR(G:G&gt;4126,G:G&lt;4126),0)</f>
        <v>0</v>
      </c>
      <c r="Y420" s="26">
        <f t="shared" si="28"/>
        <v>0</v>
      </c>
      <c r="Z420" s="26">
        <f t="shared" si="29"/>
        <v>0</v>
      </c>
    </row>
    <row r="421" spans="22:26">
      <c r="V421" s="26">
        <f t="shared" si="30"/>
        <v>19000100</v>
      </c>
      <c r="W421" s="26">
        <f t="shared" si="31"/>
        <v>0</v>
      </c>
      <c r="X421" s="26">
        <f>(SUMIF(F:F,IF(H:H="福禄20两全",F:F,0),险种!R:R)-SUMIFS(R:R,F:F,F:F,M:M,"&lt;=1"))*_xlfn.IFS(G:G=4126,1,OR(G:G&gt;4126,G:G&lt;4126),0)</f>
        <v>0</v>
      </c>
      <c r="Y421" s="26">
        <f t="shared" si="28"/>
        <v>0</v>
      </c>
      <c r="Z421" s="26">
        <f t="shared" si="29"/>
        <v>0</v>
      </c>
    </row>
    <row r="422" spans="22:26">
      <c r="V422" s="26">
        <f t="shared" si="30"/>
        <v>19000100</v>
      </c>
      <c r="W422" s="26">
        <f t="shared" si="31"/>
        <v>0</v>
      </c>
      <c r="X422" s="26">
        <f>(SUMIF(F:F,IF(H:H="福禄20两全",F:F,0),险种!R:R)-SUMIFS(R:R,F:F,F:F,M:M,"&lt;=1"))*_xlfn.IFS(G:G=4126,1,OR(G:G&gt;4126,G:G&lt;4126),0)</f>
        <v>0</v>
      </c>
      <c r="Y422" s="26">
        <f t="shared" si="28"/>
        <v>0</v>
      </c>
      <c r="Z422" s="26">
        <f t="shared" si="29"/>
        <v>0</v>
      </c>
    </row>
    <row r="423" spans="22:26">
      <c r="V423" s="26">
        <f t="shared" si="30"/>
        <v>19000100</v>
      </c>
      <c r="W423" s="26">
        <f t="shared" si="31"/>
        <v>0</v>
      </c>
      <c r="X423" s="26">
        <f>(SUMIF(F:F,IF(H:H="福禄20两全",F:F,0),险种!R:R)-SUMIFS(R:R,F:F,F:F,M:M,"&lt;=1"))*_xlfn.IFS(G:G=4126,1,OR(G:G&gt;4126,G:G&lt;4126),0)</f>
        <v>0</v>
      </c>
      <c r="Y423" s="26">
        <f t="shared" si="28"/>
        <v>0</v>
      </c>
      <c r="Z423" s="26">
        <f t="shared" si="29"/>
        <v>0</v>
      </c>
    </row>
    <row r="424" spans="22:26">
      <c r="V424" s="26">
        <f t="shared" si="30"/>
        <v>19000100</v>
      </c>
      <c r="W424" s="26">
        <f t="shared" si="31"/>
        <v>0</v>
      </c>
      <c r="X424" s="26">
        <f>(SUMIF(F:F,IF(H:H="福禄20两全",F:F,0),险种!R:R)-SUMIFS(R:R,F:F,F:F,M:M,"&lt;=1"))*_xlfn.IFS(G:G=4126,1,OR(G:G&gt;4126,G:G&lt;4126),0)</f>
        <v>0</v>
      </c>
      <c r="Y424" s="26">
        <f t="shared" si="28"/>
        <v>0</v>
      </c>
      <c r="Z424" s="26">
        <f t="shared" si="29"/>
        <v>0</v>
      </c>
    </row>
    <row r="425" spans="22:26">
      <c r="V425" s="26">
        <f t="shared" si="30"/>
        <v>19000100</v>
      </c>
      <c r="W425" s="26">
        <f t="shared" si="31"/>
        <v>0</v>
      </c>
      <c r="X425" s="26">
        <f>(SUMIF(F:F,IF(H:H="福禄20两全",F:F,0),险种!R:R)-SUMIFS(R:R,F:F,F:F,M:M,"&lt;=1"))*_xlfn.IFS(G:G=4126,1,OR(G:G&gt;4126,G:G&lt;4126),0)</f>
        <v>0</v>
      </c>
      <c r="Y425" s="26">
        <f t="shared" si="28"/>
        <v>0</v>
      </c>
      <c r="Z425" s="26">
        <f t="shared" si="29"/>
        <v>0</v>
      </c>
    </row>
    <row r="426" spans="22:26">
      <c r="V426" s="26">
        <f t="shared" si="30"/>
        <v>19000100</v>
      </c>
      <c r="W426" s="26">
        <f t="shared" si="31"/>
        <v>0</v>
      </c>
      <c r="X426" s="26">
        <f>(SUMIF(F:F,IF(H:H="福禄20两全",F:F,0),险种!R:R)-SUMIFS(R:R,F:F,F:F,M:M,"&lt;=1"))*_xlfn.IFS(G:G=4126,1,OR(G:G&gt;4126,G:G&lt;4126),0)</f>
        <v>0</v>
      </c>
      <c r="Y426" s="26">
        <f t="shared" si="28"/>
        <v>0</v>
      </c>
      <c r="Z426" s="26">
        <f t="shared" si="29"/>
        <v>0</v>
      </c>
    </row>
    <row r="427" spans="22:26">
      <c r="V427" s="26">
        <f t="shared" si="30"/>
        <v>19000100</v>
      </c>
      <c r="W427" s="26">
        <f t="shared" si="31"/>
        <v>0</v>
      </c>
      <c r="X427" s="26">
        <f>(SUMIF(F:F,IF(H:H="福禄20两全",F:F,0),险种!R:R)-SUMIFS(R:R,F:F,F:F,M:M,"&lt;=1"))*_xlfn.IFS(G:G=4126,1,OR(G:G&gt;4126,G:G&lt;4126),0)</f>
        <v>0</v>
      </c>
      <c r="Y427" s="26">
        <f t="shared" si="28"/>
        <v>0</v>
      </c>
      <c r="Z427" s="26">
        <f t="shared" si="29"/>
        <v>0</v>
      </c>
    </row>
    <row r="428" spans="22:26">
      <c r="V428" s="26">
        <f t="shared" si="30"/>
        <v>19000100</v>
      </c>
      <c r="W428" s="26">
        <f t="shared" si="31"/>
        <v>0</v>
      </c>
      <c r="X428" s="26">
        <f>(SUMIF(F:F,IF(H:H="福禄20两全",F:F,0),险种!R:R)-SUMIFS(R:R,F:F,F:F,M:M,"&lt;=1"))*_xlfn.IFS(G:G=4126,1,OR(G:G&gt;4126,G:G&lt;4126),0)</f>
        <v>0</v>
      </c>
      <c r="Y428" s="26">
        <f t="shared" si="28"/>
        <v>0</v>
      </c>
      <c r="Z428" s="26">
        <f t="shared" si="29"/>
        <v>0</v>
      </c>
    </row>
    <row r="429" spans="22:26">
      <c r="V429" s="26">
        <f t="shared" si="30"/>
        <v>19000100</v>
      </c>
      <c r="W429" s="26">
        <f t="shared" si="31"/>
        <v>0</v>
      </c>
      <c r="X429" s="26">
        <f>(SUMIF(F:F,IF(H:H="福禄20两全",F:F,0),险种!R:R)-SUMIFS(R:R,F:F,F:F,M:M,"&lt;=1"))*_xlfn.IFS(G:G=4126,1,OR(G:G&gt;4126,G:G&lt;4126),0)</f>
        <v>0</v>
      </c>
      <c r="Y429" s="26">
        <f t="shared" si="28"/>
        <v>0</v>
      </c>
      <c r="Z429" s="26">
        <f t="shared" si="29"/>
        <v>0</v>
      </c>
    </row>
    <row r="430" spans="22:26">
      <c r="V430" s="26">
        <f t="shared" si="30"/>
        <v>19000100</v>
      </c>
      <c r="W430" s="26">
        <f t="shared" si="31"/>
        <v>0</v>
      </c>
      <c r="X430" s="26">
        <f>(SUMIF(F:F,IF(H:H="福禄20两全",F:F,0),险种!R:R)-SUMIFS(R:R,F:F,F:F,M:M,"&lt;=1"))*_xlfn.IFS(G:G=4126,1,OR(G:G&gt;4126,G:G&lt;4126),0)</f>
        <v>0</v>
      </c>
      <c r="Y430" s="26">
        <f t="shared" si="28"/>
        <v>0</v>
      </c>
      <c r="Z430" s="26">
        <f t="shared" si="29"/>
        <v>0</v>
      </c>
    </row>
    <row r="431" spans="22:26">
      <c r="V431" s="26">
        <f t="shared" si="30"/>
        <v>19000100</v>
      </c>
      <c r="W431" s="26">
        <f t="shared" si="31"/>
        <v>0</v>
      </c>
      <c r="X431" s="26">
        <f>(SUMIF(F:F,IF(H:H="福禄20两全",F:F,0),险种!R:R)-SUMIFS(R:R,F:F,F:F,M:M,"&lt;=1"))*_xlfn.IFS(G:G=4126,1,OR(G:G&gt;4126,G:G&lt;4126),0)</f>
        <v>0</v>
      </c>
      <c r="Y431" s="26">
        <f t="shared" si="28"/>
        <v>0</v>
      </c>
      <c r="Z431" s="26">
        <f t="shared" si="29"/>
        <v>0</v>
      </c>
    </row>
    <row r="432" spans="22:26">
      <c r="V432" s="26">
        <f t="shared" si="30"/>
        <v>19000100</v>
      </c>
      <c r="W432" s="26">
        <f t="shared" si="31"/>
        <v>0</v>
      </c>
      <c r="X432" s="26">
        <f>(SUMIF(F:F,IF(H:H="福禄20两全",F:F,0),险种!R:R)-SUMIFS(R:R,F:F,F:F,M:M,"&lt;=1"))*_xlfn.IFS(G:G=4126,1,OR(G:G&gt;4126,G:G&lt;4126),0)</f>
        <v>0</v>
      </c>
      <c r="Y432" s="26">
        <f t="shared" si="28"/>
        <v>0</v>
      </c>
      <c r="Z432" s="26">
        <f t="shared" si="29"/>
        <v>0</v>
      </c>
    </row>
    <row r="433" spans="22:26">
      <c r="V433" s="26">
        <f t="shared" si="30"/>
        <v>19000100</v>
      </c>
      <c r="W433" s="26">
        <f t="shared" si="31"/>
        <v>0</v>
      </c>
      <c r="X433" s="26">
        <f>(SUMIF(F:F,IF(H:H="福禄20两全",F:F,0),险种!R:R)-SUMIFS(R:R,F:F,F:F,M:M,"&lt;=1"))*_xlfn.IFS(G:G=4126,1,OR(G:G&gt;4126,G:G&lt;4126),0)</f>
        <v>0</v>
      </c>
      <c r="Y433" s="26">
        <f t="shared" si="28"/>
        <v>0</v>
      </c>
      <c r="Z433" s="26">
        <f t="shared" si="29"/>
        <v>0</v>
      </c>
    </row>
    <row r="434" spans="22:26">
      <c r="V434" s="26">
        <f t="shared" si="30"/>
        <v>19000100</v>
      </c>
      <c r="W434" s="26">
        <f t="shared" si="31"/>
        <v>0</v>
      </c>
      <c r="X434" s="26">
        <f>(SUMIF(F:F,IF(H:H="福禄20两全",F:F,0),险种!R:R)-SUMIFS(R:R,F:F,F:F,M:M,"&lt;=1"))*_xlfn.IFS(G:G=4126,1,OR(G:G&gt;4126,G:G&lt;4126),0)</f>
        <v>0</v>
      </c>
      <c r="Y434" s="26">
        <f t="shared" si="28"/>
        <v>0</v>
      </c>
      <c r="Z434" s="26">
        <f t="shared" si="29"/>
        <v>0</v>
      </c>
    </row>
    <row r="435" spans="22:26">
      <c r="V435" s="26">
        <f t="shared" si="30"/>
        <v>19000100</v>
      </c>
      <c r="W435" s="26">
        <f t="shared" si="31"/>
        <v>0</v>
      </c>
      <c r="X435" s="26">
        <f>(SUMIF(F:F,IF(H:H="福禄20两全",F:F,0),险种!R:R)-SUMIFS(R:R,F:F,F:F,M:M,"&lt;=1"))*_xlfn.IFS(G:G=4126,1,OR(G:G&gt;4126,G:G&lt;4126),0)</f>
        <v>0</v>
      </c>
      <c r="Y435" s="26">
        <f t="shared" si="28"/>
        <v>0</v>
      </c>
      <c r="Z435" s="26">
        <f t="shared" si="29"/>
        <v>0</v>
      </c>
    </row>
    <row r="436" spans="22:26">
      <c r="V436" s="26">
        <f t="shared" si="30"/>
        <v>19000100</v>
      </c>
      <c r="W436" s="26">
        <f t="shared" si="31"/>
        <v>0</v>
      </c>
      <c r="X436" s="26">
        <f>(SUMIF(F:F,IF(H:H="福禄20两全",F:F,0),险种!R:R)-SUMIFS(R:R,F:F,F:F,M:M,"&lt;=1"))*_xlfn.IFS(G:G=4126,1,OR(G:G&gt;4126,G:G&lt;4126),0)</f>
        <v>0</v>
      </c>
      <c r="Y436" s="26">
        <f t="shared" si="28"/>
        <v>0</v>
      </c>
      <c r="Z436" s="26">
        <f t="shared" si="29"/>
        <v>0</v>
      </c>
    </row>
    <row r="437" spans="22:26">
      <c r="V437" s="26">
        <f t="shared" si="30"/>
        <v>19000100</v>
      </c>
      <c r="W437" s="26">
        <f t="shared" si="31"/>
        <v>0</v>
      </c>
      <c r="X437" s="26">
        <f>(SUMIF(F:F,IF(H:H="福禄20两全",F:F,0),险种!R:R)-SUMIFS(R:R,F:F,F:F,M:M,"&lt;=1"))*_xlfn.IFS(G:G=4126,1,OR(G:G&gt;4126,G:G&lt;4126),0)</f>
        <v>0</v>
      </c>
      <c r="Y437" s="26">
        <f t="shared" si="28"/>
        <v>0</v>
      </c>
      <c r="Z437" s="26">
        <f t="shared" si="29"/>
        <v>0</v>
      </c>
    </row>
    <row r="438" spans="22:26">
      <c r="V438" s="26">
        <f t="shared" si="30"/>
        <v>19000100</v>
      </c>
      <c r="W438" s="26">
        <f t="shared" si="31"/>
        <v>0</v>
      </c>
      <c r="X438" s="26">
        <f>(SUMIF(F:F,IF(H:H="福禄20两全",F:F,0),险种!R:R)-SUMIFS(R:R,F:F,F:F,M:M,"&lt;=1"))*_xlfn.IFS(G:G=4126,1,OR(G:G&gt;4126,G:G&lt;4126),0)</f>
        <v>0</v>
      </c>
      <c r="Y438" s="26">
        <f t="shared" si="28"/>
        <v>0</v>
      </c>
      <c r="Z438" s="26">
        <f t="shared" si="29"/>
        <v>0</v>
      </c>
    </row>
    <row r="439" spans="22:26">
      <c r="V439" s="26">
        <f t="shared" si="30"/>
        <v>19000100</v>
      </c>
      <c r="W439" s="26">
        <f t="shared" si="31"/>
        <v>0</v>
      </c>
      <c r="X439" s="26">
        <f>(SUMIF(F:F,IF(H:H="福禄20两全",F:F,0),险种!R:R)-SUMIFS(R:R,F:F,F:F,M:M,"&lt;=1"))*_xlfn.IFS(G:G=4126,1,OR(G:G&gt;4126,G:G&lt;4126),0)</f>
        <v>0</v>
      </c>
      <c r="Y439" s="26">
        <f t="shared" si="28"/>
        <v>0</v>
      </c>
      <c r="Z439" s="26">
        <f t="shared" si="29"/>
        <v>0</v>
      </c>
    </row>
    <row r="440" spans="22:26">
      <c r="V440" s="26">
        <f t="shared" si="30"/>
        <v>19000100</v>
      </c>
      <c r="W440" s="26">
        <f t="shared" si="31"/>
        <v>0</v>
      </c>
      <c r="X440" s="26">
        <f>(SUMIF(F:F,IF(H:H="福禄20两全",F:F,0),险种!R:R)-SUMIFS(R:R,F:F,F:F,M:M,"&lt;=1"))*_xlfn.IFS(G:G=4126,1,OR(G:G&gt;4126,G:G&lt;4126),0)</f>
        <v>0</v>
      </c>
      <c r="Y440" s="26">
        <f t="shared" si="28"/>
        <v>0</v>
      </c>
      <c r="Z440" s="26">
        <f t="shared" si="29"/>
        <v>0</v>
      </c>
    </row>
    <row r="441" spans="22:26">
      <c r="V441" s="26">
        <f t="shared" si="30"/>
        <v>19000100</v>
      </c>
      <c r="W441" s="26">
        <f t="shared" si="31"/>
        <v>0</v>
      </c>
      <c r="X441" s="26">
        <f>(SUMIF(F:F,IF(H:H="福禄20两全",F:F,0),险种!R:R)-SUMIFS(R:R,F:F,F:F,M:M,"&lt;=1"))*_xlfn.IFS(G:G=4126,1,OR(G:G&gt;4126,G:G&lt;4126),0)</f>
        <v>0</v>
      </c>
      <c r="Y441" s="26">
        <f t="shared" si="28"/>
        <v>0</v>
      </c>
      <c r="Z441" s="26">
        <f t="shared" si="29"/>
        <v>0</v>
      </c>
    </row>
    <row r="442" spans="22:26">
      <c r="V442" s="26">
        <f t="shared" si="30"/>
        <v>19000100</v>
      </c>
      <c r="W442" s="26">
        <f t="shared" si="31"/>
        <v>0</v>
      </c>
      <c r="X442" s="26">
        <f>(SUMIF(F:F,IF(H:H="福禄20两全",F:F,0),险种!R:R)-SUMIFS(R:R,F:F,F:F,M:M,"&lt;=1"))*_xlfn.IFS(G:G=4126,1,OR(G:G&gt;4126,G:G&lt;4126),0)</f>
        <v>0</v>
      </c>
      <c r="Y442" s="26">
        <f t="shared" si="28"/>
        <v>0</v>
      </c>
      <c r="Z442" s="26">
        <f t="shared" si="29"/>
        <v>0</v>
      </c>
    </row>
    <row r="443" spans="22:26">
      <c r="V443" s="26">
        <f t="shared" si="30"/>
        <v>19000100</v>
      </c>
      <c r="W443" s="26">
        <f t="shared" si="31"/>
        <v>0</v>
      </c>
      <c r="X443" s="26">
        <f>(SUMIF(F:F,IF(H:H="福禄20两全",F:F,0),险种!R:R)-SUMIFS(R:R,F:F,F:F,M:M,"&lt;=1"))*_xlfn.IFS(G:G=4126,1,OR(G:G&gt;4126,G:G&lt;4126),0)</f>
        <v>0</v>
      </c>
      <c r="Y443" s="26">
        <f t="shared" si="28"/>
        <v>0</v>
      </c>
      <c r="Z443" s="26">
        <f t="shared" si="29"/>
        <v>0</v>
      </c>
    </row>
    <row r="444" spans="22:26">
      <c r="V444" s="26">
        <f t="shared" si="30"/>
        <v>19000100</v>
      </c>
      <c r="W444" s="26">
        <f t="shared" si="31"/>
        <v>0</v>
      </c>
      <c r="X444" s="26">
        <f>(SUMIF(F:F,IF(H:H="福禄20两全",F:F,0),险种!R:R)-SUMIFS(R:R,F:F,F:F,M:M,"&lt;=1"))*_xlfn.IFS(G:G=4126,1,OR(G:G&gt;4126,G:G&lt;4126),0)</f>
        <v>0</v>
      </c>
      <c r="Y444" s="26">
        <f t="shared" si="28"/>
        <v>0</v>
      </c>
      <c r="Z444" s="26">
        <f t="shared" si="29"/>
        <v>0</v>
      </c>
    </row>
    <row r="445" spans="22:26">
      <c r="V445" s="26">
        <f t="shared" si="30"/>
        <v>19000100</v>
      </c>
      <c r="W445" s="26">
        <f t="shared" si="31"/>
        <v>0</v>
      </c>
      <c r="X445" s="26">
        <f>(SUMIF(F:F,IF(H:H="福禄20两全",F:F,0),险种!R:R)-SUMIFS(R:R,F:F,F:F,M:M,"&lt;=1"))*_xlfn.IFS(G:G=4126,1,OR(G:G&gt;4126,G:G&lt;4126),0)</f>
        <v>0</v>
      </c>
      <c r="Y445" s="26">
        <f t="shared" si="28"/>
        <v>0</v>
      </c>
      <c r="Z445" s="26">
        <f t="shared" si="29"/>
        <v>0</v>
      </c>
    </row>
    <row r="446" spans="22:26">
      <c r="V446" s="26">
        <f t="shared" si="30"/>
        <v>19000100</v>
      </c>
      <c r="W446" s="26">
        <f t="shared" si="31"/>
        <v>0</v>
      </c>
      <c r="X446" s="26">
        <f>(SUMIF(F:F,IF(H:H="福禄20两全",F:F,0),险种!R:R)-SUMIFS(R:R,F:F,F:F,M:M,"&lt;=1"))*_xlfn.IFS(G:G=4126,1,OR(G:G&gt;4126,G:G&lt;4126),0)</f>
        <v>0</v>
      </c>
      <c r="Y446" s="26">
        <f t="shared" si="28"/>
        <v>0</v>
      </c>
      <c r="Z446" s="26">
        <f t="shared" si="29"/>
        <v>0</v>
      </c>
    </row>
    <row r="447" spans="22:26">
      <c r="V447" s="26">
        <f t="shared" si="30"/>
        <v>19000100</v>
      </c>
      <c r="W447" s="26">
        <f t="shared" si="31"/>
        <v>0</v>
      </c>
      <c r="X447" s="26">
        <f>(SUMIF(F:F,IF(H:H="福禄20两全",F:F,0),险种!R:R)-SUMIFS(R:R,F:F,F:F,M:M,"&lt;=1"))*_xlfn.IFS(G:G=4126,1,OR(G:G&gt;4126,G:G&lt;4126),0)</f>
        <v>0</v>
      </c>
      <c r="Y447" s="26">
        <f t="shared" si="28"/>
        <v>0</v>
      </c>
      <c r="Z447" s="26">
        <f t="shared" si="29"/>
        <v>0</v>
      </c>
    </row>
    <row r="448" spans="22:26">
      <c r="V448" s="26">
        <f t="shared" si="30"/>
        <v>19000100</v>
      </c>
      <c r="W448" s="26">
        <f t="shared" si="31"/>
        <v>0</v>
      </c>
      <c r="X448" s="26">
        <f>(SUMIF(F:F,IF(H:H="福禄20两全",F:F,0),险种!R:R)-SUMIFS(R:R,F:F,F:F,M:M,"&lt;=1"))*_xlfn.IFS(G:G=4126,1,OR(G:G&gt;4126,G:G&lt;4126),0)</f>
        <v>0</v>
      </c>
      <c r="Y448" s="26">
        <f t="shared" si="28"/>
        <v>0</v>
      </c>
      <c r="Z448" s="26">
        <f t="shared" si="29"/>
        <v>0</v>
      </c>
    </row>
    <row r="449" spans="22:26">
      <c r="V449" s="26">
        <f t="shared" si="30"/>
        <v>19000100</v>
      </c>
      <c r="W449" s="26">
        <f t="shared" si="31"/>
        <v>0</v>
      </c>
      <c r="X449" s="26">
        <f>(SUMIF(F:F,IF(H:H="福禄20两全",F:F,0),险种!R:R)-SUMIFS(R:R,F:F,F:F,M:M,"&lt;=1"))*_xlfn.IFS(G:G=4126,1,OR(G:G&gt;4126,G:G&lt;4126),0)</f>
        <v>0</v>
      </c>
      <c r="Y449" s="26">
        <f t="shared" si="28"/>
        <v>0</v>
      </c>
      <c r="Z449" s="26">
        <f t="shared" si="29"/>
        <v>0</v>
      </c>
    </row>
    <row r="450" spans="22:26">
      <c r="V450" s="26">
        <f t="shared" si="30"/>
        <v>19000100</v>
      </c>
      <c r="W450" s="26">
        <f t="shared" si="31"/>
        <v>0</v>
      </c>
      <c r="X450" s="26">
        <f>(SUMIF(F:F,IF(H:H="福禄20两全",F:F,0),险种!R:R)-SUMIFS(R:R,F:F,F:F,M:M,"&lt;=1"))*_xlfn.IFS(G:G=4126,1,OR(G:G&gt;4126,G:G&lt;4126),0)</f>
        <v>0</v>
      </c>
      <c r="Y450" s="26">
        <f t="shared" si="28"/>
        <v>0</v>
      </c>
      <c r="Z450" s="26">
        <f t="shared" si="29"/>
        <v>0</v>
      </c>
    </row>
    <row r="451" spans="22:26">
      <c r="V451" s="26">
        <f t="shared" si="30"/>
        <v>19000100</v>
      </c>
      <c r="W451" s="26">
        <f t="shared" si="31"/>
        <v>0</v>
      </c>
      <c r="X451" s="26">
        <f>(SUMIF(F:F,IF(H:H="福禄20两全",F:F,0),险种!R:R)-SUMIFS(R:R,F:F,F:F,M:M,"&lt;=1"))*_xlfn.IFS(G:G=4126,1,OR(G:G&gt;4126,G:G&lt;4126),0)</f>
        <v>0</v>
      </c>
      <c r="Y451" s="26">
        <f t="shared" ref="Y451:Y502" si="32">IF(AND(W:W=1,V:V&lt;=20210510),1,0)</f>
        <v>0</v>
      </c>
      <c r="Z451" s="26">
        <f t="shared" ref="Z451:Z502" si="33">ROUNDDOWN(IF(AND(R:R&gt;=1000,M:M&gt;1),R:R,0)/1000,0)</f>
        <v>0</v>
      </c>
    </row>
    <row r="452" spans="22:26">
      <c r="V452" s="26">
        <f t="shared" si="30"/>
        <v>19000100</v>
      </c>
      <c r="W452" s="26">
        <f t="shared" si="31"/>
        <v>0</v>
      </c>
      <c r="X452" s="26">
        <f>(SUMIF(F:F,IF(H:H="福禄20两全",F:F,0),险种!R:R)-SUMIFS(R:R,F:F,F:F,M:M,"&lt;=1"))*_xlfn.IFS(G:G=4126,1,OR(G:G&gt;4126,G:G&lt;4126),0)</f>
        <v>0</v>
      </c>
      <c r="Y452" s="26">
        <f t="shared" si="32"/>
        <v>0</v>
      </c>
      <c r="Z452" s="26">
        <f t="shared" si="33"/>
        <v>0</v>
      </c>
    </row>
    <row r="453" spans="22:26">
      <c r="V453" s="26">
        <f t="shared" si="30"/>
        <v>19000100</v>
      </c>
      <c r="W453" s="26">
        <f t="shared" si="31"/>
        <v>0</v>
      </c>
      <c r="X453" s="26">
        <f>(SUMIF(F:F,IF(H:H="福禄20两全",F:F,0),险种!R:R)-SUMIFS(R:R,F:F,F:F,M:M,"&lt;=1"))*_xlfn.IFS(G:G=4126,1,OR(G:G&gt;4126,G:G&lt;4126),0)</f>
        <v>0</v>
      </c>
      <c r="Y453" s="26">
        <f t="shared" si="32"/>
        <v>0</v>
      </c>
      <c r="Z453" s="26">
        <f t="shared" si="33"/>
        <v>0</v>
      </c>
    </row>
    <row r="454" spans="22:26">
      <c r="V454" s="26">
        <f t="shared" si="30"/>
        <v>19000100</v>
      </c>
      <c r="W454" s="26">
        <f t="shared" si="31"/>
        <v>0</v>
      </c>
      <c r="X454" s="26">
        <f>(SUMIF(F:F,IF(H:H="福禄20两全",F:F,0),险种!R:R)-SUMIFS(R:R,F:F,F:F,M:M,"&lt;=1"))*_xlfn.IFS(G:G=4126,1,OR(G:G&gt;4126,G:G&lt;4126),0)</f>
        <v>0</v>
      </c>
      <c r="Y454" s="26">
        <f t="shared" si="32"/>
        <v>0</v>
      </c>
      <c r="Z454" s="26">
        <f t="shared" si="33"/>
        <v>0</v>
      </c>
    </row>
    <row r="455" spans="22:26">
      <c r="V455" s="26">
        <f t="shared" si="30"/>
        <v>19000100</v>
      </c>
      <c r="W455" s="26">
        <f t="shared" si="31"/>
        <v>0</v>
      </c>
      <c r="X455" s="26">
        <f>(SUMIF(F:F,IF(H:H="福禄20两全",F:F,0),险种!R:R)-SUMIFS(R:R,F:F,F:F,M:M,"&lt;=1"))*_xlfn.IFS(G:G=4126,1,OR(G:G&gt;4126,G:G&lt;4126),0)</f>
        <v>0</v>
      </c>
      <c r="Y455" s="26">
        <f t="shared" si="32"/>
        <v>0</v>
      </c>
      <c r="Z455" s="26">
        <f t="shared" si="33"/>
        <v>0</v>
      </c>
    </row>
    <row r="456" spans="22:26">
      <c r="V456" s="26">
        <f t="shared" si="30"/>
        <v>19000100</v>
      </c>
      <c r="W456" s="26">
        <f t="shared" si="31"/>
        <v>0</v>
      </c>
      <c r="X456" s="26">
        <f>(SUMIF(F:F,IF(H:H="福禄20两全",F:F,0),险种!R:R)-SUMIFS(R:R,F:F,F:F,M:M,"&lt;=1"))*_xlfn.IFS(G:G=4126,1,OR(G:G&gt;4126,G:G&lt;4126),0)</f>
        <v>0</v>
      </c>
      <c r="Y456" s="26">
        <f t="shared" si="32"/>
        <v>0</v>
      </c>
      <c r="Z456" s="26">
        <f t="shared" si="33"/>
        <v>0</v>
      </c>
    </row>
    <row r="457" spans="22:26">
      <c r="V457" s="26">
        <f t="shared" si="30"/>
        <v>19000100</v>
      </c>
      <c r="W457" s="26">
        <f t="shared" si="31"/>
        <v>0</v>
      </c>
      <c r="X457" s="26">
        <f>(SUMIF(F:F,IF(H:H="福禄20两全",F:F,0),险种!R:R)-SUMIFS(R:R,F:F,F:F,M:M,"&lt;=1"))*_xlfn.IFS(G:G=4126,1,OR(G:G&gt;4126,G:G&lt;4126),0)</f>
        <v>0</v>
      </c>
      <c r="Y457" s="26">
        <f t="shared" si="32"/>
        <v>0</v>
      </c>
      <c r="Z457" s="26">
        <f t="shared" si="33"/>
        <v>0</v>
      </c>
    </row>
    <row r="458" spans="22:26">
      <c r="V458" s="26">
        <f t="shared" si="30"/>
        <v>19000100</v>
      </c>
      <c r="W458" s="26">
        <f t="shared" si="31"/>
        <v>0</v>
      </c>
      <c r="X458" s="26">
        <f>(SUMIF(F:F,IF(H:H="福禄20两全",F:F,0),险种!R:R)-SUMIFS(R:R,F:F,F:F,M:M,"&lt;=1"))*_xlfn.IFS(G:G=4126,1,OR(G:G&gt;4126,G:G&lt;4126),0)</f>
        <v>0</v>
      </c>
      <c r="Y458" s="26">
        <f t="shared" si="32"/>
        <v>0</v>
      </c>
      <c r="Z458" s="26">
        <f t="shared" si="33"/>
        <v>0</v>
      </c>
    </row>
    <row r="459" spans="22:26">
      <c r="V459" s="26">
        <f t="shared" si="30"/>
        <v>19000100</v>
      </c>
      <c r="W459" s="26">
        <f t="shared" si="31"/>
        <v>0</v>
      </c>
      <c r="X459" s="26">
        <f>(SUMIF(F:F,IF(H:H="福禄20两全",F:F,0),险种!R:R)-SUMIFS(R:R,F:F,F:F,M:M,"&lt;=1"))*_xlfn.IFS(G:G=4126,1,OR(G:G&gt;4126,G:G&lt;4126),0)</f>
        <v>0</v>
      </c>
      <c r="Y459" s="26">
        <f t="shared" si="32"/>
        <v>0</v>
      </c>
      <c r="Z459" s="26">
        <f t="shared" si="33"/>
        <v>0</v>
      </c>
    </row>
    <row r="460" spans="22:26">
      <c r="V460" s="26">
        <f t="shared" si="30"/>
        <v>19000100</v>
      </c>
      <c r="W460" s="26">
        <f t="shared" si="31"/>
        <v>0</v>
      </c>
      <c r="X460" s="26">
        <f>(SUMIF(F:F,IF(H:H="福禄20两全",F:F,0),险种!R:R)-SUMIFS(R:R,F:F,F:F,M:M,"&lt;=1"))*_xlfn.IFS(G:G=4126,1,OR(G:G&gt;4126,G:G&lt;4126),0)</f>
        <v>0</v>
      </c>
      <c r="Y460" s="26">
        <f t="shared" si="32"/>
        <v>0</v>
      </c>
      <c r="Z460" s="26">
        <f t="shared" si="33"/>
        <v>0</v>
      </c>
    </row>
    <row r="461" spans="22:26">
      <c r="V461" s="26">
        <f t="shared" si="30"/>
        <v>19000100</v>
      </c>
      <c r="W461" s="26">
        <f t="shared" si="31"/>
        <v>0</v>
      </c>
      <c r="X461" s="26">
        <f>(SUMIF(F:F,IF(H:H="福禄20两全",F:F,0),险种!R:R)-SUMIFS(R:R,F:F,F:F,M:M,"&lt;=1"))*_xlfn.IFS(G:G=4126,1,OR(G:G&gt;4126,G:G&lt;4126),0)</f>
        <v>0</v>
      </c>
      <c r="Y461" s="26">
        <f t="shared" si="32"/>
        <v>0</v>
      </c>
      <c r="Z461" s="26">
        <f t="shared" si="33"/>
        <v>0</v>
      </c>
    </row>
    <row r="462" spans="22:26">
      <c r="V462" s="26">
        <f t="shared" si="30"/>
        <v>19000100</v>
      </c>
      <c r="W462" s="26">
        <f t="shared" si="31"/>
        <v>0</v>
      </c>
      <c r="X462" s="26">
        <f>(SUMIF(F:F,IF(H:H="福禄20两全",F:F,0),险种!R:R)-SUMIFS(R:R,F:F,F:F,M:M,"&lt;=1"))*_xlfn.IFS(G:G=4126,1,OR(G:G&gt;4126,G:G&lt;4126),0)</f>
        <v>0</v>
      </c>
      <c r="Y462" s="26">
        <f t="shared" si="32"/>
        <v>0</v>
      </c>
      <c r="Z462" s="26">
        <f t="shared" si="33"/>
        <v>0</v>
      </c>
    </row>
    <row r="463" spans="22:26">
      <c r="V463" s="26">
        <f t="shared" si="30"/>
        <v>19000100</v>
      </c>
      <c r="W463" s="26">
        <f t="shared" si="31"/>
        <v>0</v>
      </c>
      <c r="X463" s="26">
        <f>(SUMIF(F:F,IF(H:H="福禄20两全",F:F,0),险种!R:R)-SUMIFS(R:R,F:F,F:F,M:M,"&lt;=1"))*_xlfn.IFS(G:G=4126,1,OR(G:G&gt;4126,G:G&lt;4126),0)</f>
        <v>0</v>
      </c>
      <c r="Y463" s="26">
        <f t="shared" si="32"/>
        <v>0</v>
      </c>
      <c r="Z463" s="26">
        <f t="shared" si="33"/>
        <v>0</v>
      </c>
    </row>
    <row r="464" spans="22:26">
      <c r="V464" s="26">
        <f t="shared" ref="V464:V502" si="34">TEXT(J:J,"yyyymmdd")*1</f>
        <v>19000100</v>
      </c>
      <c r="W464" s="26">
        <f t="shared" ref="W464:W502" si="35">IF(AND(M:M&gt;1,R:R&gt;3000),1,0)-IF(AND(M:M&gt;1,R:R&gt;3000,G:G=4126),1,0)-IF(AND(M:M&gt;1,R:R&gt;3000,G:G=4127),1,0)+IF(X:X&gt;=3000,1,0)</f>
        <v>0</v>
      </c>
      <c r="X464" s="26">
        <f>(SUMIF(F:F,IF(H:H="福禄20两全",F:F,0),险种!R:R)-SUMIFS(R:R,F:F,F:F,M:M,"&lt;=1"))*_xlfn.IFS(G:G=4126,1,OR(G:G&gt;4126,G:G&lt;4126),0)</f>
        <v>0</v>
      </c>
      <c r="Y464" s="26">
        <f t="shared" si="32"/>
        <v>0</v>
      </c>
      <c r="Z464" s="26">
        <f t="shared" si="33"/>
        <v>0</v>
      </c>
    </row>
    <row r="465" spans="22:26">
      <c r="V465" s="26">
        <f t="shared" si="34"/>
        <v>19000100</v>
      </c>
      <c r="W465" s="26">
        <f t="shared" si="35"/>
        <v>0</v>
      </c>
      <c r="X465" s="26">
        <f>(SUMIF(F:F,IF(H:H="福禄20两全",F:F,0),险种!R:R)-SUMIFS(R:R,F:F,F:F,M:M,"&lt;=1"))*_xlfn.IFS(G:G=4126,1,OR(G:G&gt;4126,G:G&lt;4126),0)</f>
        <v>0</v>
      </c>
      <c r="Y465" s="26">
        <f t="shared" si="32"/>
        <v>0</v>
      </c>
      <c r="Z465" s="26">
        <f t="shared" si="33"/>
        <v>0</v>
      </c>
    </row>
    <row r="466" spans="22:26">
      <c r="V466" s="26">
        <f t="shared" si="34"/>
        <v>19000100</v>
      </c>
      <c r="W466" s="26">
        <f t="shared" si="35"/>
        <v>0</v>
      </c>
      <c r="X466" s="26">
        <f>(SUMIF(F:F,IF(H:H="福禄20两全",F:F,0),险种!R:R)-SUMIFS(R:R,F:F,F:F,M:M,"&lt;=1"))*_xlfn.IFS(G:G=4126,1,OR(G:G&gt;4126,G:G&lt;4126),0)</f>
        <v>0</v>
      </c>
      <c r="Y466" s="26">
        <f t="shared" si="32"/>
        <v>0</v>
      </c>
      <c r="Z466" s="26">
        <f t="shared" si="33"/>
        <v>0</v>
      </c>
    </row>
    <row r="467" spans="22:26">
      <c r="V467" s="26">
        <f t="shared" si="34"/>
        <v>19000100</v>
      </c>
      <c r="W467" s="26">
        <f t="shared" si="35"/>
        <v>0</v>
      </c>
      <c r="X467" s="26">
        <f>(SUMIF(F:F,IF(H:H="福禄20两全",F:F,0),险种!R:R)-SUMIFS(R:R,F:F,F:F,M:M,"&lt;=1"))*_xlfn.IFS(G:G=4126,1,OR(G:G&gt;4126,G:G&lt;4126),0)</f>
        <v>0</v>
      </c>
      <c r="Y467" s="26">
        <f t="shared" si="32"/>
        <v>0</v>
      </c>
      <c r="Z467" s="26">
        <f t="shared" si="33"/>
        <v>0</v>
      </c>
    </row>
    <row r="468" spans="22:26">
      <c r="V468" s="26">
        <f t="shared" si="34"/>
        <v>19000100</v>
      </c>
      <c r="W468" s="26">
        <f t="shared" si="35"/>
        <v>0</v>
      </c>
      <c r="X468" s="26">
        <f>(SUMIF(F:F,IF(H:H="福禄20两全",F:F,0),险种!R:R)-SUMIFS(R:R,F:F,F:F,M:M,"&lt;=1"))*_xlfn.IFS(G:G=4126,1,OR(G:G&gt;4126,G:G&lt;4126),0)</f>
        <v>0</v>
      </c>
      <c r="Y468" s="26">
        <f t="shared" si="32"/>
        <v>0</v>
      </c>
      <c r="Z468" s="26">
        <f t="shared" si="33"/>
        <v>0</v>
      </c>
    </row>
    <row r="469" spans="22:26">
      <c r="V469" s="26">
        <f t="shared" si="34"/>
        <v>19000100</v>
      </c>
      <c r="W469" s="26">
        <f t="shared" si="35"/>
        <v>0</v>
      </c>
      <c r="X469" s="26">
        <f>(SUMIF(F:F,IF(H:H="福禄20两全",F:F,0),险种!R:R)-SUMIFS(R:R,F:F,F:F,M:M,"&lt;=1"))*_xlfn.IFS(G:G=4126,1,OR(G:G&gt;4126,G:G&lt;4126),0)</f>
        <v>0</v>
      </c>
      <c r="Y469" s="26">
        <f t="shared" si="32"/>
        <v>0</v>
      </c>
      <c r="Z469" s="26">
        <f t="shared" si="33"/>
        <v>0</v>
      </c>
    </row>
    <row r="470" spans="22:26">
      <c r="V470" s="26">
        <f t="shared" si="34"/>
        <v>19000100</v>
      </c>
      <c r="W470" s="26">
        <f t="shared" si="35"/>
        <v>0</v>
      </c>
      <c r="X470" s="26">
        <f>(SUMIF(F:F,IF(H:H="福禄20两全",F:F,0),险种!R:R)-SUMIFS(R:R,F:F,F:F,M:M,"&lt;=1"))*_xlfn.IFS(G:G=4126,1,OR(G:G&gt;4126,G:G&lt;4126),0)</f>
        <v>0</v>
      </c>
      <c r="Y470" s="26">
        <f t="shared" si="32"/>
        <v>0</v>
      </c>
      <c r="Z470" s="26">
        <f t="shared" si="33"/>
        <v>0</v>
      </c>
    </row>
    <row r="471" spans="22:26">
      <c r="V471" s="26">
        <f t="shared" si="34"/>
        <v>19000100</v>
      </c>
      <c r="W471" s="26">
        <f t="shared" si="35"/>
        <v>0</v>
      </c>
      <c r="X471" s="26">
        <f>(SUMIF(F:F,IF(H:H="福禄20两全",F:F,0),险种!R:R)-SUMIFS(R:R,F:F,F:F,M:M,"&lt;=1"))*_xlfn.IFS(G:G=4126,1,OR(G:G&gt;4126,G:G&lt;4126),0)</f>
        <v>0</v>
      </c>
      <c r="Y471" s="26">
        <f t="shared" si="32"/>
        <v>0</v>
      </c>
      <c r="Z471" s="26">
        <f t="shared" si="33"/>
        <v>0</v>
      </c>
    </row>
    <row r="472" spans="22:26">
      <c r="V472" s="26">
        <f t="shared" si="34"/>
        <v>19000100</v>
      </c>
      <c r="W472" s="26">
        <f t="shared" si="35"/>
        <v>0</v>
      </c>
      <c r="X472" s="26">
        <f>(SUMIF(F:F,IF(H:H="福禄20两全",F:F,0),险种!R:R)-SUMIFS(R:R,F:F,F:F,M:M,"&lt;=1"))*_xlfn.IFS(G:G=4126,1,OR(G:G&gt;4126,G:G&lt;4126),0)</f>
        <v>0</v>
      </c>
      <c r="Y472" s="26">
        <f t="shared" si="32"/>
        <v>0</v>
      </c>
      <c r="Z472" s="26">
        <f t="shared" si="33"/>
        <v>0</v>
      </c>
    </row>
    <row r="473" spans="22:26">
      <c r="V473" s="26">
        <f t="shared" si="34"/>
        <v>19000100</v>
      </c>
      <c r="W473" s="26">
        <f t="shared" si="35"/>
        <v>0</v>
      </c>
      <c r="X473" s="26">
        <f>(SUMIF(F:F,IF(H:H="福禄20两全",F:F,0),险种!R:R)-SUMIFS(R:R,F:F,F:F,M:M,"&lt;=1"))*_xlfn.IFS(G:G=4126,1,OR(G:G&gt;4126,G:G&lt;4126),0)</f>
        <v>0</v>
      </c>
      <c r="Y473" s="26">
        <f t="shared" si="32"/>
        <v>0</v>
      </c>
      <c r="Z473" s="26">
        <f t="shared" si="33"/>
        <v>0</v>
      </c>
    </row>
    <row r="474" spans="22:26">
      <c r="V474" s="26">
        <f t="shared" si="34"/>
        <v>19000100</v>
      </c>
      <c r="W474" s="26">
        <f t="shared" si="35"/>
        <v>0</v>
      </c>
      <c r="X474" s="26">
        <f>(SUMIF(F:F,IF(H:H="福禄20两全",F:F,0),险种!R:R)-SUMIFS(R:R,F:F,F:F,M:M,"&lt;=1"))*_xlfn.IFS(G:G=4126,1,OR(G:G&gt;4126,G:G&lt;4126),0)</f>
        <v>0</v>
      </c>
      <c r="Y474" s="26">
        <f t="shared" si="32"/>
        <v>0</v>
      </c>
      <c r="Z474" s="26">
        <f t="shared" si="33"/>
        <v>0</v>
      </c>
    </row>
    <row r="475" spans="22:26">
      <c r="V475" s="26">
        <f t="shared" si="34"/>
        <v>19000100</v>
      </c>
      <c r="W475" s="26">
        <f t="shared" si="35"/>
        <v>0</v>
      </c>
      <c r="X475" s="26">
        <f>(SUMIF(F:F,IF(H:H="福禄20两全",F:F,0),险种!R:R)-SUMIFS(R:R,F:F,F:F,M:M,"&lt;=1"))*_xlfn.IFS(G:G=4126,1,OR(G:G&gt;4126,G:G&lt;4126),0)</f>
        <v>0</v>
      </c>
      <c r="Y475" s="26">
        <f t="shared" si="32"/>
        <v>0</v>
      </c>
      <c r="Z475" s="26">
        <f t="shared" si="33"/>
        <v>0</v>
      </c>
    </row>
    <row r="476" spans="22:26">
      <c r="V476" s="26">
        <f t="shared" si="34"/>
        <v>19000100</v>
      </c>
      <c r="W476" s="26">
        <f t="shared" si="35"/>
        <v>0</v>
      </c>
      <c r="X476" s="26">
        <f>(SUMIF(F:F,IF(H:H="福禄20两全",F:F,0),险种!R:R)-SUMIFS(R:R,F:F,F:F,M:M,"&lt;=1"))*_xlfn.IFS(G:G=4126,1,OR(G:G&gt;4126,G:G&lt;4126),0)</f>
        <v>0</v>
      </c>
      <c r="Y476" s="26">
        <f t="shared" si="32"/>
        <v>0</v>
      </c>
      <c r="Z476" s="26">
        <f t="shared" si="33"/>
        <v>0</v>
      </c>
    </row>
    <row r="477" spans="22:26">
      <c r="V477" s="26">
        <f t="shared" si="34"/>
        <v>19000100</v>
      </c>
      <c r="W477" s="26">
        <f t="shared" si="35"/>
        <v>0</v>
      </c>
      <c r="X477" s="26">
        <f>(SUMIF(F:F,IF(H:H="福禄20两全",F:F,0),险种!R:R)-SUMIFS(R:R,F:F,F:F,M:M,"&lt;=1"))*_xlfn.IFS(G:G=4126,1,OR(G:G&gt;4126,G:G&lt;4126),0)</f>
        <v>0</v>
      </c>
      <c r="Y477" s="26">
        <f t="shared" si="32"/>
        <v>0</v>
      </c>
      <c r="Z477" s="26">
        <f t="shared" si="33"/>
        <v>0</v>
      </c>
    </row>
    <row r="478" spans="22:26">
      <c r="V478" s="26">
        <f t="shared" si="34"/>
        <v>19000100</v>
      </c>
      <c r="W478" s="26">
        <f t="shared" si="35"/>
        <v>0</v>
      </c>
      <c r="X478" s="26">
        <f>(SUMIF(F:F,IF(H:H="福禄20两全",F:F,0),险种!R:R)-SUMIFS(R:R,F:F,F:F,M:M,"&lt;=1"))*_xlfn.IFS(G:G=4126,1,OR(G:G&gt;4126,G:G&lt;4126),0)</f>
        <v>0</v>
      </c>
      <c r="Y478" s="26">
        <f t="shared" si="32"/>
        <v>0</v>
      </c>
      <c r="Z478" s="26">
        <f t="shared" si="33"/>
        <v>0</v>
      </c>
    </row>
    <row r="479" spans="22:26">
      <c r="V479" s="26">
        <f t="shared" si="34"/>
        <v>19000100</v>
      </c>
      <c r="W479" s="26">
        <f t="shared" si="35"/>
        <v>0</v>
      </c>
      <c r="X479" s="26">
        <f>(SUMIF(F:F,IF(H:H="福禄20两全",F:F,0),险种!R:R)-SUMIFS(R:R,F:F,F:F,M:M,"&lt;=1"))*_xlfn.IFS(G:G=4126,1,OR(G:G&gt;4126,G:G&lt;4126),0)</f>
        <v>0</v>
      </c>
      <c r="Y479" s="26">
        <f t="shared" si="32"/>
        <v>0</v>
      </c>
      <c r="Z479" s="26">
        <f t="shared" si="33"/>
        <v>0</v>
      </c>
    </row>
    <row r="480" spans="22:26">
      <c r="V480" s="26">
        <f t="shared" si="34"/>
        <v>19000100</v>
      </c>
      <c r="W480" s="26">
        <f t="shared" si="35"/>
        <v>0</v>
      </c>
      <c r="X480" s="26">
        <f>(SUMIF(F:F,IF(H:H="福禄20两全",F:F,0),险种!R:R)-SUMIFS(R:R,F:F,F:F,M:M,"&lt;=1"))*_xlfn.IFS(G:G=4126,1,OR(G:G&gt;4126,G:G&lt;4126),0)</f>
        <v>0</v>
      </c>
      <c r="Y480" s="26">
        <f t="shared" si="32"/>
        <v>0</v>
      </c>
      <c r="Z480" s="26">
        <f t="shared" si="33"/>
        <v>0</v>
      </c>
    </row>
    <row r="481" spans="22:26">
      <c r="V481" s="26">
        <f t="shared" si="34"/>
        <v>19000100</v>
      </c>
      <c r="W481" s="26">
        <f t="shared" si="35"/>
        <v>0</v>
      </c>
      <c r="X481" s="26">
        <f>(SUMIF(F:F,IF(H:H="福禄20两全",F:F,0),险种!R:R)-SUMIFS(R:R,F:F,F:F,M:M,"&lt;=1"))*_xlfn.IFS(G:G=4126,1,OR(G:G&gt;4126,G:G&lt;4126),0)</f>
        <v>0</v>
      </c>
      <c r="Y481" s="26">
        <f t="shared" si="32"/>
        <v>0</v>
      </c>
      <c r="Z481" s="26">
        <f t="shared" si="33"/>
        <v>0</v>
      </c>
    </row>
    <row r="482" spans="22:26">
      <c r="V482" s="26">
        <f t="shared" si="34"/>
        <v>19000100</v>
      </c>
      <c r="W482" s="26">
        <f t="shared" si="35"/>
        <v>0</v>
      </c>
      <c r="X482" s="26">
        <f>(SUMIF(F:F,IF(H:H="福禄20两全",F:F,0),险种!R:R)-SUMIFS(R:R,F:F,F:F,M:M,"&lt;=1"))*_xlfn.IFS(G:G=4126,1,OR(G:G&gt;4126,G:G&lt;4126),0)</f>
        <v>0</v>
      </c>
      <c r="Y482" s="26">
        <f t="shared" si="32"/>
        <v>0</v>
      </c>
      <c r="Z482" s="26">
        <f t="shared" si="33"/>
        <v>0</v>
      </c>
    </row>
    <row r="483" spans="22:26">
      <c r="V483" s="26">
        <f t="shared" si="34"/>
        <v>19000100</v>
      </c>
      <c r="W483" s="26">
        <f t="shared" si="35"/>
        <v>0</v>
      </c>
      <c r="X483" s="26">
        <f>(SUMIF(F:F,IF(H:H="福禄20两全",F:F,0),险种!R:R)-SUMIFS(R:R,F:F,F:F,M:M,"&lt;=1"))*_xlfn.IFS(G:G=4126,1,OR(G:G&gt;4126,G:G&lt;4126),0)</f>
        <v>0</v>
      </c>
      <c r="Y483" s="26">
        <f t="shared" si="32"/>
        <v>0</v>
      </c>
      <c r="Z483" s="26">
        <f t="shared" si="33"/>
        <v>0</v>
      </c>
    </row>
    <row r="484" spans="22:26">
      <c r="V484" s="26">
        <f t="shared" si="34"/>
        <v>19000100</v>
      </c>
      <c r="W484" s="26">
        <f t="shared" si="35"/>
        <v>0</v>
      </c>
      <c r="X484" s="26">
        <f>(SUMIF(F:F,IF(H:H="福禄20两全",F:F,0),险种!R:R)-SUMIFS(R:R,F:F,F:F,M:M,"&lt;=1"))*_xlfn.IFS(G:G=4126,1,OR(G:G&gt;4126,G:G&lt;4126),0)</f>
        <v>0</v>
      </c>
      <c r="Y484" s="26">
        <f t="shared" si="32"/>
        <v>0</v>
      </c>
      <c r="Z484" s="26">
        <f t="shared" si="33"/>
        <v>0</v>
      </c>
    </row>
    <row r="485" spans="22:26">
      <c r="V485" s="26">
        <f t="shared" si="34"/>
        <v>19000100</v>
      </c>
      <c r="W485" s="26">
        <f t="shared" si="35"/>
        <v>0</v>
      </c>
      <c r="X485" s="26">
        <f>(SUMIF(F:F,IF(H:H="福禄20两全",F:F,0),险种!R:R)-SUMIFS(R:R,F:F,F:F,M:M,"&lt;=1"))*_xlfn.IFS(G:G=4126,1,OR(G:G&gt;4126,G:G&lt;4126),0)</f>
        <v>0</v>
      </c>
      <c r="Y485" s="26">
        <f t="shared" si="32"/>
        <v>0</v>
      </c>
      <c r="Z485" s="26">
        <f t="shared" si="33"/>
        <v>0</v>
      </c>
    </row>
    <row r="486" spans="22:26">
      <c r="V486" s="26">
        <f t="shared" si="34"/>
        <v>19000100</v>
      </c>
      <c r="W486" s="26">
        <f t="shared" si="35"/>
        <v>0</v>
      </c>
      <c r="X486" s="26">
        <f>(SUMIF(F:F,IF(H:H="福禄20两全",F:F,0),险种!R:R)-SUMIFS(R:R,F:F,F:F,M:M,"&lt;=1"))*_xlfn.IFS(G:G=4126,1,OR(G:G&gt;4126,G:G&lt;4126),0)</f>
        <v>0</v>
      </c>
      <c r="Y486" s="26">
        <f t="shared" si="32"/>
        <v>0</v>
      </c>
      <c r="Z486" s="26">
        <f t="shared" si="33"/>
        <v>0</v>
      </c>
    </row>
    <row r="487" spans="22:26">
      <c r="V487" s="26">
        <f t="shared" si="34"/>
        <v>19000100</v>
      </c>
      <c r="W487" s="26">
        <f t="shared" si="35"/>
        <v>0</v>
      </c>
      <c r="X487" s="26">
        <f>(SUMIF(F:F,IF(H:H="福禄20两全",F:F,0),险种!R:R)-SUMIFS(R:R,F:F,F:F,M:M,"&lt;=1"))*_xlfn.IFS(G:G=4126,1,OR(G:G&gt;4126,G:G&lt;4126),0)</f>
        <v>0</v>
      </c>
      <c r="Y487" s="26">
        <f t="shared" si="32"/>
        <v>0</v>
      </c>
      <c r="Z487" s="26">
        <f t="shared" si="33"/>
        <v>0</v>
      </c>
    </row>
    <row r="488" spans="22:26">
      <c r="V488" s="26">
        <f t="shared" si="34"/>
        <v>19000100</v>
      </c>
      <c r="W488" s="26">
        <f t="shared" si="35"/>
        <v>0</v>
      </c>
      <c r="X488" s="26">
        <f>(SUMIF(F:F,IF(H:H="福禄20两全",F:F,0),险种!R:R)-SUMIFS(R:R,F:F,F:F,M:M,"&lt;=1"))*_xlfn.IFS(G:G=4126,1,OR(G:G&gt;4126,G:G&lt;4126),0)</f>
        <v>0</v>
      </c>
      <c r="Y488" s="26">
        <f t="shared" si="32"/>
        <v>0</v>
      </c>
      <c r="Z488" s="26">
        <f t="shared" si="33"/>
        <v>0</v>
      </c>
    </row>
    <row r="489" spans="22:26">
      <c r="V489" s="26">
        <f t="shared" si="34"/>
        <v>19000100</v>
      </c>
      <c r="W489" s="26">
        <f t="shared" si="35"/>
        <v>0</v>
      </c>
      <c r="X489" s="26">
        <f>(SUMIF(F:F,IF(H:H="福禄20两全",F:F,0),险种!R:R)-SUMIFS(R:R,F:F,F:F,M:M,"&lt;=1"))*_xlfn.IFS(G:G=4126,1,OR(G:G&gt;4126,G:G&lt;4126),0)</f>
        <v>0</v>
      </c>
      <c r="Y489" s="26">
        <f t="shared" si="32"/>
        <v>0</v>
      </c>
      <c r="Z489" s="26">
        <f t="shared" si="33"/>
        <v>0</v>
      </c>
    </row>
    <row r="490" spans="22:26">
      <c r="V490" s="26">
        <f t="shared" si="34"/>
        <v>19000100</v>
      </c>
      <c r="W490" s="26">
        <f t="shared" si="35"/>
        <v>0</v>
      </c>
      <c r="X490" s="26">
        <f>(SUMIF(F:F,IF(H:H="福禄20两全",F:F,0),险种!R:R)-SUMIFS(R:R,F:F,F:F,M:M,"&lt;=1"))*_xlfn.IFS(G:G=4126,1,OR(G:G&gt;4126,G:G&lt;4126),0)</f>
        <v>0</v>
      </c>
      <c r="Y490" s="26">
        <f t="shared" si="32"/>
        <v>0</v>
      </c>
      <c r="Z490" s="26">
        <f t="shared" si="33"/>
        <v>0</v>
      </c>
    </row>
    <row r="491" spans="22:26">
      <c r="V491" s="26">
        <f t="shared" si="34"/>
        <v>19000100</v>
      </c>
      <c r="W491" s="26">
        <f t="shared" si="35"/>
        <v>0</v>
      </c>
      <c r="X491" s="26">
        <f>(SUMIF(F:F,IF(H:H="福禄20两全",F:F,0),险种!R:R)-SUMIFS(R:R,F:F,F:F,M:M,"&lt;=1"))*_xlfn.IFS(G:G=4126,1,OR(G:G&gt;4126,G:G&lt;4126),0)</f>
        <v>0</v>
      </c>
      <c r="Y491" s="26">
        <f t="shared" si="32"/>
        <v>0</v>
      </c>
      <c r="Z491" s="26">
        <f t="shared" si="33"/>
        <v>0</v>
      </c>
    </row>
    <row r="492" spans="22:26">
      <c r="V492" s="26">
        <f t="shared" si="34"/>
        <v>19000100</v>
      </c>
      <c r="W492" s="26">
        <f t="shared" si="35"/>
        <v>0</v>
      </c>
      <c r="X492" s="26">
        <f>(SUMIF(F:F,IF(H:H="福禄20两全",F:F,0),险种!R:R)-SUMIFS(R:R,F:F,F:F,M:M,"&lt;=1"))*_xlfn.IFS(G:G=4126,1,OR(G:G&gt;4126,G:G&lt;4126),0)</f>
        <v>0</v>
      </c>
      <c r="Y492" s="26">
        <f t="shared" si="32"/>
        <v>0</v>
      </c>
      <c r="Z492" s="26">
        <f t="shared" si="33"/>
        <v>0</v>
      </c>
    </row>
    <row r="493" spans="22:26">
      <c r="V493" s="26">
        <f t="shared" si="34"/>
        <v>19000100</v>
      </c>
      <c r="W493" s="26">
        <f t="shared" si="35"/>
        <v>0</v>
      </c>
      <c r="X493" s="26">
        <f>(SUMIF(F:F,IF(H:H="福禄20两全",F:F,0),险种!R:R)-SUMIFS(R:R,F:F,F:F,M:M,"&lt;=1"))*_xlfn.IFS(G:G=4126,1,OR(G:G&gt;4126,G:G&lt;4126),0)</f>
        <v>0</v>
      </c>
      <c r="Y493" s="26">
        <f t="shared" si="32"/>
        <v>0</v>
      </c>
      <c r="Z493" s="26">
        <f t="shared" si="33"/>
        <v>0</v>
      </c>
    </row>
    <row r="494" spans="22:26">
      <c r="V494" s="26">
        <f t="shared" si="34"/>
        <v>19000100</v>
      </c>
      <c r="W494" s="26">
        <f t="shared" si="35"/>
        <v>0</v>
      </c>
      <c r="X494" s="26">
        <f>(SUMIF(F:F,IF(H:H="福禄20两全",F:F,0),险种!R:R)-SUMIFS(R:R,F:F,F:F,M:M,"&lt;=1"))*_xlfn.IFS(G:G=4126,1,OR(G:G&gt;4126,G:G&lt;4126),0)</f>
        <v>0</v>
      </c>
      <c r="Y494" s="26">
        <f t="shared" si="32"/>
        <v>0</v>
      </c>
      <c r="Z494" s="26">
        <f t="shared" si="33"/>
        <v>0</v>
      </c>
    </row>
    <row r="495" spans="22:26">
      <c r="V495" s="26">
        <f t="shared" si="34"/>
        <v>19000100</v>
      </c>
      <c r="W495" s="26">
        <f t="shared" si="35"/>
        <v>0</v>
      </c>
      <c r="X495" s="26">
        <f>(SUMIF(F:F,IF(H:H="福禄20两全",F:F,0),险种!R:R)-SUMIFS(R:R,F:F,F:F,M:M,"&lt;=1"))*_xlfn.IFS(G:G=4126,1,OR(G:G&gt;4126,G:G&lt;4126),0)</f>
        <v>0</v>
      </c>
      <c r="Y495" s="26">
        <f t="shared" si="32"/>
        <v>0</v>
      </c>
      <c r="Z495" s="26">
        <f t="shared" si="33"/>
        <v>0</v>
      </c>
    </row>
    <row r="496" spans="22:26">
      <c r="V496" s="26">
        <f t="shared" si="34"/>
        <v>19000100</v>
      </c>
      <c r="W496" s="26">
        <f t="shared" si="35"/>
        <v>0</v>
      </c>
      <c r="X496" s="26">
        <f>(SUMIF(F:F,IF(H:H="福禄20两全",F:F,0),险种!R:R)-SUMIFS(R:R,F:F,F:F,M:M,"&lt;=1"))*_xlfn.IFS(G:G=4126,1,OR(G:G&gt;4126,G:G&lt;4126),0)</f>
        <v>0</v>
      </c>
      <c r="Y496" s="26">
        <f t="shared" si="32"/>
        <v>0</v>
      </c>
      <c r="Z496" s="26">
        <f t="shared" si="33"/>
        <v>0</v>
      </c>
    </row>
    <row r="497" spans="22:26">
      <c r="V497" s="26">
        <f t="shared" si="34"/>
        <v>19000100</v>
      </c>
      <c r="W497" s="26">
        <f t="shared" si="35"/>
        <v>0</v>
      </c>
      <c r="X497" s="26">
        <f>(SUMIF(F:F,IF(H:H="福禄20两全",F:F,0),险种!R:R)-SUMIFS(R:R,F:F,F:F,M:M,"&lt;=1"))*_xlfn.IFS(G:G=4126,1,OR(G:G&gt;4126,G:G&lt;4126),0)</f>
        <v>0</v>
      </c>
      <c r="Y497" s="26">
        <f t="shared" si="32"/>
        <v>0</v>
      </c>
      <c r="Z497" s="26">
        <f t="shared" si="33"/>
        <v>0</v>
      </c>
    </row>
    <row r="498" spans="22:26">
      <c r="V498" s="26">
        <f t="shared" si="34"/>
        <v>19000100</v>
      </c>
      <c r="W498" s="26">
        <f t="shared" si="35"/>
        <v>0</v>
      </c>
      <c r="X498" s="26">
        <f>(SUMIF(F:F,IF(H:H="福禄20两全",F:F,0),险种!R:R)-SUMIFS(R:R,F:F,F:F,M:M,"&lt;=1"))*_xlfn.IFS(G:G=4126,1,OR(G:G&gt;4126,G:G&lt;4126),0)</f>
        <v>0</v>
      </c>
      <c r="Y498" s="26">
        <f t="shared" si="32"/>
        <v>0</v>
      </c>
      <c r="Z498" s="26">
        <f t="shared" si="33"/>
        <v>0</v>
      </c>
    </row>
    <row r="499" spans="22:26">
      <c r="V499" s="26">
        <f t="shared" si="34"/>
        <v>19000100</v>
      </c>
      <c r="W499" s="26">
        <f t="shared" si="35"/>
        <v>0</v>
      </c>
      <c r="X499" s="26">
        <f>(SUMIF(F:F,IF(H:H="福禄20两全",F:F,0),险种!R:R)-SUMIFS(R:R,F:F,F:F,M:M,"&lt;=1"))*_xlfn.IFS(G:G=4126,1,OR(G:G&gt;4126,G:G&lt;4126),0)</f>
        <v>0</v>
      </c>
      <c r="Y499" s="26">
        <f t="shared" si="32"/>
        <v>0</v>
      </c>
      <c r="Z499" s="26">
        <f t="shared" si="33"/>
        <v>0</v>
      </c>
    </row>
    <row r="500" spans="22:26">
      <c r="V500" s="26">
        <f t="shared" si="34"/>
        <v>19000100</v>
      </c>
      <c r="W500" s="26">
        <f t="shared" si="35"/>
        <v>0</v>
      </c>
      <c r="X500" s="26">
        <f>(SUMIF(F:F,IF(H:H="福禄20两全",F:F,0),险种!R:R)-SUMIFS(R:R,F:F,F:F,M:M,"&lt;=1"))*_xlfn.IFS(G:G=4126,1,OR(G:G&gt;4126,G:G&lt;4126),0)</f>
        <v>0</v>
      </c>
      <c r="Y500" s="26">
        <f t="shared" si="32"/>
        <v>0</v>
      </c>
      <c r="Z500" s="26">
        <f t="shared" si="33"/>
        <v>0</v>
      </c>
    </row>
    <row r="501" spans="22:26">
      <c r="V501" s="26">
        <f t="shared" si="34"/>
        <v>19000100</v>
      </c>
      <c r="W501" s="26">
        <f t="shared" si="35"/>
        <v>0</v>
      </c>
      <c r="X501" s="26">
        <f>(SUMIF(F:F,IF(H:H="福禄20两全",F:F,0),险种!R:R)-SUMIFS(R:R,F:F,F:F,M:M,"&lt;=1"))*_xlfn.IFS(G:G=4126,1,OR(G:G&gt;4126,G:G&lt;4126),0)</f>
        <v>0</v>
      </c>
      <c r="Y501" s="26">
        <f t="shared" si="32"/>
        <v>0</v>
      </c>
      <c r="Z501" s="26">
        <f t="shared" si="33"/>
        <v>0</v>
      </c>
    </row>
    <row r="502" spans="22:26">
      <c r="V502" s="26">
        <f t="shared" si="34"/>
        <v>19000100</v>
      </c>
      <c r="W502" s="26">
        <f t="shared" si="35"/>
        <v>0</v>
      </c>
      <c r="X502" s="26">
        <f>(SUMIF(F:F,IF(H:H="福禄20两全",F:F,0),险种!R:R)-SUMIFS(R:R,F:F,F:F,M:M,"&lt;=1"))*_xlfn.IFS(G:G=4126,1,OR(G:G&gt;4126,G:G&lt;4126),0)</f>
        <v>0</v>
      </c>
      <c r="Y502" s="26">
        <f t="shared" si="32"/>
        <v>0</v>
      </c>
      <c r="Z502" s="26">
        <f t="shared" si="33"/>
        <v>0</v>
      </c>
    </row>
  </sheetData>
  <autoFilter ref="A1:Z50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0000"/>
  </sheetPr>
  <dimension ref="A1:BE109"/>
  <sheetViews>
    <sheetView workbookViewId="0">
      <selection activeCell="A1" sqref="A1:BC19"/>
    </sheetView>
  </sheetViews>
  <sheetFormatPr defaultColWidth="9" defaultRowHeight="13.5"/>
  <cols>
    <col min="56" max="56" width="9.375"/>
  </cols>
  <sheetData>
    <row r="1" spans="1:57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0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1</v>
      </c>
      <c r="N1" t="s">
        <v>83</v>
      </c>
      <c r="O1" t="s">
        <v>2</v>
      </c>
      <c r="P1" t="s">
        <v>84</v>
      </c>
      <c r="Q1" t="s">
        <v>3</v>
      </c>
      <c r="R1" t="s">
        <v>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5</v>
      </c>
      <c r="AE1" t="s">
        <v>96</v>
      </c>
      <c r="AF1" t="s">
        <v>97</v>
      </c>
      <c r="AG1" t="s">
        <v>98</v>
      </c>
      <c r="AH1" t="s">
        <v>99</v>
      </c>
      <c r="AI1" t="s">
        <v>8</v>
      </c>
      <c r="AJ1" t="s">
        <v>9</v>
      </c>
      <c r="AK1" t="s">
        <v>10</v>
      </c>
      <c r="AL1" t="s">
        <v>11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14</v>
      </c>
      <c r="AW1" t="s">
        <v>15</v>
      </c>
      <c r="AX1" t="s">
        <v>16</v>
      </c>
      <c r="AY1" t="s">
        <v>17</v>
      </c>
      <c r="AZ1" t="s">
        <v>18</v>
      </c>
      <c r="BA1" t="s">
        <v>109</v>
      </c>
      <c r="BB1" t="s">
        <v>110</v>
      </c>
      <c r="BC1" t="s">
        <v>111</v>
      </c>
      <c r="BD1" t="s">
        <v>21</v>
      </c>
      <c r="BE1" t="s">
        <v>112</v>
      </c>
    </row>
    <row r="2" spans="1:57">
      <c r="A2" t="s">
        <v>113</v>
      </c>
      <c r="B2">
        <v>119</v>
      </c>
      <c r="C2" t="s">
        <v>114</v>
      </c>
      <c r="D2">
        <v>11901</v>
      </c>
      <c r="E2" t="s">
        <v>115</v>
      </c>
      <c r="F2">
        <v>1190101</v>
      </c>
      <c r="G2" t="s">
        <v>36</v>
      </c>
      <c r="H2">
        <v>119010101</v>
      </c>
      <c r="I2" t="s">
        <v>36</v>
      </c>
      <c r="J2">
        <v>2225</v>
      </c>
      <c r="K2" t="s">
        <v>116</v>
      </c>
      <c r="L2">
        <v>222522</v>
      </c>
      <c r="M2" t="s">
        <v>59</v>
      </c>
      <c r="N2">
        <v>22252201</v>
      </c>
      <c r="O2" t="s">
        <v>60</v>
      </c>
      <c r="P2">
        <v>801549201</v>
      </c>
      <c r="Q2" t="s">
        <v>61</v>
      </c>
      <c r="R2">
        <v>6550456242</v>
      </c>
      <c r="S2">
        <v>1</v>
      </c>
      <c r="T2" t="s">
        <v>117</v>
      </c>
      <c r="U2" s="40">
        <v>31826</v>
      </c>
      <c r="V2" t="s">
        <v>118</v>
      </c>
      <c r="W2" s="40">
        <v>44260</v>
      </c>
      <c r="Y2" s="40">
        <v>44260</v>
      </c>
      <c r="Z2" t="s">
        <v>119</v>
      </c>
      <c r="AA2">
        <v>8</v>
      </c>
      <c r="AB2" t="s">
        <v>120</v>
      </c>
      <c r="AC2" t="s">
        <v>121</v>
      </c>
      <c r="AD2">
        <v>7944732402001</v>
      </c>
      <c r="AF2">
        <v>4112</v>
      </c>
      <c r="AG2" t="s">
        <v>62</v>
      </c>
      <c r="AH2">
        <v>20</v>
      </c>
      <c r="AI2" t="s">
        <v>63</v>
      </c>
      <c r="AJ2" s="41">
        <v>44321.0041898148</v>
      </c>
      <c r="AL2" t="s">
        <v>41</v>
      </c>
      <c r="AM2" t="s">
        <v>122</v>
      </c>
      <c r="AN2">
        <v>263877491</v>
      </c>
      <c r="AO2">
        <v>1189529808</v>
      </c>
      <c r="AP2">
        <v>263877491</v>
      </c>
      <c r="AQ2">
        <v>1189529808</v>
      </c>
      <c r="AR2" s="40">
        <v>33929</v>
      </c>
      <c r="AS2" s="40">
        <v>33929</v>
      </c>
      <c r="AT2" t="s">
        <v>123</v>
      </c>
      <c r="AU2" t="s">
        <v>123</v>
      </c>
      <c r="AV2">
        <v>2074.8</v>
      </c>
      <c r="AW2">
        <v>190000</v>
      </c>
      <c r="AX2">
        <v>4562.093624691</v>
      </c>
      <c r="AY2">
        <v>5187</v>
      </c>
      <c r="AZ2">
        <v>5187</v>
      </c>
      <c r="BD2">
        <f>TEXT(AJ:AJ,"yyyymmdd")*1</f>
        <v>20210505</v>
      </c>
      <c r="BE2">
        <f>IF(AX:AX&gt;=3000,1,0)</f>
        <v>1</v>
      </c>
    </row>
    <row r="3" spans="1:57">
      <c r="A3" t="s">
        <v>113</v>
      </c>
      <c r="B3">
        <v>119</v>
      </c>
      <c r="C3" t="s">
        <v>114</v>
      </c>
      <c r="D3">
        <v>11901</v>
      </c>
      <c r="E3" t="s">
        <v>115</v>
      </c>
      <c r="F3">
        <v>1190100</v>
      </c>
      <c r="G3" t="s">
        <v>26</v>
      </c>
      <c r="H3">
        <v>119010000</v>
      </c>
      <c r="I3" t="s">
        <v>124</v>
      </c>
      <c r="J3">
        <v>2473</v>
      </c>
      <c r="K3" t="s">
        <v>125</v>
      </c>
      <c r="L3">
        <v>247321</v>
      </c>
      <c r="M3" t="s">
        <v>27</v>
      </c>
      <c r="N3">
        <v>24732105</v>
      </c>
      <c r="O3" t="s">
        <v>64</v>
      </c>
      <c r="P3">
        <v>801485271</v>
      </c>
      <c r="Q3" t="s">
        <v>65</v>
      </c>
      <c r="R3">
        <v>6487584872</v>
      </c>
      <c r="S3">
        <v>2</v>
      </c>
      <c r="T3" t="s">
        <v>126</v>
      </c>
      <c r="U3" s="40">
        <v>32256</v>
      </c>
      <c r="V3" t="s">
        <v>118</v>
      </c>
      <c r="W3" s="40">
        <v>44098</v>
      </c>
      <c r="Y3" s="40">
        <v>44098</v>
      </c>
      <c r="Z3" t="s">
        <v>119</v>
      </c>
      <c r="AA3">
        <v>4</v>
      </c>
      <c r="AB3" t="s">
        <v>127</v>
      </c>
      <c r="AC3" t="s">
        <v>121</v>
      </c>
      <c r="AD3">
        <v>7944681207001</v>
      </c>
      <c r="AF3">
        <v>4122</v>
      </c>
      <c r="AG3" t="s">
        <v>40</v>
      </c>
      <c r="AH3">
        <v>1</v>
      </c>
      <c r="AI3" t="s">
        <v>31</v>
      </c>
      <c r="AJ3" s="41">
        <v>44320.6918287037</v>
      </c>
      <c r="AL3" t="s">
        <v>32</v>
      </c>
      <c r="AM3" t="s">
        <v>122</v>
      </c>
      <c r="AN3">
        <v>237455378</v>
      </c>
      <c r="AO3">
        <v>1107148610</v>
      </c>
      <c r="AP3">
        <v>241405278</v>
      </c>
      <c r="AQ3">
        <v>1118222834</v>
      </c>
      <c r="AR3" s="40">
        <v>27523</v>
      </c>
      <c r="AS3" s="40">
        <v>37074</v>
      </c>
      <c r="AT3" t="s">
        <v>118</v>
      </c>
      <c r="AU3" t="s">
        <v>123</v>
      </c>
      <c r="AV3">
        <v>2482.6</v>
      </c>
      <c r="AW3">
        <v>4554000</v>
      </c>
      <c r="AX3">
        <v>5341.296846918</v>
      </c>
      <c r="AY3">
        <v>6453</v>
      </c>
      <c r="AZ3">
        <v>6453</v>
      </c>
      <c r="BA3" s="41">
        <v>44320.6923611111</v>
      </c>
      <c r="BD3">
        <f t="shared" ref="BD3:BD17" si="0">TEXT(AJ:AJ,"yyyymmdd")*1</f>
        <v>20210504</v>
      </c>
      <c r="BE3">
        <f t="shared" ref="BE3:BE34" si="1">IF(AX:AX&gt;=3000,1,0)</f>
        <v>1</v>
      </c>
    </row>
    <row r="4" spans="1:57">
      <c r="A4" t="s">
        <v>113</v>
      </c>
      <c r="B4">
        <v>119</v>
      </c>
      <c r="C4" t="s">
        <v>114</v>
      </c>
      <c r="D4">
        <v>11901</v>
      </c>
      <c r="E4" t="s">
        <v>115</v>
      </c>
      <c r="F4">
        <v>1190100</v>
      </c>
      <c r="G4" t="s">
        <v>26</v>
      </c>
      <c r="H4">
        <v>119010000</v>
      </c>
      <c r="I4" t="s">
        <v>124</v>
      </c>
      <c r="J4">
        <v>2473</v>
      </c>
      <c r="K4" t="s">
        <v>125</v>
      </c>
      <c r="L4">
        <v>247321</v>
      </c>
      <c r="M4" t="s">
        <v>27</v>
      </c>
      <c r="N4">
        <v>24732102</v>
      </c>
      <c r="O4" t="s">
        <v>66</v>
      </c>
      <c r="P4">
        <v>800503126</v>
      </c>
      <c r="Q4" t="s">
        <v>67</v>
      </c>
      <c r="R4">
        <v>5503363952</v>
      </c>
      <c r="S4">
        <v>2</v>
      </c>
      <c r="T4" t="s">
        <v>126</v>
      </c>
      <c r="U4" s="40">
        <v>28095</v>
      </c>
      <c r="V4" t="s">
        <v>118</v>
      </c>
      <c r="W4" s="40">
        <v>42930</v>
      </c>
      <c r="Y4" s="40">
        <v>42930</v>
      </c>
      <c r="Z4" t="s">
        <v>119</v>
      </c>
      <c r="AA4">
        <v>5</v>
      </c>
      <c r="AB4" t="s">
        <v>128</v>
      </c>
      <c r="AC4" t="s">
        <v>121</v>
      </c>
      <c r="AD4">
        <v>9486233976001</v>
      </c>
      <c r="AE4">
        <v>9486233955008</v>
      </c>
      <c r="AF4">
        <v>4122</v>
      </c>
      <c r="AG4" t="s">
        <v>40</v>
      </c>
      <c r="AH4">
        <v>1</v>
      </c>
      <c r="AI4" t="s">
        <v>31</v>
      </c>
      <c r="AJ4" s="40">
        <v>44319</v>
      </c>
      <c r="AK4" s="41">
        <v>44319.510625</v>
      </c>
      <c r="AL4" t="s">
        <v>56</v>
      </c>
      <c r="AM4" t="s">
        <v>129</v>
      </c>
      <c r="AN4">
        <v>41753631</v>
      </c>
      <c r="AO4">
        <v>1029006500</v>
      </c>
      <c r="AP4">
        <v>41753632</v>
      </c>
      <c r="AQ4">
        <v>1020075917</v>
      </c>
      <c r="AR4" s="40">
        <v>30050</v>
      </c>
      <c r="AS4" s="40">
        <v>40255</v>
      </c>
      <c r="AT4" t="s">
        <v>118</v>
      </c>
      <c r="AU4" t="s">
        <v>123</v>
      </c>
      <c r="AV4">
        <v>31.4</v>
      </c>
      <c r="AW4">
        <v>4054000</v>
      </c>
      <c r="AX4">
        <v>13.731925415</v>
      </c>
      <c r="AY4">
        <v>157</v>
      </c>
      <c r="AZ4">
        <v>157</v>
      </c>
      <c r="BA4" s="41">
        <v>44319.5106134259</v>
      </c>
      <c r="BB4" t="s">
        <v>58</v>
      </c>
      <c r="BD4">
        <f t="shared" si="0"/>
        <v>20210503</v>
      </c>
      <c r="BE4">
        <f t="shared" si="1"/>
        <v>0</v>
      </c>
    </row>
    <row r="5" spans="1:57">
      <c r="A5" t="s">
        <v>113</v>
      </c>
      <c r="B5">
        <v>119</v>
      </c>
      <c r="C5" t="s">
        <v>114</v>
      </c>
      <c r="D5">
        <v>11901</v>
      </c>
      <c r="E5" t="s">
        <v>115</v>
      </c>
      <c r="F5">
        <v>1190102</v>
      </c>
      <c r="G5" t="s">
        <v>42</v>
      </c>
      <c r="H5">
        <v>119010201</v>
      </c>
      <c r="I5" t="s">
        <v>42</v>
      </c>
      <c r="J5">
        <v>2473</v>
      </c>
      <c r="K5" t="s">
        <v>125</v>
      </c>
      <c r="L5">
        <v>247302</v>
      </c>
      <c r="M5" t="s">
        <v>43</v>
      </c>
      <c r="N5">
        <v>24730249</v>
      </c>
      <c r="O5" t="s">
        <v>48</v>
      </c>
      <c r="P5">
        <v>800447975</v>
      </c>
      <c r="Q5" t="s">
        <v>49</v>
      </c>
      <c r="R5">
        <v>5449941392</v>
      </c>
      <c r="S5">
        <v>3</v>
      </c>
      <c r="T5" t="s">
        <v>130</v>
      </c>
      <c r="U5" s="40">
        <v>31296</v>
      </c>
      <c r="V5" t="s">
        <v>118</v>
      </c>
      <c r="W5" s="40">
        <v>42871</v>
      </c>
      <c r="Y5" s="40">
        <v>42871</v>
      </c>
      <c r="Z5" t="s">
        <v>119</v>
      </c>
      <c r="AA5">
        <v>5</v>
      </c>
      <c r="AB5" t="s">
        <v>128</v>
      </c>
      <c r="AC5" t="s">
        <v>121</v>
      </c>
      <c r="AD5">
        <v>7939863109001</v>
      </c>
      <c r="AF5">
        <v>4115</v>
      </c>
      <c r="AG5" t="s">
        <v>50</v>
      </c>
      <c r="AH5">
        <v>20</v>
      </c>
      <c r="AI5" t="s">
        <v>31</v>
      </c>
      <c r="AJ5" s="41">
        <v>44322.6202777778</v>
      </c>
      <c r="AL5" t="s">
        <v>41</v>
      </c>
      <c r="AM5" t="s">
        <v>122</v>
      </c>
      <c r="AN5">
        <v>214139125</v>
      </c>
      <c r="AO5">
        <v>6005097420</v>
      </c>
      <c r="AP5">
        <v>214139125</v>
      </c>
      <c r="AQ5">
        <v>6005097420</v>
      </c>
      <c r="AR5" s="40">
        <v>32436</v>
      </c>
      <c r="AS5" s="40">
        <v>32436</v>
      </c>
      <c r="AT5" t="s">
        <v>123</v>
      </c>
      <c r="AU5" t="s">
        <v>123</v>
      </c>
      <c r="AW5">
        <v>972.5</v>
      </c>
      <c r="AX5">
        <v>5584.104999526</v>
      </c>
      <c r="AY5">
        <v>6000</v>
      </c>
      <c r="AZ5">
        <v>6010</v>
      </c>
      <c r="BD5">
        <f t="shared" si="0"/>
        <v>20210506</v>
      </c>
      <c r="BE5">
        <f t="shared" si="1"/>
        <v>1</v>
      </c>
    </row>
    <row r="6" spans="1:57">
      <c r="A6" t="s">
        <v>113</v>
      </c>
      <c r="B6">
        <v>119</v>
      </c>
      <c r="C6" t="s">
        <v>114</v>
      </c>
      <c r="D6">
        <v>11901</v>
      </c>
      <c r="E6" t="s">
        <v>115</v>
      </c>
      <c r="F6">
        <v>1190101</v>
      </c>
      <c r="G6" t="s">
        <v>36</v>
      </c>
      <c r="H6">
        <v>119010101</v>
      </c>
      <c r="I6" t="s">
        <v>36</v>
      </c>
      <c r="J6">
        <v>2457</v>
      </c>
      <c r="K6" t="s">
        <v>131</v>
      </c>
      <c r="L6">
        <v>245708</v>
      </c>
      <c r="M6" t="s">
        <v>37</v>
      </c>
      <c r="N6">
        <v>24570801</v>
      </c>
      <c r="O6" t="s">
        <v>38</v>
      </c>
      <c r="P6">
        <v>203708725</v>
      </c>
      <c r="Q6" t="s">
        <v>39</v>
      </c>
      <c r="R6">
        <v>531925062</v>
      </c>
      <c r="S6">
        <v>2</v>
      </c>
      <c r="T6" t="s">
        <v>126</v>
      </c>
      <c r="U6" s="40">
        <v>27427</v>
      </c>
      <c r="V6" t="s">
        <v>118</v>
      </c>
      <c r="W6" s="40">
        <v>41434</v>
      </c>
      <c r="Y6" s="40">
        <v>41434</v>
      </c>
      <c r="Z6" t="s">
        <v>119</v>
      </c>
      <c r="AA6">
        <v>4</v>
      </c>
      <c r="AB6" t="s">
        <v>127</v>
      </c>
      <c r="AC6" t="s">
        <v>121</v>
      </c>
      <c r="AD6">
        <v>6156571989001</v>
      </c>
      <c r="AF6">
        <v>4122</v>
      </c>
      <c r="AG6" t="s">
        <v>40</v>
      </c>
      <c r="AH6">
        <v>1</v>
      </c>
      <c r="AI6" t="s">
        <v>31</v>
      </c>
      <c r="AJ6" s="41">
        <v>44322.7434143519</v>
      </c>
      <c r="AL6" t="s">
        <v>41</v>
      </c>
      <c r="AM6" t="s">
        <v>129</v>
      </c>
      <c r="AN6">
        <v>249582516</v>
      </c>
      <c r="AO6">
        <v>1147618412</v>
      </c>
      <c r="AP6">
        <v>249582516</v>
      </c>
      <c r="AQ6">
        <v>1147618412</v>
      </c>
      <c r="AR6" s="40">
        <v>33467</v>
      </c>
      <c r="AS6" s="40">
        <v>33467</v>
      </c>
      <c r="AT6" t="s">
        <v>123</v>
      </c>
      <c r="AU6" t="s">
        <v>123</v>
      </c>
      <c r="AW6">
        <v>4054000</v>
      </c>
      <c r="AX6">
        <v>28.688353275</v>
      </c>
      <c r="AY6">
        <v>328</v>
      </c>
      <c r="AZ6">
        <v>328</v>
      </c>
      <c r="BD6">
        <f t="shared" si="0"/>
        <v>20210506</v>
      </c>
      <c r="BE6">
        <f t="shared" si="1"/>
        <v>0</v>
      </c>
    </row>
    <row r="7" spans="1:57">
      <c r="A7" t="s">
        <v>113</v>
      </c>
      <c r="B7">
        <v>119</v>
      </c>
      <c r="C7" t="s">
        <v>114</v>
      </c>
      <c r="D7">
        <v>11901</v>
      </c>
      <c r="E7" t="s">
        <v>115</v>
      </c>
      <c r="F7">
        <v>1190101</v>
      </c>
      <c r="G7" t="s">
        <v>36</v>
      </c>
      <c r="H7">
        <v>119010101</v>
      </c>
      <c r="I7" t="s">
        <v>36</v>
      </c>
      <c r="J7">
        <v>2457</v>
      </c>
      <c r="K7" t="s">
        <v>131</v>
      </c>
      <c r="L7">
        <v>245708</v>
      </c>
      <c r="M7" t="s">
        <v>37</v>
      </c>
      <c r="N7">
        <v>24570801</v>
      </c>
      <c r="O7" t="s">
        <v>38</v>
      </c>
      <c r="P7">
        <v>203708725</v>
      </c>
      <c r="Q7" t="s">
        <v>39</v>
      </c>
      <c r="R7">
        <v>531925062</v>
      </c>
      <c r="S7">
        <v>2</v>
      </c>
      <c r="T7" t="s">
        <v>126</v>
      </c>
      <c r="U7" s="40">
        <v>27427</v>
      </c>
      <c r="V7" t="s">
        <v>118</v>
      </c>
      <c r="W7" s="40">
        <v>41434</v>
      </c>
      <c r="Y7" s="40">
        <v>41434</v>
      </c>
      <c r="Z7" t="s">
        <v>119</v>
      </c>
      <c r="AA7">
        <v>4</v>
      </c>
      <c r="AB7" t="s">
        <v>127</v>
      </c>
      <c r="AC7" t="s">
        <v>121</v>
      </c>
      <c r="AD7">
        <v>6155314550001</v>
      </c>
      <c r="AF7">
        <v>4124</v>
      </c>
      <c r="AG7" t="s">
        <v>46</v>
      </c>
      <c r="AH7">
        <v>1</v>
      </c>
      <c r="AI7" t="s">
        <v>31</v>
      </c>
      <c r="AJ7" s="41">
        <v>44322.6223032407</v>
      </c>
      <c r="AL7" t="s">
        <v>41</v>
      </c>
      <c r="AM7" t="s">
        <v>129</v>
      </c>
      <c r="AN7">
        <v>249582516</v>
      </c>
      <c r="AO7">
        <v>1147618412</v>
      </c>
      <c r="AP7">
        <v>249582517</v>
      </c>
      <c r="AQ7">
        <v>1147618413</v>
      </c>
      <c r="AR7" s="40">
        <v>33467</v>
      </c>
      <c r="AS7" s="40">
        <v>43409</v>
      </c>
      <c r="AT7" t="s">
        <v>123</v>
      </c>
      <c r="AU7" t="s">
        <v>123</v>
      </c>
      <c r="AW7">
        <v>0</v>
      </c>
      <c r="AX7">
        <v>18.884695605</v>
      </c>
      <c r="AY7">
        <v>1170</v>
      </c>
      <c r="AZ7">
        <v>1170</v>
      </c>
      <c r="BD7">
        <f t="shared" si="0"/>
        <v>20210506</v>
      </c>
      <c r="BE7">
        <f t="shared" si="1"/>
        <v>0</v>
      </c>
    </row>
    <row r="8" spans="1:57">
      <c r="A8" t="s">
        <v>113</v>
      </c>
      <c r="B8">
        <v>119</v>
      </c>
      <c r="C8" t="s">
        <v>114</v>
      </c>
      <c r="D8">
        <v>11901</v>
      </c>
      <c r="E8" t="s">
        <v>115</v>
      </c>
      <c r="F8">
        <v>1190101</v>
      </c>
      <c r="G8" t="s">
        <v>36</v>
      </c>
      <c r="H8">
        <v>119010101</v>
      </c>
      <c r="I8" t="s">
        <v>36</v>
      </c>
      <c r="J8">
        <v>2457</v>
      </c>
      <c r="K8" t="s">
        <v>131</v>
      </c>
      <c r="L8">
        <v>245708</v>
      </c>
      <c r="M8" t="s">
        <v>37</v>
      </c>
      <c r="N8">
        <v>24570801</v>
      </c>
      <c r="O8" t="s">
        <v>38</v>
      </c>
      <c r="P8">
        <v>203708725</v>
      </c>
      <c r="Q8" t="s">
        <v>39</v>
      </c>
      <c r="R8">
        <v>531925062</v>
      </c>
      <c r="S8">
        <v>2</v>
      </c>
      <c r="T8" t="s">
        <v>126</v>
      </c>
      <c r="U8" s="40">
        <v>27427</v>
      </c>
      <c r="V8" t="s">
        <v>118</v>
      </c>
      <c r="W8" s="40">
        <v>41434</v>
      </c>
      <c r="Y8" s="40">
        <v>41434</v>
      </c>
      <c r="Z8" t="s">
        <v>119</v>
      </c>
      <c r="AA8">
        <v>4</v>
      </c>
      <c r="AB8" t="s">
        <v>127</v>
      </c>
      <c r="AC8" t="s">
        <v>121</v>
      </c>
      <c r="AD8">
        <v>6155355938001</v>
      </c>
      <c r="AF8">
        <v>4122</v>
      </c>
      <c r="AG8" t="s">
        <v>40</v>
      </c>
      <c r="AH8">
        <v>1</v>
      </c>
      <c r="AI8" t="s">
        <v>31</v>
      </c>
      <c r="AJ8" s="41">
        <v>44322.6013078704</v>
      </c>
      <c r="AL8" t="s">
        <v>41</v>
      </c>
      <c r="AM8" t="s">
        <v>129</v>
      </c>
      <c r="AN8">
        <v>256181951</v>
      </c>
      <c r="AO8">
        <v>1103038619</v>
      </c>
      <c r="AP8">
        <v>256181952</v>
      </c>
      <c r="AQ8">
        <v>1171106832</v>
      </c>
      <c r="AR8" s="40">
        <v>33899</v>
      </c>
      <c r="AS8" s="40">
        <v>43292</v>
      </c>
      <c r="AT8" t="s">
        <v>118</v>
      </c>
      <c r="AU8" t="s">
        <v>123</v>
      </c>
      <c r="AW8">
        <v>6054000</v>
      </c>
      <c r="AX8">
        <v>96.917342108</v>
      </c>
      <c r="AY8">
        <v>2108.1</v>
      </c>
      <c r="AZ8">
        <v>2108.1</v>
      </c>
      <c r="BA8" s="41"/>
      <c r="BD8">
        <f t="shared" si="0"/>
        <v>20210506</v>
      </c>
      <c r="BE8">
        <f t="shared" si="1"/>
        <v>0</v>
      </c>
    </row>
    <row r="9" spans="1:57">
      <c r="A9" t="s">
        <v>113</v>
      </c>
      <c r="B9">
        <v>119</v>
      </c>
      <c r="C9" t="s">
        <v>114</v>
      </c>
      <c r="D9">
        <v>11901</v>
      </c>
      <c r="E9" t="s">
        <v>115</v>
      </c>
      <c r="F9">
        <v>1190101</v>
      </c>
      <c r="G9" t="s">
        <v>36</v>
      </c>
      <c r="H9">
        <v>119010101</v>
      </c>
      <c r="I9" t="s">
        <v>36</v>
      </c>
      <c r="J9">
        <v>2457</v>
      </c>
      <c r="K9" t="s">
        <v>131</v>
      </c>
      <c r="L9">
        <v>245708</v>
      </c>
      <c r="M9" t="s">
        <v>37</v>
      </c>
      <c r="N9">
        <v>24570801</v>
      </c>
      <c r="O9" t="s">
        <v>38</v>
      </c>
      <c r="P9">
        <v>203708725</v>
      </c>
      <c r="Q9" t="s">
        <v>39</v>
      </c>
      <c r="R9">
        <v>531925062</v>
      </c>
      <c r="S9">
        <v>2</v>
      </c>
      <c r="T9" t="s">
        <v>126</v>
      </c>
      <c r="U9" s="40">
        <v>27427</v>
      </c>
      <c r="V9" t="s">
        <v>118</v>
      </c>
      <c r="W9" s="40">
        <v>41434</v>
      </c>
      <c r="Y9" s="40">
        <v>41434</v>
      </c>
      <c r="Z9" t="s">
        <v>119</v>
      </c>
      <c r="AA9">
        <v>4</v>
      </c>
      <c r="AB9" t="s">
        <v>127</v>
      </c>
      <c r="AC9" t="s">
        <v>121</v>
      </c>
      <c r="AD9">
        <v>6154452651001</v>
      </c>
      <c r="AF9">
        <v>4122</v>
      </c>
      <c r="AG9" t="s">
        <v>40</v>
      </c>
      <c r="AH9">
        <v>1</v>
      </c>
      <c r="AI9" t="s">
        <v>31</v>
      </c>
      <c r="AJ9" s="41">
        <v>44322.4804976852</v>
      </c>
      <c r="AL9" t="s">
        <v>41</v>
      </c>
      <c r="AM9" t="s">
        <v>129</v>
      </c>
      <c r="AN9">
        <v>249329949</v>
      </c>
      <c r="AO9">
        <v>1146746724</v>
      </c>
      <c r="AP9">
        <v>250075160</v>
      </c>
      <c r="AQ9">
        <v>1148929503</v>
      </c>
      <c r="AR9" s="40">
        <v>34297</v>
      </c>
      <c r="AS9" s="40">
        <v>33707</v>
      </c>
      <c r="AT9" t="s">
        <v>118</v>
      </c>
      <c r="AU9" t="s">
        <v>123</v>
      </c>
      <c r="AW9">
        <v>4054000</v>
      </c>
      <c r="AX9">
        <v>28.688353275</v>
      </c>
      <c r="AY9">
        <v>328</v>
      </c>
      <c r="AZ9">
        <v>328</v>
      </c>
      <c r="BA9" s="41">
        <v>44322.4808564815</v>
      </c>
      <c r="BD9">
        <f t="shared" si="0"/>
        <v>20210506</v>
      </c>
      <c r="BE9">
        <f t="shared" si="1"/>
        <v>0</v>
      </c>
    </row>
    <row r="10" spans="1:57">
      <c r="A10" t="s">
        <v>113</v>
      </c>
      <c r="B10">
        <v>119</v>
      </c>
      <c r="C10" t="s">
        <v>114</v>
      </c>
      <c r="D10">
        <v>11901</v>
      </c>
      <c r="E10" t="s">
        <v>115</v>
      </c>
      <c r="F10">
        <v>1190101</v>
      </c>
      <c r="G10" t="s">
        <v>36</v>
      </c>
      <c r="H10">
        <v>119010101</v>
      </c>
      <c r="I10" t="s">
        <v>36</v>
      </c>
      <c r="J10">
        <v>2457</v>
      </c>
      <c r="K10" t="s">
        <v>131</v>
      </c>
      <c r="L10">
        <v>245708</v>
      </c>
      <c r="M10" t="s">
        <v>37</v>
      </c>
      <c r="N10">
        <v>24570801</v>
      </c>
      <c r="O10" t="s">
        <v>38</v>
      </c>
      <c r="P10">
        <v>203708725</v>
      </c>
      <c r="Q10" t="s">
        <v>39</v>
      </c>
      <c r="R10">
        <v>531925062</v>
      </c>
      <c r="S10">
        <v>2</v>
      </c>
      <c r="T10" t="s">
        <v>126</v>
      </c>
      <c r="U10" s="40">
        <v>27427</v>
      </c>
      <c r="V10" t="s">
        <v>118</v>
      </c>
      <c r="W10" s="40">
        <v>41434</v>
      </c>
      <c r="Y10" s="40">
        <v>41434</v>
      </c>
      <c r="Z10" t="s">
        <v>119</v>
      </c>
      <c r="AA10">
        <v>4</v>
      </c>
      <c r="AB10" t="s">
        <v>127</v>
      </c>
      <c r="AC10" t="s">
        <v>121</v>
      </c>
      <c r="AD10">
        <v>6154394344001</v>
      </c>
      <c r="AF10">
        <v>4122</v>
      </c>
      <c r="AG10" t="s">
        <v>40</v>
      </c>
      <c r="AH10">
        <v>1</v>
      </c>
      <c r="AI10" t="s">
        <v>31</v>
      </c>
      <c r="AJ10" s="41">
        <v>44322.4738425926</v>
      </c>
      <c r="AL10" t="s">
        <v>41</v>
      </c>
      <c r="AM10" t="s">
        <v>129</v>
      </c>
      <c r="AN10">
        <v>249329949</v>
      </c>
      <c r="AO10">
        <v>1146746724</v>
      </c>
      <c r="AP10">
        <v>249329949</v>
      </c>
      <c r="AQ10">
        <v>1146746724</v>
      </c>
      <c r="AR10" s="40">
        <v>34297</v>
      </c>
      <c r="AS10" s="40">
        <v>34297</v>
      </c>
      <c r="AT10" t="s">
        <v>118</v>
      </c>
      <c r="AU10" t="s">
        <v>118</v>
      </c>
      <c r="AW10">
        <v>4054000</v>
      </c>
      <c r="AX10">
        <v>28.688353275</v>
      </c>
      <c r="AY10">
        <v>328</v>
      </c>
      <c r="AZ10">
        <v>328</v>
      </c>
      <c r="BA10" s="41">
        <v>44322.4742361111</v>
      </c>
      <c r="BD10">
        <f t="shared" si="0"/>
        <v>20210506</v>
      </c>
      <c r="BE10">
        <f t="shared" si="1"/>
        <v>0</v>
      </c>
    </row>
    <row r="11" spans="1:57">
      <c r="A11" t="s">
        <v>113</v>
      </c>
      <c r="B11">
        <v>119</v>
      </c>
      <c r="C11" t="s">
        <v>114</v>
      </c>
      <c r="D11">
        <v>11901</v>
      </c>
      <c r="E11" t="s">
        <v>115</v>
      </c>
      <c r="F11">
        <v>1190101</v>
      </c>
      <c r="G11" t="s">
        <v>36</v>
      </c>
      <c r="H11">
        <v>119010101</v>
      </c>
      <c r="I11" t="s">
        <v>36</v>
      </c>
      <c r="J11">
        <v>2457</v>
      </c>
      <c r="K11" t="s">
        <v>131</v>
      </c>
      <c r="L11">
        <v>245708</v>
      </c>
      <c r="M11" t="s">
        <v>37</v>
      </c>
      <c r="N11">
        <v>24570801</v>
      </c>
      <c r="O11" t="s">
        <v>38</v>
      </c>
      <c r="P11">
        <v>203708725</v>
      </c>
      <c r="Q11" t="s">
        <v>39</v>
      </c>
      <c r="R11">
        <v>531925062</v>
      </c>
      <c r="S11">
        <v>2</v>
      </c>
      <c r="T11" t="s">
        <v>126</v>
      </c>
      <c r="U11" s="40">
        <v>27427</v>
      </c>
      <c r="V11" t="s">
        <v>118</v>
      </c>
      <c r="W11" s="40">
        <v>41434</v>
      </c>
      <c r="Y11" s="40">
        <v>41434</v>
      </c>
      <c r="Z11" t="s">
        <v>119</v>
      </c>
      <c r="AA11">
        <v>4</v>
      </c>
      <c r="AB11" t="s">
        <v>127</v>
      </c>
      <c r="AC11" t="s">
        <v>121</v>
      </c>
      <c r="AD11">
        <v>6153224633001</v>
      </c>
      <c r="AE11"/>
      <c r="AF11">
        <v>4122</v>
      </c>
      <c r="AG11" t="s">
        <v>40</v>
      </c>
      <c r="AH11">
        <v>1</v>
      </c>
      <c r="AI11" t="s">
        <v>31</v>
      </c>
      <c r="AJ11" s="40">
        <v>44322.4004050926</v>
      </c>
      <c r="AK11" s="41"/>
      <c r="AL11" t="s">
        <v>41</v>
      </c>
      <c r="AM11" t="s">
        <v>129</v>
      </c>
      <c r="AN11">
        <v>203867745</v>
      </c>
      <c r="AO11">
        <v>1000613225</v>
      </c>
      <c r="AP11">
        <v>203867745</v>
      </c>
      <c r="AQ11">
        <v>1000613225</v>
      </c>
      <c r="AR11" s="40">
        <v>27427</v>
      </c>
      <c r="AS11" s="40">
        <v>27427</v>
      </c>
      <c r="AT11" t="s">
        <v>118</v>
      </c>
      <c r="AU11" t="s">
        <v>118</v>
      </c>
      <c r="AV11"/>
      <c r="AW11">
        <v>4054000</v>
      </c>
      <c r="AX11">
        <v>93.587004841</v>
      </c>
      <c r="AY11">
        <v>1070</v>
      </c>
      <c r="AZ11">
        <v>1070</v>
      </c>
      <c r="BA11" s="41">
        <v>44322.4052083333</v>
      </c>
      <c r="BB11"/>
      <c r="BD11">
        <f t="shared" si="0"/>
        <v>20210506</v>
      </c>
      <c r="BE11">
        <f t="shared" si="1"/>
        <v>0</v>
      </c>
    </row>
    <row r="12" spans="1:57">
      <c r="A12" t="s">
        <v>113</v>
      </c>
      <c r="B12">
        <v>119</v>
      </c>
      <c r="C12" t="s">
        <v>114</v>
      </c>
      <c r="D12">
        <v>11901</v>
      </c>
      <c r="E12" t="s">
        <v>115</v>
      </c>
      <c r="F12">
        <v>1190101</v>
      </c>
      <c r="G12" t="s">
        <v>36</v>
      </c>
      <c r="H12">
        <v>119010101</v>
      </c>
      <c r="I12" t="s">
        <v>36</v>
      </c>
      <c r="J12">
        <v>2225</v>
      </c>
      <c r="K12" t="s">
        <v>116</v>
      </c>
      <c r="L12">
        <v>222522</v>
      </c>
      <c r="M12" t="s">
        <v>59</v>
      </c>
      <c r="N12">
        <v>22252201</v>
      </c>
      <c r="O12" t="s">
        <v>60</v>
      </c>
      <c r="P12">
        <v>201655854</v>
      </c>
      <c r="Q12" t="s">
        <v>68</v>
      </c>
      <c r="R12">
        <v>484039162</v>
      </c>
      <c r="S12">
        <v>2</v>
      </c>
      <c r="T12" t="s">
        <v>126</v>
      </c>
      <c r="U12" s="40">
        <v>23870</v>
      </c>
      <c r="V12" t="s">
        <v>118</v>
      </c>
      <c r="W12" s="40">
        <v>41234</v>
      </c>
      <c r="Y12" s="40">
        <v>41234</v>
      </c>
      <c r="Z12" t="s">
        <v>119</v>
      </c>
      <c r="AA12">
        <v>7</v>
      </c>
      <c r="AB12" t="s">
        <v>132</v>
      </c>
      <c r="AC12" t="s">
        <v>121</v>
      </c>
      <c r="AD12">
        <v>9486306517001</v>
      </c>
      <c r="AE12">
        <v>9486306593008</v>
      </c>
      <c r="AF12">
        <v>4128</v>
      </c>
      <c r="AG12" t="s">
        <v>52</v>
      </c>
      <c r="AH12">
        <v>1</v>
      </c>
      <c r="AI12" t="s">
        <v>31</v>
      </c>
      <c r="AJ12" s="40">
        <v>44319</v>
      </c>
      <c r="AK12" s="41">
        <v>44319.8869328704</v>
      </c>
      <c r="AL12" t="s">
        <v>56</v>
      </c>
      <c r="AM12" t="s">
        <v>129</v>
      </c>
      <c r="AN12">
        <v>201713714</v>
      </c>
      <c r="AO12">
        <v>1012234005</v>
      </c>
      <c r="AP12">
        <v>201713715</v>
      </c>
      <c r="AQ12">
        <v>1000754259</v>
      </c>
      <c r="AR12" s="40">
        <v>23870</v>
      </c>
      <c r="AS12" s="40">
        <v>23129</v>
      </c>
      <c r="AT12" t="s">
        <v>118</v>
      </c>
      <c r="AU12" t="s">
        <v>123</v>
      </c>
      <c r="AV12">
        <v>14.94</v>
      </c>
      <c r="AW12">
        <v>1000000</v>
      </c>
      <c r="AX12">
        <v>5.179438832</v>
      </c>
      <c r="AY12">
        <v>149.4</v>
      </c>
      <c r="AZ12">
        <v>149.4</v>
      </c>
      <c r="BA12" s="41">
        <v>44319.8869212963</v>
      </c>
      <c r="BB12" t="s">
        <v>58</v>
      </c>
      <c r="BD12">
        <f t="shared" si="0"/>
        <v>20210503</v>
      </c>
      <c r="BE12">
        <f t="shared" si="1"/>
        <v>0</v>
      </c>
    </row>
    <row r="13" spans="1:57">
      <c r="A13" t="s">
        <v>113</v>
      </c>
      <c r="B13">
        <v>119</v>
      </c>
      <c r="C13" t="s">
        <v>114</v>
      </c>
      <c r="D13">
        <v>11901</v>
      </c>
      <c r="E13" t="s">
        <v>115</v>
      </c>
      <c r="F13">
        <v>1190101</v>
      </c>
      <c r="G13" t="s">
        <v>36</v>
      </c>
      <c r="H13">
        <v>119010101</v>
      </c>
      <c r="I13" t="s">
        <v>36</v>
      </c>
      <c r="J13">
        <v>2473</v>
      </c>
      <c r="K13" t="s">
        <v>125</v>
      </c>
      <c r="L13">
        <v>247307</v>
      </c>
      <c r="M13" t="s">
        <v>53</v>
      </c>
      <c r="N13">
        <v>24730715</v>
      </c>
      <c r="O13" t="s">
        <v>54</v>
      </c>
      <c r="P13">
        <v>201181040</v>
      </c>
      <c r="Q13" t="s">
        <v>55</v>
      </c>
      <c r="R13">
        <v>480193632</v>
      </c>
      <c r="S13">
        <v>2</v>
      </c>
      <c r="T13" t="s">
        <v>126</v>
      </c>
      <c r="U13" s="40">
        <v>24014</v>
      </c>
      <c r="V13" t="s">
        <v>118</v>
      </c>
      <c r="W13" s="40">
        <v>41190</v>
      </c>
      <c r="Y13" s="40">
        <v>41190</v>
      </c>
      <c r="Z13" t="s">
        <v>119</v>
      </c>
      <c r="AA13">
        <v>7</v>
      </c>
      <c r="AB13" t="s">
        <v>132</v>
      </c>
      <c r="AC13" t="s">
        <v>121</v>
      </c>
      <c r="AD13">
        <v>6152641232001</v>
      </c>
      <c r="AE13">
        <v>6152641211008</v>
      </c>
      <c r="AF13">
        <v>4123</v>
      </c>
      <c r="AG13" t="s">
        <v>30</v>
      </c>
      <c r="AH13">
        <v>1</v>
      </c>
      <c r="AI13" t="s">
        <v>31</v>
      </c>
      <c r="AJ13" s="40">
        <v>44322.3640277778</v>
      </c>
      <c r="AK13" s="41">
        <v>44322.3666319444</v>
      </c>
      <c r="AL13" t="s">
        <v>56</v>
      </c>
      <c r="AM13" t="s">
        <v>129</v>
      </c>
      <c r="AN13">
        <v>24930694</v>
      </c>
      <c r="AO13">
        <v>1022734638</v>
      </c>
      <c r="AP13">
        <v>24930694</v>
      </c>
      <c r="AQ13">
        <v>1022734638</v>
      </c>
      <c r="AR13" s="40">
        <v>26552</v>
      </c>
      <c r="AS13" s="40">
        <v>26552</v>
      </c>
      <c r="AT13" t="s">
        <v>118</v>
      </c>
      <c r="AU13" t="s">
        <v>118</v>
      </c>
      <c r="AV13"/>
      <c r="AW13">
        <v>1040000</v>
      </c>
      <c r="AX13">
        <v>-134.927686251</v>
      </c>
      <c r="AY13">
        <v>1766</v>
      </c>
      <c r="AZ13">
        <v>1766</v>
      </c>
      <c r="BA13" s="41">
        <v>44322.3666319444</v>
      </c>
      <c r="BB13" t="s">
        <v>58</v>
      </c>
      <c r="BD13">
        <f t="shared" si="0"/>
        <v>20210506</v>
      </c>
      <c r="BE13">
        <f t="shared" si="1"/>
        <v>0</v>
      </c>
    </row>
    <row r="14" spans="1:57">
      <c r="A14" t="s">
        <v>113</v>
      </c>
      <c r="B14">
        <v>119</v>
      </c>
      <c r="C14" t="s">
        <v>114</v>
      </c>
      <c r="D14">
        <v>11901</v>
      </c>
      <c r="E14" t="s">
        <v>115</v>
      </c>
      <c r="F14">
        <v>1190101</v>
      </c>
      <c r="G14" t="s">
        <v>36</v>
      </c>
      <c r="H14">
        <v>119010101</v>
      </c>
      <c r="I14" t="s">
        <v>36</v>
      </c>
      <c r="J14">
        <v>2473</v>
      </c>
      <c r="K14" t="s">
        <v>125</v>
      </c>
      <c r="L14">
        <v>247312</v>
      </c>
      <c r="M14" t="s">
        <v>69</v>
      </c>
      <c r="N14">
        <v>24731213</v>
      </c>
      <c r="O14" t="s">
        <v>70</v>
      </c>
      <c r="P14">
        <v>200921334</v>
      </c>
      <c r="Q14" t="s">
        <v>71</v>
      </c>
      <c r="R14">
        <v>477030872</v>
      </c>
      <c r="S14">
        <v>3</v>
      </c>
      <c r="T14" t="s">
        <v>130</v>
      </c>
      <c r="U14" s="40">
        <v>23994</v>
      </c>
      <c r="V14" t="s">
        <v>123</v>
      </c>
      <c r="W14" s="40">
        <v>41155</v>
      </c>
      <c r="Y14" s="40">
        <v>41155</v>
      </c>
      <c r="Z14" t="s">
        <v>119</v>
      </c>
      <c r="AA14">
        <v>7</v>
      </c>
      <c r="AB14" t="s">
        <v>132</v>
      </c>
      <c r="AC14" t="s">
        <v>121</v>
      </c>
      <c r="AD14">
        <v>9486169209001</v>
      </c>
      <c r="AE14">
        <v>9486169285008</v>
      </c>
      <c r="AF14">
        <v>4122</v>
      </c>
      <c r="AG14" t="s">
        <v>40</v>
      </c>
      <c r="AH14">
        <v>1</v>
      </c>
      <c r="AI14" t="s">
        <v>31</v>
      </c>
      <c r="AJ14" s="40">
        <v>44318</v>
      </c>
      <c r="AK14" s="41">
        <v>44318.9600347222</v>
      </c>
      <c r="AL14" t="s">
        <v>56</v>
      </c>
      <c r="AM14" t="s">
        <v>129</v>
      </c>
      <c r="AN14">
        <v>226796108</v>
      </c>
      <c r="AO14">
        <v>1084826165</v>
      </c>
      <c r="AP14">
        <v>226796108</v>
      </c>
      <c r="AQ14">
        <v>1084826165</v>
      </c>
      <c r="AR14" s="40">
        <v>33941</v>
      </c>
      <c r="AS14" s="40">
        <v>33941</v>
      </c>
      <c r="AT14" t="s">
        <v>123</v>
      </c>
      <c r="AU14" t="s">
        <v>123</v>
      </c>
      <c r="AV14">
        <v>63.8</v>
      </c>
      <c r="AW14">
        <v>4054000</v>
      </c>
      <c r="AX14">
        <v>27.901172703</v>
      </c>
      <c r="AY14">
        <v>319</v>
      </c>
      <c r="AZ14">
        <v>319</v>
      </c>
      <c r="BA14" s="41">
        <v>44318.9600231481</v>
      </c>
      <c r="BB14" t="s">
        <v>58</v>
      </c>
      <c r="BD14">
        <f t="shared" si="0"/>
        <v>20210502</v>
      </c>
      <c r="BE14">
        <f t="shared" si="1"/>
        <v>0</v>
      </c>
    </row>
    <row r="15" spans="1:57">
      <c r="A15" t="s">
        <v>113</v>
      </c>
      <c r="B15">
        <v>119</v>
      </c>
      <c r="C15" t="s">
        <v>114</v>
      </c>
      <c r="D15">
        <v>11901</v>
      </c>
      <c r="E15" t="s">
        <v>115</v>
      </c>
      <c r="F15">
        <v>1190100</v>
      </c>
      <c r="G15" t="s">
        <v>26</v>
      </c>
      <c r="H15">
        <v>119010000</v>
      </c>
      <c r="I15" t="s">
        <v>124</v>
      </c>
      <c r="J15">
        <v>2473</v>
      </c>
      <c r="K15" t="s">
        <v>125</v>
      </c>
      <c r="L15">
        <v>247321</v>
      </c>
      <c r="M15" t="s">
        <v>27</v>
      </c>
      <c r="N15">
        <v>24732101</v>
      </c>
      <c r="O15" t="s">
        <v>28</v>
      </c>
      <c r="P15">
        <v>23050910</v>
      </c>
      <c r="Q15" t="s">
        <v>29</v>
      </c>
      <c r="R15">
        <v>214639732</v>
      </c>
      <c r="S15">
        <v>5</v>
      </c>
      <c r="T15" t="s">
        <v>133</v>
      </c>
      <c r="U15" s="40">
        <v>29933</v>
      </c>
      <c r="V15" t="s">
        <v>118</v>
      </c>
      <c r="W15" s="40">
        <v>39539</v>
      </c>
      <c r="Y15" s="40">
        <v>39539</v>
      </c>
      <c r="Z15" t="s">
        <v>119</v>
      </c>
      <c r="AA15">
        <v>4</v>
      </c>
      <c r="AB15" t="s">
        <v>127</v>
      </c>
      <c r="AC15" t="s">
        <v>121</v>
      </c>
      <c r="AD15">
        <v>7945082672001</v>
      </c>
      <c r="AF15">
        <v>4123</v>
      </c>
      <c r="AG15" t="s">
        <v>30</v>
      </c>
      <c r="AH15">
        <v>1</v>
      </c>
      <c r="AI15" t="s">
        <v>31</v>
      </c>
      <c r="AJ15" s="41">
        <v>44322.7894444444</v>
      </c>
      <c r="AL15" t="s">
        <v>32</v>
      </c>
      <c r="AM15" t="s">
        <v>122</v>
      </c>
      <c r="AN15">
        <v>207506546</v>
      </c>
      <c r="AO15">
        <v>1040120852</v>
      </c>
      <c r="AP15">
        <v>207506546</v>
      </c>
      <c r="AQ15">
        <v>1040120852</v>
      </c>
      <c r="AR15" s="40">
        <v>31242</v>
      </c>
      <c r="AS15" s="40">
        <v>31242</v>
      </c>
      <c r="AT15" t="s">
        <v>123</v>
      </c>
      <c r="AU15" t="s">
        <v>123</v>
      </c>
      <c r="AW15">
        <v>730000</v>
      </c>
      <c r="AX15">
        <v>2208.185512274</v>
      </c>
      <c r="AY15">
        <v>4399</v>
      </c>
      <c r="AZ15">
        <v>4399</v>
      </c>
      <c r="BD15">
        <f t="shared" si="0"/>
        <v>20210506</v>
      </c>
      <c r="BE15">
        <f t="shared" si="1"/>
        <v>0</v>
      </c>
    </row>
    <row r="16" spans="1:57">
      <c r="A16" t="s">
        <v>113</v>
      </c>
      <c r="B16">
        <v>119</v>
      </c>
      <c r="C16" t="s">
        <v>114</v>
      </c>
      <c r="D16">
        <v>11901</v>
      </c>
      <c r="E16" t="s">
        <v>115</v>
      </c>
      <c r="F16">
        <v>1190102</v>
      </c>
      <c r="G16" t="s">
        <v>42</v>
      </c>
      <c r="H16">
        <v>119010201</v>
      </c>
      <c r="I16" t="s">
        <v>42</v>
      </c>
      <c r="J16">
        <v>2473</v>
      </c>
      <c r="K16" t="s">
        <v>125</v>
      </c>
      <c r="L16">
        <v>247302</v>
      </c>
      <c r="M16" t="s">
        <v>43</v>
      </c>
      <c r="N16">
        <v>24730201</v>
      </c>
      <c r="O16" t="s">
        <v>44</v>
      </c>
      <c r="P16">
        <v>18924255</v>
      </c>
      <c r="Q16" t="s">
        <v>45</v>
      </c>
      <c r="R16">
        <v>157576102</v>
      </c>
      <c r="S16">
        <v>23</v>
      </c>
      <c r="T16" t="s">
        <v>134</v>
      </c>
      <c r="U16" s="40">
        <v>23194</v>
      </c>
      <c r="V16" t="s">
        <v>118</v>
      </c>
      <c r="W16" s="40">
        <v>39295</v>
      </c>
      <c r="Y16" s="40">
        <v>39295</v>
      </c>
      <c r="Z16" t="s">
        <v>119</v>
      </c>
      <c r="AA16">
        <v>4</v>
      </c>
      <c r="AB16" t="s">
        <v>127</v>
      </c>
      <c r="AC16" t="s">
        <v>121</v>
      </c>
      <c r="AD16">
        <v>6156132152001</v>
      </c>
      <c r="AF16">
        <v>4124</v>
      </c>
      <c r="AG16" t="s">
        <v>46</v>
      </c>
      <c r="AH16">
        <v>1</v>
      </c>
      <c r="AI16" t="s">
        <v>31</v>
      </c>
      <c r="AJ16" s="41">
        <v>44322.6896064815</v>
      </c>
      <c r="AL16" t="s">
        <v>41</v>
      </c>
      <c r="AM16" t="s">
        <v>129</v>
      </c>
      <c r="AN16">
        <v>250321952</v>
      </c>
      <c r="AO16">
        <v>1016926961</v>
      </c>
      <c r="AP16">
        <v>250321953</v>
      </c>
      <c r="AQ16">
        <v>1149517727</v>
      </c>
      <c r="AR16" s="40">
        <v>32356</v>
      </c>
      <c r="AS16" s="40">
        <v>43576</v>
      </c>
      <c r="AT16" t="s">
        <v>118</v>
      </c>
      <c r="AU16" t="s">
        <v>118</v>
      </c>
      <c r="AW16">
        <v>0</v>
      </c>
      <c r="AX16">
        <v>18.884695605</v>
      </c>
      <c r="AY16">
        <v>1170</v>
      </c>
      <c r="AZ16">
        <v>1170</v>
      </c>
      <c r="BA16" s="41">
        <v>44322.6951041667</v>
      </c>
      <c r="BD16">
        <f t="shared" si="0"/>
        <v>20210506</v>
      </c>
      <c r="BE16">
        <f t="shared" si="1"/>
        <v>0</v>
      </c>
    </row>
    <row r="17" spans="1:57">
      <c r="A17" t="s">
        <v>113</v>
      </c>
      <c r="B17">
        <v>119</v>
      </c>
      <c r="C17" t="s">
        <v>114</v>
      </c>
      <c r="D17">
        <v>11901</v>
      </c>
      <c r="E17" t="s">
        <v>115</v>
      </c>
      <c r="F17">
        <v>1190102</v>
      </c>
      <c r="G17" t="s">
        <v>42</v>
      </c>
      <c r="H17">
        <v>119010201</v>
      </c>
      <c r="I17" t="s">
        <v>42</v>
      </c>
      <c r="J17">
        <v>2473</v>
      </c>
      <c r="K17" t="s">
        <v>125</v>
      </c>
      <c r="L17">
        <v>247302</v>
      </c>
      <c r="M17" t="s">
        <v>43</v>
      </c>
      <c r="N17">
        <v>24730201</v>
      </c>
      <c r="O17" t="s">
        <v>44</v>
      </c>
      <c r="P17">
        <v>18924255</v>
      </c>
      <c r="Q17" t="s">
        <v>45</v>
      </c>
      <c r="R17">
        <v>157576102</v>
      </c>
      <c r="S17">
        <v>23</v>
      </c>
      <c r="T17" t="s">
        <v>134</v>
      </c>
      <c r="U17" s="40">
        <v>23194</v>
      </c>
      <c r="V17" t="s">
        <v>118</v>
      </c>
      <c r="W17" s="40">
        <v>39295</v>
      </c>
      <c r="Y17" s="40">
        <v>39295</v>
      </c>
      <c r="Z17" t="s">
        <v>119</v>
      </c>
      <c r="AA17">
        <v>4</v>
      </c>
      <c r="AB17" t="s">
        <v>127</v>
      </c>
      <c r="AC17" t="s">
        <v>121</v>
      </c>
      <c r="AD17">
        <v>6155944408001</v>
      </c>
      <c r="AF17">
        <v>4122</v>
      </c>
      <c r="AG17" t="s">
        <v>40</v>
      </c>
      <c r="AH17">
        <v>1</v>
      </c>
      <c r="AI17" t="s">
        <v>31</v>
      </c>
      <c r="AJ17" s="41">
        <v>44322.6688888889</v>
      </c>
      <c r="AL17" t="s">
        <v>41</v>
      </c>
      <c r="AM17" t="s">
        <v>129</v>
      </c>
      <c r="AN17">
        <v>201153036</v>
      </c>
      <c r="AO17">
        <v>1026577578</v>
      </c>
      <c r="AP17">
        <v>221697963</v>
      </c>
      <c r="AQ17">
        <v>1078583860</v>
      </c>
      <c r="AR17" s="40">
        <v>24612</v>
      </c>
      <c r="AS17" s="40">
        <v>32627</v>
      </c>
      <c r="AT17" t="s">
        <v>118</v>
      </c>
      <c r="AU17" t="s">
        <v>118</v>
      </c>
      <c r="AW17">
        <v>4054000</v>
      </c>
      <c r="AX17">
        <v>38.83423353</v>
      </c>
      <c r="AY17">
        <v>444</v>
      </c>
      <c r="AZ17">
        <v>444</v>
      </c>
      <c r="BD17">
        <f t="shared" si="0"/>
        <v>20210506</v>
      </c>
      <c r="BE17">
        <f t="shared" si="1"/>
        <v>0</v>
      </c>
    </row>
    <row r="18" spans="1:57">
      <c r="A18" t="s">
        <v>113</v>
      </c>
      <c r="B18">
        <v>119</v>
      </c>
      <c r="C18" t="s">
        <v>114</v>
      </c>
      <c r="D18">
        <v>11901</v>
      </c>
      <c r="E18" t="s">
        <v>115</v>
      </c>
      <c r="F18">
        <v>1190102</v>
      </c>
      <c r="G18" t="s">
        <v>42</v>
      </c>
      <c r="H18">
        <v>119010201</v>
      </c>
      <c r="I18" t="s">
        <v>42</v>
      </c>
      <c r="J18">
        <v>2473</v>
      </c>
      <c r="K18" t="s">
        <v>125</v>
      </c>
      <c r="L18">
        <v>247302</v>
      </c>
      <c r="M18" t="s">
        <v>43</v>
      </c>
      <c r="N18">
        <v>24730201</v>
      </c>
      <c r="O18" t="s">
        <v>44</v>
      </c>
      <c r="P18">
        <v>18924255</v>
      </c>
      <c r="Q18" t="s">
        <v>45</v>
      </c>
      <c r="R18">
        <v>157576102</v>
      </c>
      <c r="S18">
        <v>23</v>
      </c>
      <c r="T18" t="s">
        <v>134</v>
      </c>
      <c r="U18" s="40">
        <v>23194</v>
      </c>
      <c r="V18" t="s">
        <v>118</v>
      </c>
      <c r="W18" s="40">
        <v>39295</v>
      </c>
      <c r="Y18" s="40">
        <v>39295</v>
      </c>
      <c r="Z18" t="s">
        <v>119</v>
      </c>
      <c r="AA18">
        <v>4</v>
      </c>
      <c r="AB18" t="s">
        <v>127</v>
      </c>
      <c r="AC18" t="s">
        <v>121</v>
      </c>
      <c r="AD18">
        <v>6155945157001</v>
      </c>
      <c r="AF18">
        <v>4123</v>
      </c>
      <c r="AG18" t="s">
        <v>30</v>
      </c>
      <c r="AH18">
        <v>1</v>
      </c>
      <c r="AI18" t="s">
        <v>31</v>
      </c>
      <c r="AJ18" s="41">
        <v>44322.6684606482</v>
      </c>
      <c r="AL18" t="s">
        <v>41</v>
      </c>
      <c r="AM18" t="s">
        <v>129</v>
      </c>
      <c r="AN18">
        <v>250470704</v>
      </c>
      <c r="AO18">
        <v>1149787183</v>
      </c>
      <c r="AP18">
        <v>250470704</v>
      </c>
      <c r="AQ18">
        <v>1149787183</v>
      </c>
      <c r="AR18" s="40">
        <v>32639</v>
      </c>
      <c r="AS18" s="40">
        <v>32639</v>
      </c>
      <c r="AT18" t="s">
        <v>118</v>
      </c>
      <c r="AU18" t="s">
        <v>118</v>
      </c>
      <c r="AW18">
        <v>520000</v>
      </c>
      <c r="AX18">
        <v>-91.301577664</v>
      </c>
      <c r="AY18">
        <v>1195</v>
      </c>
      <c r="AZ18">
        <v>1195</v>
      </c>
      <c r="BD18">
        <f t="shared" ref="BD18:BD49" si="2">TEXT(AJ:AJ,"yyyymmdd")*1</f>
        <v>20210506</v>
      </c>
      <c r="BE18">
        <f t="shared" si="1"/>
        <v>0</v>
      </c>
    </row>
    <row r="19" spans="1:57">
      <c r="A19" t="s">
        <v>113</v>
      </c>
      <c r="B19">
        <v>119</v>
      </c>
      <c r="C19" t="s">
        <v>114</v>
      </c>
      <c r="D19">
        <v>11901</v>
      </c>
      <c r="E19" t="s">
        <v>115</v>
      </c>
      <c r="F19">
        <v>1190102</v>
      </c>
      <c r="G19" t="s">
        <v>42</v>
      </c>
      <c r="H19">
        <v>119010201</v>
      </c>
      <c r="I19" t="s">
        <v>42</v>
      </c>
      <c r="J19">
        <v>2473</v>
      </c>
      <c r="K19" t="s">
        <v>125</v>
      </c>
      <c r="L19">
        <v>247302</v>
      </c>
      <c r="M19" t="s">
        <v>43</v>
      </c>
      <c r="N19">
        <v>24730201</v>
      </c>
      <c r="O19" t="s">
        <v>44</v>
      </c>
      <c r="P19">
        <v>18924255</v>
      </c>
      <c r="Q19" t="s">
        <v>45</v>
      </c>
      <c r="R19">
        <v>157576102</v>
      </c>
      <c r="S19">
        <v>23</v>
      </c>
      <c r="T19" t="s">
        <v>134</v>
      </c>
      <c r="U19" s="40">
        <v>23194</v>
      </c>
      <c r="V19" t="s">
        <v>118</v>
      </c>
      <c r="W19" s="40">
        <v>39295</v>
      </c>
      <c r="Y19" s="40">
        <v>39295</v>
      </c>
      <c r="Z19" t="s">
        <v>119</v>
      </c>
      <c r="AA19">
        <v>4</v>
      </c>
      <c r="AB19" t="s">
        <v>127</v>
      </c>
      <c r="AC19" t="s">
        <v>121</v>
      </c>
      <c r="AD19">
        <v>6155875214001</v>
      </c>
      <c r="AF19">
        <v>4138</v>
      </c>
      <c r="AG19" t="s">
        <v>47</v>
      </c>
      <c r="AH19">
        <v>1</v>
      </c>
      <c r="AI19" t="s">
        <v>31</v>
      </c>
      <c r="AJ19" s="41">
        <v>44322.6611689815</v>
      </c>
      <c r="AL19" t="s">
        <v>41</v>
      </c>
      <c r="AM19" t="s">
        <v>129</v>
      </c>
      <c r="AN19">
        <v>201153036</v>
      </c>
      <c r="AO19">
        <v>1026577578</v>
      </c>
      <c r="AP19">
        <v>201153036</v>
      </c>
      <c r="AQ19">
        <v>1026577578</v>
      </c>
      <c r="AR19" s="40">
        <v>24612</v>
      </c>
      <c r="AS19" s="40">
        <v>24612</v>
      </c>
      <c r="AT19" t="s">
        <v>118</v>
      </c>
      <c r="AU19" t="s">
        <v>118</v>
      </c>
      <c r="AW19">
        <v>600000</v>
      </c>
      <c r="AX19">
        <v>-452.234042133</v>
      </c>
      <c r="AY19">
        <v>2004</v>
      </c>
      <c r="AZ19">
        <v>2004</v>
      </c>
      <c r="BD19">
        <f t="shared" si="2"/>
        <v>20210506</v>
      </c>
      <c r="BE19">
        <f t="shared" si="1"/>
        <v>0</v>
      </c>
    </row>
    <row r="20" spans="56:57">
      <c r="BD20">
        <f t="shared" si="2"/>
        <v>19000100</v>
      </c>
      <c r="BE20">
        <f t="shared" si="1"/>
        <v>0</v>
      </c>
    </row>
    <row r="21" spans="56:57">
      <c r="BD21">
        <f t="shared" si="2"/>
        <v>19000100</v>
      </c>
      <c r="BE21">
        <f t="shared" si="1"/>
        <v>0</v>
      </c>
    </row>
    <row r="22" spans="56:57">
      <c r="BD22">
        <f t="shared" si="2"/>
        <v>19000100</v>
      </c>
      <c r="BE22">
        <f t="shared" si="1"/>
        <v>0</v>
      </c>
    </row>
    <row r="23" spans="56:57">
      <c r="BD23">
        <f t="shared" si="2"/>
        <v>19000100</v>
      </c>
      <c r="BE23">
        <f t="shared" si="1"/>
        <v>0</v>
      </c>
    </row>
    <row r="24" spans="56:57">
      <c r="BD24">
        <f t="shared" si="2"/>
        <v>19000100</v>
      </c>
      <c r="BE24">
        <f t="shared" si="1"/>
        <v>0</v>
      </c>
    </row>
    <row r="25" spans="56:57">
      <c r="BD25">
        <f t="shared" si="2"/>
        <v>19000100</v>
      </c>
      <c r="BE25">
        <f t="shared" si="1"/>
        <v>0</v>
      </c>
    </row>
    <row r="26" spans="56:57">
      <c r="BD26">
        <f t="shared" si="2"/>
        <v>19000100</v>
      </c>
      <c r="BE26">
        <f t="shared" si="1"/>
        <v>0</v>
      </c>
    </row>
    <row r="27" spans="56:57">
      <c r="BD27">
        <f t="shared" si="2"/>
        <v>19000100</v>
      </c>
      <c r="BE27">
        <f t="shared" si="1"/>
        <v>0</v>
      </c>
    </row>
    <row r="28" spans="56:57">
      <c r="BD28">
        <f t="shared" si="2"/>
        <v>19000100</v>
      </c>
      <c r="BE28">
        <f t="shared" si="1"/>
        <v>0</v>
      </c>
    </row>
    <row r="29" spans="56:57">
      <c r="BD29">
        <f t="shared" si="2"/>
        <v>19000100</v>
      </c>
      <c r="BE29">
        <f t="shared" si="1"/>
        <v>0</v>
      </c>
    </row>
    <row r="30" spans="56:57">
      <c r="BD30">
        <f t="shared" si="2"/>
        <v>19000100</v>
      </c>
      <c r="BE30">
        <f t="shared" si="1"/>
        <v>0</v>
      </c>
    </row>
    <row r="31" spans="56:57">
      <c r="BD31">
        <f t="shared" si="2"/>
        <v>19000100</v>
      </c>
      <c r="BE31">
        <f t="shared" si="1"/>
        <v>0</v>
      </c>
    </row>
    <row r="32" spans="56:57">
      <c r="BD32">
        <f t="shared" si="2"/>
        <v>19000100</v>
      </c>
      <c r="BE32">
        <f t="shared" si="1"/>
        <v>0</v>
      </c>
    </row>
    <row r="33" spans="56:57">
      <c r="BD33">
        <f t="shared" si="2"/>
        <v>19000100</v>
      </c>
      <c r="BE33">
        <f t="shared" si="1"/>
        <v>0</v>
      </c>
    </row>
    <row r="34" spans="56:57">
      <c r="BD34">
        <f t="shared" si="2"/>
        <v>19000100</v>
      </c>
      <c r="BE34">
        <f t="shared" si="1"/>
        <v>0</v>
      </c>
    </row>
    <row r="35" spans="56:57">
      <c r="BD35">
        <f t="shared" si="2"/>
        <v>19000100</v>
      </c>
      <c r="BE35">
        <f t="shared" ref="BE35:BE66" si="3">IF(AX:AX&gt;=3000,1,0)</f>
        <v>0</v>
      </c>
    </row>
    <row r="36" spans="56:57">
      <c r="BD36">
        <f t="shared" si="2"/>
        <v>19000100</v>
      </c>
      <c r="BE36">
        <f t="shared" si="3"/>
        <v>0</v>
      </c>
    </row>
    <row r="37" spans="56:57">
      <c r="BD37">
        <f t="shared" si="2"/>
        <v>19000100</v>
      </c>
      <c r="BE37">
        <f t="shared" si="3"/>
        <v>0</v>
      </c>
    </row>
    <row r="38" spans="56:57">
      <c r="BD38">
        <f t="shared" si="2"/>
        <v>19000100</v>
      </c>
      <c r="BE38">
        <f t="shared" si="3"/>
        <v>0</v>
      </c>
    </row>
    <row r="39" spans="56:57">
      <c r="BD39">
        <f t="shared" si="2"/>
        <v>19000100</v>
      </c>
      <c r="BE39">
        <f t="shared" si="3"/>
        <v>0</v>
      </c>
    </row>
    <row r="40" spans="56:57">
      <c r="BD40">
        <f t="shared" si="2"/>
        <v>19000100</v>
      </c>
      <c r="BE40">
        <f t="shared" si="3"/>
        <v>0</v>
      </c>
    </row>
    <row r="41" spans="56:57">
      <c r="BD41">
        <f t="shared" si="2"/>
        <v>19000100</v>
      </c>
      <c r="BE41">
        <f t="shared" si="3"/>
        <v>0</v>
      </c>
    </row>
    <row r="42" spans="56:57">
      <c r="BD42">
        <f t="shared" si="2"/>
        <v>19000100</v>
      </c>
      <c r="BE42">
        <f t="shared" si="3"/>
        <v>0</v>
      </c>
    </row>
    <row r="43" spans="56:57">
      <c r="BD43">
        <f t="shared" si="2"/>
        <v>19000100</v>
      </c>
      <c r="BE43">
        <f t="shared" si="3"/>
        <v>0</v>
      </c>
    </row>
    <row r="44" spans="56:57">
      <c r="BD44">
        <f t="shared" si="2"/>
        <v>19000100</v>
      </c>
      <c r="BE44">
        <f t="shared" si="3"/>
        <v>0</v>
      </c>
    </row>
    <row r="45" spans="56:57">
      <c r="BD45">
        <f t="shared" si="2"/>
        <v>19000100</v>
      </c>
      <c r="BE45">
        <f t="shared" si="3"/>
        <v>0</v>
      </c>
    </row>
    <row r="46" spans="56:57">
      <c r="BD46">
        <f t="shared" si="2"/>
        <v>19000100</v>
      </c>
      <c r="BE46">
        <f t="shared" si="3"/>
        <v>0</v>
      </c>
    </row>
    <row r="47" spans="56:57">
      <c r="BD47">
        <f t="shared" si="2"/>
        <v>19000100</v>
      </c>
      <c r="BE47">
        <f t="shared" si="3"/>
        <v>0</v>
      </c>
    </row>
    <row r="48" spans="56:57">
      <c r="BD48">
        <f t="shared" si="2"/>
        <v>19000100</v>
      </c>
      <c r="BE48">
        <f t="shared" si="3"/>
        <v>0</v>
      </c>
    </row>
    <row r="49" spans="56:57">
      <c r="BD49">
        <f t="shared" si="2"/>
        <v>19000100</v>
      </c>
      <c r="BE49">
        <f t="shared" si="3"/>
        <v>0</v>
      </c>
    </row>
    <row r="50" spans="56:57">
      <c r="BD50">
        <f t="shared" ref="BD50:BD81" si="4">TEXT(AJ:AJ,"yyyymmdd")*1</f>
        <v>19000100</v>
      </c>
      <c r="BE50">
        <f t="shared" si="3"/>
        <v>0</v>
      </c>
    </row>
    <row r="51" spans="56:57">
      <c r="BD51">
        <f t="shared" si="4"/>
        <v>19000100</v>
      </c>
      <c r="BE51">
        <f t="shared" si="3"/>
        <v>0</v>
      </c>
    </row>
    <row r="52" spans="56:57">
      <c r="BD52">
        <f t="shared" si="4"/>
        <v>19000100</v>
      </c>
      <c r="BE52">
        <f t="shared" si="3"/>
        <v>0</v>
      </c>
    </row>
    <row r="53" spans="56:57">
      <c r="BD53">
        <f t="shared" si="4"/>
        <v>19000100</v>
      </c>
      <c r="BE53">
        <f t="shared" si="3"/>
        <v>0</v>
      </c>
    </row>
    <row r="54" spans="56:57">
      <c r="BD54">
        <f t="shared" si="4"/>
        <v>19000100</v>
      </c>
      <c r="BE54">
        <f t="shared" si="3"/>
        <v>0</v>
      </c>
    </row>
    <row r="55" spans="56:57">
      <c r="BD55">
        <f t="shared" si="4"/>
        <v>19000100</v>
      </c>
      <c r="BE55">
        <f t="shared" si="3"/>
        <v>0</v>
      </c>
    </row>
    <row r="56" spans="56:57">
      <c r="BD56">
        <f t="shared" si="4"/>
        <v>19000100</v>
      </c>
      <c r="BE56">
        <f t="shared" si="3"/>
        <v>0</v>
      </c>
    </row>
    <row r="57" spans="56:57">
      <c r="BD57">
        <f t="shared" si="4"/>
        <v>19000100</v>
      </c>
      <c r="BE57">
        <f t="shared" si="3"/>
        <v>0</v>
      </c>
    </row>
    <row r="58" spans="56:57">
      <c r="BD58">
        <f t="shared" si="4"/>
        <v>19000100</v>
      </c>
      <c r="BE58">
        <f t="shared" si="3"/>
        <v>0</v>
      </c>
    </row>
    <row r="59" spans="56:57">
      <c r="BD59">
        <f t="shared" si="4"/>
        <v>19000100</v>
      </c>
      <c r="BE59">
        <f t="shared" si="3"/>
        <v>0</v>
      </c>
    </row>
    <row r="60" spans="56:57">
      <c r="BD60">
        <f t="shared" si="4"/>
        <v>19000100</v>
      </c>
      <c r="BE60">
        <f t="shared" si="3"/>
        <v>0</v>
      </c>
    </row>
    <row r="61" spans="56:57">
      <c r="BD61">
        <f t="shared" si="4"/>
        <v>19000100</v>
      </c>
      <c r="BE61">
        <f t="shared" si="3"/>
        <v>0</v>
      </c>
    </row>
    <row r="62" spans="56:57">
      <c r="BD62">
        <f t="shared" si="4"/>
        <v>19000100</v>
      </c>
      <c r="BE62">
        <f t="shared" si="3"/>
        <v>0</v>
      </c>
    </row>
    <row r="63" spans="56:57">
      <c r="BD63">
        <f t="shared" si="4"/>
        <v>19000100</v>
      </c>
      <c r="BE63">
        <f t="shared" si="3"/>
        <v>0</v>
      </c>
    </row>
    <row r="64" spans="56:57">
      <c r="BD64">
        <f t="shared" si="4"/>
        <v>19000100</v>
      </c>
      <c r="BE64">
        <f t="shared" si="3"/>
        <v>0</v>
      </c>
    </row>
    <row r="65" spans="56:57">
      <c r="BD65">
        <f t="shared" si="4"/>
        <v>19000100</v>
      </c>
      <c r="BE65">
        <f t="shared" si="3"/>
        <v>0</v>
      </c>
    </row>
    <row r="66" spans="56:57">
      <c r="BD66">
        <f t="shared" si="4"/>
        <v>19000100</v>
      </c>
      <c r="BE66">
        <f t="shared" si="3"/>
        <v>0</v>
      </c>
    </row>
    <row r="67" spans="56:57">
      <c r="BD67">
        <f t="shared" si="4"/>
        <v>19000100</v>
      </c>
      <c r="BE67">
        <f t="shared" ref="BE67:BE98" si="5">IF(AX:AX&gt;=3000,1,0)</f>
        <v>0</v>
      </c>
    </row>
    <row r="68" spans="56:57">
      <c r="BD68">
        <f t="shared" si="4"/>
        <v>19000100</v>
      </c>
      <c r="BE68">
        <f t="shared" si="5"/>
        <v>0</v>
      </c>
    </row>
    <row r="69" spans="56:57">
      <c r="BD69">
        <f t="shared" si="4"/>
        <v>19000100</v>
      </c>
      <c r="BE69">
        <f t="shared" si="5"/>
        <v>0</v>
      </c>
    </row>
    <row r="70" spans="56:57">
      <c r="BD70">
        <f t="shared" si="4"/>
        <v>19000100</v>
      </c>
      <c r="BE70">
        <f t="shared" si="5"/>
        <v>0</v>
      </c>
    </row>
    <row r="71" spans="56:57">
      <c r="BD71">
        <f t="shared" si="4"/>
        <v>19000100</v>
      </c>
      <c r="BE71">
        <f t="shared" si="5"/>
        <v>0</v>
      </c>
    </row>
    <row r="72" spans="56:57">
      <c r="BD72">
        <f t="shared" si="4"/>
        <v>19000100</v>
      </c>
      <c r="BE72">
        <f t="shared" si="5"/>
        <v>0</v>
      </c>
    </row>
    <row r="73" spans="56:57">
      <c r="BD73">
        <f t="shared" si="4"/>
        <v>19000100</v>
      </c>
      <c r="BE73">
        <f t="shared" si="5"/>
        <v>0</v>
      </c>
    </row>
    <row r="74" spans="56:57">
      <c r="BD74">
        <f t="shared" si="4"/>
        <v>19000100</v>
      </c>
      <c r="BE74">
        <f t="shared" si="5"/>
        <v>0</v>
      </c>
    </row>
    <row r="75" spans="56:57">
      <c r="BD75">
        <f t="shared" si="4"/>
        <v>19000100</v>
      </c>
      <c r="BE75">
        <f t="shared" si="5"/>
        <v>0</v>
      </c>
    </row>
    <row r="76" spans="56:57">
      <c r="BD76">
        <f t="shared" si="4"/>
        <v>19000100</v>
      </c>
      <c r="BE76">
        <f t="shared" si="5"/>
        <v>0</v>
      </c>
    </row>
    <row r="77" spans="56:57">
      <c r="BD77">
        <f t="shared" si="4"/>
        <v>19000100</v>
      </c>
      <c r="BE77">
        <f t="shared" si="5"/>
        <v>0</v>
      </c>
    </row>
    <row r="78" spans="56:57">
      <c r="BD78">
        <f t="shared" si="4"/>
        <v>19000100</v>
      </c>
      <c r="BE78">
        <f t="shared" si="5"/>
        <v>0</v>
      </c>
    </row>
    <row r="79" spans="56:57">
      <c r="BD79">
        <f t="shared" si="4"/>
        <v>19000100</v>
      </c>
      <c r="BE79">
        <f t="shared" si="5"/>
        <v>0</v>
      </c>
    </row>
    <row r="80" spans="56:57">
      <c r="BD80">
        <f t="shared" si="4"/>
        <v>19000100</v>
      </c>
      <c r="BE80">
        <f t="shared" si="5"/>
        <v>0</v>
      </c>
    </row>
    <row r="81" spans="56:57">
      <c r="BD81">
        <f t="shared" si="4"/>
        <v>19000100</v>
      </c>
      <c r="BE81">
        <f t="shared" si="5"/>
        <v>0</v>
      </c>
    </row>
    <row r="82" spans="56:57">
      <c r="BD82">
        <f t="shared" ref="BD82:BD109" si="6">TEXT(AJ:AJ,"yyyymmdd")*1</f>
        <v>19000100</v>
      </c>
      <c r="BE82">
        <f t="shared" si="5"/>
        <v>0</v>
      </c>
    </row>
    <row r="83" spans="56:57">
      <c r="BD83">
        <f t="shared" si="6"/>
        <v>19000100</v>
      </c>
      <c r="BE83">
        <f t="shared" si="5"/>
        <v>0</v>
      </c>
    </row>
    <row r="84" spans="56:57">
      <c r="BD84">
        <f t="shared" si="6"/>
        <v>19000100</v>
      </c>
      <c r="BE84">
        <f t="shared" si="5"/>
        <v>0</v>
      </c>
    </row>
    <row r="85" spans="56:57">
      <c r="BD85">
        <f t="shared" si="6"/>
        <v>19000100</v>
      </c>
      <c r="BE85">
        <f t="shared" si="5"/>
        <v>0</v>
      </c>
    </row>
    <row r="86" spans="56:57">
      <c r="BD86">
        <f t="shared" si="6"/>
        <v>19000100</v>
      </c>
      <c r="BE86">
        <f t="shared" si="5"/>
        <v>0</v>
      </c>
    </row>
    <row r="87" spans="56:57">
      <c r="BD87">
        <f t="shared" si="6"/>
        <v>19000100</v>
      </c>
      <c r="BE87">
        <f t="shared" si="5"/>
        <v>0</v>
      </c>
    </row>
    <row r="88" spans="56:57">
      <c r="BD88">
        <f t="shared" si="6"/>
        <v>19000100</v>
      </c>
      <c r="BE88">
        <f t="shared" si="5"/>
        <v>0</v>
      </c>
    </row>
    <row r="89" spans="56:57">
      <c r="BD89">
        <f t="shared" si="6"/>
        <v>19000100</v>
      </c>
      <c r="BE89">
        <f t="shared" si="5"/>
        <v>0</v>
      </c>
    </row>
    <row r="90" spans="56:57">
      <c r="BD90">
        <f t="shared" si="6"/>
        <v>19000100</v>
      </c>
      <c r="BE90">
        <f t="shared" si="5"/>
        <v>0</v>
      </c>
    </row>
    <row r="91" spans="56:57">
      <c r="BD91">
        <f t="shared" si="6"/>
        <v>19000100</v>
      </c>
      <c r="BE91">
        <f t="shared" si="5"/>
        <v>0</v>
      </c>
    </row>
    <row r="92" spans="56:57">
      <c r="BD92">
        <f t="shared" si="6"/>
        <v>19000100</v>
      </c>
      <c r="BE92">
        <f t="shared" si="5"/>
        <v>0</v>
      </c>
    </row>
    <row r="93" spans="56:57">
      <c r="BD93">
        <f t="shared" si="6"/>
        <v>19000100</v>
      </c>
      <c r="BE93">
        <f t="shared" si="5"/>
        <v>0</v>
      </c>
    </row>
    <row r="94" spans="56:57">
      <c r="BD94">
        <f t="shared" si="6"/>
        <v>19000100</v>
      </c>
      <c r="BE94">
        <f t="shared" si="5"/>
        <v>0</v>
      </c>
    </row>
    <row r="95" spans="56:57">
      <c r="BD95">
        <f t="shared" si="6"/>
        <v>19000100</v>
      </c>
      <c r="BE95">
        <f t="shared" si="5"/>
        <v>0</v>
      </c>
    </row>
    <row r="96" spans="56:57">
      <c r="BD96">
        <f t="shared" si="6"/>
        <v>19000100</v>
      </c>
      <c r="BE96">
        <f t="shared" si="5"/>
        <v>0</v>
      </c>
    </row>
    <row r="97" spans="56:57">
      <c r="BD97">
        <f t="shared" si="6"/>
        <v>19000100</v>
      </c>
      <c r="BE97">
        <f t="shared" si="5"/>
        <v>0</v>
      </c>
    </row>
    <row r="98" spans="56:57">
      <c r="BD98">
        <f t="shared" si="6"/>
        <v>19000100</v>
      </c>
      <c r="BE98">
        <f t="shared" si="5"/>
        <v>0</v>
      </c>
    </row>
    <row r="99" spans="56:57">
      <c r="BD99">
        <f t="shared" si="6"/>
        <v>19000100</v>
      </c>
      <c r="BE99">
        <f>IF(AX:AX&gt;=3000,1,0)</f>
        <v>0</v>
      </c>
    </row>
    <row r="100" spans="56:57">
      <c r="BD100">
        <f t="shared" si="6"/>
        <v>19000100</v>
      </c>
      <c r="BE100">
        <f>IF(AX:AX&gt;=3000,1,0)</f>
        <v>0</v>
      </c>
    </row>
    <row r="101" spans="56:57">
      <c r="BD101">
        <f t="shared" si="6"/>
        <v>19000100</v>
      </c>
      <c r="BE101">
        <f>IF(AX:AX&gt;=3000,1,0)</f>
        <v>0</v>
      </c>
    </row>
    <row r="102" spans="56:57">
      <c r="BD102">
        <f t="shared" si="6"/>
        <v>19000100</v>
      </c>
      <c r="BE102">
        <f>IF(AX:AX&gt;=3000,1,0)</f>
        <v>0</v>
      </c>
    </row>
    <row r="103" spans="56:57">
      <c r="BD103">
        <f t="shared" si="6"/>
        <v>19000100</v>
      </c>
      <c r="BE103">
        <f>IF(AX:AX&gt;=3000,1,0)</f>
        <v>0</v>
      </c>
    </row>
    <row r="104" spans="56:57">
      <c r="BD104">
        <f t="shared" si="6"/>
        <v>19000100</v>
      </c>
      <c r="BE104">
        <f>IF(AX:AX&gt;=3000,1,0)</f>
        <v>0</v>
      </c>
    </row>
    <row r="105" spans="56:57">
      <c r="BD105">
        <f t="shared" si="6"/>
        <v>19000100</v>
      </c>
      <c r="BE105">
        <f>IF(AX:AX&gt;=3000,1,0)</f>
        <v>0</v>
      </c>
    </row>
    <row r="106" spans="56:57">
      <c r="BD106">
        <f t="shared" si="6"/>
        <v>19000100</v>
      </c>
      <c r="BE106">
        <f>IF(AX:AX&gt;=3000,1,0)</f>
        <v>0</v>
      </c>
    </row>
    <row r="107" spans="56:57">
      <c r="BD107">
        <f t="shared" si="6"/>
        <v>19000100</v>
      </c>
      <c r="BE107">
        <f>IF(AX:AX&gt;=3000,1,0)</f>
        <v>0</v>
      </c>
    </row>
    <row r="108" spans="56:57">
      <c r="BD108">
        <f t="shared" si="6"/>
        <v>19000100</v>
      </c>
      <c r="BE108">
        <f>IF(AX:AX&gt;=3000,1,0)</f>
        <v>0</v>
      </c>
    </row>
    <row r="109" spans="56:57">
      <c r="BD109">
        <f t="shared" si="6"/>
        <v>19000100</v>
      </c>
      <c r="BE109">
        <f>IF(AX:AX&gt;=3000,1,0)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A1" sqref="A1:T6"/>
    </sheetView>
  </sheetViews>
  <sheetFormatPr defaultColWidth="9" defaultRowHeight="13.5" outlineLevelRow="5"/>
  <cols>
    <col min="1" max="10" width="17.875" style="26" customWidth="1"/>
    <col min="11" max="20" width="17.875" customWidth="1"/>
  </cols>
  <sheetData>
    <row r="1" ht="51" customHeight="1" spans="1:20">
      <c r="A1" s="15" t="s">
        <v>135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ht="51" customHeight="1" spans="1:20">
      <c r="A2" s="27" t="s">
        <v>136</v>
      </c>
      <c r="B2" s="27" t="s">
        <v>137</v>
      </c>
      <c r="C2" s="27" t="s">
        <v>138</v>
      </c>
      <c r="D2" s="27" t="s">
        <v>139</v>
      </c>
      <c r="E2" s="27" t="s">
        <v>140</v>
      </c>
      <c r="F2" s="28" t="s">
        <v>141</v>
      </c>
      <c r="G2" s="28" t="s">
        <v>142</v>
      </c>
      <c r="H2" s="28" t="s">
        <v>143</v>
      </c>
      <c r="I2" s="35" t="s">
        <v>144</v>
      </c>
      <c r="J2" s="35" t="s">
        <v>145</v>
      </c>
      <c r="K2" s="36" t="s">
        <v>146</v>
      </c>
      <c r="L2" s="28" t="s">
        <v>147</v>
      </c>
      <c r="M2" s="28" t="s">
        <v>148</v>
      </c>
      <c r="N2" s="35" t="s">
        <v>149</v>
      </c>
      <c r="O2" s="35" t="s">
        <v>150</v>
      </c>
      <c r="P2" s="36" t="s">
        <v>151</v>
      </c>
      <c r="Q2" s="36" t="s">
        <v>152</v>
      </c>
      <c r="R2" s="36" t="s">
        <v>153</v>
      </c>
      <c r="S2" s="39" t="s">
        <v>154</v>
      </c>
      <c r="T2" s="39" t="s">
        <v>155</v>
      </c>
    </row>
    <row r="3" ht="51" customHeight="1" spans="1:20">
      <c r="A3" s="29" t="s">
        <v>26</v>
      </c>
      <c r="B3" s="29">
        <v>128</v>
      </c>
      <c r="C3" s="29">
        <f>COUNTIF(代理人!A:A,A:A)</f>
        <v>128</v>
      </c>
      <c r="D3" s="29">
        <f>SUMIF(代理人!A:A,A:A,代理人!L:L)</f>
        <v>2</v>
      </c>
      <c r="E3" s="30">
        <f>D3/B3</f>
        <v>0.015625</v>
      </c>
      <c r="F3" s="29">
        <v>45</v>
      </c>
      <c r="G3" s="31">
        <f>SUMIF(险种!A:A,A:A,险种!Q:Q)/10000-SUMIFS(险种!Q:Q,险种!U:U,"终止",险种!A:A,A:A)/10000</f>
        <v>0.7563214284606</v>
      </c>
      <c r="H3" s="30">
        <f>G3/F3</f>
        <v>0.01680714285468</v>
      </c>
      <c r="I3" s="37">
        <f>SUMIFS(险种!Q:Q,险种!U:U,"有效",险种!A:A,A:A)/10000</f>
        <v>0.0013731925415</v>
      </c>
      <c r="J3" s="30">
        <f>I3/F3</f>
        <v>3.05153898111111e-5</v>
      </c>
      <c r="K3" s="29">
        <v>18</v>
      </c>
      <c r="L3" s="31">
        <f>SUMIFS(险种!Q:Q,险种!V:V,"&lt;=20210510",险种!A:A,A:A)/10000</f>
        <v>0.7563214284606</v>
      </c>
      <c r="M3" s="30">
        <f>L3/K3</f>
        <v>0.0420178571367</v>
      </c>
      <c r="N3" s="37">
        <f>SUMIFS(险种!Q:Q,险种!V:V,"&lt;=20210510",险种!A:A,A:A,险种!U:U,"有效")/10000</f>
        <v>0.0013731925415</v>
      </c>
      <c r="O3" s="30">
        <f>N3/K3</f>
        <v>7.62884745277778e-5</v>
      </c>
      <c r="P3" s="29">
        <v>7</v>
      </c>
      <c r="Q3" s="37">
        <f>SUMIFS(险种!Q:Q,险种!V:V,"&lt;=20210506",险种!A:A,A:A)/10000</f>
        <v>0.7563214284606</v>
      </c>
      <c r="R3" s="30">
        <f>Q3/P3</f>
        <v>0.108045918351514</v>
      </c>
      <c r="S3" s="37">
        <f>SUMIFS(险种!Q:Q,险种!U:U,"有效",险种!V:V,"&lt;=20210506",险种!A:A,A:A)/10000</f>
        <v>0.0013731925415</v>
      </c>
      <c r="T3" s="30">
        <f>S3/P3</f>
        <v>0.000196170363071429</v>
      </c>
    </row>
    <row r="4" ht="51" customHeight="1" spans="1:20">
      <c r="A4" s="29" t="s">
        <v>36</v>
      </c>
      <c r="B4" s="29">
        <v>115</v>
      </c>
      <c r="C4" s="29">
        <f>COUNTIF(代理人!A:A,A:A)</f>
        <v>115</v>
      </c>
      <c r="D4" s="29">
        <f>SUMIF(代理人!A:A,A:A,代理人!L:L)</f>
        <v>1</v>
      </c>
      <c r="E4" s="30">
        <f>D4/B4</f>
        <v>0.00869565217391304</v>
      </c>
      <c r="F4" s="29">
        <v>32</v>
      </c>
      <c r="G4" s="31">
        <f>SUMIF(险种!A:A,A:A,险种!Q:Q)/10000-SUMIFS(险种!Q:Q,险种!U:U,"终止",险种!A:A,A:A)/10000</f>
        <v>0.4755700652354</v>
      </c>
      <c r="H4" s="30">
        <f>G4/F4</f>
        <v>0.0148615645386063</v>
      </c>
      <c r="I4" s="37">
        <f>SUMIFS(险种!Q:Q,险种!U:U,"有效",险种!A:A,A:A)/10000</f>
        <v>-0.0101847074716</v>
      </c>
      <c r="J4" s="30">
        <f>I4/F4</f>
        <v>-0.0003182721084875</v>
      </c>
      <c r="K4" s="29">
        <v>13</v>
      </c>
      <c r="L4" s="31">
        <f>SUMIFS(险种!Q:Q,险种!V:V,"&lt;=20210510",险种!A:A,A:A)/10000</f>
        <v>0.4755700652354</v>
      </c>
      <c r="M4" s="30">
        <f>L4/K4</f>
        <v>0.0365823127104154</v>
      </c>
      <c r="N4" s="37">
        <f>SUMIFS(险种!Q:Q,险种!V:V,"&lt;=20210510",险种!A:A,A:A,险种!U:U,"有效")/10000</f>
        <v>-0.0101847074716</v>
      </c>
      <c r="O4" s="30">
        <f>N4/K4</f>
        <v>-0.000783439036276923</v>
      </c>
      <c r="P4" s="29">
        <v>5</v>
      </c>
      <c r="Q4" s="37">
        <f>SUMIFS(险种!Q:Q,险种!V:V,"&lt;=20210506",险种!A:A,A:A)/10000</f>
        <v>0.4755700652354</v>
      </c>
      <c r="R4" s="30">
        <f>Q4/P4</f>
        <v>0.09511401304708</v>
      </c>
      <c r="S4" s="37">
        <f>SUMIFS(险种!Q:Q,险种!U:U,"有效",险种!V:V,"&lt;=20210506",险种!A:A,A:A)/10000</f>
        <v>-0.0101847074716</v>
      </c>
      <c r="T4" s="30">
        <f>S4/P4</f>
        <v>-0.00203694149432</v>
      </c>
    </row>
    <row r="5" ht="51" customHeight="1" spans="1:20">
      <c r="A5" s="29" t="s">
        <v>42</v>
      </c>
      <c r="B5" s="29">
        <v>59</v>
      </c>
      <c r="C5" s="29">
        <f>COUNTIF(代理人!A:A,A:A)</f>
        <v>59</v>
      </c>
      <c r="D5" s="29">
        <f>SUMIF(代理人!A:A,A:A,代理人!L:L)</f>
        <v>1</v>
      </c>
      <c r="E5" s="30">
        <f>D5/B5</f>
        <v>0.0169491525423729</v>
      </c>
      <c r="F5" s="29">
        <v>23</v>
      </c>
      <c r="G5" s="31">
        <f>SUMIF(险种!A:A,A:A,险种!Q:Q)/10000-SUMIFS(险种!Q:Q,险种!U:U,"终止",险种!A:A,A:A)/10000</f>
        <v>0.5098288308865</v>
      </c>
      <c r="H5" s="30">
        <f>G5/F5</f>
        <v>0.0221664709081087</v>
      </c>
      <c r="I5" s="37">
        <f>SUMIFS(险种!Q:Q,险种!U:U,"有效",险种!A:A,A:A)/10000</f>
        <v>0</v>
      </c>
      <c r="J5" s="30">
        <f>I5/F5</f>
        <v>0</v>
      </c>
      <c r="K5" s="29">
        <v>9</v>
      </c>
      <c r="L5" s="31">
        <f>SUMIFS(险种!Q:Q,险种!V:V,"&lt;=20210510",险种!A:A,A:A)/10000</f>
        <v>0.5098288308865</v>
      </c>
      <c r="M5" s="30">
        <f>L5/K5</f>
        <v>0.0566476478762778</v>
      </c>
      <c r="N5" s="37">
        <f>SUMIFS(险种!Q:Q,险种!V:V,"&lt;=20210510",险种!A:A,A:A,险种!U:U,"有效")/10000</f>
        <v>0</v>
      </c>
      <c r="O5" s="30">
        <f>N5/K5</f>
        <v>0</v>
      </c>
      <c r="P5" s="29">
        <v>4</v>
      </c>
      <c r="Q5" s="37">
        <f>SUMIFS(险种!Q:Q,险种!V:V,"&lt;=20210506",险种!A:A,A:A)/10000</f>
        <v>0.5098288308865</v>
      </c>
      <c r="R5" s="30">
        <f>Q5/P5</f>
        <v>0.127457207721625</v>
      </c>
      <c r="S5" s="37">
        <f>SUMIFS(险种!Q:Q,险种!U:U,"有效",险种!V:V,"&lt;=20210506",险种!A:A,A:A)/10000</f>
        <v>0</v>
      </c>
      <c r="T5" s="30">
        <f>S5/P5</f>
        <v>0</v>
      </c>
    </row>
    <row r="6" ht="51" customHeight="1" spans="1:20">
      <c r="A6" s="32" t="s">
        <v>156</v>
      </c>
      <c r="B6" s="32">
        <v>302</v>
      </c>
      <c r="C6" s="32">
        <f>SUM(C3:C5)</f>
        <v>302</v>
      </c>
      <c r="D6" s="32">
        <f>SUM(D3:D5)</f>
        <v>4</v>
      </c>
      <c r="E6" s="33">
        <f>D6/B6</f>
        <v>0.0132450331125828</v>
      </c>
      <c r="F6" s="32">
        <f>SUM(F3:F5)</f>
        <v>100</v>
      </c>
      <c r="G6" s="34">
        <f>SUM(G3:G5)</f>
        <v>1.7417203245825</v>
      </c>
      <c r="H6" s="33">
        <f>G6/F6</f>
        <v>0.017417203245825</v>
      </c>
      <c r="I6" s="38">
        <f>SUM(I3:I5)</f>
        <v>-0.0088115149301</v>
      </c>
      <c r="J6" s="33">
        <f>I6/F6</f>
        <v>-8.8115149301e-5</v>
      </c>
      <c r="K6" s="32">
        <v>40</v>
      </c>
      <c r="L6" s="34">
        <f>SUM(L3:L5)</f>
        <v>1.7417203245825</v>
      </c>
      <c r="M6" s="33">
        <f>L6/K6</f>
        <v>0.0435430081145625</v>
      </c>
      <c r="N6" s="38">
        <f>SUM(N3:N5)</f>
        <v>-0.0088115149301</v>
      </c>
      <c r="O6" s="33">
        <f>N6/K6</f>
        <v>-0.0002202878732525</v>
      </c>
      <c r="P6" s="32">
        <f>SUM(P3:P5)</f>
        <v>16</v>
      </c>
      <c r="Q6" s="38">
        <f>SUM(Q3:Q5)</f>
        <v>1.7417203245825</v>
      </c>
      <c r="R6" s="33">
        <f>Q6/P6</f>
        <v>0.108857520286406</v>
      </c>
      <c r="S6" s="38">
        <f>SUM(S3:S5)</f>
        <v>-0.0088115149301</v>
      </c>
      <c r="T6" s="33">
        <f>S6/P6</f>
        <v>-0.00055071968313125</v>
      </c>
    </row>
  </sheetData>
  <mergeCells count="1">
    <mergeCell ref="A1:T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P8"/>
  <sheetViews>
    <sheetView zoomScale="85" zoomScaleNormal="85" workbookViewId="0">
      <selection activeCell="A1" sqref="A1:P8"/>
    </sheetView>
  </sheetViews>
  <sheetFormatPr defaultColWidth="9" defaultRowHeight="16.5" outlineLevelRow="7"/>
  <cols>
    <col min="1" max="6" width="12.625" style="5" customWidth="1"/>
    <col min="7" max="16" width="17.25" style="5" customWidth="1"/>
    <col min="17" max="16384" width="9" style="5"/>
  </cols>
  <sheetData>
    <row r="1" ht="56" customHeight="1" spans="1:16">
      <c r="A1" s="15" t="s">
        <v>157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46" customHeight="1" spans="1:16">
      <c r="A2" s="19" t="s">
        <v>136</v>
      </c>
      <c r="B2" s="19" t="s">
        <v>158</v>
      </c>
      <c r="C2" s="19" t="s">
        <v>137</v>
      </c>
      <c r="D2" s="19" t="s">
        <v>138</v>
      </c>
      <c r="E2" s="19" t="s">
        <v>139</v>
      </c>
      <c r="F2" s="19" t="s">
        <v>140</v>
      </c>
      <c r="G2" s="20" t="s">
        <v>141</v>
      </c>
      <c r="H2" s="20" t="s">
        <v>142</v>
      </c>
      <c r="I2" s="20" t="s">
        <v>143</v>
      </c>
      <c r="J2" s="24" t="s">
        <v>144</v>
      </c>
      <c r="K2" s="24" t="s">
        <v>145</v>
      </c>
      <c r="L2" s="20" t="s">
        <v>159</v>
      </c>
      <c r="M2" s="20" t="s">
        <v>147</v>
      </c>
      <c r="N2" s="20" t="s">
        <v>148</v>
      </c>
      <c r="O2" s="24" t="s">
        <v>149</v>
      </c>
      <c r="P2" s="24" t="s">
        <v>150</v>
      </c>
    </row>
    <row r="3" ht="46" customHeight="1" spans="1:16">
      <c r="A3" s="21" t="s">
        <v>160</v>
      </c>
      <c r="B3" s="21" t="s">
        <v>27</v>
      </c>
      <c r="C3" s="21">
        <v>64</v>
      </c>
      <c r="D3" s="21">
        <f>COUNTIF(代理人!B:B,B:B)</f>
        <v>64</v>
      </c>
      <c r="E3" s="21">
        <f>SUMIF(代理人!$B:$B,$B:$B,代理人!L:L)</f>
        <v>2</v>
      </c>
      <c r="F3" s="22">
        <f t="shared" ref="F3:F8" si="0">E3/C3</f>
        <v>0.03125</v>
      </c>
      <c r="G3" s="21">
        <f>L3/4*10</f>
        <v>30</v>
      </c>
      <c r="H3" s="23">
        <f>SUMIF(代理人!$B:$B,$B:$B,代理人!I:I)/10000</f>
        <v>0.7563214284606</v>
      </c>
      <c r="I3" s="22">
        <f t="shared" ref="I3:I8" si="1">H3/G3</f>
        <v>0.02521071428202</v>
      </c>
      <c r="J3" s="25">
        <f>SUMIF(代理人!$B:$B,$B:$B,代理人!J:J)/10000</f>
        <v>0.0013731925415</v>
      </c>
      <c r="K3" s="22">
        <f t="shared" ref="K3:K8" si="2">J3/G3</f>
        <v>4.57730847166667e-5</v>
      </c>
      <c r="L3" s="21">
        <v>12</v>
      </c>
      <c r="M3" s="23">
        <f>SUMIF(代理人!$B:$B,$B:$B,代理人!O:O)/10000</f>
        <v>0.7563214284606</v>
      </c>
      <c r="N3" s="22">
        <f t="shared" ref="N3:N8" si="3">M3/L3</f>
        <v>0.06302678570505</v>
      </c>
      <c r="O3" s="25">
        <f>SUMIF(代理人!$B:$B,$B:$B,代理人!P:P)/10000</f>
        <v>0.0013731925415</v>
      </c>
      <c r="P3" s="22">
        <f t="shared" ref="P3:P8" si="4">O3/L3</f>
        <v>0.000114432711791667</v>
      </c>
    </row>
    <row r="4" ht="46" customHeight="1" spans="1:16">
      <c r="A4" s="21" t="s">
        <v>160</v>
      </c>
      <c r="B4" s="21" t="s">
        <v>161</v>
      </c>
      <c r="C4" s="21">
        <v>29</v>
      </c>
      <c r="D4" s="21">
        <f>COUNTIF(代理人!B:B,B:B)</f>
        <v>29</v>
      </c>
      <c r="E4" s="21">
        <f>SUMIF(代理人!B:B,B:B,代理人!L:L)</f>
        <v>0</v>
      </c>
      <c r="F4" s="22">
        <f t="shared" si="0"/>
        <v>0</v>
      </c>
      <c r="G4" s="21">
        <f>L4/4*10</f>
        <v>15</v>
      </c>
      <c r="H4" s="23">
        <f>SUMIF(代理人!$B:$B,$B:$B,代理人!I:I)/10000</f>
        <v>0</v>
      </c>
      <c r="I4" s="22">
        <f t="shared" si="1"/>
        <v>0</v>
      </c>
      <c r="J4" s="25">
        <f>SUMIF(代理人!$B:$B,$B:$B,代理人!J:J)/10000</f>
        <v>0</v>
      </c>
      <c r="K4" s="22">
        <f t="shared" si="2"/>
        <v>0</v>
      </c>
      <c r="L4" s="21">
        <v>6</v>
      </c>
      <c r="M4" s="23">
        <f>SUMIF(代理人!$B:$B,$B:$B,代理人!O:O)/10000</f>
        <v>0</v>
      </c>
      <c r="N4" s="22">
        <f t="shared" si="3"/>
        <v>0</v>
      </c>
      <c r="O4" s="25">
        <f>SUMIF(代理人!$B:$B,$B:$B,代理人!P:P)/10000</f>
        <v>0</v>
      </c>
      <c r="P4" s="22">
        <f t="shared" si="4"/>
        <v>0</v>
      </c>
    </row>
    <row r="5" ht="46" customHeight="1" spans="1:16">
      <c r="A5" s="21" t="s">
        <v>36</v>
      </c>
      <c r="B5" s="21" t="s">
        <v>162</v>
      </c>
      <c r="C5" s="21">
        <v>44</v>
      </c>
      <c r="D5" s="21">
        <f>COUNTIF(代理人!A:A,A:A)-D6-D7</f>
        <v>44</v>
      </c>
      <c r="E5" s="21">
        <f>SUMIF(代理人!$A:$A,$A:$A,代理人!L:L)-E$6-E$7</f>
        <v>1</v>
      </c>
      <c r="F5" s="22">
        <f t="shared" si="0"/>
        <v>0.0227272727272727</v>
      </c>
      <c r="G5" s="21">
        <f>L5/4*10</f>
        <v>10</v>
      </c>
      <c r="H5" s="23">
        <f>SUMIF(代理人!$A:$A,$A:$A,代理人!I:I)/10000-H$6-H$7</f>
        <v>0.4727799479651</v>
      </c>
      <c r="I5" s="22">
        <f t="shared" si="1"/>
        <v>0.04727799479651</v>
      </c>
      <c r="J5" s="25">
        <f>SUMIF(代理人!$A:$A,$A:$A,代理人!J:J)/10000-J$6-J$7</f>
        <v>-0.0129748247419</v>
      </c>
      <c r="K5" s="22">
        <f t="shared" si="2"/>
        <v>-0.00129748247419</v>
      </c>
      <c r="L5" s="21">
        <v>4</v>
      </c>
      <c r="M5" s="23">
        <f>SUMIF(代理人!$A:$A,$A:$A,代理人!O:O)/10000-M$6-M$7</f>
        <v>0.4727799479651</v>
      </c>
      <c r="N5" s="22">
        <f t="shared" si="3"/>
        <v>0.118194986991275</v>
      </c>
      <c r="O5" s="25">
        <f>SUMIF(代理人!$A:$A,$A:$A,代理人!P:P)/10000-O$6-O$7</f>
        <v>-0.0129748247419</v>
      </c>
      <c r="P5" s="22">
        <f t="shared" si="4"/>
        <v>-0.003243706185475</v>
      </c>
    </row>
    <row r="6" ht="46" customHeight="1" spans="1:16">
      <c r="A6" s="21" t="s">
        <v>36</v>
      </c>
      <c r="B6" s="21" t="s">
        <v>163</v>
      </c>
      <c r="C6" s="21">
        <v>50</v>
      </c>
      <c r="D6" s="21">
        <f>COUNTIF(代理人!B:B,B:B)</f>
        <v>50</v>
      </c>
      <c r="E6" s="21">
        <f>SUMIF(代理人!B:B,B:B,代理人!L:L)</f>
        <v>0</v>
      </c>
      <c r="F6" s="22">
        <f t="shared" si="0"/>
        <v>0</v>
      </c>
      <c r="G6" s="21">
        <f>L6/4*10</f>
        <v>15</v>
      </c>
      <c r="H6" s="23">
        <f>SUMIF(代理人!$B:$B,$B:$B,代理人!I:I)/10000</f>
        <v>0</v>
      </c>
      <c r="I6" s="22">
        <f t="shared" si="1"/>
        <v>0</v>
      </c>
      <c r="J6" s="25">
        <f>SUMIF(代理人!$B:$B,$B:$B,代理人!J:J)/10000</f>
        <v>0</v>
      </c>
      <c r="K6" s="22">
        <f t="shared" si="2"/>
        <v>0</v>
      </c>
      <c r="L6" s="21">
        <v>6</v>
      </c>
      <c r="M6" s="23">
        <f>SUMIF(代理人!$B:$B,$B:$B,代理人!O:O)/10000</f>
        <v>0</v>
      </c>
      <c r="N6" s="22">
        <f t="shared" si="3"/>
        <v>0</v>
      </c>
      <c r="O6" s="25">
        <f>SUMIF(代理人!$B:$B,$B:$B,代理人!P:P)/10000</f>
        <v>0</v>
      </c>
      <c r="P6" s="22">
        <f t="shared" si="4"/>
        <v>0</v>
      </c>
    </row>
    <row r="7" ht="46" customHeight="1" spans="1:16">
      <c r="A7" s="21" t="s">
        <v>36</v>
      </c>
      <c r="B7" s="21" t="s">
        <v>69</v>
      </c>
      <c r="C7" s="21">
        <v>21</v>
      </c>
      <c r="D7" s="21">
        <f>COUNTIF(代理人!B:B,B:B)</f>
        <v>21</v>
      </c>
      <c r="E7" s="21">
        <f>SUMIF(代理人!B:B,B:B,代理人!L:L)</f>
        <v>0</v>
      </c>
      <c r="F7" s="22">
        <f t="shared" si="0"/>
        <v>0</v>
      </c>
      <c r="G7" s="21">
        <v>7</v>
      </c>
      <c r="H7" s="23">
        <f>SUMIF(代理人!$B:$B,$B:$B,代理人!I:I)/10000</f>
        <v>0.0027901172703</v>
      </c>
      <c r="I7" s="22">
        <f t="shared" si="1"/>
        <v>0.000398588181471429</v>
      </c>
      <c r="J7" s="25">
        <f>SUMIF(代理人!$B:$B,$B:$B,代理人!J:J)/10000</f>
        <v>0.0027901172703</v>
      </c>
      <c r="K7" s="22">
        <f t="shared" si="2"/>
        <v>0.000398588181471429</v>
      </c>
      <c r="L7" s="21">
        <v>3</v>
      </c>
      <c r="M7" s="23">
        <f>SUMIF(代理人!$B:$B,$B:$B,代理人!O:O)/10000</f>
        <v>0.0027901172703</v>
      </c>
      <c r="N7" s="22">
        <f t="shared" si="3"/>
        <v>0.0009300390901</v>
      </c>
      <c r="O7" s="25">
        <f>SUMIF(代理人!$B:$B,$B:$B,代理人!P:P)/10000</f>
        <v>0.0027901172703</v>
      </c>
      <c r="P7" s="22">
        <f t="shared" si="4"/>
        <v>0.0009300390901</v>
      </c>
    </row>
    <row r="8" ht="46" customHeight="1" spans="1:16">
      <c r="A8" s="21" t="s">
        <v>42</v>
      </c>
      <c r="B8" s="21" t="s">
        <v>43</v>
      </c>
      <c r="C8" s="21">
        <v>59</v>
      </c>
      <c r="D8" s="21">
        <f>COUNTIF(代理人!B:B,B:B)</f>
        <v>59</v>
      </c>
      <c r="E8" s="21">
        <f>SUMIF(代理人!B:B,B:B,代理人!L:L)</f>
        <v>1</v>
      </c>
      <c r="F8" s="22">
        <f t="shared" si="0"/>
        <v>0.0169491525423729</v>
      </c>
      <c r="G8" s="21">
        <v>23</v>
      </c>
      <c r="H8" s="23">
        <f>SUMIF(代理人!$B:$B,$B:$B,代理人!I:I)/10000</f>
        <v>0.5098288308865</v>
      </c>
      <c r="I8" s="22">
        <f t="shared" si="1"/>
        <v>0.0221664709081087</v>
      </c>
      <c r="J8" s="25">
        <f>SUMIF(代理人!$B:$B,$B:$B,代理人!J:J)/10000</f>
        <v>0</v>
      </c>
      <c r="K8" s="22">
        <f t="shared" si="2"/>
        <v>0</v>
      </c>
      <c r="L8" s="21">
        <v>9</v>
      </c>
      <c r="M8" s="23">
        <f>SUMIF(代理人!$B:$B,$B:$B,代理人!O:O)/10000</f>
        <v>0.5098288308865</v>
      </c>
      <c r="N8" s="22">
        <f t="shared" si="3"/>
        <v>0.0566476478762778</v>
      </c>
      <c r="O8" s="25">
        <f>SUMIF(代理人!$B:$B,$B:$B,代理人!P:P)/10000</f>
        <v>0</v>
      </c>
      <c r="P8" s="22">
        <f t="shared" si="4"/>
        <v>0</v>
      </c>
    </row>
  </sheetData>
  <mergeCells count="1">
    <mergeCell ref="A1:P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P24"/>
  <sheetViews>
    <sheetView workbookViewId="0">
      <selection activeCell="A1" sqref="A1:P24"/>
    </sheetView>
  </sheetViews>
  <sheetFormatPr defaultColWidth="9" defaultRowHeight="15"/>
  <cols>
    <col min="1" max="1" width="12.875" style="8" customWidth="1"/>
    <col min="2" max="2" width="8.875" style="8" customWidth="1"/>
    <col min="3" max="3" width="17.125" style="8" customWidth="1"/>
    <col min="4" max="4" width="10.875" style="8" customWidth="1"/>
    <col min="5" max="5" width="12.875" style="8" customWidth="1"/>
    <col min="6" max="16" width="14.125" style="8" customWidth="1"/>
  </cols>
  <sheetData>
    <row r="1" ht="37" customHeight="1" spans="1:16">
      <c r="A1" s="15" t="s">
        <v>164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24" customHeight="1" spans="1:16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137</v>
      </c>
      <c r="G2" s="8" t="s">
        <v>138</v>
      </c>
      <c r="H2" s="8" t="s">
        <v>139</v>
      </c>
      <c r="I2" s="8" t="s">
        <v>140</v>
      </c>
      <c r="J2" s="8" t="s">
        <v>141</v>
      </c>
      <c r="K2" s="8" t="s">
        <v>142</v>
      </c>
      <c r="L2" s="8" t="s">
        <v>143</v>
      </c>
      <c r="M2" s="8" t="s">
        <v>144</v>
      </c>
      <c r="N2" s="8" t="s">
        <v>145</v>
      </c>
      <c r="O2" s="8" t="s">
        <v>165</v>
      </c>
      <c r="P2" s="8" t="s">
        <v>166</v>
      </c>
    </row>
    <row r="3" ht="24" customHeight="1" spans="1:16">
      <c r="A3" s="8" t="s">
        <v>42</v>
      </c>
      <c r="B3" s="8" t="s">
        <v>43</v>
      </c>
      <c r="C3" s="8" t="s">
        <v>48</v>
      </c>
      <c r="D3" s="8" t="s">
        <v>49</v>
      </c>
      <c r="E3" s="8">
        <v>5449941392</v>
      </c>
      <c r="F3" s="8">
        <v>16</v>
      </c>
      <c r="G3" s="8">
        <f>COUNTIF(代理人!C:C,C:C)</f>
        <v>16</v>
      </c>
      <c r="H3" s="8">
        <f>SUMIF(代理人!C:C,C:C,代理人!L:L)</f>
        <v>1</v>
      </c>
      <c r="I3" s="16">
        <f>H3/F3</f>
        <v>0.0625</v>
      </c>
      <c r="J3" s="8">
        <f>IF(F:F&gt;=10,6,3)</f>
        <v>6</v>
      </c>
      <c r="K3" s="17">
        <f>SUMIF(代理人!C:C,C:C,代理人!I:I)/10000</f>
        <v>0.5584104999527</v>
      </c>
      <c r="L3" s="16">
        <f>K3/J3</f>
        <v>0.0930684166587833</v>
      </c>
      <c r="M3" s="18">
        <f>SUMIF(代理人!C:C,C:C,代理人!J:J)/10000</f>
        <v>0</v>
      </c>
      <c r="N3" s="16">
        <f>M3/J3</f>
        <v>0</v>
      </c>
      <c r="O3" s="18">
        <f>SUMIF(代理人!E:E,E:E,代理人!I:I)/10000</f>
        <v>0.5584104999527</v>
      </c>
      <c r="P3" s="18">
        <f>SUMIF(代理人!E:E,E:E,代理人!J:J)/10000</f>
        <v>0</v>
      </c>
    </row>
    <row r="4" ht="24" customHeight="1" spans="1:16">
      <c r="A4" s="8" t="s">
        <v>26</v>
      </c>
      <c r="B4" s="8" t="s">
        <v>27</v>
      </c>
      <c r="C4" s="8" t="s">
        <v>64</v>
      </c>
      <c r="D4" s="8" t="s">
        <v>167</v>
      </c>
      <c r="E4" s="8">
        <v>6409592302</v>
      </c>
      <c r="F4" s="8">
        <v>10</v>
      </c>
      <c r="G4" s="8">
        <f>COUNTIF(代理人!C:C,C:C)</f>
        <v>10</v>
      </c>
      <c r="H4" s="8">
        <f>SUMIF(代理人!C:C,C:C,代理人!L:L)</f>
        <v>1</v>
      </c>
      <c r="I4" s="16">
        <f>H4/F4</f>
        <v>0.1</v>
      </c>
      <c r="J4" s="8">
        <f>IF(F:F&gt;=10,6,3)</f>
        <v>6</v>
      </c>
      <c r="K4" s="17">
        <f>SUMIF(代理人!C:C,C:C,代理人!I:I)/10000</f>
        <v>0.5341296846918</v>
      </c>
      <c r="L4" s="16">
        <f>K4/J4</f>
        <v>0.0890216141153</v>
      </c>
      <c r="M4" s="18">
        <f>SUMIF(代理人!C:C,C:C,代理人!J:J)/10000</f>
        <v>0</v>
      </c>
      <c r="N4" s="16">
        <f>M4/J4</f>
        <v>0</v>
      </c>
      <c r="O4" s="18">
        <f>SUMIF(代理人!E:E,E:E,代理人!I:I)/10000</f>
        <v>0</v>
      </c>
      <c r="P4" s="18">
        <f>SUMIF(代理人!E:E,E:E,代理人!J:J)/10000</f>
        <v>0</v>
      </c>
    </row>
    <row r="5" ht="24" customHeight="1" spans="1:16">
      <c r="A5" s="8" t="s">
        <v>36</v>
      </c>
      <c r="B5" s="8" t="s">
        <v>59</v>
      </c>
      <c r="C5" s="8" t="s">
        <v>60</v>
      </c>
      <c r="D5" s="8" t="s">
        <v>168</v>
      </c>
      <c r="E5" s="8">
        <v>283558582</v>
      </c>
      <c r="F5" s="8">
        <v>13</v>
      </c>
      <c r="G5" s="8">
        <f>COUNTIF(代理人!C:C,C:C)</f>
        <v>13</v>
      </c>
      <c r="H5" s="8">
        <f>SUMIF(代理人!C:C,C:C,代理人!L:L)</f>
        <v>1</v>
      </c>
      <c r="I5" s="16">
        <f>H5/F5</f>
        <v>0.0769230769230769</v>
      </c>
      <c r="J5" s="8">
        <f>IF(F:F&gt;=10,6,3)</f>
        <v>6</v>
      </c>
      <c r="K5" s="17">
        <f>SUMIF(代理人!C:C,C:C,代理人!I:I)/10000</f>
        <v>0.4567273063523</v>
      </c>
      <c r="L5" s="16">
        <f>K5/J5</f>
        <v>0.0761212177253833</v>
      </c>
      <c r="M5" s="18">
        <f>SUMIF(代理人!C:C,C:C,代理人!J:J)/10000</f>
        <v>0.0005179438832</v>
      </c>
      <c r="N5" s="16">
        <f>M5/J5</f>
        <v>8.63239805333333e-5</v>
      </c>
      <c r="O5" s="18">
        <f>SUMIF(代理人!E:E,E:E,代理人!I:I)/10000</f>
        <v>0</v>
      </c>
      <c r="P5" s="18">
        <f>SUMIF(代理人!E:E,E:E,代理人!J:J)/10000</f>
        <v>0</v>
      </c>
    </row>
    <row r="6" ht="24" customHeight="1" spans="1:16">
      <c r="A6" s="8" t="s">
        <v>26</v>
      </c>
      <c r="B6" s="8" t="s">
        <v>27</v>
      </c>
      <c r="C6" s="8" t="s">
        <v>28</v>
      </c>
      <c r="D6" s="8" t="s">
        <v>29</v>
      </c>
      <c r="E6" s="8">
        <v>214639732</v>
      </c>
      <c r="F6" s="8">
        <v>11</v>
      </c>
      <c r="G6" s="8">
        <f>COUNTIF(代理人!C:C,C:C)</f>
        <v>11</v>
      </c>
      <c r="H6" s="8">
        <f>SUMIF(代理人!C:C,C:C,代理人!L:L)</f>
        <v>1</v>
      </c>
      <c r="I6" s="16">
        <f>H6/F6</f>
        <v>0.0909090909090909</v>
      </c>
      <c r="J6" s="8">
        <f>IF(F:F&gt;=10,6,3)</f>
        <v>6</v>
      </c>
      <c r="K6" s="17">
        <f>SUMIF(代理人!C:C,C:C,代理人!I:I)/10000</f>
        <v>0.2208185512273</v>
      </c>
      <c r="L6" s="16">
        <f>K6/J6</f>
        <v>0.0368030918712167</v>
      </c>
      <c r="M6" s="18">
        <f>SUMIF(代理人!C:C,C:C,代理人!J:J)/10000</f>
        <v>0</v>
      </c>
      <c r="N6" s="16">
        <f>M6/J6</f>
        <v>0</v>
      </c>
      <c r="O6" s="18">
        <f>SUMIF(代理人!E:E,E:E,代理人!I:I)/10000</f>
        <v>0.2208185512273</v>
      </c>
      <c r="P6" s="18">
        <f>SUMIF(代理人!E:E,E:E,代理人!J:J)/10000</f>
        <v>0</v>
      </c>
    </row>
    <row r="7" ht="24" customHeight="1" spans="1:16">
      <c r="A7" s="8" t="s">
        <v>36</v>
      </c>
      <c r="B7" s="8" t="s">
        <v>69</v>
      </c>
      <c r="C7" s="8" t="s">
        <v>70</v>
      </c>
      <c r="D7" s="8" t="s">
        <v>71</v>
      </c>
      <c r="E7" s="8">
        <v>477030872</v>
      </c>
      <c r="F7" s="8">
        <v>3</v>
      </c>
      <c r="G7" s="8">
        <f>COUNTIF(代理人!C:C,C:C)</f>
        <v>3</v>
      </c>
      <c r="H7" s="8">
        <f>SUMIF(代理人!C:C,C:C,代理人!L:L)</f>
        <v>0</v>
      </c>
      <c r="I7" s="16">
        <f>H7/F7</f>
        <v>0</v>
      </c>
      <c r="J7" s="8">
        <f>IF(F:F&gt;=10,6,3)</f>
        <v>3</v>
      </c>
      <c r="K7" s="17">
        <f>SUMIF(代理人!C:C,C:C,代理人!I:I)/10000</f>
        <v>0.0027901172703</v>
      </c>
      <c r="L7" s="16">
        <f>K7/J7</f>
        <v>0.0009300390901</v>
      </c>
      <c r="M7" s="18">
        <f>SUMIF(代理人!C:C,C:C,代理人!J:J)/10000</f>
        <v>0.0027901172703</v>
      </c>
      <c r="N7" s="16">
        <f>M7/J7</f>
        <v>0.0009300390901</v>
      </c>
      <c r="O7" s="18">
        <f>SUMIF(代理人!E:E,E:E,代理人!I:I)/10000</f>
        <v>0.0027901172703</v>
      </c>
      <c r="P7" s="18">
        <f>SUMIF(代理人!E:E,E:E,代理人!J:J)/10000</f>
        <v>0.0027901172703</v>
      </c>
    </row>
    <row r="8" ht="24" customHeight="1" spans="1:16">
      <c r="A8" s="8" t="s">
        <v>26</v>
      </c>
      <c r="B8" s="8" t="s">
        <v>27</v>
      </c>
      <c r="C8" s="8" t="s">
        <v>66</v>
      </c>
      <c r="D8" s="8" t="s">
        <v>169</v>
      </c>
      <c r="E8" s="8">
        <v>5228523972</v>
      </c>
      <c r="F8" s="8">
        <v>19</v>
      </c>
      <c r="G8" s="8">
        <f>COUNTIF(代理人!C:C,C:C)</f>
        <v>19</v>
      </c>
      <c r="H8" s="8">
        <f>SUMIF(代理人!C:C,C:C,代理人!L:L)</f>
        <v>0</v>
      </c>
      <c r="I8" s="16">
        <f>H8/F8</f>
        <v>0</v>
      </c>
      <c r="J8" s="8">
        <f>IF(F:F&gt;=10,6,3)</f>
        <v>6</v>
      </c>
      <c r="K8" s="17">
        <f>SUMIF(代理人!C:C,C:C,代理人!I:I)/10000</f>
        <v>0.0013731925415</v>
      </c>
      <c r="L8" s="16">
        <f>K8/J8</f>
        <v>0.000228865423583333</v>
      </c>
      <c r="M8" s="18">
        <f>SUMIF(代理人!C:C,C:C,代理人!J:J)/10000</f>
        <v>0.0013731925415</v>
      </c>
      <c r="N8" s="16">
        <f>M8/J8</f>
        <v>0.000228865423583333</v>
      </c>
      <c r="O8" s="18">
        <f>SUMIF(代理人!E:E,E:E,代理人!I:I)/10000</f>
        <v>0</v>
      </c>
      <c r="P8" s="18">
        <f>SUMIF(代理人!E:E,E:E,代理人!J:J)/10000</f>
        <v>0</v>
      </c>
    </row>
    <row r="9" ht="24" customHeight="1" spans="1:16">
      <c r="A9" s="8" t="s">
        <v>36</v>
      </c>
      <c r="B9" s="8" t="s">
        <v>163</v>
      </c>
      <c r="C9" s="8" t="s">
        <v>170</v>
      </c>
      <c r="D9" s="8" t="s">
        <v>171</v>
      </c>
      <c r="E9" s="8">
        <v>6334160782</v>
      </c>
      <c r="F9" s="8">
        <v>12</v>
      </c>
      <c r="G9" s="8">
        <f>COUNTIF(代理人!C:C,C:C)</f>
        <v>12</v>
      </c>
      <c r="H9" s="8">
        <f>SUMIF(代理人!C:C,C:C,代理人!L:L)</f>
        <v>0</v>
      </c>
      <c r="I9" s="16">
        <f>H9/F9</f>
        <v>0</v>
      </c>
      <c r="J9" s="8">
        <f>IF(F:F&gt;=10,6,3)</f>
        <v>6</v>
      </c>
      <c r="K9" s="17">
        <f>SUMIF(代理人!C:C,C:C,代理人!I:I)/10000</f>
        <v>0</v>
      </c>
      <c r="L9" s="16">
        <f>K9/J9</f>
        <v>0</v>
      </c>
      <c r="M9" s="18">
        <f>SUMIF(代理人!C:C,C:C,代理人!J:J)/10000</f>
        <v>0</v>
      </c>
      <c r="N9" s="16">
        <f>M9/J9</f>
        <v>0</v>
      </c>
      <c r="O9" s="18">
        <f>SUMIF(代理人!E:E,E:E,代理人!I:I)/10000</f>
        <v>0</v>
      </c>
      <c r="P9" s="18">
        <f>SUMIF(代理人!E:E,E:E,代理人!J:J)/10000</f>
        <v>0</v>
      </c>
    </row>
    <row r="10" ht="24" customHeight="1" spans="1:16">
      <c r="A10" s="8" t="s">
        <v>36</v>
      </c>
      <c r="B10" s="8" t="s">
        <v>163</v>
      </c>
      <c r="C10" s="8" t="s">
        <v>172</v>
      </c>
      <c r="D10" s="8" t="s">
        <v>173</v>
      </c>
      <c r="E10" s="8">
        <v>6116420222</v>
      </c>
      <c r="F10" s="8">
        <v>5</v>
      </c>
      <c r="G10" s="8">
        <f>COUNTIF(代理人!C:C,C:C)</f>
        <v>5</v>
      </c>
      <c r="H10" s="8">
        <f>SUMIF(代理人!C:C,C:C,代理人!L:L)</f>
        <v>0</v>
      </c>
      <c r="I10" s="16">
        <f>H10/F10</f>
        <v>0</v>
      </c>
      <c r="J10" s="8">
        <f>IF(F:F&gt;=10,6,3)</f>
        <v>3</v>
      </c>
      <c r="K10" s="17">
        <f>SUMIF(代理人!C:C,C:C,代理人!I:I)/10000</f>
        <v>0</v>
      </c>
      <c r="L10" s="16">
        <f>K10/J10</f>
        <v>0</v>
      </c>
      <c r="M10" s="18">
        <f>SUMIF(代理人!C:C,C:C,代理人!J:J)/10000</f>
        <v>0</v>
      </c>
      <c r="N10" s="16">
        <f>M10/J10</f>
        <v>0</v>
      </c>
      <c r="O10" s="18">
        <f>SUMIF(代理人!E:E,E:E,代理人!I:I)/10000</f>
        <v>0</v>
      </c>
      <c r="P10" s="18">
        <f>SUMIF(代理人!E:E,E:E,代理人!J:J)/10000</f>
        <v>0</v>
      </c>
    </row>
    <row r="11" ht="24" customHeight="1" spans="1:16">
      <c r="A11" s="8" t="s">
        <v>36</v>
      </c>
      <c r="B11" s="8" t="s">
        <v>163</v>
      </c>
      <c r="C11" s="8" t="s">
        <v>174</v>
      </c>
      <c r="D11" s="8" t="s">
        <v>175</v>
      </c>
      <c r="E11" s="8">
        <v>6025005442</v>
      </c>
      <c r="F11" s="8">
        <v>4</v>
      </c>
      <c r="G11" s="8">
        <f>COUNTIF(代理人!C:C,C:C)</f>
        <v>4</v>
      </c>
      <c r="H11" s="8">
        <f>SUMIF(代理人!C:C,C:C,代理人!L:L)</f>
        <v>0</v>
      </c>
      <c r="I11" s="16">
        <f>H11/F11</f>
        <v>0</v>
      </c>
      <c r="J11" s="8">
        <f>IF(F:F&gt;=10,6,3)</f>
        <v>3</v>
      </c>
      <c r="K11" s="17">
        <f>SUMIF(代理人!C:C,C:C,代理人!I:I)/10000</f>
        <v>0</v>
      </c>
      <c r="L11" s="16">
        <f>K11/J11</f>
        <v>0</v>
      </c>
      <c r="M11" s="18">
        <f>SUMIF(代理人!C:C,C:C,代理人!J:J)/10000</f>
        <v>0</v>
      </c>
      <c r="N11" s="16">
        <f>M11/J11</f>
        <v>0</v>
      </c>
      <c r="O11" s="18">
        <f>SUMIF(代理人!E:E,E:E,代理人!I:I)/10000</f>
        <v>0</v>
      </c>
      <c r="P11" s="18">
        <f>SUMIF(代理人!E:E,E:E,代理人!J:J)/10000</f>
        <v>0</v>
      </c>
    </row>
    <row r="12" ht="24" customHeight="1" spans="1:16">
      <c r="A12" s="8" t="s">
        <v>36</v>
      </c>
      <c r="B12" s="8" t="s">
        <v>69</v>
      </c>
      <c r="C12" s="8" t="s">
        <v>176</v>
      </c>
      <c r="D12" s="8" t="s">
        <v>177</v>
      </c>
      <c r="E12" s="8">
        <v>5323989142</v>
      </c>
      <c r="F12" s="8">
        <v>10</v>
      </c>
      <c r="G12" s="8">
        <f>COUNTIF(代理人!C:C,C:C)</f>
        <v>10</v>
      </c>
      <c r="H12" s="8">
        <f>SUMIF(代理人!C:C,C:C,代理人!L:L)</f>
        <v>0</v>
      </c>
      <c r="I12" s="16">
        <f>H12/F12</f>
        <v>0</v>
      </c>
      <c r="J12" s="8">
        <f>IF(F:F&gt;=10,6,3)</f>
        <v>6</v>
      </c>
      <c r="K12" s="17">
        <f>SUMIF(代理人!C:C,C:C,代理人!I:I)/10000</f>
        <v>0</v>
      </c>
      <c r="L12" s="16">
        <f>K12/J12</f>
        <v>0</v>
      </c>
      <c r="M12" s="18">
        <f>SUMIF(代理人!C:C,C:C,代理人!J:J)/10000</f>
        <v>0</v>
      </c>
      <c r="N12" s="16">
        <f>M12/J12</f>
        <v>0</v>
      </c>
      <c r="O12" s="18">
        <f>SUMIF(代理人!E:E,E:E,代理人!I:I)/10000</f>
        <v>0</v>
      </c>
      <c r="P12" s="18">
        <f>SUMIF(代理人!E:E,E:E,代理人!J:J)/10000</f>
        <v>0</v>
      </c>
    </row>
    <row r="13" ht="24" customHeight="1" spans="1:16">
      <c r="A13" s="8" t="s">
        <v>36</v>
      </c>
      <c r="B13" s="8" t="s">
        <v>163</v>
      </c>
      <c r="C13" s="8" t="s">
        <v>178</v>
      </c>
      <c r="D13" s="8" t="s">
        <v>179</v>
      </c>
      <c r="E13" s="8">
        <v>588442562</v>
      </c>
      <c r="F13" s="8">
        <v>29</v>
      </c>
      <c r="G13" s="8">
        <f>COUNTIF(代理人!C:C,C:C)</f>
        <v>29</v>
      </c>
      <c r="H13" s="8">
        <f>SUMIF(代理人!C:C,C:C,代理人!L:L)</f>
        <v>0</v>
      </c>
      <c r="I13" s="16">
        <f>H13/F13</f>
        <v>0</v>
      </c>
      <c r="J13" s="8">
        <f>IF(F:F&gt;=10,6,3)</f>
        <v>6</v>
      </c>
      <c r="K13" s="17">
        <f>SUMIF(代理人!C:C,C:C,代理人!I:I)/10000</f>
        <v>0</v>
      </c>
      <c r="L13" s="16">
        <f>K13/J13</f>
        <v>0</v>
      </c>
      <c r="M13" s="18">
        <f>SUMIF(代理人!C:C,C:C,代理人!J:J)/10000</f>
        <v>0</v>
      </c>
      <c r="N13" s="16">
        <f>M13/J13</f>
        <v>0</v>
      </c>
      <c r="O13" s="18">
        <f>SUMIF(代理人!E:E,E:E,代理人!I:I)/10000</f>
        <v>0</v>
      </c>
      <c r="P13" s="18">
        <f>SUMIF(代理人!E:E,E:E,代理人!J:J)/10000</f>
        <v>0</v>
      </c>
    </row>
    <row r="14" ht="24" customHeight="1" spans="1:16">
      <c r="A14" s="8" t="s">
        <v>36</v>
      </c>
      <c r="B14" s="8" t="s">
        <v>69</v>
      </c>
      <c r="C14" s="8" t="s">
        <v>180</v>
      </c>
      <c r="D14" s="8" t="s">
        <v>181</v>
      </c>
      <c r="E14" s="8">
        <v>68852502</v>
      </c>
      <c r="F14" s="8">
        <v>8</v>
      </c>
      <c r="G14" s="8">
        <f>COUNTIF(代理人!C:C,C:C)</f>
        <v>8</v>
      </c>
      <c r="H14" s="8">
        <f>SUMIF(代理人!C:C,C:C,代理人!L:L)</f>
        <v>0</v>
      </c>
      <c r="I14" s="16">
        <f>H14/F14</f>
        <v>0</v>
      </c>
      <c r="J14" s="8">
        <f>IF(F:F&gt;=10,6,3)</f>
        <v>3</v>
      </c>
      <c r="K14" s="17">
        <f>SUMIF(代理人!C:C,C:C,代理人!I:I)/10000</f>
        <v>0</v>
      </c>
      <c r="L14" s="16">
        <f>K14/J14</f>
        <v>0</v>
      </c>
      <c r="M14" s="18">
        <f>SUMIF(代理人!C:C,C:C,代理人!J:J)/10000</f>
        <v>0</v>
      </c>
      <c r="N14" s="16">
        <f>M14/J14</f>
        <v>0</v>
      </c>
      <c r="O14" s="18">
        <f>SUMIF(代理人!E:E,E:E,代理人!I:I)/10000</f>
        <v>0</v>
      </c>
      <c r="P14" s="18">
        <f>SUMIF(代理人!E:E,E:E,代理人!J:J)/10000</f>
        <v>0</v>
      </c>
    </row>
    <row r="15" ht="24" customHeight="1" spans="1:16">
      <c r="A15" s="8" t="s">
        <v>26</v>
      </c>
      <c r="B15" s="8" t="s">
        <v>27</v>
      </c>
      <c r="C15" s="8" t="s">
        <v>182</v>
      </c>
      <c r="D15" s="8" t="s">
        <v>183</v>
      </c>
      <c r="E15" s="8">
        <v>6486797032</v>
      </c>
      <c r="F15" s="8">
        <v>5</v>
      </c>
      <c r="G15" s="8">
        <f>COUNTIF(代理人!C:C,C:C)</f>
        <v>5</v>
      </c>
      <c r="H15" s="8">
        <f>SUMIF(代理人!C:C,C:C,代理人!L:L)</f>
        <v>0</v>
      </c>
      <c r="I15" s="16">
        <f>H15/F15</f>
        <v>0</v>
      </c>
      <c r="J15" s="8">
        <f>IF(F:F&gt;=10,6,3)</f>
        <v>3</v>
      </c>
      <c r="K15" s="17">
        <f>SUMIF(代理人!C:C,C:C,代理人!I:I)/10000</f>
        <v>0</v>
      </c>
      <c r="L15" s="16">
        <f>K15/J15</f>
        <v>0</v>
      </c>
      <c r="M15" s="18">
        <f>SUMIF(代理人!C:C,C:C,代理人!J:J)/10000</f>
        <v>0</v>
      </c>
      <c r="N15" s="16">
        <f>M15/J15</f>
        <v>0</v>
      </c>
      <c r="O15" s="18">
        <f>SUMIF(代理人!E:E,E:E,代理人!I:I)/10000</f>
        <v>0</v>
      </c>
      <c r="P15" s="18">
        <f>SUMIF(代理人!E:E,E:E,代理人!J:J)/10000</f>
        <v>0</v>
      </c>
    </row>
    <row r="16" ht="24" customHeight="1" spans="1:16">
      <c r="A16" s="8" t="s">
        <v>26</v>
      </c>
      <c r="B16" s="8" t="s">
        <v>27</v>
      </c>
      <c r="C16" s="8" t="s">
        <v>184</v>
      </c>
      <c r="D16" s="8" t="s">
        <v>185</v>
      </c>
      <c r="E16" s="8">
        <v>6396788302</v>
      </c>
      <c r="F16" s="8">
        <v>8</v>
      </c>
      <c r="G16" s="8">
        <f>COUNTIF(代理人!C:C,C:C)</f>
        <v>8</v>
      </c>
      <c r="H16" s="8">
        <f>SUMIF(代理人!C:C,C:C,代理人!L:L)</f>
        <v>0</v>
      </c>
      <c r="I16" s="16">
        <f>H16/F16</f>
        <v>0</v>
      </c>
      <c r="J16" s="8">
        <f>IF(F:F&gt;=10,6,3)</f>
        <v>3</v>
      </c>
      <c r="K16" s="17">
        <f>SUMIF(代理人!C:C,C:C,代理人!I:I)/10000</f>
        <v>0</v>
      </c>
      <c r="L16" s="16">
        <f>K16/J16</f>
        <v>0</v>
      </c>
      <c r="M16" s="18">
        <f>SUMIF(代理人!C:C,C:C,代理人!J:J)/10000</f>
        <v>0</v>
      </c>
      <c r="N16" s="16">
        <f>M16/J16</f>
        <v>0</v>
      </c>
      <c r="O16" s="18">
        <f>SUMIF(代理人!E:E,E:E,代理人!I:I)/10000</f>
        <v>0</v>
      </c>
      <c r="P16" s="18">
        <f>SUMIF(代理人!E:E,E:E,代理人!J:J)/10000</f>
        <v>0</v>
      </c>
    </row>
    <row r="17" ht="24" customHeight="1" spans="1:16">
      <c r="A17" s="8" t="s">
        <v>26</v>
      </c>
      <c r="B17" s="8" t="s">
        <v>161</v>
      </c>
      <c r="C17" s="8" t="s">
        <v>186</v>
      </c>
      <c r="D17" s="8" t="s">
        <v>187</v>
      </c>
      <c r="E17" s="8">
        <v>5689072702</v>
      </c>
      <c r="F17" s="8">
        <v>6</v>
      </c>
      <c r="G17" s="8">
        <f>COUNTIF(代理人!C:C,C:C)</f>
        <v>6</v>
      </c>
      <c r="H17" s="8">
        <f>SUMIF(代理人!C:C,C:C,代理人!L:L)</f>
        <v>0</v>
      </c>
      <c r="I17" s="16">
        <f>H17/F17</f>
        <v>0</v>
      </c>
      <c r="J17" s="8">
        <f>IF(F:F&gt;=10,6,3)</f>
        <v>3</v>
      </c>
      <c r="K17" s="17">
        <f>SUMIF(代理人!C:C,C:C,代理人!I:I)/10000</f>
        <v>0</v>
      </c>
      <c r="L17" s="16">
        <f>K17/J17</f>
        <v>0</v>
      </c>
      <c r="M17" s="18">
        <f>SUMIF(代理人!C:C,C:C,代理人!J:J)/10000</f>
        <v>0</v>
      </c>
      <c r="N17" s="16">
        <f>M17/J17</f>
        <v>0</v>
      </c>
      <c r="O17" s="18">
        <f>SUMIF(代理人!E:E,E:E,代理人!I:I)/10000</f>
        <v>0</v>
      </c>
      <c r="P17" s="18">
        <f>SUMIF(代理人!E:E,E:E,代理人!J:J)/10000</f>
        <v>0</v>
      </c>
    </row>
    <row r="18" ht="24" customHeight="1" spans="1:16">
      <c r="A18" s="8" t="s">
        <v>26</v>
      </c>
      <c r="B18" s="8" t="s">
        <v>161</v>
      </c>
      <c r="C18" s="8" t="s">
        <v>188</v>
      </c>
      <c r="D18" s="8" t="s">
        <v>189</v>
      </c>
      <c r="E18" s="8">
        <v>5671371552</v>
      </c>
      <c r="F18" s="8">
        <v>8</v>
      </c>
      <c r="G18" s="8">
        <f>COUNTIF(代理人!C:C,C:C)</f>
        <v>8</v>
      </c>
      <c r="H18" s="8">
        <f>SUMIF(代理人!C:C,C:C,代理人!L:L)</f>
        <v>0</v>
      </c>
      <c r="I18" s="16">
        <f>H18/F18</f>
        <v>0</v>
      </c>
      <c r="J18" s="8">
        <f>IF(F:F&gt;=10,6,3)</f>
        <v>3</v>
      </c>
      <c r="K18" s="17">
        <f>SUMIF(代理人!C:C,C:C,代理人!I:I)/10000</f>
        <v>0</v>
      </c>
      <c r="L18" s="16">
        <f>K18/J18</f>
        <v>0</v>
      </c>
      <c r="M18" s="18">
        <f>SUMIF(代理人!C:C,C:C,代理人!J:J)/10000</f>
        <v>0</v>
      </c>
      <c r="N18" s="16">
        <f>M18/J18</f>
        <v>0</v>
      </c>
      <c r="O18" s="18">
        <f>SUMIF(代理人!E:E,E:E,代理人!I:I)/10000</f>
        <v>0</v>
      </c>
      <c r="P18" s="18">
        <f>SUMIF(代理人!E:E,E:E,代理人!J:J)/10000</f>
        <v>0</v>
      </c>
    </row>
    <row r="19" ht="24" customHeight="1" spans="1:16">
      <c r="A19" s="8" t="s">
        <v>26</v>
      </c>
      <c r="B19" s="8" t="s">
        <v>27</v>
      </c>
      <c r="C19" s="8" t="s">
        <v>190</v>
      </c>
      <c r="D19" s="8" t="s">
        <v>191</v>
      </c>
      <c r="E19" s="8">
        <v>786071202</v>
      </c>
      <c r="F19" s="8">
        <v>7</v>
      </c>
      <c r="G19" s="8">
        <f>COUNTIF(代理人!C:C,C:C)</f>
        <v>7</v>
      </c>
      <c r="H19" s="8">
        <f>SUMIF(代理人!C:C,C:C,代理人!L:L)</f>
        <v>0</v>
      </c>
      <c r="I19" s="16">
        <f>H19/F19</f>
        <v>0</v>
      </c>
      <c r="J19" s="8">
        <f>IF(F:F&gt;=10,6,3)</f>
        <v>3</v>
      </c>
      <c r="K19" s="17">
        <f>SUMIF(代理人!C:C,C:C,代理人!I:I)/10000</f>
        <v>0</v>
      </c>
      <c r="L19" s="16">
        <f>K19/J19</f>
        <v>0</v>
      </c>
      <c r="M19" s="18">
        <f>SUMIF(代理人!C:C,C:C,代理人!J:J)/10000</f>
        <v>0</v>
      </c>
      <c r="N19" s="16">
        <f>M19/J19</f>
        <v>0</v>
      </c>
      <c r="O19" s="18">
        <f>SUMIF(代理人!E:E,E:E,代理人!I:I)/10000</f>
        <v>0</v>
      </c>
      <c r="P19" s="18">
        <f>SUMIF(代理人!E:E,E:E,代理人!J:J)/10000</f>
        <v>0</v>
      </c>
    </row>
    <row r="20" ht="24" customHeight="1" spans="1:16">
      <c r="A20" s="8" t="s">
        <v>26</v>
      </c>
      <c r="B20" s="8" t="s">
        <v>161</v>
      </c>
      <c r="C20" s="8" t="s">
        <v>192</v>
      </c>
      <c r="D20" s="8" t="s">
        <v>193</v>
      </c>
      <c r="E20" s="8">
        <v>362775482</v>
      </c>
      <c r="F20" s="8">
        <v>5</v>
      </c>
      <c r="G20" s="8">
        <f>COUNTIF(代理人!C:C,C:C)</f>
        <v>5</v>
      </c>
      <c r="H20" s="8">
        <f>SUMIF(代理人!C:C,C:C,代理人!L:L)</f>
        <v>0</v>
      </c>
      <c r="I20" s="16">
        <f>H20/F20</f>
        <v>0</v>
      </c>
      <c r="J20" s="8">
        <f>IF(F:F&gt;=10,6,3)</f>
        <v>3</v>
      </c>
      <c r="K20" s="17">
        <f>SUMIF(代理人!C:C,C:C,代理人!I:I)/10000</f>
        <v>0</v>
      </c>
      <c r="L20" s="16">
        <f>K20/J20</f>
        <v>0</v>
      </c>
      <c r="M20" s="18">
        <f>SUMIF(代理人!C:C,C:C,代理人!J:J)/10000</f>
        <v>0</v>
      </c>
      <c r="N20" s="16">
        <f>M20/J20</f>
        <v>0</v>
      </c>
      <c r="O20" s="18">
        <f>SUMIF(代理人!E:E,E:E,代理人!I:I)/10000</f>
        <v>0</v>
      </c>
      <c r="P20" s="18">
        <f>SUMIF(代理人!E:E,E:E,代理人!J:J)/10000</f>
        <v>0</v>
      </c>
    </row>
    <row r="21" ht="24" customHeight="1" spans="1:16">
      <c r="A21" s="8" t="s">
        <v>26</v>
      </c>
      <c r="B21" s="8" t="s">
        <v>194</v>
      </c>
      <c r="C21" s="8" t="s">
        <v>195</v>
      </c>
      <c r="D21" s="8" t="s">
        <v>196</v>
      </c>
      <c r="E21" s="8">
        <v>55996582</v>
      </c>
      <c r="F21" s="8">
        <v>14</v>
      </c>
      <c r="G21" s="8">
        <f>COUNTIF(代理人!C:C,C:C)</f>
        <v>14</v>
      </c>
      <c r="H21" s="8">
        <f>SUMIF(代理人!C:C,C:C,代理人!L:L)</f>
        <v>0</v>
      </c>
      <c r="I21" s="16">
        <f>H21/F21</f>
        <v>0</v>
      </c>
      <c r="J21" s="8">
        <f>IF(F:F&gt;=10,6,3)</f>
        <v>6</v>
      </c>
      <c r="K21" s="17">
        <f>SUMIF(代理人!C:C,C:C,代理人!I:I)/10000</f>
        <v>0</v>
      </c>
      <c r="L21" s="16">
        <f>K21/J21</f>
        <v>0</v>
      </c>
      <c r="M21" s="18">
        <f>SUMIF(代理人!C:C,C:C,代理人!J:J)/10000</f>
        <v>0</v>
      </c>
      <c r="N21" s="16">
        <f>M21/J21</f>
        <v>0</v>
      </c>
      <c r="O21" s="18">
        <f>SUMIF(代理人!E:E,E:E,代理人!I:I)/10000</f>
        <v>0</v>
      </c>
      <c r="P21" s="18">
        <f>SUMIF(代理人!E:E,E:E,代理人!J:J)/10000</f>
        <v>0</v>
      </c>
    </row>
    <row r="22" ht="24" customHeight="1" spans="1:16">
      <c r="A22" s="8" t="s">
        <v>26</v>
      </c>
      <c r="B22" s="8" t="s">
        <v>161</v>
      </c>
      <c r="C22" s="8" t="s">
        <v>197</v>
      </c>
      <c r="D22" s="8" t="s">
        <v>198</v>
      </c>
      <c r="E22" s="8">
        <v>51108342</v>
      </c>
      <c r="F22" s="8">
        <v>10</v>
      </c>
      <c r="G22" s="8">
        <f>COUNTIF(代理人!C:C,C:C)</f>
        <v>10</v>
      </c>
      <c r="H22" s="8">
        <f>SUMIF(代理人!C:C,C:C,代理人!L:L)</f>
        <v>0</v>
      </c>
      <c r="I22" s="16">
        <f>H22/F22</f>
        <v>0</v>
      </c>
      <c r="J22" s="8">
        <f>IF(F:F&gt;=10,6,3)</f>
        <v>6</v>
      </c>
      <c r="K22" s="17">
        <f>SUMIF(代理人!C:C,C:C,代理人!I:I)/10000</f>
        <v>0</v>
      </c>
      <c r="L22" s="16">
        <f>K22/J22</f>
        <v>0</v>
      </c>
      <c r="M22" s="18">
        <f>SUMIF(代理人!C:C,C:C,代理人!J:J)/10000</f>
        <v>0</v>
      </c>
      <c r="N22" s="16">
        <f>M22/J22</f>
        <v>0</v>
      </c>
      <c r="O22" s="18">
        <f>SUMIF(代理人!E:E,E:E,代理人!I:I)/10000</f>
        <v>0</v>
      </c>
      <c r="P22" s="18">
        <f>SUMIF(代理人!E:E,E:E,代理人!J:J)/10000</f>
        <v>0</v>
      </c>
    </row>
    <row r="23" ht="24" customHeight="1" spans="1:16">
      <c r="A23" s="8" t="s">
        <v>42</v>
      </c>
      <c r="B23" s="8" t="s">
        <v>43</v>
      </c>
      <c r="C23" s="8" t="s">
        <v>199</v>
      </c>
      <c r="D23" s="8" t="s">
        <v>200</v>
      </c>
      <c r="E23" s="8">
        <v>5159113652</v>
      </c>
      <c r="F23" s="8">
        <v>12</v>
      </c>
      <c r="G23" s="8">
        <f>COUNTIF(代理人!C:C,C:C)</f>
        <v>12</v>
      </c>
      <c r="H23" s="8">
        <f>SUMIF(代理人!C:C,C:C,代理人!L:L)</f>
        <v>0</v>
      </c>
      <c r="I23" s="16">
        <f>H23/F23</f>
        <v>0</v>
      </c>
      <c r="J23" s="8">
        <f>IF(F:F&gt;=10,6,3)</f>
        <v>6</v>
      </c>
      <c r="K23" s="17">
        <f>SUMIF(代理人!C:C,C:C,代理人!I:I)/10000</f>
        <v>0</v>
      </c>
      <c r="L23" s="16">
        <f>K23/J23</f>
        <v>0</v>
      </c>
      <c r="M23" s="18">
        <f>SUMIF(代理人!C:C,C:C,代理人!J:J)/10000</f>
        <v>0</v>
      </c>
      <c r="N23" s="16">
        <f>M23/J23</f>
        <v>0</v>
      </c>
      <c r="O23" s="18">
        <f>SUMIF(代理人!E:E,E:E,代理人!I:I)/10000</f>
        <v>0</v>
      </c>
      <c r="P23" s="18">
        <f>SUMIF(代理人!E:E,E:E,代理人!J:J)/10000</f>
        <v>0</v>
      </c>
    </row>
    <row r="24" ht="24" customHeight="1" spans="1:16">
      <c r="A24" s="8" t="s">
        <v>42</v>
      </c>
      <c r="B24" s="8" t="s">
        <v>43</v>
      </c>
      <c r="C24" s="8" t="s">
        <v>44</v>
      </c>
      <c r="D24" s="8" t="s">
        <v>201</v>
      </c>
      <c r="E24" s="8">
        <v>51103872</v>
      </c>
      <c r="F24" s="8">
        <v>31</v>
      </c>
      <c r="G24" s="8">
        <f>COUNTIF(代理人!C:C,C:C)</f>
        <v>31</v>
      </c>
      <c r="H24" s="8">
        <f>SUMIF(代理人!C:C,C:C,代理人!L:L)</f>
        <v>0</v>
      </c>
      <c r="I24" s="16">
        <f>H24/F24</f>
        <v>0</v>
      </c>
      <c r="J24" s="8">
        <f>IF(F:F&gt;=10,6,3)</f>
        <v>6</v>
      </c>
      <c r="K24" s="17">
        <f>SUMIF(代理人!C:C,C:C,代理人!I:I)/10000</f>
        <v>-0.0485816690662</v>
      </c>
      <c r="L24" s="16">
        <f>K24/J24</f>
        <v>-0.00809694484436667</v>
      </c>
      <c r="M24" s="18">
        <f>SUMIF(代理人!C:C,C:C,代理人!J:J)/10000</f>
        <v>0</v>
      </c>
      <c r="N24" s="16">
        <f>M24/J24</f>
        <v>0</v>
      </c>
      <c r="O24" s="18">
        <f>SUMIF(代理人!E:E,E:E,代理人!I:I)/10000</f>
        <v>0</v>
      </c>
      <c r="P24" s="18">
        <f>SUMIF(代理人!E:E,E:E,代理人!J:J)/10000</f>
        <v>0</v>
      </c>
    </row>
  </sheetData>
  <mergeCells count="1">
    <mergeCell ref="A1:P1"/>
  </mergeCells>
  <conditionalFormatting sqref="H3:H24">
    <cfRule type="top10" dxfId="16" priority="1" rank="3"/>
  </conditionalFormatting>
  <conditionalFormatting sqref="I3:I24">
    <cfRule type="top10" dxfId="16" priority="6" rank="3"/>
  </conditionalFormatting>
  <conditionalFormatting sqref="K3:K24">
    <cfRule type="top10" dxfId="16" priority="5" rank="3"/>
  </conditionalFormatting>
  <conditionalFormatting sqref="L3:L24">
    <cfRule type="top10" dxfId="16" priority="4" rank="3"/>
  </conditionalFormatting>
  <conditionalFormatting sqref="M3:M24">
    <cfRule type="top10" dxfId="17" priority="3" rank="3"/>
  </conditionalFormatting>
  <conditionalFormatting sqref="N3:N24">
    <cfRule type="top10" dxfId="17" priority="2" rank="3"/>
  </conditionalFormatting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X307"/>
  <sheetViews>
    <sheetView workbookViewId="0">
      <selection activeCell="Y8" sqref="Y8"/>
    </sheetView>
  </sheetViews>
  <sheetFormatPr defaultColWidth="9" defaultRowHeight="16.5"/>
  <cols>
    <col min="1" max="1" width="12.875" style="5" customWidth="1"/>
    <col min="2" max="2" width="8.875" style="5" customWidth="1"/>
    <col min="3" max="3" width="17.125" style="5" customWidth="1"/>
    <col min="4" max="4" width="10.875" style="5" customWidth="1"/>
    <col min="5" max="5" width="11.5" style="5" customWidth="1"/>
    <col min="6" max="6" width="17.125" style="5" customWidth="1"/>
    <col min="7" max="10" width="12.875" style="5" customWidth="1"/>
    <col min="11" max="11" width="11" style="5" customWidth="1"/>
    <col min="12" max="12" width="8.875" style="5" customWidth="1"/>
    <col min="13" max="14" width="11.625" style="5" customWidth="1"/>
    <col min="15" max="16" width="12.875" style="5" customWidth="1"/>
    <col min="17" max="17" width="19.375" style="5" customWidth="1"/>
    <col min="18" max="18" width="14.75" style="5" customWidth="1"/>
    <col min="19" max="20" width="19.125" style="5" customWidth="1"/>
    <col min="21" max="23" width="14.75" style="5" customWidth="1"/>
    <col min="24" max="24" width="20.25" style="5" customWidth="1"/>
    <col min="25" max="25" width="13.125" style="7" customWidth="1"/>
    <col min="26" max="16384" width="9" style="7"/>
  </cols>
  <sheetData>
    <row r="1" s="6" customFormat="1" ht="15" spans="1:2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86</v>
      </c>
      <c r="G1" s="8" t="s">
        <v>202</v>
      </c>
      <c r="H1" s="8" t="s">
        <v>203</v>
      </c>
      <c r="I1" s="8" t="s">
        <v>204</v>
      </c>
      <c r="J1" s="8" t="s">
        <v>205</v>
      </c>
      <c r="K1" s="8" t="s">
        <v>206</v>
      </c>
      <c r="L1" s="8" t="s">
        <v>207</v>
      </c>
      <c r="M1" s="8" t="s">
        <v>208</v>
      </c>
      <c r="N1" s="8" t="s">
        <v>209</v>
      </c>
      <c r="O1" s="8" t="s">
        <v>210</v>
      </c>
      <c r="P1" s="8" t="s">
        <v>211</v>
      </c>
      <c r="Q1" s="11" t="s">
        <v>212</v>
      </c>
      <c r="R1" s="11" t="s">
        <v>213</v>
      </c>
      <c r="S1" s="12" t="s">
        <v>214</v>
      </c>
      <c r="T1" s="12" t="s">
        <v>215</v>
      </c>
      <c r="U1" s="13" t="s">
        <v>216</v>
      </c>
      <c r="V1" s="13" t="s">
        <v>217</v>
      </c>
      <c r="W1" s="13" t="s">
        <v>218</v>
      </c>
      <c r="X1" s="14" t="s">
        <v>219</v>
      </c>
    </row>
    <row r="2" spans="1:24">
      <c r="A2" s="5" t="s">
        <v>26</v>
      </c>
      <c r="B2" s="5" t="s">
        <v>27</v>
      </c>
      <c r="C2" s="5" t="s">
        <v>64</v>
      </c>
      <c r="D2" s="5" t="s">
        <v>65</v>
      </c>
      <c r="E2" s="5">
        <v>6487584872</v>
      </c>
      <c r="F2" s="5" t="s">
        <v>126</v>
      </c>
      <c r="G2" s="9">
        <f>SUMIF(险种!E:E,E:E,险种!R:R)-SUMIFS(险种!R:R,险种!U:U,"终止",险种!E:E,E:E)</f>
        <v>6453</v>
      </c>
      <c r="H2" s="9">
        <f>SUMIFS(险种!R:R,险种!U:U,"有效",险种!E:E,E:E)</f>
        <v>0</v>
      </c>
      <c r="I2" s="9">
        <f>SUMIF(险种!E:E,E:E,险种!Q:Q)-SUMIFS(险种!Q:Q,险种!U:U,"终止",险种!E:E,E:E)</f>
        <v>5341.296846918</v>
      </c>
      <c r="J2" s="9">
        <f>SUMIFS(险种!Q:Q,险种!U:U,"有效",险种!E:E,E:E)</f>
        <v>0</v>
      </c>
      <c r="K2" s="10">
        <f>SUMIF(险种!E:E,E:E,险种!W:W)</f>
        <v>1</v>
      </c>
      <c r="L2" s="10">
        <f>IF(K:K&gt;=1,1,0)</f>
        <v>1</v>
      </c>
      <c r="M2" s="9">
        <f>SUMIFS(险种!Q:Q,险种!E:E,E:E,险种!V:V,"&lt;=20210506")-SUMIFS(险种!Q:Q,险种!U:U,"终止",险种!E:E,E:E,险种!V:V,"&lt;=20210506")</f>
        <v>5341.296846918</v>
      </c>
      <c r="N2" s="9">
        <f>SUMIFS(险种!Q:Q,险种!U:U,"有效",险种!E:E,E:E,险种!V:V,"&lt;=20210506")</f>
        <v>0</v>
      </c>
      <c r="O2" s="9">
        <f>SUMIFS(险种!Q:Q,险种!E:E,E:E,险种!V:V,"&lt;=20210510")-SUMIFS(险种!Q:Q,险种!U:U,"终止",险种!E:E,E:E,险种!V:V,"&lt;=20210510")</f>
        <v>5341.296846918</v>
      </c>
      <c r="P2" s="9">
        <f>SUMIFS(险种!Q:Q,险种!U:U,"有效",险种!E:E,E:E,险种!V:V,"&lt;=20210510")</f>
        <v>0</v>
      </c>
      <c r="Q2" s="10">
        <f>SUMIF(险种!E:E,E:E,险种!Y:Y)</f>
        <v>1</v>
      </c>
      <c r="R2" s="9">
        <f>MAX(_xlfn.IFS(OR(Q:Q=1,Q:Q=2),I:I*0.1,Q:Q&gt;=3,I:I*0.2,Q:Q=0,0),IF(I:I&gt;=20000,I:I*0.2,0))</f>
        <v>534.1296846918</v>
      </c>
      <c r="S2" s="10">
        <f>SUMIF(险种!E:E,E:E,险种!Z:Z)</f>
        <v>6</v>
      </c>
      <c r="T2" s="10">
        <f>SUMIFS(险种!Z:Z,险种!U:U,"有效",险种!E:E,E:E)</f>
        <v>0</v>
      </c>
      <c r="U2" s="10">
        <f>SUMIF(认购!D:D,E:E,认购!E:E)</f>
        <v>200</v>
      </c>
      <c r="V2" s="10">
        <f>_xlfn.IFS(O:O&gt;=3000,U:U*0.5,O:O&gt;=5000,U:U,O:O&lt;3000,0)</f>
        <v>100</v>
      </c>
      <c r="W2" s="10">
        <f>_xlfn.IFS(P:P&gt;=3000,U:U*0.5,P:P&gt;=5000,U:U,P:P&lt;3000,0)</f>
        <v>0</v>
      </c>
      <c r="X2" s="10">
        <f>SUMIF(保单!R:R,E:E,保单!BE:BE)*IF(U:U&gt;1,1,0)</f>
        <v>1</v>
      </c>
    </row>
    <row r="3" spans="1:24">
      <c r="A3" s="5" t="s">
        <v>42</v>
      </c>
      <c r="B3" s="5" t="s">
        <v>43</v>
      </c>
      <c r="C3" s="5" t="s">
        <v>48</v>
      </c>
      <c r="D3" s="5" t="s">
        <v>49</v>
      </c>
      <c r="E3" s="5">
        <v>5449941392</v>
      </c>
      <c r="F3" s="5" t="s">
        <v>130</v>
      </c>
      <c r="G3" s="9">
        <f>SUMIF(险种!E:E,E:E,险种!R:R)-SUMIFS(险种!R:R,险种!U:U,"终止",险种!E:E,E:E)</f>
        <v>6000</v>
      </c>
      <c r="H3" s="9">
        <f>SUMIFS(险种!R:R,险种!U:U,"有效",险种!E:E,E:E)</f>
        <v>0</v>
      </c>
      <c r="I3" s="9">
        <f>SUMIF(险种!E:E,E:E,险种!Q:Q)-SUMIFS(险种!Q:Q,险种!U:U,"终止",险种!E:E,E:E)</f>
        <v>5584.104999527</v>
      </c>
      <c r="J3" s="9">
        <f>SUMIFS(险种!Q:Q,险种!U:U,"有效",险种!E:E,E:E)</f>
        <v>0</v>
      </c>
      <c r="K3" s="10">
        <f>SUMIF(险种!E:E,E:E,险种!W:W)</f>
        <v>1</v>
      </c>
      <c r="L3" s="10">
        <f t="shared" ref="L3:L66" si="0">IF(K:K&gt;=1,1,0)</f>
        <v>1</v>
      </c>
      <c r="M3" s="9">
        <f>SUMIFS(险种!Q:Q,险种!E:E,E:E,险种!V:V,"&lt;=20210506")-SUMIFS(险种!Q:Q,险种!U:U,"终止",险种!E:E,E:E,险种!V:V,"&lt;=20210506")</f>
        <v>5584.104999527</v>
      </c>
      <c r="N3" s="9">
        <f>SUMIFS(险种!Q:Q,险种!U:U,"有效",险种!E:E,E:E,险种!V:V,"&lt;=20210506")</f>
        <v>0</v>
      </c>
      <c r="O3" s="9">
        <f>SUMIFS(险种!Q:Q,险种!E:E,E:E,险种!V:V,"&lt;=20210510")-SUMIFS(险种!Q:Q,险种!U:U,"终止",险种!E:E,E:E,险种!V:V,"&lt;=20210510")</f>
        <v>5584.104999527</v>
      </c>
      <c r="P3" s="9">
        <f>SUMIFS(险种!Q:Q,险种!U:U,"有效",险种!E:E,E:E,险种!V:V,"&lt;=20210510")</f>
        <v>0</v>
      </c>
      <c r="Q3" s="10">
        <f>SUMIF(险种!E:E,E:E,险种!Y:Y)</f>
        <v>1</v>
      </c>
      <c r="R3" s="9">
        <f t="shared" ref="R3:R66" si="1">MAX(_xlfn.IFS(OR(Q:Q=1,Q:Q=2),I:I*0.1,Q:Q&gt;=3,I:I*0.2,Q:Q=0,0),IF(I:I&gt;=20000,I:I*0.2,0))</f>
        <v>558.4104999527</v>
      </c>
      <c r="S3" s="10">
        <f>SUMIF(险种!E:E,E:E,险种!Z:Z)</f>
        <v>6</v>
      </c>
      <c r="T3" s="10">
        <f>SUMIFS(险种!Z:Z,险种!U:U,"有效",险种!E:E,E:E)</f>
        <v>0</v>
      </c>
      <c r="U3" s="10">
        <f>SUMIF(认购!D:D,E:E,认购!E:E)</f>
        <v>400</v>
      </c>
      <c r="V3" s="10">
        <f t="shared" ref="V3:V66" si="2">_xlfn.IFS(O:O&gt;=3000,U:U*0.5,O:O&gt;=5000,U:U,O:O&lt;3000,0)</f>
        <v>200</v>
      </c>
      <c r="W3" s="10">
        <f t="shared" ref="W3:W66" si="3">_xlfn.IFS(P:P&gt;=3000,U:U*0.5,P:P&gt;=5000,U:U,P:P&lt;3000,0)</f>
        <v>0</v>
      </c>
      <c r="X3" s="10">
        <f>SUMIF(保单!R:R,E:E,保单!BE:BE)*IF(U:U&gt;1,1,0)</f>
        <v>1</v>
      </c>
    </row>
    <row r="4" spans="1:24">
      <c r="A4" s="5" t="s">
        <v>36</v>
      </c>
      <c r="B4" s="5" t="s">
        <v>59</v>
      </c>
      <c r="C4" s="5" t="s">
        <v>60</v>
      </c>
      <c r="D4" s="5" t="s">
        <v>61</v>
      </c>
      <c r="E4" s="5">
        <v>6550456242</v>
      </c>
      <c r="F4" s="5" t="s">
        <v>117</v>
      </c>
      <c r="G4" s="9">
        <f>SUMIF(险种!E:E,E:E,险种!R:R)-SUMIFS(险种!R:R,险种!U:U,"终止",险种!E:E,E:E)</f>
        <v>5187</v>
      </c>
      <c r="H4" s="9">
        <f>SUMIFS(险种!R:R,险种!U:U,"有效",险种!E:E,E:E)</f>
        <v>0</v>
      </c>
      <c r="I4" s="9">
        <f>SUMIF(险种!E:E,E:E,险种!Q:Q)-SUMIFS(险种!Q:Q,险种!U:U,"终止",险种!E:E,E:E)</f>
        <v>4562.093624691</v>
      </c>
      <c r="J4" s="9">
        <f>SUMIFS(险种!Q:Q,险种!U:U,"有效",险种!E:E,E:E)</f>
        <v>0</v>
      </c>
      <c r="K4" s="10">
        <f>SUMIF(险种!E:E,E:E,险种!W:W)</f>
        <v>1</v>
      </c>
      <c r="L4" s="10">
        <f t="shared" si="0"/>
        <v>1</v>
      </c>
      <c r="M4" s="9">
        <f>SUMIFS(险种!Q:Q,险种!E:E,E:E,险种!V:V,"&lt;=20210506")-SUMIFS(险种!Q:Q,险种!U:U,"终止",险种!E:E,E:E,险种!V:V,"&lt;=20210506")</f>
        <v>4562.093624691</v>
      </c>
      <c r="N4" s="9">
        <f>SUMIFS(险种!Q:Q,险种!U:U,"有效",险种!E:E,E:E,险种!V:V,"&lt;=20210506")</f>
        <v>0</v>
      </c>
      <c r="O4" s="9">
        <f>SUMIFS(险种!Q:Q,险种!E:E,E:E,险种!V:V,"&lt;=20210510")-SUMIFS(险种!Q:Q,险种!U:U,"终止",险种!E:E,E:E,险种!V:V,"&lt;=20210510")</f>
        <v>4562.093624691</v>
      </c>
      <c r="P4" s="9">
        <f>SUMIFS(险种!Q:Q,险种!U:U,"有效",险种!E:E,E:E,险种!V:V,"&lt;=20210510")</f>
        <v>0</v>
      </c>
      <c r="Q4" s="10">
        <f>SUMIF(险种!E:E,E:E,险种!Y:Y)</f>
        <v>1</v>
      </c>
      <c r="R4" s="9">
        <f t="shared" si="1"/>
        <v>456.2093624691</v>
      </c>
      <c r="S4" s="10">
        <f>SUMIF(险种!E:E,E:E,险种!Z:Z)</f>
        <v>5</v>
      </c>
      <c r="T4" s="10">
        <f>SUMIFS(险种!Z:Z,险种!U:U,"有效",险种!E:E,E:E)</f>
        <v>0</v>
      </c>
      <c r="U4" s="10">
        <f>SUMIF(认购!D:D,E:E,认购!E:E)</f>
        <v>200</v>
      </c>
      <c r="V4" s="10">
        <f t="shared" si="2"/>
        <v>100</v>
      </c>
      <c r="W4" s="10">
        <f t="shared" si="3"/>
        <v>0</v>
      </c>
      <c r="X4" s="10">
        <f>SUMIF(保单!R:R,E:E,保单!BE:BE)*IF(U:U&gt;1,1,0)</f>
        <v>1</v>
      </c>
    </row>
    <row r="5" spans="1:24">
      <c r="A5" s="5" t="s">
        <v>36</v>
      </c>
      <c r="B5" s="5" t="s">
        <v>37</v>
      </c>
      <c r="C5" s="5" t="s">
        <v>38</v>
      </c>
      <c r="D5" s="5" t="s">
        <v>39</v>
      </c>
      <c r="E5" s="5">
        <v>531925062</v>
      </c>
      <c r="F5" s="5" t="s">
        <v>126</v>
      </c>
      <c r="G5" s="9">
        <f>SUMIF(险种!E:E,E:E,险种!R:R)-SUMIFS(险种!R:R,险种!U:U,"终止",险种!E:E,E:E)</f>
        <v>5332.1</v>
      </c>
      <c r="H5" s="9">
        <f>SUMIFS(险种!R:R,险种!U:U,"有效",险种!E:E,E:E)</f>
        <v>0</v>
      </c>
      <c r="I5" s="9">
        <f>SUMIF(险种!E:E,E:E,险种!Q:Q)-SUMIFS(险种!Q:Q,险种!U:U,"终止",险种!E:E,E:E)</f>
        <v>295.454102379</v>
      </c>
      <c r="J5" s="9">
        <f>SUMIFS(险种!Q:Q,险种!U:U,"有效",险种!E:E,E:E)</f>
        <v>0</v>
      </c>
      <c r="K5" s="10">
        <f>SUMIF(险种!E:E,E:E,险种!W:W)</f>
        <v>0</v>
      </c>
      <c r="L5" s="10">
        <f t="shared" si="0"/>
        <v>0</v>
      </c>
      <c r="M5" s="9">
        <f>SUMIFS(险种!Q:Q,险种!E:E,E:E,险种!V:V,"&lt;=20210506")-SUMIFS(险种!Q:Q,险种!U:U,"终止",险种!E:E,E:E,险种!V:V,"&lt;=20210506")</f>
        <v>295.454102379</v>
      </c>
      <c r="N5" s="9">
        <f>SUMIFS(险种!Q:Q,险种!U:U,"有效",险种!E:E,E:E,险种!V:V,"&lt;=20210506")</f>
        <v>0</v>
      </c>
      <c r="O5" s="9">
        <f>SUMIFS(险种!Q:Q,险种!E:E,E:E,险种!V:V,"&lt;=20210510")-SUMIFS(险种!Q:Q,险种!U:U,"终止",险种!E:E,E:E,险种!V:V,"&lt;=20210510")</f>
        <v>295.454102379</v>
      </c>
      <c r="P5" s="9">
        <f>SUMIFS(险种!Q:Q,险种!U:U,"有效",险种!E:E,E:E,险种!V:V,"&lt;=20210510")</f>
        <v>0</v>
      </c>
      <c r="Q5" s="10">
        <f>SUMIF(险种!E:E,E:E,险种!Y:Y)</f>
        <v>0</v>
      </c>
      <c r="R5" s="9">
        <f t="shared" si="1"/>
        <v>0</v>
      </c>
      <c r="S5" s="10">
        <f>SUMIF(险种!E:E,E:E,险种!Z:Z)</f>
        <v>0</v>
      </c>
      <c r="T5" s="10">
        <f>SUMIFS(险种!Z:Z,险种!U:U,"有效",险种!E:E,E:E)</f>
        <v>0</v>
      </c>
      <c r="U5" s="10">
        <f>SUMIF(认购!D:D,E:E,认购!E:E)</f>
        <v>200</v>
      </c>
      <c r="V5" s="10">
        <f t="shared" si="2"/>
        <v>0</v>
      </c>
      <c r="W5" s="10">
        <f t="shared" si="3"/>
        <v>0</v>
      </c>
      <c r="X5" s="10">
        <f>SUMIF(保单!R:R,E:E,保单!BE:BE)*IF(U:U&gt;1,1,0)</f>
        <v>0</v>
      </c>
    </row>
    <row r="6" spans="1:24">
      <c r="A6" s="5" t="s">
        <v>36</v>
      </c>
      <c r="B6" s="5" t="s">
        <v>53</v>
      </c>
      <c r="C6" s="5" t="s">
        <v>54</v>
      </c>
      <c r="D6" s="5" t="s">
        <v>55</v>
      </c>
      <c r="E6" s="5">
        <v>480193632</v>
      </c>
      <c r="F6" s="5" t="s">
        <v>126</v>
      </c>
      <c r="G6" s="9">
        <f>SUMIF(险种!E:E,E:E,险种!R:R)-SUMIFS(险种!R:R,险种!U:U,"终止",险种!E:E,E:E)</f>
        <v>1766</v>
      </c>
      <c r="H6" s="9">
        <f>SUMIFS(险种!R:R,险种!U:U,"有效",险种!E:E,E:E)</f>
        <v>1766</v>
      </c>
      <c r="I6" s="9">
        <f>SUMIF(险种!E:E,E:E,险种!Q:Q)-SUMIFS(险种!Q:Q,险种!U:U,"终止",险种!E:E,E:E)</f>
        <v>-134.927686251</v>
      </c>
      <c r="J6" s="9">
        <f>SUMIFS(险种!Q:Q,险种!U:U,"有效",险种!E:E,E:E)</f>
        <v>-134.927686251</v>
      </c>
      <c r="K6" s="10">
        <f>SUMIF(险种!E:E,E:E,险种!W:W)</f>
        <v>0</v>
      </c>
      <c r="L6" s="10">
        <f t="shared" si="0"/>
        <v>0</v>
      </c>
      <c r="M6" s="9">
        <f>SUMIFS(险种!Q:Q,险种!E:E,E:E,险种!V:V,"&lt;=20210506")-SUMIFS(险种!Q:Q,险种!U:U,"终止",险种!E:E,E:E,险种!V:V,"&lt;=20210506")</f>
        <v>-134.927686251</v>
      </c>
      <c r="N6" s="9">
        <f>SUMIFS(险种!Q:Q,险种!U:U,"有效",险种!E:E,E:E,险种!V:V,"&lt;=20210506")</f>
        <v>-134.927686251</v>
      </c>
      <c r="O6" s="9">
        <f>SUMIFS(险种!Q:Q,险种!E:E,E:E,险种!V:V,"&lt;=20210510")-SUMIFS(险种!Q:Q,险种!U:U,"终止",险种!E:E,E:E,险种!V:V,"&lt;=20210510")</f>
        <v>-134.927686251</v>
      </c>
      <c r="P6" s="9">
        <f>SUMIFS(险种!Q:Q,险种!U:U,"有效",险种!E:E,E:E,险种!V:V,"&lt;=20210510")</f>
        <v>-134.927686251</v>
      </c>
      <c r="Q6" s="10">
        <f>SUMIF(险种!E:E,E:E,险种!Y:Y)</f>
        <v>0</v>
      </c>
      <c r="R6" s="9">
        <f t="shared" si="1"/>
        <v>0</v>
      </c>
      <c r="S6" s="10">
        <f>SUMIF(险种!E:E,E:E,险种!Z:Z)</f>
        <v>0</v>
      </c>
      <c r="T6" s="10">
        <f>SUMIFS(险种!Z:Z,险种!U:U,"有效",险种!E:E,E:E)</f>
        <v>0</v>
      </c>
      <c r="U6" s="10">
        <f>SUMIF(认购!D:D,E:E,认购!E:E)</f>
        <v>200</v>
      </c>
      <c r="V6" s="10">
        <f t="shared" si="2"/>
        <v>0</v>
      </c>
      <c r="W6" s="10">
        <f t="shared" si="3"/>
        <v>0</v>
      </c>
      <c r="X6" s="10">
        <f>SUMIF(保单!R:R,E:E,保单!BE:BE)*IF(U:U&gt;1,1,0)</f>
        <v>0</v>
      </c>
    </row>
    <row r="7" spans="1:24">
      <c r="A7" s="5" t="s">
        <v>36</v>
      </c>
      <c r="B7" s="5" t="s">
        <v>69</v>
      </c>
      <c r="C7" s="5" t="s">
        <v>70</v>
      </c>
      <c r="D7" s="5" t="s">
        <v>71</v>
      </c>
      <c r="E7" s="5">
        <v>477030872</v>
      </c>
      <c r="F7" s="5" t="s">
        <v>130</v>
      </c>
      <c r="G7" s="9">
        <f>SUMIF(险种!E:E,E:E,险种!R:R)-SUMIFS(险种!R:R,险种!U:U,"终止",险种!E:E,E:E)</f>
        <v>319</v>
      </c>
      <c r="H7" s="9">
        <f>SUMIFS(险种!R:R,险种!U:U,"有效",险种!E:E,E:E)</f>
        <v>319</v>
      </c>
      <c r="I7" s="9">
        <f>SUMIF(险种!E:E,E:E,险种!Q:Q)-SUMIFS(险种!Q:Q,险种!U:U,"终止",险种!E:E,E:E)</f>
        <v>27.901172703</v>
      </c>
      <c r="J7" s="9">
        <f>SUMIFS(险种!Q:Q,险种!U:U,"有效",险种!E:E,E:E)</f>
        <v>27.901172703</v>
      </c>
      <c r="K7" s="10">
        <f>SUMIF(险种!E:E,E:E,险种!W:W)</f>
        <v>0</v>
      </c>
      <c r="L7" s="10">
        <f t="shared" si="0"/>
        <v>0</v>
      </c>
      <c r="M7" s="9">
        <f>SUMIFS(险种!Q:Q,险种!E:E,E:E,险种!V:V,"&lt;=20210506")-SUMIFS(险种!Q:Q,险种!U:U,"终止",险种!E:E,E:E,险种!V:V,"&lt;=20210506")</f>
        <v>27.901172703</v>
      </c>
      <c r="N7" s="9">
        <f>SUMIFS(险种!Q:Q,险种!U:U,"有效",险种!E:E,E:E,险种!V:V,"&lt;=20210506")</f>
        <v>27.901172703</v>
      </c>
      <c r="O7" s="9">
        <f>SUMIFS(险种!Q:Q,险种!E:E,E:E,险种!V:V,"&lt;=20210510")-SUMIFS(险种!Q:Q,险种!U:U,"终止",险种!E:E,E:E,险种!V:V,"&lt;=20210510")</f>
        <v>27.901172703</v>
      </c>
      <c r="P7" s="9">
        <f>SUMIFS(险种!Q:Q,险种!U:U,"有效",险种!E:E,E:E,险种!V:V,"&lt;=20210510")</f>
        <v>27.901172703</v>
      </c>
      <c r="Q7" s="10">
        <f>SUMIF(险种!E:E,E:E,险种!Y:Y)</f>
        <v>0</v>
      </c>
      <c r="R7" s="9">
        <f t="shared" si="1"/>
        <v>0</v>
      </c>
      <c r="S7" s="10">
        <f>SUMIF(险种!E:E,E:E,险种!Z:Z)</f>
        <v>0</v>
      </c>
      <c r="T7" s="10">
        <f>SUMIFS(险种!Z:Z,险种!U:U,"有效",险种!E:E,E:E)</f>
        <v>0</v>
      </c>
      <c r="U7" s="10">
        <f>SUMIF(认购!D:D,E:E,认购!E:E)</f>
        <v>0</v>
      </c>
      <c r="V7" s="10">
        <f t="shared" si="2"/>
        <v>0</v>
      </c>
      <c r="W7" s="10">
        <f t="shared" si="3"/>
        <v>0</v>
      </c>
      <c r="X7" s="10">
        <f>SUMIF(保单!R:R,E:E,保单!BE:BE)*IF(U:U&gt;1,1,0)</f>
        <v>0</v>
      </c>
    </row>
    <row r="8" spans="1:24">
      <c r="A8" s="5" t="s">
        <v>26</v>
      </c>
      <c r="B8" s="5" t="s">
        <v>27</v>
      </c>
      <c r="C8" s="5" t="s">
        <v>66</v>
      </c>
      <c r="D8" s="5" t="s">
        <v>67</v>
      </c>
      <c r="E8" s="5">
        <v>5503363952</v>
      </c>
      <c r="F8" s="5" t="s">
        <v>126</v>
      </c>
      <c r="G8" s="9">
        <f>SUMIF(险种!E:E,E:E,险种!R:R)-SUMIFS(险种!R:R,险种!U:U,"终止",险种!E:E,E:E)</f>
        <v>157</v>
      </c>
      <c r="H8" s="9">
        <f>SUMIFS(险种!R:R,险种!U:U,"有效",险种!E:E,E:E)</f>
        <v>157</v>
      </c>
      <c r="I8" s="9">
        <f>SUMIF(险种!E:E,E:E,险种!Q:Q)-SUMIFS(险种!Q:Q,险种!U:U,"终止",险种!E:E,E:E)</f>
        <v>13.731925415</v>
      </c>
      <c r="J8" s="9">
        <f>SUMIFS(险种!Q:Q,险种!U:U,"有效",险种!E:E,E:E)</f>
        <v>13.731925415</v>
      </c>
      <c r="K8" s="10">
        <f>SUMIF(险种!E:E,E:E,险种!W:W)</f>
        <v>0</v>
      </c>
      <c r="L8" s="10">
        <f t="shared" si="0"/>
        <v>0</v>
      </c>
      <c r="M8" s="9">
        <f>SUMIFS(险种!Q:Q,险种!E:E,E:E,险种!V:V,"&lt;=20210506")-SUMIFS(险种!Q:Q,险种!U:U,"终止",险种!E:E,E:E,险种!V:V,"&lt;=20210506")</f>
        <v>13.731925415</v>
      </c>
      <c r="N8" s="9">
        <f>SUMIFS(险种!Q:Q,险种!U:U,"有效",险种!E:E,E:E,险种!V:V,"&lt;=20210506")</f>
        <v>13.731925415</v>
      </c>
      <c r="O8" s="9">
        <f>SUMIFS(险种!Q:Q,险种!E:E,E:E,险种!V:V,"&lt;=20210510")-SUMIFS(险种!Q:Q,险种!U:U,"终止",险种!E:E,E:E,险种!V:V,"&lt;=20210510")</f>
        <v>13.731925415</v>
      </c>
      <c r="P8" s="9">
        <f>SUMIFS(险种!Q:Q,险种!U:U,"有效",险种!E:E,E:E,险种!V:V,"&lt;=20210510")</f>
        <v>13.731925415</v>
      </c>
      <c r="Q8" s="10">
        <f>SUMIF(险种!E:E,E:E,险种!Y:Y)</f>
        <v>0</v>
      </c>
      <c r="R8" s="9">
        <f t="shared" si="1"/>
        <v>0</v>
      </c>
      <c r="S8" s="10">
        <f>SUMIF(险种!E:E,E:E,险种!Z:Z)</f>
        <v>0</v>
      </c>
      <c r="T8" s="10">
        <f>SUMIFS(险种!Z:Z,险种!U:U,"有效",险种!E:E,E:E)</f>
        <v>0</v>
      </c>
      <c r="U8" s="10">
        <f>SUMIF(认购!D:D,E:E,认购!E:E)</f>
        <v>0</v>
      </c>
      <c r="V8" s="10">
        <f t="shared" si="2"/>
        <v>0</v>
      </c>
      <c r="W8" s="10">
        <f t="shared" si="3"/>
        <v>0</v>
      </c>
      <c r="X8" s="10">
        <f>SUMIF(保单!R:R,E:E,保单!BE:BE)*IF(U:U&gt;1,1,0)</f>
        <v>0</v>
      </c>
    </row>
    <row r="9" spans="1:24">
      <c r="A9" s="5" t="s">
        <v>36</v>
      </c>
      <c r="B9" s="5" t="s">
        <v>59</v>
      </c>
      <c r="C9" s="5" t="s">
        <v>60</v>
      </c>
      <c r="D9" s="5" t="s">
        <v>68</v>
      </c>
      <c r="E9" s="5">
        <v>484039162</v>
      </c>
      <c r="F9" s="5" t="s">
        <v>126</v>
      </c>
      <c r="G9" s="9">
        <f>SUMIF(险种!E:E,E:E,险种!R:R)-SUMIFS(险种!R:R,险种!U:U,"终止",险种!E:E,E:E)</f>
        <v>149.4</v>
      </c>
      <c r="H9" s="9">
        <f>SUMIFS(险种!R:R,险种!U:U,"有效",险种!E:E,E:E)</f>
        <v>149.4</v>
      </c>
      <c r="I9" s="9">
        <f>SUMIF(险种!E:E,E:E,险种!Q:Q)-SUMIFS(险种!Q:Q,险种!U:U,"终止",险种!E:E,E:E)</f>
        <v>5.179438832</v>
      </c>
      <c r="J9" s="9">
        <f>SUMIFS(险种!Q:Q,险种!U:U,"有效",险种!E:E,E:E)</f>
        <v>5.179438832</v>
      </c>
      <c r="K9" s="10">
        <f>SUMIF(险种!E:E,E:E,险种!W:W)</f>
        <v>0</v>
      </c>
      <c r="L9" s="10">
        <f t="shared" si="0"/>
        <v>0</v>
      </c>
      <c r="M9" s="9">
        <f>SUMIFS(险种!Q:Q,险种!E:E,E:E,险种!V:V,"&lt;=20210506")-SUMIFS(险种!Q:Q,险种!U:U,"终止",险种!E:E,E:E,险种!V:V,"&lt;=20210506")</f>
        <v>5.179438832</v>
      </c>
      <c r="N9" s="9">
        <f>SUMIFS(险种!Q:Q,险种!U:U,"有效",险种!E:E,E:E,险种!V:V,"&lt;=20210506")</f>
        <v>5.179438832</v>
      </c>
      <c r="O9" s="9">
        <f>SUMIFS(险种!Q:Q,险种!E:E,E:E,险种!V:V,"&lt;=20210510")-SUMIFS(险种!Q:Q,险种!U:U,"终止",险种!E:E,E:E,险种!V:V,"&lt;=20210510")</f>
        <v>5.179438832</v>
      </c>
      <c r="P9" s="9">
        <f>SUMIFS(险种!Q:Q,险种!U:U,"有效",险种!E:E,E:E,险种!V:V,"&lt;=20210510")</f>
        <v>5.179438832</v>
      </c>
      <c r="Q9" s="10">
        <f>SUMIF(险种!E:E,E:E,险种!Y:Y)</f>
        <v>0</v>
      </c>
      <c r="R9" s="9">
        <f t="shared" si="1"/>
        <v>0</v>
      </c>
      <c r="S9" s="10">
        <f>SUMIF(险种!E:E,E:E,险种!Z:Z)</f>
        <v>0</v>
      </c>
      <c r="T9" s="10">
        <f>SUMIFS(险种!Z:Z,险种!U:U,"有效",险种!E:E,E:E)</f>
        <v>0</v>
      </c>
      <c r="U9" s="10">
        <f>SUMIF(认购!D:D,E:E,认购!E:E)</f>
        <v>200</v>
      </c>
      <c r="V9" s="10">
        <f t="shared" si="2"/>
        <v>0</v>
      </c>
      <c r="W9" s="10">
        <f t="shared" si="3"/>
        <v>0</v>
      </c>
      <c r="X9" s="10">
        <f>SUMIF(保单!R:R,E:E,保单!BE:BE)*IF(U:U&gt;1,1,0)</f>
        <v>0</v>
      </c>
    </row>
    <row r="10" spans="1:24">
      <c r="A10" s="5" t="s">
        <v>36</v>
      </c>
      <c r="B10" s="5" t="s">
        <v>163</v>
      </c>
      <c r="C10" s="5" t="s">
        <v>178</v>
      </c>
      <c r="D10" s="5" t="s">
        <v>220</v>
      </c>
      <c r="E10" s="5">
        <v>6580196262</v>
      </c>
      <c r="F10" s="5" t="s">
        <v>117</v>
      </c>
      <c r="G10" s="9">
        <f>SUMIF(险种!E:E,E:E,险种!R:R)-SUMIFS(险种!R:R,险种!U:U,"终止",险种!E:E,E:E)</f>
        <v>0</v>
      </c>
      <c r="H10" s="9">
        <f>SUMIFS(险种!R:R,险种!U:U,"有效",险种!E:E,E:E)</f>
        <v>0</v>
      </c>
      <c r="I10" s="9">
        <f>SUMIF(险种!E:E,E:E,险种!Q:Q)-SUMIFS(险种!Q:Q,险种!U:U,"终止",险种!E:E,E:E)</f>
        <v>0</v>
      </c>
      <c r="J10" s="9">
        <f>SUMIFS(险种!Q:Q,险种!U:U,"有效",险种!E:E,E:E)</f>
        <v>0</v>
      </c>
      <c r="K10" s="10">
        <f>SUMIF(险种!E:E,E:E,险种!W:W)</f>
        <v>0</v>
      </c>
      <c r="L10" s="10">
        <f t="shared" si="0"/>
        <v>0</v>
      </c>
      <c r="M10" s="9">
        <f>SUMIFS(险种!Q:Q,险种!E:E,E:E,险种!V:V,"&lt;=20210506")-SUMIFS(险种!Q:Q,险种!U:U,"终止",险种!E:E,E:E,险种!V:V,"&lt;=20210506")</f>
        <v>0</v>
      </c>
      <c r="N10" s="9">
        <f>SUMIFS(险种!Q:Q,险种!U:U,"有效",险种!E:E,E:E,险种!V:V,"&lt;=20210506")</f>
        <v>0</v>
      </c>
      <c r="O10" s="9">
        <f>SUMIFS(险种!Q:Q,险种!E:E,E:E,险种!V:V,"&lt;=20210510")-SUMIFS(险种!Q:Q,险种!U:U,"终止",险种!E:E,E:E,险种!V:V,"&lt;=20210510")</f>
        <v>0</v>
      </c>
      <c r="P10" s="9">
        <f>SUMIFS(险种!Q:Q,险种!U:U,"有效",险种!E:E,E:E,险种!V:V,"&lt;=20210510")</f>
        <v>0</v>
      </c>
      <c r="Q10" s="10">
        <f>SUMIF(险种!E:E,E:E,险种!Y:Y)</f>
        <v>0</v>
      </c>
      <c r="R10" s="9">
        <f t="shared" si="1"/>
        <v>0</v>
      </c>
      <c r="S10" s="10">
        <f>SUMIF(险种!E:E,E:E,险种!Z:Z)</f>
        <v>0</v>
      </c>
      <c r="T10" s="10">
        <f>SUMIFS(险种!Z:Z,险种!U:U,"有效",险种!E:E,E:E)</f>
        <v>0</v>
      </c>
      <c r="U10" s="10">
        <f>SUMIF(认购!D:D,E:E,认购!E:E)</f>
        <v>0</v>
      </c>
      <c r="V10" s="10">
        <f t="shared" si="2"/>
        <v>0</v>
      </c>
      <c r="W10" s="10">
        <f t="shared" si="3"/>
        <v>0</v>
      </c>
      <c r="X10" s="10">
        <f>SUMIF(保单!R:R,E:E,保单!BE:BE)*IF(U:U&gt;1,1,0)</f>
        <v>0</v>
      </c>
    </row>
    <row r="11" spans="1:24">
      <c r="A11" s="5" t="s">
        <v>36</v>
      </c>
      <c r="B11" s="5" t="s">
        <v>163</v>
      </c>
      <c r="C11" s="5" t="s">
        <v>170</v>
      </c>
      <c r="D11" s="5" t="s">
        <v>221</v>
      </c>
      <c r="E11" s="5">
        <v>6580545282</v>
      </c>
      <c r="F11" s="5" t="s">
        <v>117</v>
      </c>
      <c r="G11" s="9">
        <f>SUMIF(险种!E:E,E:E,险种!R:R)-SUMIFS(险种!R:R,险种!U:U,"终止",险种!E:E,E:E)</f>
        <v>0</v>
      </c>
      <c r="H11" s="9">
        <f>SUMIFS(险种!R:R,险种!U:U,"有效",险种!E:E,E:E)</f>
        <v>0</v>
      </c>
      <c r="I11" s="9">
        <f>SUMIF(险种!E:E,E:E,险种!Q:Q)-SUMIFS(险种!Q:Q,险种!U:U,"终止",险种!E:E,E:E)</f>
        <v>0</v>
      </c>
      <c r="J11" s="9">
        <f>SUMIFS(险种!Q:Q,险种!U:U,"有效",险种!E:E,E:E)</f>
        <v>0</v>
      </c>
      <c r="K11" s="10">
        <f>SUMIF(险种!E:E,E:E,险种!W:W)</f>
        <v>0</v>
      </c>
      <c r="L11" s="10">
        <f t="shared" si="0"/>
        <v>0</v>
      </c>
      <c r="M11" s="9">
        <f>SUMIFS(险种!Q:Q,险种!E:E,E:E,险种!V:V,"&lt;=20210506")-SUMIFS(险种!Q:Q,险种!U:U,"终止",险种!E:E,E:E,险种!V:V,"&lt;=20210506")</f>
        <v>0</v>
      </c>
      <c r="N11" s="9">
        <f>SUMIFS(险种!Q:Q,险种!U:U,"有效",险种!E:E,E:E,险种!V:V,"&lt;=20210506")</f>
        <v>0</v>
      </c>
      <c r="O11" s="9">
        <f>SUMIFS(险种!Q:Q,险种!E:E,E:E,险种!V:V,"&lt;=20210510")-SUMIFS(险种!Q:Q,险种!U:U,"终止",险种!E:E,E:E,险种!V:V,"&lt;=20210510")</f>
        <v>0</v>
      </c>
      <c r="P11" s="9">
        <f>SUMIFS(险种!Q:Q,险种!U:U,"有效",险种!E:E,E:E,险种!V:V,"&lt;=20210510")</f>
        <v>0</v>
      </c>
      <c r="Q11" s="10">
        <f>SUMIF(险种!E:E,E:E,险种!Y:Y)</f>
        <v>0</v>
      </c>
      <c r="R11" s="9">
        <f t="shared" si="1"/>
        <v>0</v>
      </c>
      <c r="S11" s="10">
        <f>SUMIF(险种!E:E,E:E,险种!Z:Z)</f>
        <v>0</v>
      </c>
      <c r="T11" s="10">
        <f>SUMIFS(险种!Z:Z,险种!U:U,"有效",险种!E:E,E:E)</f>
        <v>0</v>
      </c>
      <c r="U11" s="10">
        <f>SUMIF(认购!D:D,E:E,认购!E:E)</f>
        <v>0</v>
      </c>
      <c r="V11" s="10">
        <f t="shared" si="2"/>
        <v>0</v>
      </c>
      <c r="W11" s="10">
        <f t="shared" si="3"/>
        <v>0</v>
      </c>
      <c r="X11" s="10">
        <f>SUMIF(保单!R:R,E:E,保单!BE:BE)*IF(U:U&gt;1,1,0)</f>
        <v>0</v>
      </c>
    </row>
    <row r="12" spans="1:24">
      <c r="A12" s="5" t="s">
        <v>26</v>
      </c>
      <c r="B12" s="5" t="s">
        <v>27</v>
      </c>
      <c r="C12" s="5" t="s">
        <v>66</v>
      </c>
      <c r="D12" s="5" t="s">
        <v>222</v>
      </c>
      <c r="E12" s="5">
        <v>6580502702</v>
      </c>
      <c r="F12" s="5" t="s">
        <v>117</v>
      </c>
      <c r="G12" s="9">
        <f>SUMIF(险种!E:E,E:E,险种!R:R)-SUMIFS(险种!R:R,险种!U:U,"终止",险种!E:E,E:E)</f>
        <v>0</v>
      </c>
      <c r="H12" s="9">
        <f>SUMIFS(险种!R:R,险种!U:U,"有效",险种!E:E,E:E)</f>
        <v>0</v>
      </c>
      <c r="I12" s="9">
        <f>SUMIF(险种!E:E,E:E,险种!Q:Q)-SUMIFS(险种!Q:Q,险种!U:U,"终止",险种!E:E,E:E)</f>
        <v>0</v>
      </c>
      <c r="J12" s="9">
        <f>SUMIFS(险种!Q:Q,险种!U:U,"有效",险种!E:E,E:E)</f>
        <v>0</v>
      </c>
      <c r="K12" s="10">
        <f>SUMIF(险种!E:E,E:E,险种!W:W)</f>
        <v>0</v>
      </c>
      <c r="L12" s="10">
        <f t="shared" si="0"/>
        <v>0</v>
      </c>
      <c r="M12" s="9">
        <f>SUMIFS(险种!Q:Q,险种!E:E,E:E,险种!V:V,"&lt;=20210506")-SUMIFS(险种!Q:Q,险种!U:U,"终止",险种!E:E,E:E,险种!V:V,"&lt;=20210506")</f>
        <v>0</v>
      </c>
      <c r="N12" s="9">
        <f>SUMIFS(险种!Q:Q,险种!U:U,"有效",险种!E:E,E:E,险种!V:V,"&lt;=20210506")</f>
        <v>0</v>
      </c>
      <c r="O12" s="9">
        <f>SUMIFS(险种!Q:Q,险种!E:E,E:E,险种!V:V,"&lt;=20210510")-SUMIFS(险种!Q:Q,险种!U:U,"终止",险种!E:E,E:E,险种!V:V,"&lt;=20210510")</f>
        <v>0</v>
      </c>
      <c r="P12" s="9">
        <f>SUMIFS(险种!Q:Q,险种!U:U,"有效",险种!E:E,E:E,险种!V:V,"&lt;=20210510")</f>
        <v>0</v>
      </c>
      <c r="Q12" s="10">
        <f>SUMIF(险种!E:E,E:E,险种!Y:Y)</f>
        <v>0</v>
      </c>
      <c r="R12" s="9">
        <f t="shared" si="1"/>
        <v>0</v>
      </c>
      <c r="S12" s="10">
        <f>SUMIF(险种!E:E,E:E,险种!Z:Z)</f>
        <v>0</v>
      </c>
      <c r="T12" s="10">
        <f>SUMIFS(险种!Z:Z,险种!U:U,"有效",险种!E:E,E:E)</f>
        <v>0</v>
      </c>
      <c r="U12" s="10">
        <f>SUMIF(认购!D:D,E:E,认购!E:E)</f>
        <v>0</v>
      </c>
      <c r="V12" s="10">
        <f t="shared" si="2"/>
        <v>0</v>
      </c>
      <c r="W12" s="10">
        <f t="shared" si="3"/>
        <v>0</v>
      </c>
      <c r="X12" s="10">
        <f>SUMIF(保单!R:R,E:E,保单!BE:BE)*IF(U:U&gt;1,1,0)</f>
        <v>0</v>
      </c>
    </row>
    <row r="13" spans="1:24">
      <c r="A13" s="5" t="s">
        <v>36</v>
      </c>
      <c r="B13" s="5" t="s">
        <v>53</v>
      </c>
      <c r="C13" s="5" t="s">
        <v>54</v>
      </c>
      <c r="D13" s="5" t="s">
        <v>223</v>
      </c>
      <c r="E13" s="5">
        <v>6579892592</v>
      </c>
      <c r="F13" s="5" t="s">
        <v>117</v>
      </c>
      <c r="G13" s="9">
        <f>SUMIF(险种!E:E,E:E,险种!R:R)-SUMIFS(险种!R:R,险种!U:U,"终止",险种!E:E,E:E)</f>
        <v>0</v>
      </c>
      <c r="H13" s="9">
        <f>SUMIFS(险种!R:R,险种!U:U,"有效",险种!E:E,E:E)</f>
        <v>0</v>
      </c>
      <c r="I13" s="9">
        <f>SUMIF(险种!E:E,E:E,险种!Q:Q)-SUMIFS(险种!Q:Q,险种!U:U,"终止",险种!E:E,E:E)</f>
        <v>0</v>
      </c>
      <c r="J13" s="9">
        <f>SUMIFS(险种!Q:Q,险种!U:U,"有效",险种!E:E,E:E)</f>
        <v>0</v>
      </c>
      <c r="K13" s="10">
        <f>SUMIF(险种!E:E,E:E,险种!W:W)</f>
        <v>0</v>
      </c>
      <c r="L13" s="10">
        <f t="shared" si="0"/>
        <v>0</v>
      </c>
      <c r="M13" s="9">
        <f>SUMIFS(险种!Q:Q,险种!E:E,E:E,险种!V:V,"&lt;=20210506")-SUMIFS(险种!Q:Q,险种!U:U,"终止",险种!E:E,E:E,险种!V:V,"&lt;=20210506")</f>
        <v>0</v>
      </c>
      <c r="N13" s="9">
        <f>SUMIFS(险种!Q:Q,险种!U:U,"有效",险种!E:E,E:E,险种!V:V,"&lt;=20210506")</f>
        <v>0</v>
      </c>
      <c r="O13" s="9">
        <f>SUMIFS(险种!Q:Q,险种!E:E,E:E,险种!V:V,"&lt;=20210510")-SUMIFS(险种!Q:Q,险种!U:U,"终止",险种!E:E,E:E,险种!V:V,"&lt;=20210510")</f>
        <v>0</v>
      </c>
      <c r="P13" s="9">
        <f>SUMIFS(险种!Q:Q,险种!U:U,"有效",险种!E:E,E:E,险种!V:V,"&lt;=20210510")</f>
        <v>0</v>
      </c>
      <c r="Q13" s="10">
        <f>SUMIF(险种!E:E,E:E,险种!Y:Y)</f>
        <v>0</v>
      </c>
      <c r="R13" s="9">
        <f t="shared" si="1"/>
        <v>0</v>
      </c>
      <c r="S13" s="10">
        <f>SUMIF(险种!E:E,E:E,险种!Z:Z)</f>
        <v>0</v>
      </c>
      <c r="T13" s="10">
        <f>SUMIFS(险种!Z:Z,险种!U:U,"有效",险种!E:E,E:E)</f>
        <v>0</v>
      </c>
      <c r="U13" s="10">
        <f>SUMIF(认购!D:D,E:E,认购!E:E)</f>
        <v>0</v>
      </c>
      <c r="V13" s="10">
        <f t="shared" si="2"/>
        <v>0</v>
      </c>
      <c r="W13" s="10">
        <f t="shared" si="3"/>
        <v>0</v>
      </c>
      <c r="X13" s="10">
        <f>SUMIF(保单!R:R,E:E,保单!BE:BE)*IF(U:U&gt;1,1,0)</f>
        <v>0</v>
      </c>
    </row>
    <row r="14" spans="1:24">
      <c r="A14" s="5" t="s">
        <v>36</v>
      </c>
      <c r="B14" s="5" t="s">
        <v>163</v>
      </c>
      <c r="C14" s="5" t="s">
        <v>178</v>
      </c>
      <c r="D14" s="5" t="s">
        <v>224</v>
      </c>
      <c r="E14" s="5">
        <v>6578633392</v>
      </c>
      <c r="F14" s="5" t="s">
        <v>117</v>
      </c>
      <c r="G14" s="9">
        <f>SUMIF(险种!E:E,E:E,险种!R:R)-SUMIFS(险种!R:R,险种!U:U,"终止",险种!E:E,E:E)</f>
        <v>0</v>
      </c>
      <c r="H14" s="9">
        <f>SUMIFS(险种!R:R,险种!U:U,"有效",险种!E:E,E:E)</f>
        <v>0</v>
      </c>
      <c r="I14" s="9">
        <f>SUMIF(险种!E:E,E:E,险种!Q:Q)-SUMIFS(险种!Q:Q,险种!U:U,"终止",险种!E:E,E:E)</f>
        <v>0</v>
      </c>
      <c r="J14" s="9">
        <f>SUMIFS(险种!Q:Q,险种!U:U,"有效",险种!E:E,E:E)</f>
        <v>0</v>
      </c>
      <c r="K14" s="10">
        <f>SUMIF(险种!E:E,E:E,险种!W:W)</f>
        <v>0</v>
      </c>
      <c r="L14" s="10">
        <f t="shared" si="0"/>
        <v>0</v>
      </c>
      <c r="M14" s="9">
        <f>SUMIFS(险种!Q:Q,险种!E:E,E:E,险种!V:V,"&lt;=20210506")-SUMIFS(险种!Q:Q,险种!U:U,"终止",险种!E:E,E:E,险种!V:V,"&lt;=20210506")</f>
        <v>0</v>
      </c>
      <c r="N14" s="9">
        <f>SUMIFS(险种!Q:Q,险种!U:U,"有效",险种!E:E,E:E,险种!V:V,"&lt;=20210506")</f>
        <v>0</v>
      </c>
      <c r="O14" s="9">
        <f>SUMIFS(险种!Q:Q,险种!E:E,E:E,险种!V:V,"&lt;=20210510")-SUMIFS(险种!Q:Q,险种!U:U,"终止",险种!E:E,E:E,险种!V:V,"&lt;=20210510")</f>
        <v>0</v>
      </c>
      <c r="P14" s="9">
        <f>SUMIFS(险种!Q:Q,险种!U:U,"有效",险种!E:E,E:E,险种!V:V,"&lt;=20210510")</f>
        <v>0</v>
      </c>
      <c r="Q14" s="10">
        <f>SUMIF(险种!E:E,E:E,险种!Y:Y)</f>
        <v>0</v>
      </c>
      <c r="R14" s="9">
        <f t="shared" si="1"/>
        <v>0</v>
      </c>
      <c r="S14" s="10">
        <f>SUMIF(险种!E:E,E:E,险种!Z:Z)</f>
        <v>0</v>
      </c>
      <c r="T14" s="10">
        <f>SUMIFS(险种!Z:Z,险种!U:U,"有效",险种!E:E,E:E)</f>
        <v>0</v>
      </c>
      <c r="U14" s="10">
        <f>SUMIF(认购!D:D,E:E,认购!E:E)</f>
        <v>200</v>
      </c>
      <c r="V14" s="10">
        <f t="shared" si="2"/>
        <v>0</v>
      </c>
      <c r="W14" s="10">
        <f t="shared" si="3"/>
        <v>0</v>
      </c>
      <c r="X14" s="10">
        <f>SUMIF(保单!R:R,E:E,保单!BE:BE)*IF(U:U&gt;1,1,0)</f>
        <v>0</v>
      </c>
    </row>
    <row r="15" spans="1:24">
      <c r="A15" s="5" t="s">
        <v>36</v>
      </c>
      <c r="B15" s="5" t="s">
        <v>163</v>
      </c>
      <c r="C15" s="5" t="s">
        <v>178</v>
      </c>
      <c r="D15" s="5" t="s">
        <v>225</v>
      </c>
      <c r="E15" s="5">
        <v>6579141032</v>
      </c>
      <c r="F15" s="5" t="s">
        <v>117</v>
      </c>
      <c r="G15" s="9">
        <f>SUMIF(险种!E:E,E:E,险种!R:R)-SUMIFS(险种!R:R,险种!U:U,"终止",险种!E:E,E:E)</f>
        <v>0</v>
      </c>
      <c r="H15" s="9">
        <f>SUMIFS(险种!R:R,险种!U:U,"有效",险种!E:E,E:E)</f>
        <v>0</v>
      </c>
      <c r="I15" s="9">
        <f>SUMIF(险种!E:E,E:E,险种!Q:Q)-SUMIFS(险种!Q:Q,险种!U:U,"终止",险种!E:E,E:E)</f>
        <v>0</v>
      </c>
      <c r="J15" s="9">
        <f>SUMIFS(险种!Q:Q,险种!U:U,"有效",险种!E:E,E:E)</f>
        <v>0</v>
      </c>
      <c r="K15" s="10">
        <f>SUMIF(险种!E:E,E:E,险种!W:W)</f>
        <v>0</v>
      </c>
      <c r="L15" s="10">
        <f t="shared" si="0"/>
        <v>0</v>
      </c>
      <c r="M15" s="9">
        <f>SUMIFS(险种!Q:Q,险种!E:E,E:E,险种!V:V,"&lt;=20210506")-SUMIFS(险种!Q:Q,险种!U:U,"终止",险种!E:E,E:E,险种!V:V,"&lt;=20210506")</f>
        <v>0</v>
      </c>
      <c r="N15" s="9">
        <f>SUMIFS(险种!Q:Q,险种!U:U,"有效",险种!E:E,E:E,险种!V:V,"&lt;=20210506")</f>
        <v>0</v>
      </c>
      <c r="O15" s="9">
        <f>SUMIFS(险种!Q:Q,险种!E:E,E:E,险种!V:V,"&lt;=20210510")-SUMIFS(险种!Q:Q,险种!U:U,"终止",险种!E:E,E:E,险种!V:V,"&lt;=20210510")</f>
        <v>0</v>
      </c>
      <c r="P15" s="9">
        <f>SUMIFS(险种!Q:Q,险种!U:U,"有效",险种!E:E,E:E,险种!V:V,"&lt;=20210510")</f>
        <v>0</v>
      </c>
      <c r="Q15" s="10">
        <f>SUMIF(险种!E:E,E:E,险种!Y:Y)</f>
        <v>0</v>
      </c>
      <c r="R15" s="9">
        <f t="shared" si="1"/>
        <v>0</v>
      </c>
      <c r="S15" s="10">
        <f>SUMIF(险种!E:E,E:E,险种!Z:Z)</f>
        <v>0</v>
      </c>
      <c r="T15" s="10">
        <f>SUMIFS(险种!Z:Z,险种!U:U,"有效",险种!E:E,E:E)</f>
        <v>0</v>
      </c>
      <c r="U15" s="10">
        <f>SUMIF(认购!D:D,E:E,认购!E:E)</f>
        <v>0</v>
      </c>
      <c r="V15" s="10">
        <f t="shared" si="2"/>
        <v>0</v>
      </c>
      <c r="W15" s="10">
        <f t="shared" si="3"/>
        <v>0</v>
      </c>
      <c r="X15" s="10">
        <f>SUMIF(保单!R:R,E:E,保单!BE:BE)*IF(U:U&gt;1,1,0)</f>
        <v>0</v>
      </c>
    </row>
    <row r="16" spans="1:24">
      <c r="A16" s="5" t="s">
        <v>36</v>
      </c>
      <c r="B16" s="5" t="s">
        <v>59</v>
      </c>
      <c r="C16" s="5" t="s">
        <v>60</v>
      </c>
      <c r="D16" s="5" t="s">
        <v>226</v>
      </c>
      <c r="E16" s="5">
        <v>6579086682</v>
      </c>
      <c r="F16" s="5" t="s">
        <v>117</v>
      </c>
      <c r="G16" s="9">
        <f>SUMIF(险种!E:E,E:E,险种!R:R)-SUMIFS(险种!R:R,险种!U:U,"终止",险种!E:E,E:E)</f>
        <v>0</v>
      </c>
      <c r="H16" s="9">
        <f>SUMIFS(险种!R:R,险种!U:U,"有效",险种!E:E,E:E)</f>
        <v>0</v>
      </c>
      <c r="I16" s="9">
        <f>SUMIF(险种!E:E,E:E,险种!Q:Q)-SUMIFS(险种!Q:Q,险种!U:U,"终止",险种!E:E,E:E)</f>
        <v>0</v>
      </c>
      <c r="J16" s="9">
        <f>SUMIFS(险种!Q:Q,险种!U:U,"有效",险种!E:E,E:E)</f>
        <v>0</v>
      </c>
      <c r="K16" s="10">
        <f>SUMIF(险种!E:E,E:E,险种!W:W)</f>
        <v>0</v>
      </c>
      <c r="L16" s="10">
        <f t="shared" si="0"/>
        <v>0</v>
      </c>
      <c r="M16" s="9">
        <f>SUMIFS(险种!Q:Q,险种!E:E,E:E,险种!V:V,"&lt;=20210506")-SUMIFS(险种!Q:Q,险种!U:U,"终止",险种!E:E,E:E,险种!V:V,"&lt;=20210506")</f>
        <v>0</v>
      </c>
      <c r="N16" s="9">
        <f>SUMIFS(险种!Q:Q,险种!U:U,"有效",险种!E:E,E:E,险种!V:V,"&lt;=20210506")</f>
        <v>0</v>
      </c>
      <c r="O16" s="9">
        <f>SUMIFS(险种!Q:Q,险种!E:E,E:E,险种!V:V,"&lt;=20210510")-SUMIFS(险种!Q:Q,险种!U:U,"终止",险种!E:E,E:E,险种!V:V,"&lt;=20210510")</f>
        <v>0</v>
      </c>
      <c r="P16" s="9">
        <f>SUMIFS(险种!Q:Q,险种!U:U,"有效",险种!E:E,E:E,险种!V:V,"&lt;=20210510")</f>
        <v>0</v>
      </c>
      <c r="Q16" s="10">
        <f>SUMIF(险种!E:E,E:E,险种!Y:Y)</f>
        <v>0</v>
      </c>
      <c r="R16" s="9">
        <f t="shared" si="1"/>
        <v>0</v>
      </c>
      <c r="S16" s="10">
        <f>SUMIF(险种!E:E,E:E,险种!Z:Z)</f>
        <v>0</v>
      </c>
      <c r="T16" s="10">
        <f>SUMIFS(险种!Z:Z,险种!U:U,"有效",险种!E:E,E:E)</f>
        <v>0</v>
      </c>
      <c r="U16" s="10">
        <f>SUMIF(认购!D:D,E:E,认购!E:E)</f>
        <v>200</v>
      </c>
      <c r="V16" s="10">
        <f t="shared" si="2"/>
        <v>0</v>
      </c>
      <c r="W16" s="10">
        <f t="shared" si="3"/>
        <v>0</v>
      </c>
      <c r="X16" s="10">
        <f>SUMIF(保单!R:R,E:E,保单!BE:BE)*IF(U:U&gt;1,1,0)</f>
        <v>0</v>
      </c>
    </row>
    <row r="17" spans="1:24">
      <c r="A17" s="5" t="s">
        <v>26</v>
      </c>
      <c r="B17" s="5" t="s">
        <v>27</v>
      </c>
      <c r="C17" s="5" t="s">
        <v>64</v>
      </c>
      <c r="D17" s="5" t="s">
        <v>227</v>
      </c>
      <c r="E17" s="5">
        <v>6578542762</v>
      </c>
      <c r="F17" s="5" t="s">
        <v>117</v>
      </c>
      <c r="G17" s="9">
        <f>SUMIF(险种!E:E,E:E,险种!R:R)-SUMIFS(险种!R:R,险种!U:U,"终止",险种!E:E,E:E)</f>
        <v>0</v>
      </c>
      <c r="H17" s="9">
        <f>SUMIFS(险种!R:R,险种!U:U,"有效",险种!E:E,E:E)</f>
        <v>0</v>
      </c>
      <c r="I17" s="9">
        <f>SUMIF(险种!E:E,E:E,险种!Q:Q)-SUMIFS(险种!Q:Q,险种!U:U,"终止",险种!E:E,E:E)</f>
        <v>0</v>
      </c>
      <c r="J17" s="9">
        <f>SUMIFS(险种!Q:Q,险种!U:U,"有效",险种!E:E,E:E)</f>
        <v>0</v>
      </c>
      <c r="K17" s="10">
        <f>SUMIF(险种!E:E,E:E,险种!W:W)</f>
        <v>0</v>
      </c>
      <c r="L17" s="10">
        <f t="shared" si="0"/>
        <v>0</v>
      </c>
      <c r="M17" s="9">
        <f>SUMIFS(险种!Q:Q,险种!E:E,E:E,险种!V:V,"&lt;=20210506")-SUMIFS(险种!Q:Q,险种!U:U,"终止",险种!E:E,E:E,险种!V:V,"&lt;=20210506")</f>
        <v>0</v>
      </c>
      <c r="N17" s="9">
        <f>SUMIFS(险种!Q:Q,险种!U:U,"有效",险种!E:E,E:E,险种!V:V,"&lt;=20210506")</f>
        <v>0</v>
      </c>
      <c r="O17" s="9">
        <f>SUMIFS(险种!Q:Q,险种!E:E,E:E,险种!V:V,"&lt;=20210510")-SUMIFS(险种!Q:Q,险种!U:U,"终止",险种!E:E,E:E,险种!V:V,"&lt;=20210510")</f>
        <v>0</v>
      </c>
      <c r="P17" s="9">
        <f>SUMIFS(险种!Q:Q,险种!U:U,"有效",险种!E:E,E:E,险种!V:V,"&lt;=20210510")</f>
        <v>0</v>
      </c>
      <c r="Q17" s="10">
        <f>SUMIF(险种!E:E,E:E,险种!Y:Y)</f>
        <v>0</v>
      </c>
      <c r="R17" s="9">
        <f t="shared" si="1"/>
        <v>0</v>
      </c>
      <c r="S17" s="10">
        <f>SUMIF(险种!E:E,E:E,险种!Z:Z)</f>
        <v>0</v>
      </c>
      <c r="T17" s="10">
        <f>SUMIFS(险种!Z:Z,险种!U:U,"有效",险种!E:E,E:E)</f>
        <v>0</v>
      </c>
      <c r="U17" s="10">
        <f>SUMIF(认购!D:D,E:E,认购!E:E)</f>
        <v>0</v>
      </c>
      <c r="V17" s="10">
        <f t="shared" si="2"/>
        <v>0</v>
      </c>
      <c r="W17" s="10">
        <f t="shared" si="3"/>
        <v>0</v>
      </c>
      <c r="X17" s="10">
        <f>SUMIF(保单!R:R,E:E,保单!BE:BE)*IF(U:U&gt;1,1,0)</f>
        <v>0</v>
      </c>
    </row>
    <row r="18" spans="1:24">
      <c r="A18" s="5" t="s">
        <v>36</v>
      </c>
      <c r="B18" s="5" t="s">
        <v>163</v>
      </c>
      <c r="C18" s="5" t="s">
        <v>178</v>
      </c>
      <c r="D18" s="5" t="s">
        <v>228</v>
      </c>
      <c r="E18" s="5">
        <v>6577775832</v>
      </c>
      <c r="F18" s="5" t="s">
        <v>117</v>
      </c>
      <c r="G18" s="9">
        <f>SUMIF(险种!E:E,E:E,险种!R:R)-SUMIFS(险种!R:R,险种!U:U,"终止",险种!E:E,E:E)</f>
        <v>0</v>
      </c>
      <c r="H18" s="9">
        <f>SUMIFS(险种!R:R,险种!U:U,"有效",险种!E:E,E:E)</f>
        <v>0</v>
      </c>
      <c r="I18" s="9">
        <f>SUMIF(险种!E:E,E:E,险种!Q:Q)-SUMIFS(险种!Q:Q,险种!U:U,"终止",险种!E:E,E:E)</f>
        <v>0</v>
      </c>
      <c r="J18" s="9">
        <f>SUMIFS(险种!Q:Q,险种!U:U,"有效",险种!E:E,E:E)</f>
        <v>0</v>
      </c>
      <c r="K18" s="10">
        <f>SUMIF(险种!E:E,E:E,险种!W:W)</f>
        <v>0</v>
      </c>
      <c r="L18" s="10">
        <f t="shared" si="0"/>
        <v>0</v>
      </c>
      <c r="M18" s="9">
        <f>SUMIFS(险种!Q:Q,险种!E:E,E:E,险种!V:V,"&lt;=20210506")-SUMIFS(险种!Q:Q,险种!U:U,"终止",险种!E:E,E:E,险种!V:V,"&lt;=20210506")</f>
        <v>0</v>
      </c>
      <c r="N18" s="9">
        <f>SUMIFS(险种!Q:Q,险种!U:U,"有效",险种!E:E,E:E,险种!V:V,"&lt;=20210506")</f>
        <v>0</v>
      </c>
      <c r="O18" s="9">
        <f>SUMIFS(险种!Q:Q,险种!E:E,E:E,险种!V:V,"&lt;=20210510")-SUMIFS(险种!Q:Q,险种!U:U,"终止",险种!E:E,E:E,险种!V:V,"&lt;=20210510")</f>
        <v>0</v>
      </c>
      <c r="P18" s="9">
        <f>SUMIFS(险种!Q:Q,险种!U:U,"有效",险种!E:E,E:E,险种!V:V,"&lt;=20210510")</f>
        <v>0</v>
      </c>
      <c r="Q18" s="10">
        <f>SUMIF(险种!E:E,E:E,险种!Y:Y)</f>
        <v>0</v>
      </c>
      <c r="R18" s="9">
        <f t="shared" si="1"/>
        <v>0</v>
      </c>
      <c r="S18" s="10">
        <f>SUMIF(险种!E:E,E:E,险种!Z:Z)</f>
        <v>0</v>
      </c>
      <c r="T18" s="10">
        <f>SUMIFS(险种!Z:Z,险种!U:U,"有效",险种!E:E,E:E)</f>
        <v>0</v>
      </c>
      <c r="U18" s="10">
        <f>SUMIF(认购!D:D,E:E,认购!E:E)</f>
        <v>0</v>
      </c>
      <c r="V18" s="10">
        <f t="shared" si="2"/>
        <v>0</v>
      </c>
      <c r="W18" s="10">
        <f t="shared" si="3"/>
        <v>0</v>
      </c>
      <c r="X18" s="10">
        <f>SUMIF(保单!R:R,E:E,保单!BE:BE)*IF(U:U&gt;1,1,0)</f>
        <v>0</v>
      </c>
    </row>
    <row r="19" spans="1:24">
      <c r="A19" s="5" t="s">
        <v>26</v>
      </c>
      <c r="B19" s="5" t="s">
        <v>27</v>
      </c>
      <c r="C19" s="5" t="s">
        <v>64</v>
      </c>
      <c r="D19" s="5" t="s">
        <v>229</v>
      </c>
      <c r="E19" s="5">
        <v>6575257432</v>
      </c>
      <c r="F19" s="5" t="s">
        <v>117</v>
      </c>
      <c r="G19" s="9">
        <f>SUMIF(险种!E:E,E:E,险种!R:R)-SUMIFS(险种!R:R,险种!U:U,"终止",险种!E:E,E:E)</f>
        <v>0</v>
      </c>
      <c r="H19" s="9">
        <f>SUMIFS(险种!R:R,险种!U:U,"有效",险种!E:E,E:E)</f>
        <v>0</v>
      </c>
      <c r="I19" s="9">
        <f>SUMIF(险种!E:E,E:E,险种!Q:Q)-SUMIFS(险种!Q:Q,险种!U:U,"终止",险种!E:E,E:E)</f>
        <v>0</v>
      </c>
      <c r="J19" s="9">
        <f>SUMIFS(险种!Q:Q,险种!U:U,"有效",险种!E:E,E:E)</f>
        <v>0</v>
      </c>
      <c r="K19" s="10">
        <f>SUMIF(险种!E:E,E:E,险种!W:W)</f>
        <v>0</v>
      </c>
      <c r="L19" s="10">
        <f t="shared" si="0"/>
        <v>0</v>
      </c>
      <c r="M19" s="9">
        <f>SUMIFS(险种!Q:Q,险种!E:E,E:E,险种!V:V,"&lt;=20210506")-SUMIFS(险种!Q:Q,险种!U:U,"终止",险种!E:E,E:E,险种!V:V,"&lt;=20210506")</f>
        <v>0</v>
      </c>
      <c r="N19" s="9">
        <f>SUMIFS(险种!Q:Q,险种!U:U,"有效",险种!E:E,E:E,险种!V:V,"&lt;=20210506")</f>
        <v>0</v>
      </c>
      <c r="O19" s="9">
        <f>SUMIFS(险种!Q:Q,险种!E:E,E:E,险种!V:V,"&lt;=20210510")-SUMIFS(险种!Q:Q,险种!U:U,"终止",险种!E:E,E:E,险种!V:V,"&lt;=20210510")</f>
        <v>0</v>
      </c>
      <c r="P19" s="9">
        <f>SUMIFS(险种!Q:Q,险种!U:U,"有效",险种!E:E,E:E,险种!V:V,"&lt;=20210510")</f>
        <v>0</v>
      </c>
      <c r="Q19" s="10">
        <f>SUMIF(险种!E:E,E:E,险种!Y:Y)</f>
        <v>0</v>
      </c>
      <c r="R19" s="9">
        <f t="shared" si="1"/>
        <v>0</v>
      </c>
      <c r="S19" s="10">
        <f>SUMIF(险种!E:E,E:E,险种!Z:Z)</f>
        <v>0</v>
      </c>
      <c r="T19" s="10">
        <f>SUMIFS(险种!Z:Z,险种!U:U,"有效",险种!E:E,E:E)</f>
        <v>0</v>
      </c>
      <c r="U19" s="10">
        <f>SUMIF(认购!D:D,E:E,认购!E:E)</f>
        <v>200</v>
      </c>
      <c r="V19" s="10">
        <f t="shared" si="2"/>
        <v>0</v>
      </c>
      <c r="W19" s="10">
        <f t="shared" si="3"/>
        <v>0</v>
      </c>
      <c r="X19" s="10">
        <f>SUMIF(保单!R:R,E:E,保单!BE:BE)*IF(U:U&gt;1,1,0)</f>
        <v>0</v>
      </c>
    </row>
    <row r="20" spans="1:24">
      <c r="A20" s="5" t="s">
        <v>42</v>
      </c>
      <c r="B20" s="5" t="s">
        <v>43</v>
      </c>
      <c r="C20" s="5" t="s">
        <v>48</v>
      </c>
      <c r="D20" s="5" t="s">
        <v>230</v>
      </c>
      <c r="E20" s="5">
        <v>6567279892</v>
      </c>
      <c r="F20" s="5" t="s">
        <v>117</v>
      </c>
      <c r="G20" s="9">
        <f>SUMIF(险种!E:E,E:E,险种!R:R)-SUMIFS(险种!R:R,险种!U:U,"终止",险种!E:E,E:E)</f>
        <v>0</v>
      </c>
      <c r="H20" s="9">
        <f>SUMIFS(险种!R:R,险种!U:U,"有效",险种!E:E,E:E)</f>
        <v>0</v>
      </c>
      <c r="I20" s="9">
        <f>SUMIF(险种!E:E,E:E,险种!Q:Q)-SUMIFS(险种!Q:Q,险种!U:U,"终止",险种!E:E,E:E)</f>
        <v>0</v>
      </c>
      <c r="J20" s="9">
        <f>SUMIFS(险种!Q:Q,险种!U:U,"有效",险种!E:E,E:E)</f>
        <v>0</v>
      </c>
      <c r="K20" s="10">
        <f>SUMIF(险种!E:E,E:E,险种!W:W)</f>
        <v>0</v>
      </c>
      <c r="L20" s="10">
        <f t="shared" si="0"/>
        <v>0</v>
      </c>
      <c r="M20" s="9">
        <f>SUMIFS(险种!Q:Q,险种!E:E,E:E,险种!V:V,"&lt;=20210506")-SUMIFS(险种!Q:Q,险种!U:U,"终止",险种!E:E,E:E,险种!V:V,"&lt;=20210506")</f>
        <v>0</v>
      </c>
      <c r="N20" s="9">
        <f>SUMIFS(险种!Q:Q,险种!U:U,"有效",险种!E:E,E:E,险种!V:V,"&lt;=20210506")</f>
        <v>0</v>
      </c>
      <c r="O20" s="9">
        <f>SUMIFS(险种!Q:Q,险种!E:E,E:E,险种!V:V,"&lt;=20210510")-SUMIFS(险种!Q:Q,险种!U:U,"终止",险种!E:E,E:E,险种!V:V,"&lt;=20210510")</f>
        <v>0</v>
      </c>
      <c r="P20" s="9">
        <f>SUMIFS(险种!Q:Q,险种!U:U,"有效",险种!E:E,E:E,险种!V:V,"&lt;=20210510")</f>
        <v>0</v>
      </c>
      <c r="Q20" s="10">
        <f>SUMIF(险种!E:E,E:E,险种!Y:Y)</f>
        <v>0</v>
      </c>
      <c r="R20" s="9">
        <f t="shared" si="1"/>
        <v>0</v>
      </c>
      <c r="S20" s="10">
        <f>SUMIF(险种!E:E,E:E,险种!Z:Z)</f>
        <v>0</v>
      </c>
      <c r="T20" s="10">
        <f>SUMIFS(险种!Z:Z,险种!U:U,"有效",险种!E:E,E:E)</f>
        <v>0</v>
      </c>
      <c r="U20" s="10">
        <f>SUMIF(认购!D:D,E:E,认购!E:E)</f>
        <v>0</v>
      </c>
      <c r="V20" s="10">
        <f t="shared" si="2"/>
        <v>0</v>
      </c>
      <c r="W20" s="10">
        <f t="shared" si="3"/>
        <v>0</v>
      </c>
      <c r="X20" s="10">
        <f>SUMIF(保单!R:R,E:E,保单!BE:BE)*IF(U:U&gt;1,1,0)</f>
        <v>0</v>
      </c>
    </row>
    <row r="21" spans="1:24">
      <c r="A21" s="5" t="s">
        <v>26</v>
      </c>
      <c r="B21" s="5" t="s">
        <v>27</v>
      </c>
      <c r="C21" s="5" t="s">
        <v>66</v>
      </c>
      <c r="D21" s="5" t="s">
        <v>231</v>
      </c>
      <c r="E21" s="5">
        <v>6563912032</v>
      </c>
      <c r="F21" s="5" t="s">
        <v>117</v>
      </c>
      <c r="G21" s="9">
        <f>SUMIF(险种!E:E,E:E,险种!R:R)-SUMIFS(险种!R:R,险种!U:U,"终止",险种!E:E,E:E)</f>
        <v>0</v>
      </c>
      <c r="H21" s="9">
        <f>SUMIFS(险种!R:R,险种!U:U,"有效",险种!E:E,E:E)</f>
        <v>0</v>
      </c>
      <c r="I21" s="9">
        <f>SUMIF(险种!E:E,E:E,险种!Q:Q)-SUMIFS(险种!Q:Q,险种!U:U,"终止",险种!E:E,E:E)</f>
        <v>0</v>
      </c>
      <c r="J21" s="9">
        <f>SUMIFS(险种!Q:Q,险种!U:U,"有效",险种!E:E,E:E)</f>
        <v>0</v>
      </c>
      <c r="K21" s="10">
        <f>SUMIF(险种!E:E,E:E,险种!W:W)</f>
        <v>0</v>
      </c>
      <c r="L21" s="10">
        <f t="shared" si="0"/>
        <v>0</v>
      </c>
      <c r="M21" s="9">
        <f>SUMIFS(险种!Q:Q,险种!E:E,E:E,险种!V:V,"&lt;=20210506")-SUMIFS(险种!Q:Q,险种!U:U,"终止",险种!E:E,E:E,险种!V:V,"&lt;=20210506")</f>
        <v>0</v>
      </c>
      <c r="N21" s="9">
        <f>SUMIFS(险种!Q:Q,险种!U:U,"有效",险种!E:E,E:E,险种!V:V,"&lt;=20210506")</f>
        <v>0</v>
      </c>
      <c r="O21" s="9">
        <f>SUMIFS(险种!Q:Q,险种!E:E,E:E,险种!V:V,"&lt;=20210510")-SUMIFS(险种!Q:Q,险种!U:U,"终止",险种!E:E,E:E,险种!V:V,"&lt;=20210510")</f>
        <v>0</v>
      </c>
      <c r="P21" s="9">
        <f>SUMIFS(险种!Q:Q,险种!U:U,"有效",险种!E:E,E:E,险种!V:V,"&lt;=20210510")</f>
        <v>0</v>
      </c>
      <c r="Q21" s="10">
        <f>SUMIF(险种!E:E,E:E,险种!Y:Y)</f>
        <v>0</v>
      </c>
      <c r="R21" s="9">
        <f t="shared" si="1"/>
        <v>0</v>
      </c>
      <c r="S21" s="10">
        <f>SUMIF(险种!E:E,E:E,险种!Z:Z)</f>
        <v>0</v>
      </c>
      <c r="T21" s="10">
        <f>SUMIFS(险种!Z:Z,险种!U:U,"有效",险种!E:E,E:E)</f>
        <v>0</v>
      </c>
      <c r="U21" s="10">
        <f>SUMIF(认购!D:D,E:E,认购!E:E)</f>
        <v>0</v>
      </c>
      <c r="V21" s="10">
        <f t="shared" si="2"/>
        <v>0</v>
      </c>
      <c r="W21" s="10">
        <f t="shared" si="3"/>
        <v>0</v>
      </c>
      <c r="X21" s="10">
        <f>SUMIF(保单!R:R,E:E,保单!BE:BE)*IF(U:U&gt;1,1,0)</f>
        <v>0</v>
      </c>
    </row>
    <row r="22" spans="1:24">
      <c r="A22" s="5" t="s">
        <v>42</v>
      </c>
      <c r="B22" s="5" t="s">
        <v>43</v>
      </c>
      <c r="C22" s="5" t="s">
        <v>48</v>
      </c>
      <c r="D22" s="5" t="s">
        <v>232</v>
      </c>
      <c r="E22" s="5">
        <v>6561874132</v>
      </c>
      <c r="F22" s="5" t="s">
        <v>117</v>
      </c>
      <c r="G22" s="9">
        <f>SUMIF(险种!E:E,E:E,险种!R:R)-SUMIFS(险种!R:R,险种!U:U,"终止",险种!E:E,E:E)</f>
        <v>0</v>
      </c>
      <c r="H22" s="9">
        <f>SUMIFS(险种!R:R,险种!U:U,"有效",险种!E:E,E:E)</f>
        <v>0</v>
      </c>
      <c r="I22" s="9">
        <f>SUMIF(险种!E:E,E:E,险种!Q:Q)-SUMIFS(险种!Q:Q,险种!U:U,"终止",险种!E:E,E:E)</f>
        <v>0</v>
      </c>
      <c r="J22" s="9">
        <f>SUMIFS(险种!Q:Q,险种!U:U,"有效",险种!E:E,E:E)</f>
        <v>0</v>
      </c>
      <c r="K22" s="10">
        <f>SUMIF(险种!E:E,E:E,险种!W:W)</f>
        <v>0</v>
      </c>
      <c r="L22" s="10">
        <f t="shared" si="0"/>
        <v>0</v>
      </c>
      <c r="M22" s="9">
        <f>SUMIFS(险种!Q:Q,险种!E:E,E:E,险种!V:V,"&lt;=20210506")-SUMIFS(险种!Q:Q,险种!U:U,"终止",险种!E:E,E:E,险种!V:V,"&lt;=20210506")</f>
        <v>0</v>
      </c>
      <c r="N22" s="9">
        <f>SUMIFS(险种!Q:Q,险种!U:U,"有效",险种!E:E,E:E,险种!V:V,"&lt;=20210506")</f>
        <v>0</v>
      </c>
      <c r="O22" s="9">
        <f>SUMIFS(险种!Q:Q,险种!E:E,E:E,险种!V:V,"&lt;=20210510")-SUMIFS(险种!Q:Q,险种!U:U,"终止",险种!E:E,E:E,险种!V:V,"&lt;=20210510")</f>
        <v>0</v>
      </c>
      <c r="P22" s="9">
        <f>SUMIFS(险种!Q:Q,险种!U:U,"有效",险种!E:E,E:E,险种!V:V,"&lt;=20210510")</f>
        <v>0</v>
      </c>
      <c r="Q22" s="10">
        <f>SUMIF(险种!E:E,E:E,险种!Y:Y)</f>
        <v>0</v>
      </c>
      <c r="R22" s="9">
        <f t="shared" si="1"/>
        <v>0</v>
      </c>
      <c r="S22" s="10">
        <f>SUMIF(险种!E:E,E:E,险种!Z:Z)</f>
        <v>0</v>
      </c>
      <c r="T22" s="10">
        <f>SUMIFS(险种!Z:Z,险种!U:U,"有效",险种!E:E,E:E)</f>
        <v>0</v>
      </c>
      <c r="U22" s="10">
        <f>SUMIF(认购!D:D,E:E,认购!E:E)</f>
        <v>0</v>
      </c>
      <c r="V22" s="10">
        <f t="shared" si="2"/>
        <v>0</v>
      </c>
      <c r="W22" s="10">
        <f t="shared" si="3"/>
        <v>0</v>
      </c>
      <c r="X22" s="10">
        <f>SUMIF(保单!R:R,E:E,保单!BE:BE)*IF(U:U&gt;1,1,0)</f>
        <v>0</v>
      </c>
    </row>
    <row r="23" spans="1:24">
      <c r="A23" s="5" t="s">
        <v>26</v>
      </c>
      <c r="B23" s="5" t="s">
        <v>27</v>
      </c>
      <c r="C23" s="5" t="s">
        <v>64</v>
      </c>
      <c r="D23" s="5" t="s">
        <v>233</v>
      </c>
      <c r="E23" s="5">
        <v>6561864162</v>
      </c>
      <c r="F23" s="5" t="s">
        <v>117</v>
      </c>
      <c r="G23" s="9">
        <f>SUMIF(险种!E:E,E:E,险种!R:R)-SUMIFS(险种!R:R,险种!U:U,"终止",险种!E:E,E:E)</f>
        <v>0</v>
      </c>
      <c r="H23" s="9">
        <f>SUMIFS(险种!R:R,险种!U:U,"有效",险种!E:E,E:E)</f>
        <v>0</v>
      </c>
      <c r="I23" s="9">
        <f>SUMIF(险种!E:E,E:E,险种!Q:Q)-SUMIFS(险种!Q:Q,险种!U:U,"终止",险种!E:E,E:E)</f>
        <v>0</v>
      </c>
      <c r="J23" s="9">
        <f>SUMIFS(险种!Q:Q,险种!U:U,"有效",险种!E:E,E:E)</f>
        <v>0</v>
      </c>
      <c r="K23" s="10">
        <f>SUMIF(险种!E:E,E:E,险种!W:W)</f>
        <v>0</v>
      </c>
      <c r="L23" s="10">
        <f t="shared" si="0"/>
        <v>0</v>
      </c>
      <c r="M23" s="9">
        <f>SUMIFS(险种!Q:Q,险种!E:E,E:E,险种!V:V,"&lt;=20210506")-SUMIFS(险种!Q:Q,险种!U:U,"终止",险种!E:E,E:E,险种!V:V,"&lt;=20210506")</f>
        <v>0</v>
      </c>
      <c r="N23" s="9">
        <f>SUMIFS(险种!Q:Q,险种!U:U,"有效",险种!E:E,E:E,险种!V:V,"&lt;=20210506")</f>
        <v>0</v>
      </c>
      <c r="O23" s="9">
        <f>SUMIFS(险种!Q:Q,险种!E:E,E:E,险种!V:V,"&lt;=20210510")-SUMIFS(险种!Q:Q,险种!U:U,"终止",险种!E:E,E:E,险种!V:V,"&lt;=20210510")</f>
        <v>0</v>
      </c>
      <c r="P23" s="9">
        <f>SUMIFS(险种!Q:Q,险种!U:U,"有效",险种!E:E,E:E,险种!V:V,"&lt;=20210510")</f>
        <v>0</v>
      </c>
      <c r="Q23" s="10">
        <f>SUMIF(险种!E:E,E:E,险种!Y:Y)</f>
        <v>0</v>
      </c>
      <c r="R23" s="9">
        <f t="shared" si="1"/>
        <v>0</v>
      </c>
      <c r="S23" s="10">
        <f>SUMIF(险种!E:E,E:E,险种!Z:Z)</f>
        <v>0</v>
      </c>
      <c r="T23" s="10">
        <f>SUMIFS(险种!Z:Z,险种!U:U,"有效",险种!E:E,E:E)</f>
        <v>0</v>
      </c>
      <c r="U23" s="10">
        <f>SUMIF(认购!D:D,E:E,认购!E:E)</f>
        <v>0</v>
      </c>
      <c r="V23" s="10">
        <f t="shared" si="2"/>
        <v>0</v>
      </c>
      <c r="W23" s="10">
        <f t="shared" si="3"/>
        <v>0</v>
      </c>
      <c r="X23" s="10">
        <f>SUMIF(保单!R:R,E:E,保单!BE:BE)*IF(U:U&gt;1,1,0)</f>
        <v>0</v>
      </c>
    </row>
    <row r="24" spans="1:24">
      <c r="A24" s="5" t="s">
        <v>26</v>
      </c>
      <c r="B24" s="5" t="s">
        <v>161</v>
      </c>
      <c r="C24" s="5" t="s">
        <v>192</v>
      </c>
      <c r="D24" s="5" t="s">
        <v>234</v>
      </c>
      <c r="E24" s="5">
        <v>6561860562</v>
      </c>
      <c r="F24" s="5" t="s">
        <v>117</v>
      </c>
      <c r="G24" s="9">
        <f>SUMIF(险种!E:E,E:E,险种!R:R)-SUMIFS(险种!R:R,险种!U:U,"终止",险种!E:E,E:E)</f>
        <v>0</v>
      </c>
      <c r="H24" s="9">
        <f>SUMIFS(险种!R:R,险种!U:U,"有效",险种!E:E,E:E)</f>
        <v>0</v>
      </c>
      <c r="I24" s="9">
        <f>SUMIF(险种!E:E,E:E,险种!Q:Q)-SUMIFS(险种!Q:Q,险种!U:U,"终止",险种!E:E,E:E)</f>
        <v>0</v>
      </c>
      <c r="J24" s="9">
        <f>SUMIFS(险种!Q:Q,险种!U:U,"有效",险种!E:E,E:E)</f>
        <v>0</v>
      </c>
      <c r="K24" s="10">
        <f>SUMIF(险种!E:E,E:E,险种!W:W)</f>
        <v>0</v>
      </c>
      <c r="L24" s="10">
        <f t="shared" si="0"/>
        <v>0</v>
      </c>
      <c r="M24" s="9">
        <f>SUMIFS(险种!Q:Q,险种!E:E,E:E,险种!V:V,"&lt;=20210506")-SUMIFS(险种!Q:Q,险种!U:U,"终止",险种!E:E,E:E,险种!V:V,"&lt;=20210506")</f>
        <v>0</v>
      </c>
      <c r="N24" s="9">
        <f>SUMIFS(险种!Q:Q,险种!U:U,"有效",险种!E:E,E:E,险种!V:V,"&lt;=20210506")</f>
        <v>0</v>
      </c>
      <c r="O24" s="9">
        <f>SUMIFS(险种!Q:Q,险种!E:E,E:E,险种!V:V,"&lt;=20210510")-SUMIFS(险种!Q:Q,险种!U:U,"终止",险种!E:E,E:E,险种!V:V,"&lt;=20210510")</f>
        <v>0</v>
      </c>
      <c r="P24" s="9">
        <f>SUMIFS(险种!Q:Q,险种!U:U,"有效",险种!E:E,E:E,险种!V:V,"&lt;=20210510")</f>
        <v>0</v>
      </c>
      <c r="Q24" s="10">
        <f>SUMIF(险种!E:E,E:E,险种!Y:Y)</f>
        <v>0</v>
      </c>
      <c r="R24" s="9">
        <f t="shared" si="1"/>
        <v>0</v>
      </c>
      <c r="S24" s="10">
        <f>SUMIF(险种!E:E,E:E,险种!Z:Z)</f>
        <v>0</v>
      </c>
      <c r="T24" s="10">
        <f>SUMIFS(险种!Z:Z,险种!U:U,"有效",险种!E:E,E:E)</f>
        <v>0</v>
      </c>
      <c r="U24" s="10">
        <f>SUMIF(认购!D:D,E:E,认购!E:E)</f>
        <v>0</v>
      </c>
      <c r="V24" s="10">
        <f t="shared" si="2"/>
        <v>0</v>
      </c>
      <c r="W24" s="10">
        <f t="shared" si="3"/>
        <v>0</v>
      </c>
      <c r="X24" s="10">
        <f>SUMIF(保单!R:R,E:E,保单!BE:BE)*IF(U:U&gt;1,1,0)</f>
        <v>0</v>
      </c>
    </row>
    <row r="25" spans="1:24">
      <c r="A25" s="5" t="s">
        <v>42</v>
      </c>
      <c r="B25" s="5" t="s">
        <v>43</v>
      </c>
      <c r="C25" s="5" t="s">
        <v>44</v>
      </c>
      <c r="D25" s="5" t="s">
        <v>235</v>
      </c>
      <c r="E25" s="5">
        <v>6560423702</v>
      </c>
      <c r="F25" s="5" t="s">
        <v>117</v>
      </c>
      <c r="G25" s="9">
        <f>SUMIF(险种!E:E,E:E,险种!R:R)-SUMIFS(险种!R:R,险种!U:U,"终止",险种!E:E,E:E)</f>
        <v>0</v>
      </c>
      <c r="H25" s="9">
        <f>SUMIFS(险种!R:R,险种!U:U,"有效",险种!E:E,E:E)</f>
        <v>0</v>
      </c>
      <c r="I25" s="9">
        <f>SUMIF(险种!E:E,E:E,险种!Q:Q)-SUMIFS(险种!Q:Q,险种!U:U,"终止",险种!E:E,E:E)</f>
        <v>0</v>
      </c>
      <c r="J25" s="9">
        <f>SUMIFS(险种!Q:Q,险种!U:U,"有效",险种!E:E,E:E)</f>
        <v>0</v>
      </c>
      <c r="K25" s="10">
        <f>SUMIF(险种!E:E,E:E,险种!W:W)</f>
        <v>0</v>
      </c>
      <c r="L25" s="10">
        <f t="shared" si="0"/>
        <v>0</v>
      </c>
      <c r="M25" s="9">
        <f>SUMIFS(险种!Q:Q,险种!E:E,E:E,险种!V:V,"&lt;=20210506")-SUMIFS(险种!Q:Q,险种!U:U,"终止",险种!E:E,E:E,险种!V:V,"&lt;=20210506")</f>
        <v>0</v>
      </c>
      <c r="N25" s="9">
        <f>SUMIFS(险种!Q:Q,险种!U:U,"有效",险种!E:E,E:E,险种!V:V,"&lt;=20210506")</f>
        <v>0</v>
      </c>
      <c r="O25" s="9">
        <f>SUMIFS(险种!Q:Q,险种!E:E,E:E,险种!V:V,"&lt;=20210510")-SUMIFS(险种!Q:Q,险种!U:U,"终止",险种!E:E,E:E,险种!V:V,"&lt;=20210510")</f>
        <v>0</v>
      </c>
      <c r="P25" s="9">
        <f>SUMIFS(险种!Q:Q,险种!U:U,"有效",险种!E:E,E:E,险种!V:V,"&lt;=20210510")</f>
        <v>0</v>
      </c>
      <c r="Q25" s="10">
        <f>SUMIF(险种!E:E,E:E,险种!Y:Y)</f>
        <v>0</v>
      </c>
      <c r="R25" s="9">
        <f t="shared" si="1"/>
        <v>0</v>
      </c>
      <c r="S25" s="10">
        <f>SUMIF(险种!E:E,E:E,险种!Z:Z)</f>
        <v>0</v>
      </c>
      <c r="T25" s="10">
        <f>SUMIFS(险种!Z:Z,险种!U:U,"有效",险种!E:E,E:E)</f>
        <v>0</v>
      </c>
      <c r="U25" s="10">
        <f>SUMIF(认购!D:D,E:E,认购!E:E)</f>
        <v>200</v>
      </c>
      <c r="V25" s="10">
        <f t="shared" si="2"/>
        <v>0</v>
      </c>
      <c r="W25" s="10">
        <f t="shared" si="3"/>
        <v>0</v>
      </c>
      <c r="X25" s="10">
        <f>SUMIF(保单!R:R,E:E,保单!BE:BE)*IF(U:U&gt;1,1,0)</f>
        <v>0</v>
      </c>
    </row>
    <row r="26" spans="1:24">
      <c r="A26" s="5" t="s">
        <v>26</v>
      </c>
      <c r="B26" s="5" t="s">
        <v>27</v>
      </c>
      <c r="C26" s="5" t="s">
        <v>28</v>
      </c>
      <c r="D26" s="5" t="s">
        <v>236</v>
      </c>
      <c r="E26" s="5">
        <v>6560355712</v>
      </c>
      <c r="F26" s="5" t="s">
        <v>117</v>
      </c>
      <c r="G26" s="9">
        <f>SUMIF(险种!E:E,E:E,险种!R:R)-SUMIFS(险种!R:R,险种!U:U,"终止",险种!E:E,E:E)</f>
        <v>0</v>
      </c>
      <c r="H26" s="9">
        <f>SUMIFS(险种!R:R,险种!U:U,"有效",险种!E:E,E:E)</f>
        <v>0</v>
      </c>
      <c r="I26" s="9">
        <f>SUMIF(险种!E:E,E:E,险种!Q:Q)-SUMIFS(险种!Q:Q,险种!U:U,"终止",险种!E:E,E:E)</f>
        <v>0</v>
      </c>
      <c r="J26" s="9">
        <f>SUMIFS(险种!Q:Q,险种!U:U,"有效",险种!E:E,E:E)</f>
        <v>0</v>
      </c>
      <c r="K26" s="10">
        <f>SUMIF(险种!E:E,E:E,险种!W:W)</f>
        <v>0</v>
      </c>
      <c r="L26" s="10">
        <f t="shared" si="0"/>
        <v>0</v>
      </c>
      <c r="M26" s="9">
        <f>SUMIFS(险种!Q:Q,险种!E:E,E:E,险种!V:V,"&lt;=20210506")-SUMIFS(险种!Q:Q,险种!U:U,"终止",险种!E:E,E:E,险种!V:V,"&lt;=20210506")</f>
        <v>0</v>
      </c>
      <c r="N26" s="9">
        <f>SUMIFS(险种!Q:Q,险种!U:U,"有效",险种!E:E,E:E,险种!V:V,"&lt;=20210506")</f>
        <v>0</v>
      </c>
      <c r="O26" s="9">
        <f>SUMIFS(险种!Q:Q,险种!E:E,E:E,险种!V:V,"&lt;=20210510")-SUMIFS(险种!Q:Q,险种!U:U,"终止",险种!E:E,E:E,险种!V:V,"&lt;=20210510")</f>
        <v>0</v>
      </c>
      <c r="P26" s="9">
        <f>SUMIFS(险种!Q:Q,险种!U:U,"有效",险种!E:E,E:E,险种!V:V,"&lt;=20210510")</f>
        <v>0</v>
      </c>
      <c r="Q26" s="10">
        <f>SUMIF(险种!E:E,E:E,险种!Y:Y)</f>
        <v>0</v>
      </c>
      <c r="R26" s="9">
        <f t="shared" si="1"/>
        <v>0</v>
      </c>
      <c r="S26" s="10">
        <f>SUMIF(险种!E:E,E:E,险种!Z:Z)</f>
        <v>0</v>
      </c>
      <c r="T26" s="10">
        <f>SUMIFS(险种!Z:Z,险种!U:U,"有效",险种!E:E,E:E)</f>
        <v>0</v>
      </c>
      <c r="U26" s="10">
        <f>SUMIF(认购!D:D,E:E,认购!E:E)</f>
        <v>0</v>
      </c>
      <c r="V26" s="10">
        <f t="shared" si="2"/>
        <v>0</v>
      </c>
      <c r="W26" s="10">
        <f t="shared" si="3"/>
        <v>0</v>
      </c>
      <c r="X26" s="10">
        <f>SUMIF(保单!R:R,E:E,保单!BE:BE)*IF(U:U&gt;1,1,0)</f>
        <v>0</v>
      </c>
    </row>
    <row r="27" spans="1:24">
      <c r="A27" s="5" t="s">
        <v>26</v>
      </c>
      <c r="B27" s="5" t="s">
        <v>27</v>
      </c>
      <c r="C27" s="5" t="s">
        <v>64</v>
      </c>
      <c r="D27" s="5" t="s">
        <v>237</v>
      </c>
      <c r="E27" s="5">
        <v>6560214262</v>
      </c>
      <c r="F27" s="5" t="s">
        <v>117</v>
      </c>
      <c r="G27" s="9">
        <f>SUMIF(险种!E:E,E:E,险种!R:R)-SUMIFS(险种!R:R,险种!U:U,"终止",险种!E:E,E:E)</f>
        <v>0</v>
      </c>
      <c r="H27" s="9">
        <f>SUMIFS(险种!R:R,险种!U:U,"有效",险种!E:E,E:E)</f>
        <v>0</v>
      </c>
      <c r="I27" s="9">
        <f>SUMIF(险种!E:E,E:E,险种!Q:Q)-SUMIFS(险种!Q:Q,险种!U:U,"终止",险种!E:E,E:E)</f>
        <v>0</v>
      </c>
      <c r="J27" s="9">
        <f>SUMIFS(险种!Q:Q,险种!U:U,"有效",险种!E:E,E:E)</f>
        <v>0</v>
      </c>
      <c r="K27" s="10">
        <f>SUMIF(险种!E:E,E:E,险种!W:W)</f>
        <v>0</v>
      </c>
      <c r="L27" s="10">
        <f t="shared" si="0"/>
        <v>0</v>
      </c>
      <c r="M27" s="9">
        <f>SUMIFS(险种!Q:Q,险种!E:E,E:E,险种!V:V,"&lt;=20210506")-SUMIFS(险种!Q:Q,险种!U:U,"终止",险种!E:E,E:E,险种!V:V,"&lt;=20210506")</f>
        <v>0</v>
      </c>
      <c r="N27" s="9">
        <f>SUMIFS(险种!Q:Q,险种!U:U,"有效",险种!E:E,E:E,险种!V:V,"&lt;=20210506")</f>
        <v>0</v>
      </c>
      <c r="O27" s="9">
        <f>SUMIFS(险种!Q:Q,险种!E:E,E:E,险种!V:V,"&lt;=20210510")-SUMIFS(险种!Q:Q,险种!U:U,"终止",险种!E:E,E:E,险种!V:V,"&lt;=20210510")</f>
        <v>0</v>
      </c>
      <c r="P27" s="9">
        <f>SUMIFS(险种!Q:Q,险种!U:U,"有效",险种!E:E,E:E,险种!V:V,"&lt;=20210510")</f>
        <v>0</v>
      </c>
      <c r="Q27" s="10">
        <f>SUMIF(险种!E:E,E:E,险种!Y:Y)</f>
        <v>0</v>
      </c>
      <c r="R27" s="9">
        <f t="shared" si="1"/>
        <v>0</v>
      </c>
      <c r="S27" s="10">
        <f>SUMIF(险种!E:E,E:E,险种!Z:Z)</f>
        <v>0</v>
      </c>
      <c r="T27" s="10">
        <f>SUMIFS(险种!Z:Z,险种!U:U,"有效",险种!E:E,E:E)</f>
        <v>0</v>
      </c>
      <c r="U27" s="10">
        <f>SUMIF(认购!D:D,E:E,认购!E:E)</f>
        <v>0</v>
      </c>
      <c r="V27" s="10">
        <f t="shared" si="2"/>
        <v>0</v>
      </c>
      <c r="W27" s="10">
        <f t="shared" si="3"/>
        <v>0</v>
      </c>
      <c r="X27" s="10">
        <f>SUMIF(保单!R:R,E:E,保单!BE:BE)*IF(U:U&gt;1,1,0)</f>
        <v>0</v>
      </c>
    </row>
    <row r="28" spans="1:24">
      <c r="A28" s="5" t="s">
        <v>42</v>
      </c>
      <c r="B28" s="5" t="s">
        <v>43</v>
      </c>
      <c r="C28" s="5" t="s">
        <v>48</v>
      </c>
      <c r="D28" s="5" t="s">
        <v>238</v>
      </c>
      <c r="E28" s="5">
        <v>6560149942</v>
      </c>
      <c r="F28" s="5" t="s">
        <v>117</v>
      </c>
      <c r="G28" s="9">
        <f>SUMIF(险种!E:E,E:E,险种!R:R)-SUMIFS(险种!R:R,险种!U:U,"终止",险种!E:E,E:E)</f>
        <v>0</v>
      </c>
      <c r="H28" s="9">
        <f>SUMIFS(险种!R:R,险种!U:U,"有效",险种!E:E,E:E)</f>
        <v>0</v>
      </c>
      <c r="I28" s="9">
        <f>SUMIF(险种!E:E,E:E,险种!Q:Q)-SUMIFS(险种!Q:Q,险种!U:U,"终止",险种!E:E,E:E)</f>
        <v>0</v>
      </c>
      <c r="J28" s="9">
        <f>SUMIFS(险种!Q:Q,险种!U:U,"有效",险种!E:E,E:E)</f>
        <v>0</v>
      </c>
      <c r="K28" s="10">
        <f>SUMIF(险种!E:E,E:E,险种!W:W)</f>
        <v>0</v>
      </c>
      <c r="L28" s="10">
        <f t="shared" si="0"/>
        <v>0</v>
      </c>
      <c r="M28" s="9">
        <f>SUMIFS(险种!Q:Q,险种!E:E,E:E,险种!V:V,"&lt;=20210506")-SUMIFS(险种!Q:Q,险种!U:U,"终止",险种!E:E,E:E,险种!V:V,"&lt;=20210506")</f>
        <v>0</v>
      </c>
      <c r="N28" s="9">
        <f>SUMIFS(险种!Q:Q,险种!U:U,"有效",险种!E:E,E:E,险种!V:V,"&lt;=20210506")</f>
        <v>0</v>
      </c>
      <c r="O28" s="9">
        <f>SUMIFS(险种!Q:Q,险种!E:E,E:E,险种!V:V,"&lt;=20210510")-SUMIFS(险种!Q:Q,险种!U:U,"终止",险种!E:E,E:E,险种!V:V,"&lt;=20210510")</f>
        <v>0</v>
      </c>
      <c r="P28" s="9">
        <f>SUMIFS(险种!Q:Q,险种!U:U,"有效",险种!E:E,E:E,险种!V:V,"&lt;=20210510")</f>
        <v>0</v>
      </c>
      <c r="Q28" s="10">
        <f>SUMIF(险种!E:E,E:E,险种!Y:Y)</f>
        <v>0</v>
      </c>
      <c r="R28" s="9">
        <f t="shared" si="1"/>
        <v>0</v>
      </c>
      <c r="S28" s="10">
        <f>SUMIF(险种!E:E,E:E,险种!Z:Z)</f>
        <v>0</v>
      </c>
      <c r="T28" s="10">
        <f>SUMIFS(险种!Z:Z,险种!U:U,"有效",险种!E:E,E:E)</f>
        <v>0</v>
      </c>
      <c r="U28" s="10">
        <f>SUMIF(认购!D:D,E:E,认购!E:E)</f>
        <v>0</v>
      </c>
      <c r="V28" s="10">
        <f t="shared" si="2"/>
        <v>0</v>
      </c>
      <c r="W28" s="10">
        <f t="shared" si="3"/>
        <v>0</v>
      </c>
      <c r="X28" s="10">
        <f>SUMIF(保单!R:R,E:E,保单!BE:BE)*IF(U:U&gt;1,1,0)</f>
        <v>0</v>
      </c>
    </row>
    <row r="29" spans="1:24">
      <c r="A29" s="5" t="s">
        <v>36</v>
      </c>
      <c r="B29" s="5" t="s">
        <v>53</v>
      </c>
      <c r="C29" s="5" t="s">
        <v>54</v>
      </c>
      <c r="D29" s="5" t="s">
        <v>239</v>
      </c>
      <c r="E29" s="5">
        <v>6560072882</v>
      </c>
      <c r="F29" s="5" t="s">
        <v>117</v>
      </c>
      <c r="G29" s="9">
        <f>SUMIF(险种!E:E,E:E,险种!R:R)-SUMIFS(险种!R:R,险种!U:U,"终止",险种!E:E,E:E)</f>
        <v>0</v>
      </c>
      <c r="H29" s="9">
        <f>SUMIFS(险种!R:R,险种!U:U,"有效",险种!E:E,E:E)</f>
        <v>0</v>
      </c>
      <c r="I29" s="9">
        <f>SUMIF(险种!E:E,E:E,险种!Q:Q)-SUMIFS(险种!Q:Q,险种!U:U,"终止",险种!E:E,E:E)</f>
        <v>0</v>
      </c>
      <c r="J29" s="9">
        <f>SUMIFS(险种!Q:Q,险种!U:U,"有效",险种!E:E,E:E)</f>
        <v>0</v>
      </c>
      <c r="K29" s="10">
        <f>SUMIF(险种!E:E,E:E,险种!W:W)</f>
        <v>0</v>
      </c>
      <c r="L29" s="10">
        <f t="shared" si="0"/>
        <v>0</v>
      </c>
      <c r="M29" s="9">
        <f>SUMIFS(险种!Q:Q,险种!E:E,E:E,险种!V:V,"&lt;=20210506")-SUMIFS(险种!Q:Q,险种!U:U,"终止",险种!E:E,E:E,险种!V:V,"&lt;=20210506")</f>
        <v>0</v>
      </c>
      <c r="N29" s="9">
        <f>SUMIFS(险种!Q:Q,险种!U:U,"有效",险种!E:E,E:E,险种!V:V,"&lt;=20210506")</f>
        <v>0</v>
      </c>
      <c r="O29" s="9">
        <f>SUMIFS(险种!Q:Q,险种!E:E,E:E,险种!V:V,"&lt;=20210510")-SUMIFS(险种!Q:Q,险种!U:U,"终止",险种!E:E,E:E,险种!V:V,"&lt;=20210510")</f>
        <v>0</v>
      </c>
      <c r="P29" s="9">
        <f>SUMIFS(险种!Q:Q,险种!U:U,"有效",险种!E:E,E:E,险种!V:V,"&lt;=20210510")</f>
        <v>0</v>
      </c>
      <c r="Q29" s="10">
        <f>SUMIF(险种!E:E,E:E,险种!Y:Y)</f>
        <v>0</v>
      </c>
      <c r="R29" s="9">
        <f t="shared" si="1"/>
        <v>0</v>
      </c>
      <c r="S29" s="10">
        <f>SUMIF(险种!E:E,E:E,险种!Z:Z)</f>
        <v>0</v>
      </c>
      <c r="T29" s="10">
        <f>SUMIFS(险种!Z:Z,险种!U:U,"有效",险种!E:E,E:E)</f>
        <v>0</v>
      </c>
      <c r="U29" s="10">
        <f>SUMIF(认购!D:D,E:E,认购!E:E)</f>
        <v>0</v>
      </c>
      <c r="V29" s="10">
        <f t="shared" si="2"/>
        <v>0</v>
      </c>
      <c r="W29" s="10">
        <f t="shared" si="3"/>
        <v>0</v>
      </c>
      <c r="X29" s="10">
        <f>SUMIF(保单!R:R,E:E,保单!BE:BE)*IF(U:U&gt;1,1,0)</f>
        <v>0</v>
      </c>
    </row>
    <row r="30" spans="1:24">
      <c r="A30" s="5" t="s">
        <v>36</v>
      </c>
      <c r="B30" s="5" t="s">
        <v>59</v>
      </c>
      <c r="C30" s="5" t="s">
        <v>60</v>
      </c>
      <c r="D30" s="5" t="s">
        <v>240</v>
      </c>
      <c r="E30" s="5">
        <v>6560025732</v>
      </c>
      <c r="F30" s="5" t="s">
        <v>117</v>
      </c>
      <c r="G30" s="9">
        <f>SUMIF(险种!E:E,E:E,险种!R:R)-SUMIFS(险种!R:R,险种!U:U,"终止",险种!E:E,E:E)</f>
        <v>0</v>
      </c>
      <c r="H30" s="9">
        <f>SUMIFS(险种!R:R,险种!U:U,"有效",险种!E:E,E:E)</f>
        <v>0</v>
      </c>
      <c r="I30" s="9">
        <f>SUMIF(险种!E:E,E:E,险种!Q:Q)-SUMIFS(险种!Q:Q,险种!U:U,"终止",险种!E:E,E:E)</f>
        <v>0</v>
      </c>
      <c r="J30" s="9">
        <f>SUMIFS(险种!Q:Q,险种!U:U,"有效",险种!E:E,E:E)</f>
        <v>0</v>
      </c>
      <c r="K30" s="10">
        <f>SUMIF(险种!E:E,E:E,险种!W:W)</f>
        <v>0</v>
      </c>
      <c r="L30" s="10">
        <f t="shared" si="0"/>
        <v>0</v>
      </c>
      <c r="M30" s="9">
        <f>SUMIFS(险种!Q:Q,险种!E:E,E:E,险种!V:V,"&lt;=20210506")-SUMIFS(险种!Q:Q,险种!U:U,"终止",险种!E:E,E:E,险种!V:V,"&lt;=20210506")</f>
        <v>0</v>
      </c>
      <c r="N30" s="9">
        <f>SUMIFS(险种!Q:Q,险种!U:U,"有效",险种!E:E,E:E,险种!V:V,"&lt;=20210506")</f>
        <v>0</v>
      </c>
      <c r="O30" s="9">
        <f>SUMIFS(险种!Q:Q,险种!E:E,E:E,险种!V:V,"&lt;=20210510")-SUMIFS(险种!Q:Q,险种!U:U,"终止",险种!E:E,E:E,险种!V:V,"&lt;=20210510")</f>
        <v>0</v>
      </c>
      <c r="P30" s="9">
        <f>SUMIFS(险种!Q:Q,险种!U:U,"有效",险种!E:E,E:E,险种!V:V,"&lt;=20210510")</f>
        <v>0</v>
      </c>
      <c r="Q30" s="10">
        <f>SUMIF(险种!E:E,E:E,险种!Y:Y)</f>
        <v>0</v>
      </c>
      <c r="R30" s="9">
        <f t="shared" si="1"/>
        <v>0</v>
      </c>
      <c r="S30" s="10">
        <f>SUMIF(险种!E:E,E:E,险种!Z:Z)</f>
        <v>0</v>
      </c>
      <c r="T30" s="10">
        <f>SUMIFS(险种!Z:Z,险种!U:U,"有效",险种!E:E,E:E)</f>
        <v>0</v>
      </c>
      <c r="U30" s="10">
        <f>SUMIF(认购!D:D,E:E,认购!E:E)</f>
        <v>0</v>
      </c>
      <c r="V30" s="10">
        <f t="shared" si="2"/>
        <v>0</v>
      </c>
      <c r="W30" s="10">
        <f t="shared" si="3"/>
        <v>0</v>
      </c>
      <c r="X30" s="10">
        <f>SUMIF(保单!R:R,E:E,保单!BE:BE)*IF(U:U&gt;1,1,0)</f>
        <v>0</v>
      </c>
    </row>
    <row r="31" spans="1:24">
      <c r="A31" s="5" t="s">
        <v>26</v>
      </c>
      <c r="B31" s="5" t="s">
        <v>27</v>
      </c>
      <c r="C31" s="5" t="s">
        <v>66</v>
      </c>
      <c r="D31" s="5" t="s">
        <v>241</v>
      </c>
      <c r="E31" s="5">
        <v>6559818092</v>
      </c>
      <c r="F31" s="5" t="s">
        <v>117</v>
      </c>
      <c r="G31" s="9">
        <f>SUMIF(险种!E:E,E:E,险种!R:R)-SUMIFS(险种!R:R,险种!U:U,"终止",险种!E:E,E:E)</f>
        <v>0</v>
      </c>
      <c r="H31" s="9">
        <f>SUMIFS(险种!R:R,险种!U:U,"有效",险种!E:E,E:E)</f>
        <v>0</v>
      </c>
      <c r="I31" s="9">
        <f>SUMIF(险种!E:E,E:E,险种!Q:Q)-SUMIFS(险种!Q:Q,险种!U:U,"终止",险种!E:E,E:E)</f>
        <v>0</v>
      </c>
      <c r="J31" s="9">
        <f>SUMIFS(险种!Q:Q,险种!U:U,"有效",险种!E:E,E:E)</f>
        <v>0</v>
      </c>
      <c r="K31" s="10">
        <f>SUMIF(险种!E:E,E:E,险种!W:W)</f>
        <v>0</v>
      </c>
      <c r="L31" s="10">
        <f t="shared" si="0"/>
        <v>0</v>
      </c>
      <c r="M31" s="9">
        <f>SUMIFS(险种!Q:Q,险种!E:E,E:E,险种!V:V,"&lt;=20210506")-SUMIFS(险种!Q:Q,险种!U:U,"终止",险种!E:E,E:E,险种!V:V,"&lt;=20210506")</f>
        <v>0</v>
      </c>
      <c r="N31" s="9">
        <f>SUMIFS(险种!Q:Q,险种!U:U,"有效",险种!E:E,E:E,险种!V:V,"&lt;=20210506")</f>
        <v>0</v>
      </c>
      <c r="O31" s="9">
        <f>SUMIFS(险种!Q:Q,险种!E:E,E:E,险种!V:V,"&lt;=20210510")-SUMIFS(险种!Q:Q,险种!U:U,"终止",险种!E:E,E:E,险种!V:V,"&lt;=20210510")</f>
        <v>0</v>
      </c>
      <c r="P31" s="9">
        <f>SUMIFS(险种!Q:Q,险种!U:U,"有效",险种!E:E,E:E,险种!V:V,"&lt;=20210510")</f>
        <v>0</v>
      </c>
      <c r="Q31" s="10">
        <f>SUMIF(险种!E:E,E:E,险种!Y:Y)</f>
        <v>0</v>
      </c>
      <c r="R31" s="9">
        <f t="shared" si="1"/>
        <v>0</v>
      </c>
      <c r="S31" s="10">
        <f>SUMIF(险种!E:E,E:E,险种!Z:Z)</f>
        <v>0</v>
      </c>
      <c r="T31" s="10">
        <f>SUMIFS(险种!Z:Z,险种!U:U,"有效",险种!E:E,E:E)</f>
        <v>0</v>
      </c>
      <c r="U31" s="10">
        <f>SUMIF(认购!D:D,E:E,认购!E:E)</f>
        <v>0</v>
      </c>
      <c r="V31" s="10">
        <f t="shared" si="2"/>
        <v>0</v>
      </c>
      <c r="W31" s="10">
        <f t="shared" si="3"/>
        <v>0</v>
      </c>
      <c r="X31" s="10">
        <f>SUMIF(保单!R:R,E:E,保单!BE:BE)*IF(U:U&gt;1,1,0)</f>
        <v>0</v>
      </c>
    </row>
    <row r="32" spans="1:24">
      <c r="A32" s="5" t="s">
        <v>42</v>
      </c>
      <c r="B32" s="5" t="s">
        <v>43</v>
      </c>
      <c r="C32" s="5" t="s">
        <v>48</v>
      </c>
      <c r="D32" s="5" t="s">
        <v>242</v>
      </c>
      <c r="E32" s="5">
        <v>6559333092</v>
      </c>
      <c r="F32" s="5" t="s">
        <v>117</v>
      </c>
      <c r="G32" s="9">
        <f>SUMIF(险种!E:E,E:E,险种!R:R)-SUMIFS(险种!R:R,险种!U:U,"终止",险种!E:E,E:E)</f>
        <v>0</v>
      </c>
      <c r="H32" s="9">
        <f>SUMIFS(险种!R:R,险种!U:U,"有效",险种!E:E,E:E)</f>
        <v>0</v>
      </c>
      <c r="I32" s="9">
        <f>SUMIF(险种!E:E,E:E,险种!Q:Q)-SUMIFS(险种!Q:Q,险种!U:U,"终止",险种!E:E,E:E)</f>
        <v>0</v>
      </c>
      <c r="J32" s="9">
        <f>SUMIFS(险种!Q:Q,险种!U:U,"有效",险种!E:E,E:E)</f>
        <v>0</v>
      </c>
      <c r="K32" s="10">
        <f>SUMIF(险种!E:E,E:E,险种!W:W)</f>
        <v>0</v>
      </c>
      <c r="L32" s="10">
        <f t="shared" si="0"/>
        <v>0</v>
      </c>
      <c r="M32" s="9">
        <f>SUMIFS(险种!Q:Q,险种!E:E,E:E,险种!V:V,"&lt;=20210506")-SUMIFS(险种!Q:Q,险种!U:U,"终止",险种!E:E,E:E,险种!V:V,"&lt;=20210506")</f>
        <v>0</v>
      </c>
      <c r="N32" s="9">
        <f>SUMIFS(险种!Q:Q,险种!U:U,"有效",险种!E:E,E:E,险种!V:V,"&lt;=20210506")</f>
        <v>0</v>
      </c>
      <c r="O32" s="9">
        <f>SUMIFS(险种!Q:Q,险种!E:E,E:E,险种!V:V,"&lt;=20210510")-SUMIFS(险种!Q:Q,险种!U:U,"终止",险种!E:E,E:E,险种!V:V,"&lt;=20210510")</f>
        <v>0</v>
      </c>
      <c r="P32" s="9">
        <f>SUMIFS(险种!Q:Q,险种!U:U,"有效",险种!E:E,E:E,险种!V:V,"&lt;=20210510")</f>
        <v>0</v>
      </c>
      <c r="Q32" s="10">
        <f>SUMIF(险种!E:E,E:E,险种!Y:Y)</f>
        <v>0</v>
      </c>
      <c r="R32" s="9">
        <f t="shared" si="1"/>
        <v>0</v>
      </c>
      <c r="S32" s="10">
        <f>SUMIF(险种!E:E,E:E,险种!Z:Z)</f>
        <v>0</v>
      </c>
      <c r="T32" s="10">
        <f>SUMIFS(险种!Z:Z,险种!U:U,"有效",险种!E:E,E:E)</f>
        <v>0</v>
      </c>
      <c r="U32" s="10">
        <f>SUMIF(认购!D:D,E:E,认购!E:E)</f>
        <v>0</v>
      </c>
      <c r="V32" s="10">
        <f t="shared" si="2"/>
        <v>0</v>
      </c>
      <c r="W32" s="10">
        <f t="shared" si="3"/>
        <v>0</v>
      </c>
      <c r="X32" s="10">
        <f>SUMIF(保单!R:R,E:E,保单!BE:BE)*IF(U:U&gt;1,1,0)</f>
        <v>0</v>
      </c>
    </row>
    <row r="33" spans="1:24">
      <c r="A33" s="5" t="s">
        <v>42</v>
      </c>
      <c r="B33" s="5" t="s">
        <v>43</v>
      </c>
      <c r="C33" s="5" t="s">
        <v>44</v>
      </c>
      <c r="D33" s="5" t="s">
        <v>243</v>
      </c>
      <c r="E33" s="5">
        <v>6556490182</v>
      </c>
      <c r="F33" s="5" t="s">
        <v>117</v>
      </c>
      <c r="G33" s="9">
        <f>SUMIF(险种!E:E,E:E,险种!R:R)-SUMIFS(险种!R:R,险种!U:U,"终止",险种!E:E,E:E)</f>
        <v>0</v>
      </c>
      <c r="H33" s="9">
        <f>SUMIFS(险种!R:R,险种!U:U,"有效",险种!E:E,E:E)</f>
        <v>0</v>
      </c>
      <c r="I33" s="9">
        <f>SUMIF(险种!E:E,E:E,险种!Q:Q)-SUMIFS(险种!Q:Q,险种!U:U,"终止",险种!E:E,E:E)</f>
        <v>0</v>
      </c>
      <c r="J33" s="9">
        <f>SUMIFS(险种!Q:Q,险种!U:U,"有效",险种!E:E,E:E)</f>
        <v>0</v>
      </c>
      <c r="K33" s="10">
        <f>SUMIF(险种!E:E,E:E,险种!W:W)</f>
        <v>0</v>
      </c>
      <c r="L33" s="10">
        <f t="shared" si="0"/>
        <v>0</v>
      </c>
      <c r="M33" s="9">
        <f>SUMIFS(险种!Q:Q,险种!E:E,E:E,险种!V:V,"&lt;=20210506")-SUMIFS(险种!Q:Q,险种!U:U,"终止",险种!E:E,E:E,险种!V:V,"&lt;=20210506")</f>
        <v>0</v>
      </c>
      <c r="N33" s="9">
        <f>SUMIFS(险种!Q:Q,险种!U:U,"有效",险种!E:E,E:E,险种!V:V,"&lt;=20210506")</f>
        <v>0</v>
      </c>
      <c r="O33" s="9">
        <f>SUMIFS(险种!Q:Q,险种!E:E,E:E,险种!V:V,"&lt;=20210510")-SUMIFS(险种!Q:Q,险种!U:U,"终止",险种!E:E,E:E,险种!V:V,"&lt;=20210510")</f>
        <v>0</v>
      </c>
      <c r="P33" s="9">
        <f>SUMIFS(险种!Q:Q,险种!U:U,"有效",险种!E:E,E:E,险种!V:V,"&lt;=20210510")</f>
        <v>0</v>
      </c>
      <c r="Q33" s="10">
        <f>SUMIF(险种!E:E,E:E,险种!Y:Y)</f>
        <v>0</v>
      </c>
      <c r="R33" s="9">
        <f t="shared" si="1"/>
        <v>0</v>
      </c>
      <c r="S33" s="10">
        <f>SUMIF(险种!E:E,E:E,险种!Z:Z)</f>
        <v>0</v>
      </c>
      <c r="T33" s="10">
        <f>SUMIFS(险种!Z:Z,险种!U:U,"有效",险种!E:E,E:E)</f>
        <v>0</v>
      </c>
      <c r="U33" s="10">
        <f>SUMIF(认购!D:D,E:E,认购!E:E)</f>
        <v>200</v>
      </c>
      <c r="V33" s="10">
        <f t="shared" si="2"/>
        <v>0</v>
      </c>
      <c r="W33" s="10">
        <f t="shared" si="3"/>
        <v>0</v>
      </c>
      <c r="X33" s="10">
        <f>SUMIF(保单!R:R,E:E,保单!BE:BE)*IF(U:U&gt;1,1,0)</f>
        <v>0</v>
      </c>
    </row>
    <row r="34" spans="1:24">
      <c r="A34" s="5" t="s">
        <v>42</v>
      </c>
      <c r="B34" s="5" t="s">
        <v>43</v>
      </c>
      <c r="C34" s="5" t="s">
        <v>48</v>
      </c>
      <c r="D34" s="5" t="s">
        <v>244</v>
      </c>
      <c r="E34" s="5">
        <v>6556481112</v>
      </c>
      <c r="F34" s="5" t="s">
        <v>117</v>
      </c>
      <c r="G34" s="9">
        <f>SUMIF(险种!E:E,E:E,险种!R:R)-SUMIFS(险种!R:R,险种!U:U,"终止",险种!E:E,E:E)</f>
        <v>0</v>
      </c>
      <c r="H34" s="9">
        <f>SUMIFS(险种!R:R,险种!U:U,"有效",险种!E:E,E:E)</f>
        <v>0</v>
      </c>
      <c r="I34" s="9">
        <f>SUMIF(险种!E:E,E:E,险种!Q:Q)-SUMIFS(险种!Q:Q,险种!U:U,"终止",险种!E:E,E:E)</f>
        <v>0</v>
      </c>
      <c r="J34" s="9">
        <f>SUMIFS(险种!Q:Q,险种!U:U,"有效",险种!E:E,E:E)</f>
        <v>0</v>
      </c>
      <c r="K34" s="10">
        <f>SUMIF(险种!E:E,E:E,险种!W:W)</f>
        <v>0</v>
      </c>
      <c r="L34" s="10">
        <f t="shared" si="0"/>
        <v>0</v>
      </c>
      <c r="M34" s="9">
        <f>SUMIFS(险种!Q:Q,险种!E:E,E:E,险种!V:V,"&lt;=20210506")-SUMIFS(险种!Q:Q,险种!U:U,"终止",险种!E:E,E:E,险种!V:V,"&lt;=20210506")</f>
        <v>0</v>
      </c>
      <c r="N34" s="9">
        <f>SUMIFS(险种!Q:Q,险种!U:U,"有效",险种!E:E,E:E,险种!V:V,"&lt;=20210506")</f>
        <v>0</v>
      </c>
      <c r="O34" s="9">
        <f>SUMIFS(险种!Q:Q,险种!E:E,E:E,险种!V:V,"&lt;=20210510")-SUMIFS(险种!Q:Q,险种!U:U,"终止",险种!E:E,E:E,险种!V:V,"&lt;=20210510")</f>
        <v>0</v>
      </c>
      <c r="P34" s="9">
        <f>SUMIFS(险种!Q:Q,险种!U:U,"有效",险种!E:E,E:E,险种!V:V,"&lt;=20210510")</f>
        <v>0</v>
      </c>
      <c r="Q34" s="10">
        <f>SUMIF(险种!E:E,E:E,险种!Y:Y)</f>
        <v>0</v>
      </c>
      <c r="R34" s="9">
        <f t="shared" si="1"/>
        <v>0</v>
      </c>
      <c r="S34" s="10">
        <f>SUMIF(险种!E:E,E:E,险种!Z:Z)</f>
        <v>0</v>
      </c>
      <c r="T34" s="10">
        <f>SUMIFS(险种!Z:Z,险种!U:U,"有效",险种!E:E,E:E)</f>
        <v>0</v>
      </c>
      <c r="U34" s="10">
        <f>SUMIF(认购!D:D,E:E,认购!E:E)</f>
        <v>0</v>
      </c>
      <c r="V34" s="10">
        <f t="shared" si="2"/>
        <v>0</v>
      </c>
      <c r="W34" s="10">
        <f t="shared" si="3"/>
        <v>0</v>
      </c>
      <c r="X34" s="10">
        <f>SUMIF(保单!R:R,E:E,保单!BE:BE)*IF(U:U&gt;1,1,0)</f>
        <v>0</v>
      </c>
    </row>
    <row r="35" spans="1:24">
      <c r="A35" s="5" t="s">
        <v>26</v>
      </c>
      <c r="B35" s="5" t="s">
        <v>27</v>
      </c>
      <c r="C35" s="5" t="s">
        <v>28</v>
      </c>
      <c r="D35" s="5" t="s">
        <v>245</v>
      </c>
      <c r="E35" s="5">
        <v>6555905482</v>
      </c>
      <c r="F35" s="5" t="s">
        <v>117</v>
      </c>
      <c r="G35" s="9">
        <f>SUMIF(险种!E:E,E:E,险种!R:R)-SUMIFS(险种!R:R,险种!U:U,"终止",险种!E:E,E:E)</f>
        <v>0</v>
      </c>
      <c r="H35" s="9">
        <f>SUMIFS(险种!R:R,险种!U:U,"有效",险种!E:E,E:E)</f>
        <v>0</v>
      </c>
      <c r="I35" s="9">
        <f>SUMIF(险种!E:E,E:E,险种!Q:Q)-SUMIFS(险种!Q:Q,险种!U:U,"终止",险种!E:E,E:E)</f>
        <v>0</v>
      </c>
      <c r="J35" s="9">
        <f>SUMIFS(险种!Q:Q,险种!U:U,"有效",险种!E:E,E:E)</f>
        <v>0</v>
      </c>
      <c r="K35" s="10">
        <f>SUMIF(险种!E:E,E:E,险种!W:W)</f>
        <v>0</v>
      </c>
      <c r="L35" s="10">
        <f t="shared" si="0"/>
        <v>0</v>
      </c>
      <c r="M35" s="9">
        <f>SUMIFS(险种!Q:Q,险种!E:E,E:E,险种!V:V,"&lt;=20210506")-SUMIFS(险种!Q:Q,险种!U:U,"终止",险种!E:E,E:E,险种!V:V,"&lt;=20210506")</f>
        <v>0</v>
      </c>
      <c r="N35" s="9">
        <f>SUMIFS(险种!Q:Q,险种!U:U,"有效",险种!E:E,E:E,险种!V:V,"&lt;=20210506")</f>
        <v>0</v>
      </c>
      <c r="O35" s="9">
        <f>SUMIFS(险种!Q:Q,险种!E:E,E:E,险种!V:V,"&lt;=20210510")-SUMIFS(险种!Q:Q,险种!U:U,"终止",险种!E:E,E:E,险种!V:V,"&lt;=20210510")</f>
        <v>0</v>
      </c>
      <c r="P35" s="9">
        <f>SUMIFS(险种!Q:Q,险种!U:U,"有效",险种!E:E,E:E,险种!V:V,"&lt;=20210510")</f>
        <v>0</v>
      </c>
      <c r="Q35" s="10">
        <f>SUMIF(险种!E:E,E:E,险种!Y:Y)</f>
        <v>0</v>
      </c>
      <c r="R35" s="9">
        <f t="shared" si="1"/>
        <v>0</v>
      </c>
      <c r="S35" s="10">
        <f>SUMIF(险种!E:E,E:E,险种!Z:Z)</f>
        <v>0</v>
      </c>
      <c r="T35" s="10">
        <f>SUMIFS(险种!Z:Z,险种!U:U,"有效",险种!E:E,E:E)</f>
        <v>0</v>
      </c>
      <c r="U35" s="10">
        <f>SUMIF(认购!D:D,E:E,认购!E:E)</f>
        <v>0</v>
      </c>
      <c r="V35" s="10">
        <f t="shared" si="2"/>
        <v>0</v>
      </c>
      <c r="W35" s="10">
        <f t="shared" si="3"/>
        <v>0</v>
      </c>
      <c r="X35" s="10">
        <f>SUMIF(保单!R:R,E:E,保单!BE:BE)*IF(U:U&gt;1,1,0)</f>
        <v>0</v>
      </c>
    </row>
    <row r="36" spans="1:24">
      <c r="A36" s="5" t="s">
        <v>26</v>
      </c>
      <c r="B36" s="5" t="s">
        <v>27</v>
      </c>
      <c r="C36" s="5" t="s">
        <v>184</v>
      </c>
      <c r="D36" s="5" t="s">
        <v>246</v>
      </c>
      <c r="E36" s="5">
        <v>6554680762</v>
      </c>
      <c r="F36" s="5" t="s">
        <v>117</v>
      </c>
      <c r="G36" s="9">
        <f>SUMIF(险种!E:E,E:E,险种!R:R)-SUMIFS(险种!R:R,险种!U:U,"终止",险种!E:E,E:E)</f>
        <v>0</v>
      </c>
      <c r="H36" s="9">
        <f>SUMIFS(险种!R:R,险种!U:U,"有效",险种!E:E,E:E)</f>
        <v>0</v>
      </c>
      <c r="I36" s="9">
        <f>SUMIF(险种!E:E,E:E,险种!Q:Q)-SUMIFS(险种!Q:Q,险种!U:U,"终止",险种!E:E,E:E)</f>
        <v>0</v>
      </c>
      <c r="J36" s="9">
        <f>SUMIFS(险种!Q:Q,险种!U:U,"有效",险种!E:E,E:E)</f>
        <v>0</v>
      </c>
      <c r="K36" s="10">
        <f>SUMIF(险种!E:E,E:E,险种!W:W)</f>
        <v>0</v>
      </c>
      <c r="L36" s="10">
        <f t="shared" si="0"/>
        <v>0</v>
      </c>
      <c r="M36" s="9">
        <f>SUMIFS(险种!Q:Q,险种!E:E,E:E,险种!V:V,"&lt;=20210506")-SUMIFS(险种!Q:Q,险种!U:U,"终止",险种!E:E,E:E,险种!V:V,"&lt;=20210506")</f>
        <v>0</v>
      </c>
      <c r="N36" s="9">
        <f>SUMIFS(险种!Q:Q,险种!U:U,"有效",险种!E:E,E:E,险种!V:V,"&lt;=20210506")</f>
        <v>0</v>
      </c>
      <c r="O36" s="9">
        <f>SUMIFS(险种!Q:Q,险种!E:E,E:E,险种!V:V,"&lt;=20210510")-SUMIFS(险种!Q:Q,险种!U:U,"终止",险种!E:E,E:E,险种!V:V,"&lt;=20210510")</f>
        <v>0</v>
      </c>
      <c r="P36" s="9">
        <f>SUMIFS(险种!Q:Q,险种!U:U,"有效",险种!E:E,E:E,险种!V:V,"&lt;=20210510")</f>
        <v>0</v>
      </c>
      <c r="Q36" s="10">
        <f>SUMIF(险种!E:E,E:E,险种!Y:Y)</f>
        <v>0</v>
      </c>
      <c r="R36" s="9">
        <f t="shared" si="1"/>
        <v>0</v>
      </c>
      <c r="S36" s="10">
        <f>SUMIF(险种!E:E,E:E,险种!Z:Z)</f>
        <v>0</v>
      </c>
      <c r="T36" s="10">
        <f>SUMIFS(险种!Z:Z,险种!U:U,"有效",险种!E:E,E:E)</f>
        <v>0</v>
      </c>
      <c r="U36" s="10">
        <f>SUMIF(认购!D:D,E:E,认购!E:E)</f>
        <v>200</v>
      </c>
      <c r="V36" s="10">
        <f t="shared" si="2"/>
        <v>0</v>
      </c>
      <c r="W36" s="10">
        <f t="shared" si="3"/>
        <v>0</v>
      </c>
      <c r="X36" s="10">
        <f>SUMIF(保单!R:R,E:E,保单!BE:BE)*IF(U:U&gt;1,1,0)</f>
        <v>0</v>
      </c>
    </row>
    <row r="37" spans="1:24">
      <c r="A37" s="5" t="s">
        <v>36</v>
      </c>
      <c r="B37" s="5" t="s">
        <v>163</v>
      </c>
      <c r="C37" s="5" t="s">
        <v>178</v>
      </c>
      <c r="D37" s="5" t="s">
        <v>247</v>
      </c>
      <c r="E37" s="5">
        <v>6554611872</v>
      </c>
      <c r="F37" s="5" t="s">
        <v>117</v>
      </c>
      <c r="G37" s="9">
        <f>SUMIF(险种!E:E,E:E,险种!R:R)-SUMIFS(险种!R:R,险种!U:U,"终止",险种!E:E,E:E)</f>
        <v>0</v>
      </c>
      <c r="H37" s="9">
        <f>SUMIFS(险种!R:R,险种!U:U,"有效",险种!E:E,E:E)</f>
        <v>0</v>
      </c>
      <c r="I37" s="9">
        <f>SUMIF(险种!E:E,E:E,险种!Q:Q)-SUMIFS(险种!Q:Q,险种!U:U,"终止",险种!E:E,E:E)</f>
        <v>0</v>
      </c>
      <c r="J37" s="9">
        <f>SUMIFS(险种!Q:Q,险种!U:U,"有效",险种!E:E,E:E)</f>
        <v>0</v>
      </c>
      <c r="K37" s="10">
        <f>SUMIF(险种!E:E,E:E,险种!W:W)</f>
        <v>0</v>
      </c>
      <c r="L37" s="10">
        <f t="shared" si="0"/>
        <v>0</v>
      </c>
      <c r="M37" s="9">
        <f>SUMIFS(险种!Q:Q,险种!E:E,E:E,险种!V:V,"&lt;=20210506")-SUMIFS(险种!Q:Q,险种!U:U,"终止",险种!E:E,E:E,险种!V:V,"&lt;=20210506")</f>
        <v>0</v>
      </c>
      <c r="N37" s="9">
        <f>SUMIFS(险种!Q:Q,险种!U:U,"有效",险种!E:E,E:E,险种!V:V,"&lt;=20210506")</f>
        <v>0</v>
      </c>
      <c r="O37" s="9">
        <f>SUMIFS(险种!Q:Q,险种!E:E,E:E,险种!V:V,"&lt;=20210510")-SUMIFS(险种!Q:Q,险种!U:U,"终止",险种!E:E,E:E,险种!V:V,"&lt;=20210510")</f>
        <v>0</v>
      </c>
      <c r="P37" s="9">
        <f>SUMIFS(险种!Q:Q,险种!U:U,"有效",险种!E:E,E:E,险种!V:V,"&lt;=20210510")</f>
        <v>0</v>
      </c>
      <c r="Q37" s="10">
        <f>SUMIF(险种!E:E,E:E,险种!Y:Y)</f>
        <v>0</v>
      </c>
      <c r="R37" s="9">
        <f t="shared" si="1"/>
        <v>0</v>
      </c>
      <c r="S37" s="10">
        <f>SUMIF(险种!E:E,E:E,险种!Z:Z)</f>
        <v>0</v>
      </c>
      <c r="T37" s="10">
        <f>SUMIFS(险种!Z:Z,险种!U:U,"有效",险种!E:E,E:E)</f>
        <v>0</v>
      </c>
      <c r="U37" s="10">
        <f>SUMIF(认购!D:D,E:E,认购!E:E)</f>
        <v>200</v>
      </c>
      <c r="V37" s="10">
        <f t="shared" si="2"/>
        <v>0</v>
      </c>
      <c r="W37" s="10">
        <f t="shared" si="3"/>
        <v>0</v>
      </c>
      <c r="X37" s="10">
        <f>SUMIF(保单!R:R,E:E,保单!BE:BE)*IF(U:U&gt;1,1,0)</f>
        <v>0</v>
      </c>
    </row>
    <row r="38" spans="1:24">
      <c r="A38" s="5" t="s">
        <v>36</v>
      </c>
      <c r="B38" s="5" t="s">
        <v>69</v>
      </c>
      <c r="C38" s="5" t="s">
        <v>176</v>
      </c>
      <c r="D38" s="5" t="s">
        <v>248</v>
      </c>
      <c r="E38" s="5">
        <v>6554598232</v>
      </c>
      <c r="F38" s="5" t="s">
        <v>117</v>
      </c>
      <c r="G38" s="9">
        <f>SUMIF(险种!E:E,E:E,险种!R:R)-SUMIFS(险种!R:R,险种!U:U,"终止",险种!E:E,E:E)</f>
        <v>0</v>
      </c>
      <c r="H38" s="9">
        <f>SUMIFS(险种!R:R,险种!U:U,"有效",险种!E:E,E:E)</f>
        <v>0</v>
      </c>
      <c r="I38" s="9">
        <f>SUMIF(险种!E:E,E:E,险种!Q:Q)-SUMIFS(险种!Q:Q,险种!U:U,"终止",险种!E:E,E:E)</f>
        <v>0</v>
      </c>
      <c r="J38" s="9">
        <f>SUMIFS(险种!Q:Q,险种!U:U,"有效",险种!E:E,E:E)</f>
        <v>0</v>
      </c>
      <c r="K38" s="10">
        <f>SUMIF(险种!E:E,E:E,险种!W:W)</f>
        <v>0</v>
      </c>
      <c r="L38" s="10">
        <f t="shared" si="0"/>
        <v>0</v>
      </c>
      <c r="M38" s="9">
        <f>SUMIFS(险种!Q:Q,险种!E:E,E:E,险种!V:V,"&lt;=20210506")-SUMIFS(险种!Q:Q,险种!U:U,"终止",险种!E:E,E:E,险种!V:V,"&lt;=20210506")</f>
        <v>0</v>
      </c>
      <c r="N38" s="9">
        <f>SUMIFS(险种!Q:Q,险种!U:U,"有效",险种!E:E,E:E,险种!V:V,"&lt;=20210506")</f>
        <v>0</v>
      </c>
      <c r="O38" s="9">
        <f>SUMIFS(险种!Q:Q,险种!E:E,E:E,险种!V:V,"&lt;=20210510")-SUMIFS(险种!Q:Q,险种!U:U,"终止",险种!E:E,E:E,险种!V:V,"&lt;=20210510")</f>
        <v>0</v>
      </c>
      <c r="P38" s="9">
        <f>SUMIFS(险种!Q:Q,险种!U:U,"有效",险种!E:E,E:E,险种!V:V,"&lt;=20210510")</f>
        <v>0</v>
      </c>
      <c r="Q38" s="10">
        <f>SUMIF(险种!E:E,E:E,险种!Y:Y)</f>
        <v>0</v>
      </c>
      <c r="R38" s="9">
        <f t="shared" si="1"/>
        <v>0</v>
      </c>
      <c r="S38" s="10">
        <f>SUMIF(险种!E:E,E:E,险种!Z:Z)</f>
        <v>0</v>
      </c>
      <c r="T38" s="10">
        <f>SUMIFS(险种!Z:Z,险种!U:U,"有效",险种!E:E,E:E)</f>
        <v>0</v>
      </c>
      <c r="U38" s="10">
        <f>SUMIF(认购!D:D,E:E,认购!E:E)</f>
        <v>0</v>
      </c>
      <c r="V38" s="10">
        <f t="shared" si="2"/>
        <v>0</v>
      </c>
      <c r="W38" s="10">
        <f t="shared" si="3"/>
        <v>0</v>
      </c>
      <c r="X38" s="10">
        <f>SUMIF(保单!R:R,E:E,保单!BE:BE)*IF(U:U&gt;1,1,0)</f>
        <v>0</v>
      </c>
    </row>
    <row r="39" spans="1:24">
      <c r="A39" s="5" t="s">
        <v>42</v>
      </c>
      <c r="B39" s="5" t="s">
        <v>43</v>
      </c>
      <c r="C39" s="5" t="s">
        <v>44</v>
      </c>
      <c r="D39" s="5" t="s">
        <v>249</v>
      </c>
      <c r="E39" s="5">
        <v>6554581962</v>
      </c>
      <c r="F39" s="5" t="s">
        <v>117</v>
      </c>
      <c r="G39" s="9">
        <f>SUMIF(险种!E:E,E:E,险种!R:R)-SUMIFS(险种!R:R,险种!U:U,"终止",险种!E:E,E:E)</f>
        <v>0</v>
      </c>
      <c r="H39" s="9">
        <f>SUMIFS(险种!R:R,险种!U:U,"有效",险种!E:E,E:E)</f>
        <v>0</v>
      </c>
      <c r="I39" s="9">
        <f>SUMIF(险种!E:E,E:E,险种!Q:Q)-SUMIFS(险种!Q:Q,险种!U:U,"终止",险种!E:E,E:E)</f>
        <v>0</v>
      </c>
      <c r="J39" s="9">
        <f>SUMIFS(险种!Q:Q,险种!U:U,"有效",险种!E:E,E:E)</f>
        <v>0</v>
      </c>
      <c r="K39" s="10">
        <f>SUMIF(险种!E:E,E:E,险种!W:W)</f>
        <v>0</v>
      </c>
      <c r="L39" s="10">
        <f t="shared" si="0"/>
        <v>0</v>
      </c>
      <c r="M39" s="9">
        <f>SUMIFS(险种!Q:Q,险种!E:E,E:E,险种!V:V,"&lt;=20210506")-SUMIFS(险种!Q:Q,险种!U:U,"终止",险种!E:E,E:E,险种!V:V,"&lt;=20210506")</f>
        <v>0</v>
      </c>
      <c r="N39" s="9">
        <f>SUMIFS(险种!Q:Q,险种!U:U,"有效",险种!E:E,E:E,险种!V:V,"&lt;=20210506")</f>
        <v>0</v>
      </c>
      <c r="O39" s="9">
        <f>SUMIFS(险种!Q:Q,险种!E:E,E:E,险种!V:V,"&lt;=20210510")-SUMIFS(险种!Q:Q,险种!U:U,"终止",险种!E:E,E:E,险种!V:V,"&lt;=20210510")</f>
        <v>0</v>
      </c>
      <c r="P39" s="9">
        <f>SUMIFS(险种!Q:Q,险种!U:U,"有效",险种!E:E,E:E,险种!V:V,"&lt;=20210510")</f>
        <v>0</v>
      </c>
      <c r="Q39" s="10">
        <f>SUMIF(险种!E:E,E:E,险种!Y:Y)</f>
        <v>0</v>
      </c>
      <c r="R39" s="9">
        <f t="shared" si="1"/>
        <v>0</v>
      </c>
      <c r="S39" s="10">
        <f>SUMIF(险种!E:E,E:E,险种!Z:Z)</f>
        <v>0</v>
      </c>
      <c r="T39" s="10">
        <f>SUMIFS(险种!Z:Z,险种!U:U,"有效",险种!E:E,E:E)</f>
        <v>0</v>
      </c>
      <c r="U39" s="10">
        <f>SUMIF(认购!D:D,E:E,认购!E:E)</f>
        <v>0</v>
      </c>
      <c r="V39" s="10">
        <f t="shared" si="2"/>
        <v>0</v>
      </c>
      <c r="W39" s="10">
        <f t="shared" si="3"/>
        <v>0</v>
      </c>
      <c r="X39" s="10">
        <f>SUMIF(保单!R:R,E:E,保单!BE:BE)*IF(U:U&gt;1,1,0)</f>
        <v>0</v>
      </c>
    </row>
    <row r="40" spans="1:24">
      <c r="A40" s="5" t="s">
        <v>42</v>
      </c>
      <c r="B40" s="5" t="s">
        <v>43</v>
      </c>
      <c r="C40" s="5" t="s">
        <v>48</v>
      </c>
      <c r="D40" s="5" t="s">
        <v>250</v>
      </c>
      <c r="E40" s="5">
        <v>6552982812</v>
      </c>
      <c r="F40" s="5" t="s">
        <v>117</v>
      </c>
      <c r="G40" s="9">
        <f>SUMIF(险种!E:E,E:E,险种!R:R)-SUMIFS(险种!R:R,险种!U:U,"终止",险种!E:E,E:E)</f>
        <v>0</v>
      </c>
      <c r="H40" s="9">
        <f>SUMIFS(险种!R:R,险种!U:U,"有效",险种!E:E,E:E)</f>
        <v>0</v>
      </c>
      <c r="I40" s="9">
        <f>SUMIF(险种!E:E,E:E,险种!Q:Q)-SUMIFS(险种!Q:Q,险种!U:U,"终止",险种!E:E,E:E)</f>
        <v>0</v>
      </c>
      <c r="J40" s="9">
        <f>SUMIFS(险种!Q:Q,险种!U:U,"有效",险种!E:E,E:E)</f>
        <v>0</v>
      </c>
      <c r="K40" s="10">
        <f>SUMIF(险种!E:E,E:E,险种!W:W)</f>
        <v>0</v>
      </c>
      <c r="L40" s="10">
        <f t="shared" si="0"/>
        <v>0</v>
      </c>
      <c r="M40" s="9">
        <f>SUMIFS(险种!Q:Q,险种!E:E,E:E,险种!V:V,"&lt;=20210506")-SUMIFS(险种!Q:Q,险种!U:U,"终止",险种!E:E,E:E,险种!V:V,"&lt;=20210506")</f>
        <v>0</v>
      </c>
      <c r="N40" s="9">
        <f>SUMIFS(险种!Q:Q,险种!U:U,"有效",险种!E:E,E:E,险种!V:V,"&lt;=20210506")</f>
        <v>0</v>
      </c>
      <c r="O40" s="9">
        <f>SUMIFS(险种!Q:Q,险种!E:E,E:E,险种!V:V,"&lt;=20210510")-SUMIFS(险种!Q:Q,险种!U:U,"终止",险种!E:E,E:E,险种!V:V,"&lt;=20210510")</f>
        <v>0</v>
      </c>
      <c r="P40" s="9">
        <f>SUMIFS(险种!Q:Q,险种!U:U,"有效",险种!E:E,E:E,险种!V:V,"&lt;=20210510")</f>
        <v>0</v>
      </c>
      <c r="Q40" s="10">
        <f>SUMIF(险种!E:E,E:E,险种!Y:Y)</f>
        <v>0</v>
      </c>
      <c r="R40" s="9">
        <f t="shared" si="1"/>
        <v>0</v>
      </c>
      <c r="S40" s="10">
        <f>SUMIF(险种!E:E,E:E,险种!Z:Z)</f>
        <v>0</v>
      </c>
      <c r="T40" s="10">
        <f>SUMIFS(险种!Z:Z,险种!U:U,"有效",险种!E:E,E:E)</f>
        <v>0</v>
      </c>
      <c r="U40" s="10">
        <f>SUMIF(认购!D:D,E:E,认购!E:E)</f>
        <v>0</v>
      </c>
      <c r="V40" s="10">
        <f t="shared" si="2"/>
        <v>0</v>
      </c>
      <c r="W40" s="10">
        <f t="shared" si="3"/>
        <v>0</v>
      </c>
      <c r="X40" s="10">
        <f>SUMIF(保单!R:R,E:E,保单!BE:BE)*IF(U:U&gt;1,1,0)</f>
        <v>0</v>
      </c>
    </row>
    <row r="41" spans="1:24">
      <c r="A41" s="5" t="s">
        <v>36</v>
      </c>
      <c r="B41" s="5" t="s">
        <v>163</v>
      </c>
      <c r="C41" s="5" t="s">
        <v>178</v>
      </c>
      <c r="D41" s="5" t="s">
        <v>251</v>
      </c>
      <c r="E41" s="5">
        <v>6551184192</v>
      </c>
      <c r="F41" s="5" t="s">
        <v>117</v>
      </c>
      <c r="G41" s="9">
        <f>SUMIF(险种!E:E,E:E,险种!R:R)-SUMIFS(险种!R:R,险种!U:U,"终止",险种!E:E,E:E)</f>
        <v>0</v>
      </c>
      <c r="H41" s="9">
        <f>SUMIFS(险种!R:R,险种!U:U,"有效",险种!E:E,E:E)</f>
        <v>0</v>
      </c>
      <c r="I41" s="9">
        <f>SUMIF(险种!E:E,E:E,险种!Q:Q)-SUMIFS(险种!Q:Q,险种!U:U,"终止",险种!E:E,E:E)</f>
        <v>0</v>
      </c>
      <c r="J41" s="9">
        <f>SUMIFS(险种!Q:Q,险种!U:U,"有效",险种!E:E,E:E)</f>
        <v>0</v>
      </c>
      <c r="K41" s="10">
        <f>SUMIF(险种!E:E,E:E,险种!W:W)</f>
        <v>0</v>
      </c>
      <c r="L41" s="10">
        <f t="shared" si="0"/>
        <v>0</v>
      </c>
      <c r="M41" s="9">
        <f>SUMIFS(险种!Q:Q,险种!E:E,E:E,险种!V:V,"&lt;=20210506")-SUMIFS(险种!Q:Q,险种!U:U,"终止",险种!E:E,E:E,险种!V:V,"&lt;=20210506")</f>
        <v>0</v>
      </c>
      <c r="N41" s="9">
        <f>SUMIFS(险种!Q:Q,险种!U:U,"有效",险种!E:E,E:E,险种!V:V,"&lt;=20210506")</f>
        <v>0</v>
      </c>
      <c r="O41" s="9">
        <f>SUMIFS(险种!Q:Q,险种!E:E,E:E,险种!V:V,"&lt;=20210510")-SUMIFS(险种!Q:Q,险种!U:U,"终止",险种!E:E,E:E,险种!V:V,"&lt;=20210510")</f>
        <v>0</v>
      </c>
      <c r="P41" s="9">
        <f>SUMIFS(险种!Q:Q,险种!U:U,"有效",险种!E:E,E:E,险种!V:V,"&lt;=20210510")</f>
        <v>0</v>
      </c>
      <c r="Q41" s="10">
        <f>SUMIF(险种!E:E,E:E,险种!Y:Y)</f>
        <v>0</v>
      </c>
      <c r="R41" s="9">
        <f t="shared" si="1"/>
        <v>0</v>
      </c>
      <c r="S41" s="10">
        <f>SUMIF(险种!E:E,E:E,险种!Z:Z)</f>
        <v>0</v>
      </c>
      <c r="T41" s="10">
        <f>SUMIFS(险种!Z:Z,险种!U:U,"有效",险种!E:E,E:E)</f>
        <v>0</v>
      </c>
      <c r="U41" s="10">
        <f>SUMIF(认购!D:D,E:E,认购!E:E)</f>
        <v>200</v>
      </c>
      <c r="V41" s="10">
        <f t="shared" si="2"/>
        <v>0</v>
      </c>
      <c r="W41" s="10">
        <f t="shared" si="3"/>
        <v>0</v>
      </c>
      <c r="X41" s="10">
        <f>SUMIF(保单!R:R,E:E,保单!BE:BE)*IF(U:U&gt;1,1,0)</f>
        <v>0</v>
      </c>
    </row>
    <row r="42" spans="1:24">
      <c r="A42" s="5" t="s">
        <v>36</v>
      </c>
      <c r="B42" s="5" t="s">
        <v>53</v>
      </c>
      <c r="C42" s="5" t="s">
        <v>54</v>
      </c>
      <c r="D42" s="5" t="s">
        <v>252</v>
      </c>
      <c r="E42" s="5">
        <v>6551176022</v>
      </c>
      <c r="F42" s="5" t="s">
        <v>117</v>
      </c>
      <c r="G42" s="9">
        <f>SUMIF(险种!E:E,E:E,险种!R:R)-SUMIFS(险种!R:R,险种!U:U,"终止",险种!E:E,E:E)</f>
        <v>0</v>
      </c>
      <c r="H42" s="9">
        <f>SUMIFS(险种!R:R,险种!U:U,"有效",险种!E:E,E:E)</f>
        <v>0</v>
      </c>
      <c r="I42" s="9">
        <f>SUMIF(险种!E:E,E:E,险种!Q:Q)-SUMIFS(险种!Q:Q,险种!U:U,"终止",险种!E:E,E:E)</f>
        <v>0</v>
      </c>
      <c r="J42" s="9">
        <f>SUMIFS(险种!Q:Q,险种!U:U,"有效",险种!E:E,E:E)</f>
        <v>0</v>
      </c>
      <c r="K42" s="10">
        <f>SUMIF(险种!E:E,E:E,险种!W:W)</f>
        <v>0</v>
      </c>
      <c r="L42" s="10">
        <f t="shared" si="0"/>
        <v>0</v>
      </c>
      <c r="M42" s="9">
        <f>SUMIFS(险种!Q:Q,险种!E:E,E:E,险种!V:V,"&lt;=20210506")-SUMIFS(险种!Q:Q,险种!U:U,"终止",险种!E:E,E:E,险种!V:V,"&lt;=20210506")</f>
        <v>0</v>
      </c>
      <c r="N42" s="9">
        <f>SUMIFS(险种!Q:Q,险种!U:U,"有效",险种!E:E,E:E,险种!V:V,"&lt;=20210506")</f>
        <v>0</v>
      </c>
      <c r="O42" s="9">
        <f>SUMIFS(险种!Q:Q,险种!E:E,E:E,险种!V:V,"&lt;=20210510")-SUMIFS(险种!Q:Q,险种!U:U,"终止",险种!E:E,E:E,险种!V:V,"&lt;=20210510")</f>
        <v>0</v>
      </c>
      <c r="P42" s="9">
        <f>SUMIFS(险种!Q:Q,险种!U:U,"有效",险种!E:E,E:E,险种!V:V,"&lt;=20210510")</f>
        <v>0</v>
      </c>
      <c r="Q42" s="10">
        <f>SUMIF(险种!E:E,E:E,险种!Y:Y)</f>
        <v>0</v>
      </c>
      <c r="R42" s="9">
        <f t="shared" si="1"/>
        <v>0</v>
      </c>
      <c r="S42" s="10">
        <f>SUMIF(险种!E:E,E:E,险种!Z:Z)</f>
        <v>0</v>
      </c>
      <c r="T42" s="10">
        <f>SUMIFS(险种!Z:Z,险种!U:U,"有效",险种!E:E,E:E)</f>
        <v>0</v>
      </c>
      <c r="U42" s="10">
        <f>SUMIF(认购!D:D,E:E,认购!E:E)</f>
        <v>0</v>
      </c>
      <c r="V42" s="10">
        <f t="shared" si="2"/>
        <v>0</v>
      </c>
      <c r="W42" s="10">
        <f t="shared" si="3"/>
        <v>0</v>
      </c>
      <c r="X42" s="10">
        <f>SUMIF(保单!R:R,E:E,保单!BE:BE)*IF(U:U&gt;1,1,0)</f>
        <v>0</v>
      </c>
    </row>
    <row r="43" spans="1:24">
      <c r="A43" s="5" t="s">
        <v>26</v>
      </c>
      <c r="B43" s="5" t="s">
        <v>161</v>
      </c>
      <c r="C43" s="5" t="s">
        <v>188</v>
      </c>
      <c r="D43" s="5" t="s">
        <v>253</v>
      </c>
      <c r="E43" s="5">
        <v>6551158852</v>
      </c>
      <c r="F43" s="5" t="s">
        <v>117</v>
      </c>
      <c r="G43" s="9">
        <f>SUMIF(险种!E:E,E:E,险种!R:R)-SUMIFS(险种!R:R,险种!U:U,"终止",险种!E:E,E:E)</f>
        <v>0</v>
      </c>
      <c r="H43" s="9">
        <f>SUMIFS(险种!R:R,险种!U:U,"有效",险种!E:E,E:E)</f>
        <v>0</v>
      </c>
      <c r="I43" s="9">
        <f>SUMIF(险种!E:E,E:E,险种!Q:Q)-SUMIFS(险种!Q:Q,险种!U:U,"终止",险种!E:E,E:E)</f>
        <v>0</v>
      </c>
      <c r="J43" s="9">
        <f>SUMIFS(险种!Q:Q,险种!U:U,"有效",险种!E:E,E:E)</f>
        <v>0</v>
      </c>
      <c r="K43" s="10">
        <f>SUMIF(险种!E:E,E:E,险种!W:W)</f>
        <v>0</v>
      </c>
      <c r="L43" s="10">
        <f t="shared" si="0"/>
        <v>0</v>
      </c>
      <c r="M43" s="9">
        <f>SUMIFS(险种!Q:Q,险种!E:E,E:E,险种!V:V,"&lt;=20210506")-SUMIFS(险种!Q:Q,险种!U:U,"终止",险种!E:E,E:E,险种!V:V,"&lt;=20210506")</f>
        <v>0</v>
      </c>
      <c r="N43" s="9">
        <f>SUMIFS(险种!Q:Q,险种!U:U,"有效",险种!E:E,E:E,险种!V:V,"&lt;=20210506")</f>
        <v>0</v>
      </c>
      <c r="O43" s="9">
        <f>SUMIFS(险种!Q:Q,险种!E:E,E:E,险种!V:V,"&lt;=20210510")-SUMIFS(险种!Q:Q,险种!U:U,"终止",险种!E:E,E:E,险种!V:V,"&lt;=20210510")</f>
        <v>0</v>
      </c>
      <c r="P43" s="9">
        <f>SUMIFS(险种!Q:Q,险种!U:U,"有效",险种!E:E,E:E,险种!V:V,"&lt;=20210510")</f>
        <v>0</v>
      </c>
      <c r="Q43" s="10">
        <f>SUMIF(险种!E:E,E:E,险种!Y:Y)</f>
        <v>0</v>
      </c>
      <c r="R43" s="9">
        <f t="shared" si="1"/>
        <v>0</v>
      </c>
      <c r="S43" s="10">
        <f>SUMIF(险种!E:E,E:E,险种!Z:Z)</f>
        <v>0</v>
      </c>
      <c r="T43" s="10">
        <f>SUMIFS(险种!Z:Z,险种!U:U,"有效",险种!E:E,E:E)</f>
        <v>0</v>
      </c>
      <c r="U43" s="10">
        <f>SUMIF(认购!D:D,E:E,认购!E:E)</f>
        <v>0</v>
      </c>
      <c r="V43" s="10">
        <f t="shared" si="2"/>
        <v>0</v>
      </c>
      <c r="W43" s="10">
        <f t="shared" si="3"/>
        <v>0</v>
      </c>
      <c r="X43" s="10">
        <f>SUMIF(保单!R:R,E:E,保单!BE:BE)*IF(U:U&gt;1,1,0)</f>
        <v>0</v>
      </c>
    </row>
    <row r="44" spans="1:24">
      <c r="A44" s="5" t="s">
        <v>42</v>
      </c>
      <c r="B44" s="5" t="s">
        <v>43</v>
      </c>
      <c r="C44" s="5" t="s">
        <v>44</v>
      </c>
      <c r="D44" s="5" t="s">
        <v>254</v>
      </c>
      <c r="E44" s="5">
        <v>6550477082</v>
      </c>
      <c r="F44" s="5" t="s">
        <v>117</v>
      </c>
      <c r="G44" s="9">
        <f>SUMIF(险种!E:E,E:E,险种!R:R)-SUMIFS(险种!R:R,险种!U:U,"终止",险种!E:E,E:E)</f>
        <v>0</v>
      </c>
      <c r="H44" s="9">
        <f>SUMIFS(险种!R:R,险种!U:U,"有效",险种!E:E,E:E)</f>
        <v>0</v>
      </c>
      <c r="I44" s="9">
        <f>SUMIF(险种!E:E,E:E,险种!Q:Q)-SUMIFS(险种!Q:Q,险种!U:U,"终止",险种!E:E,E:E)</f>
        <v>0</v>
      </c>
      <c r="J44" s="9">
        <f>SUMIFS(险种!Q:Q,险种!U:U,"有效",险种!E:E,E:E)</f>
        <v>0</v>
      </c>
      <c r="K44" s="10">
        <f>SUMIF(险种!E:E,E:E,险种!W:W)</f>
        <v>0</v>
      </c>
      <c r="L44" s="10">
        <f t="shared" si="0"/>
        <v>0</v>
      </c>
      <c r="M44" s="9">
        <f>SUMIFS(险种!Q:Q,险种!E:E,E:E,险种!V:V,"&lt;=20210506")-SUMIFS(险种!Q:Q,险种!U:U,"终止",险种!E:E,E:E,险种!V:V,"&lt;=20210506")</f>
        <v>0</v>
      </c>
      <c r="N44" s="9">
        <f>SUMIFS(险种!Q:Q,险种!U:U,"有效",险种!E:E,E:E,险种!V:V,"&lt;=20210506")</f>
        <v>0</v>
      </c>
      <c r="O44" s="9">
        <f>SUMIFS(险种!Q:Q,险种!E:E,E:E,险种!V:V,"&lt;=20210510")-SUMIFS(险种!Q:Q,险种!U:U,"终止",险种!E:E,E:E,险种!V:V,"&lt;=20210510")</f>
        <v>0</v>
      </c>
      <c r="P44" s="9">
        <f>SUMIFS(险种!Q:Q,险种!U:U,"有效",险种!E:E,E:E,险种!V:V,"&lt;=20210510")</f>
        <v>0</v>
      </c>
      <c r="Q44" s="10">
        <f>SUMIF(险种!E:E,E:E,险种!Y:Y)</f>
        <v>0</v>
      </c>
      <c r="R44" s="9">
        <f t="shared" si="1"/>
        <v>0</v>
      </c>
      <c r="S44" s="10">
        <f>SUMIF(险种!E:E,E:E,险种!Z:Z)</f>
        <v>0</v>
      </c>
      <c r="T44" s="10">
        <f>SUMIFS(险种!Z:Z,险种!U:U,"有效",险种!E:E,E:E)</f>
        <v>0</v>
      </c>
      <c r="U44" s="10">
        <f>SUMIF(认购!D:D,E:E,认购!E:E)</f>
        <v>0</v>
      </c>
      <c r="V44" s="10">
        <f t="shared" si="2"/>
        <v>0</v>
      </c>
      <c r="W44" s="10">
        <f t="shared" si="3"/>
        <v>0</v>
      </c>
      <c r="X44" s="10">
        <f>SUMIF(保单!R:R,E:E,保单!BE:BE)*IF(U:U&gt;1,1,0)</f>
        <v>0</v>
      </c>
    </row>
    <row r="45" spans="1:24">
      <c r="A45" s="5" t="s">
        <v>26</v>
      </c>
      <c r="B45" s="5" t="s">
        <v>27</v>
      </c>
      <c r="C45" s="5" t="s">
        <v>184</v>
      </c>
      <c r="D45" s="5" t="s">
        <v>255</v>
      </c>
      <c r="E45" s="5">
        <v>6550500692</v>
      </c>
      <c r="F45" s="5" t="s">
        <v>117</v>
      </c>
      <c r="G45" s="9">
        <f>SUMIF(险种!E:E,E:E,险种!R:R)-SUMIFS(险种!R:R,险种!U:U,"终止",险种!E:E,E:E)</f>
        <v>0</v>
      </c>
      <c r="H45" s="9">
        <f>SUMIFS(险种!R:R,险种!U:U,"有效",险种!E:E,E:E)</f>
        <v>0</v>
      </c>
      <c r="I45" s="9">
        <f>SUMIF(险种!E:E,E:E,险种!Q:Q)-SUMIFS(险种!Q:Q,险种!U:U,"终止",险种!E:E,E:E)</f>
        <v>0</v>
      </c>
      <c r="J45" s="9">
        <f>SUMIFS(险种!Q:Q,险种!U:U,"有效",险种!E:E,E:E)</f>
        <v>0</v>
      </c>
      <c r="K45" s="10">
        <f>SUMIF(险种!E:E,E:E,险种!W:W)</f>
        <v>0</v>
      </c>
      <c r="L45" s="10">
        <f t="shared" si="0"/>
        <v>0</v>
      </c>
      <c r="M45" s="9">
        <f>SUMIFS(险种!Q:Q,险种!E:E,E:E,险种!V:V,"&lt;=20210506")-SUMIFS(险种!Q:Q,险种!U:U,"终止",险种!E:E,E:E,险种!V:V,"&lt;=20210506")</f>
        <v>0</v>
      </c>
      <c r="N45" s="9">
        <f>SUMIFS(险种!Q:Q,险种!U:U,"有效",险种!E:E,E:E,险种!V:V,"&lt;=20210506")</f>
        <v>0</v>
      </c>
      <c r="O45" s="9">
        <f>SUMIFS(险种!Q:Q,险种!E:E,E:E,险种!V:V,"&lt;=20210510")-SUMIFS(险种!Q:Q,险种!U:U,"终止",险种!E:E,E:E,险种!V:V,"&lt;=20210510")</f>
        <v>0</v>
      </c>
      <c r="P45" s="9">
        <f>SUMIFS(险种!Q:Q,险种!U:U,"有效",险种!E:E,E:E,险种!V:V,"&lt;=20210510")</f>
        <v>0</v>
      </c>
      <c r="Q45" s="10">
        <f>SUMIF(险种!E:E,E:E,险种!Y:Y)</f>
        <v>0</v>
      </c>
      <c r="R45" s="9">
        <f t="shared" si="1"/>
        <v>0</v>
      </c>
      <c r="S45" s="10">
        <f>SUMIF(险种!E:E,E:E,险种!Z:Z)</f>
        <v>0</v>
      </c>
      <c r="T45" s="10">
        <f>SUMIFS(险种!Z:Z,险种!U:U,"有效",险种!E:E,E:E)</f>
        <v>0</v>
      </c>
      <c r="U45" s="10">
        <f>SUMIF(认购!D:D,E:E,认购!E:E)</f>
        <v>200</v>
      </c>
      <c r="V45" s="10">
        <f t="shared" si="2"/>
        <v>0</v>
      </c>
      <c r="W45" s="10">
        <f t="shared" si="3"/>
        <v>0</v>
      </c>
      <c r="X45" s="10">
        <f>SUMIF(保单!R:R,E:E,保单!BE:BE)*IF(U:U&gt;1,1,0)</f>
        <v>0</v>
      </c>
    </row>
    <row r="46" spans="1:24">
      <c r="A46" s="5" t="s">
        <v>42</v>
      </c>
      <c r="B46" s="5" t="s">
        <v>43</v>
      </c>
      <c r="C46" s="5" t="s">
        <v>44</v>
      </c>
      <c r="D46" s="5" t="s">
        <v>256</v>
      </c>
      <c r="E46" s="5">
        <v>6549661202</v>
      </c>
      <c r="F46" s="5" t="s">
        <v>117</v>
      </c>
      <c r="G46" s="9">
        <f>SUMIF(险种!E:E,E:E,险种!R:R)-SUMIFS(险种!R:R,险种!U:U,"终止",险种!E:E,E:E)</f>
        <v>0</v>
      </c>
      <c r="H46" s="9">
        <f>SUMIFS(险种!R:R,险种!U:U,"有效",险种!E:E,E:E)</f>
        <v>0</v>
      </c>
      <c r="I46" s="9">
        <f>SUMIF(险种!E:E,E:E,险种!Q:Q)-SUMIFS(险种!Q:Q,险种!U:U,"终止",险种!E:E,E:E)</f>
        <v>0</v>
      </c>
      <c r="J46" s="9">
        <f>SUMIFS(险种!Q:Q,险种!U:U,"有效",险种!E:E,E:E)</f>
        <v>0</v>
      </c>
      <c r="K46" s="10">
        <f>SUMIF(险种!E:E,E:E,险种!W:W)</f>
        <v>0</v>
      </c>
      <c r="L46" s="10">
        <f t="shared" si="0"/>
        <v>0</v>
      </c>
      <c r="M46" s="9">
        <f>SUMIFS(险种!Q:Q,险种!E:E,E:E,险种!V:V,"&lt;=20210506")-SUMIFS(险种!Q:Q,险种!U:U,"终止",险种!E:E,E:E,险种!V:V,"&lt;=20210506")</f>
        <v>0</v>
      </c>
      <c r="N46" s="9">
        <f>SUMIFS(险种!Q:Q,险种!U:U,"有效",险种!E:E,E:E,险种!V:V,"&lt;=20210506")</f>
        <v>0</v>
      </c>
      <c r="O46" s="9">
        <f>SUMIFS(险种!Q:Q,险种!E:E,E:E,险种!V:V,"&lt;=20210510")-SUMIFS(险种!Q:Q,险种!U:U,"终止",险种!E:E,E:E,险种!V:V,"&lt;=20210510")</f>
        <v>0</v>
      </c>
      <c r="P46" s="9">
        <f>SUMIFS(险种!Q:Q,险种!U:U,"有效",险种!E:E,E:E,险种!V:V,"&lt;=20210510")</f>
        <v>0</v>
      </c>
      <c r="Q46" s="10">
        <f>SUMIF(险种!E:E,E:E,险种!Y:Y)</f>
        <v>0</v>
      </c>
      <c r="R46" s="9">
        <f t="shared" si="1"/>
        <v>0</v>
      </c>
      <c r="S46" s="10">
        <f>SUMIF(险种!E:E,E:E,险种!Z:Z)</f>
        <v>0</v>
      </c>
      <c r="T46" s="10">
        <f>SUMIFS(险种!Z:Z,险种!U:U,"有效",险种!E:E,E:E)</f>
        <v>0</v>
      </c>
      <c r="U46" s="10">
        <f>SUMIF(认购!D:D,E:E,认购!E:E)</f>
        <v>0</v>
      </c>
      <c r="V46" s="10">
        <f t="shared" si="2"/>
        <v>0</v>
      </c>
      <c r="W46" s="10">
        <f t="shared" si="3"/>
        <v>0</v>
      </c>
      <c r="X46" s="10">
        <f>SUMIF(保单!R:R,E:E,保单!BE:BE)*IF(U:U&gt;1,1,0)</f>
        <v>0</v>
      </c>
    </row>
    <row r="47" spans="1:24">
      <c r="A47" s="5" t="s">
        <v>36</v>
      </c>
      <c r="B47" s="5" t="s">
        <v>257</v>
      </c>
      <c r="C47" s="5" t="s">
        <v>258</v>
      </c>
      <c r="D47" s="5" t="s">
        <v>259</v>
      </c>
      <c r="E47" s="5">
        <v>6549233322</v>
      </c>
      <c r="F47" s="5" t="s">
        <v>117</v>
      </c>
      <c r="G47" s="9">
        <f>SUMIF(险种!E:E,E:E,险种!R:R)-SUMIFS(险种!R:R,险种!U:U,"终止",险种!E:E,E:E)</f>
        <v>0</v>
      </c>
      <c r="H47" s="9">
        <f>SUMIFS(险种!R:R,险种!U:U,"有效",险种!E:E,E:E)</f>
        <v>0</v>
      </c>
      <c r="I47" s="9">
        <f>SUMIF(险种!E:E,E:E,险种!Q:Q)-SUMIFS(险种!Q:Q,险种!U:U,"终止",险种!E:E,E:E)</f>
        <v>0</v>
      </c>
      <c r="J47" s="9">
        <f>SUMIFS(险种!Q:Q,险种!U:U,"有效",险种!E:E,E:E)</f>
        <v>0</v>
      </c>
      <c r="K47" s="10">
        <f>SUMIF(险种!E:E,E:E,险种!W:W)</f>
        <v>0</v>
      </c>
      <c r="L47" s="10">
        <f t="shared" si="0"/>
        <v>0</v>
      </c>
      <c r="M47" s="9">
        <f>SUMIFS(险种!Q:Q,险种!E:E,E:E,险种!V:V,"&lt;=20210506")-SUMIFS(险种!Q:Q,险种!U:U,"终止",险种!E:E,E:E,险种!V:V,"&lt;=20210506")</f>
        <v>0</v>
      </c>
      <c r="N47" s="9">
        <f>SUMIFS(险种!Q:Q,险种!U:U,"有效",险种!E:E,E:E,险种!V:V,"&lt;=20210506")</f>
        <v>0</v>
      </c>
      <c r="O47" s="9">
        <f>SUMIFS(险种!Q:Q,险种!E:E,E:E,险种!V:V,"&lt;=20210510")-SUMIFS(险种!Q:Q,险种!U:U,"终止",险种!E:E,E:E,险种!V:V,"&lt;=20210510")</f>
        <v>0</v>
      </c>
      <c r="P47" s="9">
        <f>SUMIFS(险种!Q:Q,险种!U:U,"有效",险种!E:E,E:E,险种!V:V,"&lt;=20210510")</f>
        <v>0</v>
      </c>
      <c r="Q47" s="10">
        <f>SUMIF(险种!E:E,E:E,险种!Y:Y)</f>
        <v>0</v>
      </c>
      <c r="R47" s="9">
        <f t="shared" si="1"/>
        <v>0</v>
      </c>
      <c r="S47" s="10">
        <f>SUMIF(险种!E:E,E:E,险种!Z:Z)</f>
        <v>0</v>
      </c>
      <c r="T47" s="10">
        <f>SUMIFS(险种!Z:Z,险种!U:U,"有效",险种!E:E,E:E)</f>
        <v>0</v>
      </c>
      <c r="U47" s="10">
        <f>SUMIF(认购!D:D,E:E,认购!E:E)</f>
        <v>0</v>
      </c>
      <c r="V47" s="10">
        <f t="shared" si="2"/>
        <v>0</v>
      </c>
      <c r="W47" s="10">
        <f t="shared" si="3"/>
        <v>0</v>
      </c>
      <c r="X47" s="10">
        <f>SUMIF(保单!R:R,E:E,保单!BE:BE)*IF(U:U&gt;1,1,0)</f>
        <v>0</v>
      </c>
    </row>
    <row r="48" spans="1:24">
      <c r="A48" s="5" t="s">
        <v>36</v>
      </c>
      <c r="B48" s="5" t="s">
        <v>59</v>
      </c>
      <c r="C48" s="5" t="s">
        <v>60</v>
      </c>
      <c r="D48" s="5" t="s">
        <v>260</v>
      </c>
      <c r="E48" s="5">
        <v>6549227922</v>
      </c>
      <c r="F48" s="5" t="s">
        <v>117</v>
      </c>
      <c r="G48" s="9">
        <f>SUMIF(险种!E:E,E:E,险种!R:R)-SUMIFS(险种!R:R,险种!U:U,"终止",险种!E:E,E:E)</f>
        <v>0</v>
      </c>
      <c r="H48" s="9">
        <f>SUMIFS(险种!R:R,险种!U:U,"有效",险种!E:E,E:E)</f>
        <v>0</v>
      </c>
      <c r="I48" s="9">
        <f>SUMIF(险种!E:E,E:E,险种!Q:Q)-SUMIFS(险种!Q:Q,险种!U:U,"终止",险种!E:E,E:E)</f>
        <v>0</v>
      </c>
      <c r="J48" s="9">
        <f>SUMIFS(险种!Q:Q,险种!U:U,"有效",险种!E:E,E:E)</f>
        <v>0</v>
      </c>
      <c r="K48" s="10">
        <f>SUMIF(险种!E:E,E:E,险种!W:W)</f>
        <v>0</v>
      </c>
      <c r="L48" s="10">
        <f t="shared" si="0"/>
        <v>0</v>
      </c>
      <c r="M48" s="9">
        <f>SUMIFS(险种!Q:Q,险种!E:E,E:E,险种!V:V,"&lt;=20210506")-SUMIFS(险种!Q:Q,险种!U:U,"终止",险种!E:E,E:E,险种!V:V,"&lt;=20210506")</f>
        <v>0</v>
      </c>
      <c r="N48" s="9">
        <f>SUMIFS(险种!Q:Q,险种!U:U,"有效",险种!E:E,E:E,险种!V:V,"&lt;=20210506")</f>
        <v>0</v>
      </c>
      <c r="O48" s="9">
        <f>SUMIFS(险种!Q:Q,险种!E:E,E:E,险种!V:V,"&lt;=20210510")-SUMIFS(险种!Q:Q,险种!U:U,"终止",险种!E:E,E:E,险种!V:V,"&lt;=20210510")</f>
        <v>0</v>
      </c>
      <c r="P48" s="9">
        <f>SUMIFS(险种!Q:Q,险种!U:U,"有效",险种!E:E,E:E,险种!V:V,"&lt;=20210510")</f>
        <v>0</v>
      </c>
      <c r="Q48" s="10">
        <f>SUMIF(险种!E:E,E:E,险种!Y:Y)</f>
        <v>0</v>
      </c>
      <c r="R48" s="9">
        <f t="shared" si="1"/>
        <v>0</v>
      </c>
      <c r="S48" s="10">
        <f>SUMIF(险种!E:E,E:E,险种!Z:Z)</f>
        <v>0</v>
      </c>
      <c r="T48" s="10">
        <f>SUMIFS(险种!Z:Z,险种!U:U,"有效",险种!E:E,E:E)</f>
        <v>0</v>
      </c>
      <c r="U48" s="10">
        <f>SUMIF(认购!D:D,E:E,认购!E:E)</f>
        <v>200</v>
      </c>
      <c r="V48" s="10">
        <f t="shared" si="2"/>
        <v>0</v>
      </c>
      <c r="W48" s="10">
        <f t="shared" si="3"/>
        <v>0</v>
      </c>
      <c r="X48" s="10">
        <f>SUMIF(保单!R:R,E:E,保单!BE:BE)*IF(U:U&gt;1,1,0)</f>
        <v>0</v>
      </c>
    </row>
    <row r="49" spans="1:24">
      <c r="A49" s="5" t="s">
        <v>42</v>
      </c>
      <c r="B49" s="5" t="s">
        <v>43</v>
      </c>
      <c r="C49" s="5" t="s">
        <v>199</v>
      </c>
      <c r="D49" s="5" t="s">
        <v>261</v>
      </c>
      <c r="E49" s="5">
        <v>6549480842</v>
      </c>
      <c r="F49" s="5" t="s">
        <v>117</v>
      </c>
      <c r="G49" s="9">
        <f>SUMIF(险种!E:E,E:E,险种!R:R)-SUMIFS(险种!R:R,险种!U:U,"终止",险种!E:E,E:E)</f>
        <v>0</v>
      </c>
      <c r="H49" s="9">
        <f>SUMIFS(险种!R:R,险种!U:U,"有效",险种!E:E,E:E)</f>
        <v>0</v>
      </c>
      <c r="I49" s="9">
        <f>SUMIF(险种!E:E,E:E,险种!Q:Q)-SUMIFS(险种!Q:Q,险种!U:U,"终止",险种!E:E,E:E)</f>
        <v>0</v>
      </c>
      <c r="J49" s="9">
        <f>SUMIFS(险种!Q:Q,险种!U:U,"有效",险种!E:E,E:E)</f>
        <v>0</v>
      </c>
      <c r="K49" s="10">
        <f>SUMIF(险种!E:E,E:E,险种!W:W)</f>
        <v>0</v>
      </c>
      <c r="L49" s="10">
        <f t="shared" si="0"/>
        <v>0</v>
      </c>
      <c r="M49" s="9">
        <f>SUMIFS(险种!Q:Q,险种!E:E,E:E,险种!V:V,"&lt;=20210506")-SUMIFS(险种!Q:Q,险种!U:U,"终止",险种!E:E,E:E,险种!V:V,"&lt;=20210506")</f>
        <v>0</v>
      </c>
      <c r="N49" s="9">
        <f>SUMIFS(险种!Q:Q,险种!U:U,"有效",险种!E:E,E:E,险种!V:V,"&lt;=20210506")</f>
        <v>0</v>
      </c>
      <c r="O49" s="9">
        <f>SUMIFS(险种!Q:Q,险种!E:E,E:E,险种!V:V,"&lt;=20210510")-SUMIFS(险种!Q:Q,险种!U:U,"终止",险种!E:E,E:E,险种!V:V,"&lt;=20210510")</f>
        <v>0</v>
      </c>
      <c r="P49" s="9">
        <f>SUMIFS(险种!Q:Q,险种!U:U,"有效",险种!E:E,E:E,险种!V:V,"&lt;=20210510")</f>
        <v>0</v>
      </c>
      <c r="Q49" s="10">
        <f>SUMIF(险种!E:E,E:E,险种!Y:Y)</f>
        <v>0</v>
      </c>
      <c r="R49" s="9">
        <f t="shared" si="1"/>
        <v>0</v>
      </c>
      <c r="S49" s="10">
        <f>SUMIF(险种!E:E,E:E,险种!Z:Z)</f>
        <v>0</v>
      </c>
      <c r="T49" s="10">
        <f>SUMIFS(险种!Z:Z,险种!U:U,"有效",险种!E:E,E:E)</f>
        <v>0</v>
      </c>
      <c r="U49" s="10">
        <f>SUMIF(认购!D:D,E:E,认购!E:E)</f>
        <v>200</v>
      </c>
      <c r="V49" s="10">
        <f t="shared" si="2"/>
        <v>0</v>
      </c>
      <c r="W49" s="10">
        <f t="shared" si="3"/>
        <v>0</v>
      </c>
      <c r="X49" s="10">
        <f>SUMIF(保单!R:R,E:E,保单!BE:BE)*IF(U:U&gt;1,1,0)</f>
        <v>0</v>
      </c>
    </row>
    <row r="50" spans="1:24">
      <c r="A50" s="5" t="s">
        <v>26</v>
      </c>
      <c r="B50" s="5" t="s">
        <v>27</v>
      </c>
      <c r="C50" s="5" t="s">
        <v>190</v>
      </c>
      <c r="D50" s="5" t="s">
        <v>262</v>
      </c>
      <c r="E50" s="5">
        <v>6548957762</v>
      </c>
      <c r="F50" s="5" t="s">
        <v>117</v>
      </c>
      <c r="G50" s="9">
        <f>SUMIF(险种!E:E,E:E,险种!R:R)-SUMIFS(险种!R:R,险种!U:U,"终止",险种!E:E,E:E)</f>
        <v>0</v>
      </c>
      <c r="H50" s="9">
        <f>SUMIFS(险种!R:R,险种!U:U,"有效",险种!E:E,E:E)</f>
        <v>0</v>
      </c>
      <c r="I50" s="9">
        <f>SUMIF(险种!E:E,E:E,险种!Q:Q)-SUMIFS(险种!Q:Q,险种!U:U,"终止",险种!E:E,E:E)</f>
        <v>0</v>
      </c>
      <c r="J50" s="9">
        <f>SUMIFS(险种!Q:Q,险种!U:U,"有效",险种!E:E,E:E)</f>
        <v>0</v>
      </c>
      <c r="K50" s="10">
        <f>SUMIF(险种!E:E,E:E,险种!W:W)</f>
        <v>0</v>
      </c>
      <c r="L50" s="10">
        <f t="shared" si="0"/>
        <v>0</v>
      </c>
      <c r="M50" s="9">
        <f>SUMIFS(险种!Q:Q,险种!E:E,E:E,险种!V:V,"&lt;=20210506")-SUMIFS(险种!Q:Q,险种!U:U,"终止",险种!E:E,E:E,险种!V:V,"&lt;=20210506")</f>
        <v>0</v>
      </c>
      <c r="N50" s="9">
        <f>SUMIFS(险种!Q:Q,险种!U:U,"有效",险种!E:E,E:E,险种!V:V,"&lt;=20210506")</f>
        <v>0</v>
      </c>
      <c r="O50" s="9">
        <f>SUMIFS(险种!Q:Q,险种!E:E,E:E,险种!V:V,"&lt;=20210510")-SUMIFS(险种!Q:Q,险种!U:U,"终止",险种!E:E,E:E,险种!V:V,"&lt;=20210510")</f>
        <v>0</v>
      </c>
      <c r="P50" s="9">
        <f>SUMIFS(险种!Q:Q,险种!U:U,"有效",险种!E:E,E:E,险种!V:V,"&lt;=20210510")</f>
        <v>0</v>
      </c>
      <c r="Q50" s="10">
        <f>SUMIF(险种!E:E,E:E,险种!Y:Y)</f>
        <v>0</v>
      </c>
      <c r="R50" s="9">
        <f t="shared" si="1"/>
        <v>0</v>
      </c>
      <c r="S50" s="10">
        <f>SUMIF(险种!E:E,E:E,险种!Z:Z)</f>
        <v>0</v>
      </c>
      <c r="T50" s="10">
        <f>SUMIFS(险种!Z:Z,险种!U:U,"有效",险种!E:E,E:E)</f>
        <v>0</v>
      </c>
      <c r="U50" s="10">
        <f>SUMIF(认购!D:D,E:E,认购!E:E)</f>
        <v>0</v>
      </c>
      <c r="V50" s="10">
        <f t="shared" si="2"/>
        <v>0</v>
      </c>
      <c r="W50" s="10">
        <f t="shared" si="3"/>
        <v>0</v>
      </c>
      <c r="X50" s="10">
        <f>SUMIF(保单!R:R,E:E,保单!BE:BE)*IF(U:U&gt;1,1,0)</f>
        <v>0</v>
      </c>
    </row>
    <row r="51" spans="1:24">
      <c r="A51" s="5" t="s">
        <v>26</v>
      </c>
      <c r="B51" s="5" t="s">
        <v>194</v>
      </c>
      <c r="C51" s="5" t="s">
        <v>195</v>
      </c>
      <c r="D51" s="5" t="s">
        <v>263</v>
      </c>
      <c r="E51" s="5">
        <v>6547564382</v>
      </c>
      <c r="F51" s="5" t="s">
        <v>117</v>
      </c>
      <c r="G51" s="9">
        <f>SUMIF(险种!E:E,E:E,险种!R:R)-SUMIFS(险种!R:R,险种!U:U,"终止",险种!E:E,E:E)</f>
        <v>0</v>
      </c>
      <c r="H51" s="9">
        <f>SUMIFS(险种!R:R,险种!U:U,"有效",险种!E:E,E:E)</f>
        <v>0</v>
      </c>
      <c r="I51" s="9">
        <f>SUMIF(险种!E:E,E:E,险种!Q:Q)-SUMIFS(险种!Q:Q,险种!U:U,"终止",险种!E:E,E:E)</f>
        <v>0</v>
      </c>
      <c r="J51" s="9">
        <f>SUMIFS(险种!Q:Q,险种!U:U,"有效",险种!E:E,E:E)</f>
        <v>0</v>
      </c>
      <c r="K51" s="10">
        <f>SUMIF(险种!E:E,E:E,险种!W:W)</f>
        <v>0</v>
      </c>
      <c r="L51" s="10">
        <f t="shared" si="0"/>
        <v>0</v>
      </c>
      <c r="M51" s="9">
        <f>SUMIFS(险种!Q:Q,险种!E:E,E:E,险种!V:V,"&lt;=20210506")-SUMIFS(险种!Q:Q,险种!U:U,"终止",险种!E:E,E:E,险种!V:V,"&lt;=20210506")</f>
        <v>0</v>
      </c>
      <c r="N51" s="9">
        <f>SUMIFS(险种!Q:Q,险种!U:U,"有效",险种!E:E,E:E,险种!V:V,"&lt;=20210506")</f>
        <v>0</v>
      </c>
      <c r="O51" s="9">
        <f>SUMIFS(险种!Q:Q,险种!E:E,E:E,险种!V:V,"&lt;=20210510")-SUMIFS(险种!Q:Q,险种!U:U,"终止",险种!E:E,E:E,险种!V:V,"&lt;=20210510")</f>
        <v>0</v>
      </c>
      <c r="P51" s="9">
        <f>SUMIFS(险种!Q:Q,险种!U:U,"有效",险种!E:E,E:E,险种!V:V,"&lt;=20210510")</f>
        <v>0</v>
      </c>
      <c r="Q51" s="10">
        <f>SUMIF(险种!E:E,E:E,险种!Y:Y)</f>
        <v>0</v>
      </c>
      <c r="R51" s="9">
        <f t="shared" si="1"/>
        <v>0</v>
      </c>
      <c r="S51" s="10">
        <f>SUMIF(险种!E:E,E:E,险种!Z:Z)</f>
        <v>0</v>
      </c>
      <c r="T51" s="10">
        <f>SUMIFS(险种!Z:Z,险种!U:U,"有效",险种!E:E,E:E)</f>
        <v>0</v>
      </c>
      <c r="U51" s="10">
        <f>SUMIF(认购!D:D,E:E,认购!E:E)</f>
        <v>0</v>
      </c>
      <c r="V51" s="10">
        <f t="shared" si="2"/>
        <v>0</v>
      </c>
      <c r="W51" s="10">
        <f t="shared" si="3"/>
        <v>0</v>
      </c>
      <c r="X51" s="10">
        <f>SUMIF(保单!R:R,E:E,保单!BE:BE)*IF(U:U&gt;1,1,0)</f>
        <v>0</v>
      </c>
    </row>
    <row r="52" spans="1:24">
      <c r="A52" s="5" t="s">
        <v>26</v>
      </c>
      <c r="B52" s="5" t="s">
        <v>27</v>
      </c>
      <c r="C52" s="5" t="s">
        <v>66</v>
      </c>
      <c r="D52" s="5" t="s">
        <v>264</v>
      </c>
      <c r="E52" s="5">
        <v>6547517232</v>
      </c>
      <c r="F52" s="5" t="s">
        <v>117</v>
      </c>
      <c r="G52" s="9">
        <f>SUMIF(险种!E:E,E:E,险种!R:R)-SUMIFS(险种!R:R,险种!U:U,"终止",险种!E:E,E:E)</f>
        <v>0</v>
      </c>
      <c r="H52" s="9">
        <f>SUMIFS(险种!R:R,险种!U:U,"有效",险种!E:E,E:E)</f>
        <v>0</v>
      </c>
      <c r="I52" s="9">
        <f>SUMIF(险种!E:E,E:E,险种!Q:Q)-SUMIFS(险种!Q:Q,险种!U:U,"终止",险种!E:E,E:E)</f>
        <v>0</v>
      </c>
      <c r="J52" s="9">
        <f>SUMIFS(险种!Q:Q,险种!U:U,"有效",险种!E:E,E:E)</f>
        <v>0</v>
      </c>
      <c r="K52" s="10">
        <f>SUMIF(险种!E:E,E:E,险种!W:W)</f>
        <v>0</v>
      </c>
      <c r="L52" s="10">
        <f t="shared" si="0"/>
        <v>0</v>
      </c>
      <c r="M52" s="9">
        <f>SUMIFS(险种!Q:Q,险种!E:E,E:E,险种!V:V,"&lt;=20210506")-SUMIFS(险种!Q:Q,险种!U:U,"终止",险种!E:E,E:E,险种!V:V,"&lt;=20210506")</f>
        <v>0</v>
      </c>
      <c r="N52" s="9">
        <f>SUMIFS(险种!Q:Q,险种!U:U,"有效",险种!E:E,E:E,险种!V:V,"&lt;=20210506")</f>
        <v>0</v>
      </c>
      <c r="O52" s="9">
        <f>SUMIFS(险种!Q:Q,险种!E:E,E:E,险种!V:V,"&lt;=20210510")-SUMIFS(险种!Q:Q,险种!U:U,"终止",险种!E:E,E:E,险种!V:V,"&lt;=20210510")</f>
        <v>0</v>
      </c>
      <c r="P52" s="9">
        <f>SUMIFS(险种!Q:Q,险种!U:U,"有效",险种!E:E,E:E,险种!V:V,"&lt;=20210510")</f>
        <v>0</v>
      </c>
      <c r="Q52" s="10">
        <f>SUMIF(险种!E:E,E:E,险种!Y:Y)</f>
        <v>0</v>
      </c>
      <c r="R52" s="9">
        <f t="shared" si="1"/>
        <v>0</v>
      </c>
      <c r="S52" s="10">
        <f>SUMIF(险种!E:E,E:E,险种!Z:Z)</f>
        <v>0</v>
      </c>
      <c r="T52" s="10">
        <f>SUMIFS(险种!Z:Z,险种!U:U,"有效",险种!E:E,E:E)</f>
        <v>0</v>
      </c>
      <c r="U52" s="10">
        <f>SUMIF(认购!D:D,E:E,认购!E:E)</f>
        <v>200</v>
      </c>
      <c r="V52" s="10">
        <f t="shared" si="2"/>
        <v>0</v>
      </c>
      <c r="W52" s="10">
        <f t="shared" si="3"/>
        <v>0</v>
      </c>
      <c r="X52" s="10">
        <f>SUMIF(保单!R:R,E:E,保单!BE:BE)*IF(U:U&gt;1,1,0)</f>
        <v>0</v>
      </c>
    </row>
    <row r="53" spans="1:24">
      <c r="A53" s="5" t="s">
        <v>26</v>
      </c>
      <c r="B53" s="5" t="s">
        <v>27</v>
      </c>
      <c r="C53" s="5" t="s">
        <v>66</v>
      </c>
      <c r="D53" s="5" t="s">
        <v>265</v>
      </c>
      <c r="E53" s="5">
        <v>6547493692</v>
      </c>
      <c r="F53" s="5" t="s">
        <v>117</v>
      </c>
      <c r="G53" s="9">
        <f>SUMIF(险种!E:E,E:E,险种!R:R)-SUMIFS(险种!R:R,险种!U:U,"终止",险种!E:E,E:E)</f>
        <v>0</v>
      </c>
      <c r="H53" s="9">
        <f>SUMIFS(险种!R:R,险种!U:U,"有效",险种!E:E,E:E)</f>
        <v>0</v>
      </c>
      <c r="I53" s="9">
        <f>SUMIF(险种!E:E,E:E,险种!Q:Q)-SUMIFS(险种!Q:Q,险种!U:U,"终止",险种!E:E,E:E)</f>
        <v>0</v>
      </c>
      <c r="J53" s="9">
        <f>SUMIFS(险种!Q:Q,险种!U:U,"有效",险种!E:E,E:E)</f>
        <v>0</v>
      </c>
      <c r="K53" s="10">
        <f>SUMIF(险种!E:E,E:E,险种!W:W)</f>
        <v>0</v>
      </c>
      <c r="L53" s="10">
        <f t="shared" si="0"/>
        <v>0</v>
      </c>
      <c r="M53" s="9">
        <f>SUMIFS(险种!Q:Q,险种!E:E,E:E,险种!V:V,"&lt;=20210506")-SUMIFS(险种!Q:Q,险种!U:U,"终止",险种!E:E,E:E,险种!V:V,"&lt;=20210506")</f>
        <v>0</v>
      </c>
      <c r="N53" s="9">
        <f>SUMIFS(险种!Q:Q,险种!U:U,"有效",险种!E:E,E:E,险种!V:V,"&lt;=20210506")</f>
        <v>0</v>
      </c>
      <c r="O53" s="9">
        <f>SUMIFS(险种!Q:Q,险种!E:E,E:E,险种!V:V,"&lt;=20210510")-SUMIFS(险种!Q:Q,险种!U:U,"终止",险种!E:E,E:E,险种!V:V,"&lt;=20210510")</f>
        <v>0</v>
      </c>
      <c r="P53" s="9">
        <f>SUMIFS(险种!Q:Q,险种!U:U,"有效",险种!E:E,E:E,险种!V:V,"&lt;=20210510")</f>
        <v>0</v>
      </c>
      <c r="Q53" s="10">
        <f>SUMIF(险种!E:E,E:E,险种!Y:Y)</f>
        <v>0</v>
      </c>
      <c r="R53" s="9">
        <f t="shared" si="1"/>
        <v>0</v>
      </c>
      <c r="S53" s="10">
        <f>SUMIF(险种!E:E,E:E,险种!Z:Z)</f>
        <v>0</v>
      </c>
      <c r="T53" s="10">
        <f>SUMIFS(险种!Z:Z,险种!U:U,"有效",险种!E:E,E:E)</f>
        <v>0</v>
      </c>
      <c r="U53" s="10">
        <f>SUMIF(认购!D:D,E:E,认购!E:E)</f>
        <v>200</v>
      </c>
      <c r="V53" s="10">
        <f t="shared" si="2"/>
        <v>0</v>
      </c>
      <c r="W53" s="10">
        <f t="shared" si="3"/>
        <v>0</v>
      </c>
      <c r="X53" s="10">
        <f>SUMIF(保单!R:R,E:E,保单!BE:BE)*IF(U:U&gt;1,1,0)</f>
        <v>0</v>
      </c>
    </row>
    <row r="54" spans="1:24">
      <c r="A54" s="5" t="s">
        <v>26</v>
      </c>
      <c r="B54" s="5" t="s">
        <v>194</v>
      </c>
      <c r="C54" s="5" t="s">
        <v>195</v>
      </c>
      <c r="D54" s="5" t="s">
        <v>266</v>
      </c>
      <c r="E54" s="5">
        <v>6545451222</v>
      </c>
      <c r="F54" s="5" t="s">
        <v>117</v>
      </c>
      <c r="G54" s="9">
        <f>SUMIF(险种!E:E,E:E,险种!R:R)-SUMIFS(险种!R:R,险种!U:U,"终止",险种!E:E,E:E)</f>
        <v>0</v>
      </c>
      <c r="H54" s="9">
        <f>SUMIFS(险种!R:R,险种!U:U,"有效",险种!E:E,E:E)</f>
        <v>0</v>
      </c>
      <c r="I54" s="9">
        <f>SUMIF(险种!E:E,E:E,险种!Q:Q)-SUMIFS(险种!Q:Q,险种!U:U,"终止",险种!E:E,E:E)</f>
        <v>0</v>
      </c>
      <c r="J54" s="9">
        <f>SUMIFS(险种!Q:Q,险种!U:U,"有效",险种!E:E,E:E)</f>
        <v>0</v>
      </c>
      <c r="K54" s="10">
        <f>SUMIF(险种!E:E,E:E,险种!W:W)</f>
        <v>0</v>
      </c>
      <c r="L54" s="10">
        <f t="shared" si="0"/>
        <v>0</v>
      </c>
      <c r="M54" s="9">
        <f>SUMIFS(险种!Q:Q,险种!E:E,E:E,险种!V:V,"&lt;=20210506")-SUMIFS(险种!Q:Q,险种!U:U,"终止",险种!E:E,E:E,险种!V:V,"&lt;=20210506")</f>
        <v>0</v>
      </c>
      <c r="N54" s="9">
        <f>SUMIFS(险种!Q:Q,险种!U:U,"有效",险种!E:E,E:E,险种!V:V,"&lt;=20210506")</f>
        <v>0</v>
      </c>
      <c r="O54" s="9">
        <f>SUMIFS(险种!Q:Q,险种!E:E,E:E,险种!V:V,"&lt;=20210510")-SUMIFS(险种!Q:Q,险种!U:U,"终止",险种!E:E,E:E,险种!V:V,"&lt;=20210510")</f>
        <v>0</v>
      </c>
      <c r="P54" s="9">
        <f>SUMIFS(险种!Q:Q,险种!U:U,"有效",险种!E:E,E:E,险种!V:V,"&lt;=20210510")</f>
        <v>0</v>
      </c>
      <c r="Q54" s="10">
        <f>SUMIF(险种!E:E,E:E,险种!Y:Y)</f>
        <v>0</v>
      </c>
      <c r="R54" s="9">
        <f t="shared" si="1"/>
        <v>0</v>
      </c>
      <c r="S54" s="10">
        <f>SUMIF(险种!E:E,E:E,险种!Z:Z)</f>
        <v>0</v>
      </c>
      <c r="T54" s="10">
        <f>SUMIFS(险种!Z:Z,险种!U:U,"有效",险种!E:E,E:E)</f>
        <v>0</v>
      </c>
      <c r="U54" s="10">
        <f>SUMIF(认购!D:D,E:E,认购!E:E)</f>
        <v>0</v>
      </c>
      <c r="V54" s="10">
        <f t="shared" si="2"/>
        <v>0</v>
      </c>
      <c r="W54" s="10">
        <f t="shared" si="3"/>
        <v>0</v>
      </c>
      <c r="X54" s="10">
        <f>SUMIF(保单!R:R,E:E,保单!BE:BE)*IF(U:U&gt;1,1,0)</f>
        <v>0</v>
      </c>
    </row>
    <row r="55" spans="1:24">
      <c r="A55" s="5" t="s">
        <v>26</v>
      </c>
      <c r="B55" s="5" t="s">
        <v>161</v>
      </c>
      <c r="C55" s="5" t="s">
        <v>186</v>
      </c>
      <c r="D55" s="5" t="s">
        <v>267</v>
      </c>
      <c r="E55" s="5">
        <v>6529280332</v>
      </c>
      <c r="F55" s="5" t="s">
        <v>126</v>
      </c>
      <c r="G55" s="9">
        <f>SUMIF(险种!E:E,E:E,险种!R:R)-SUMIFS(险种!R:R,险种!U:U,"终止",险种!E:E,E:E)</f>
        <v>0</v>
      </c>
      <c r="H55" s="9">
        <f>SUMIFS(险种!R:R,险种!U:U,"有效",险种!E:E,E:E)</f>
        <v>0</v>
      </c>
      <c r="I55" s="9">
        <f>SUMIF(险种!E:E,E:E,险种!Q:Q)-SUMIFS(险种!Q:Q,险种!U:U,"终止",险种!E:E,E:E)</f>
        <v>0</v>
      </c>
      <c r="J55" s="9">
        <f>SUMIFS(险种!Q:Q,险种!U:U,"有效",险种!E:E,E:E)</f>
        <v>0</v>
      </c>
      <c r="K55" s="10">
        <f>SUMIF(险种!E:E,E:E,险种!W:W)</f>
        <v>0</v>
      </c>
      <c r="L55" s="10">
        <f t="shared" si="0"/>
        <v>0</v>
      </c>
      <c r="M55" s="9">
        <f>SUMIFS(险种!Q:Q,险种!E:E,E:E,险种!V:V,"&lt;=20210506")-SUMIFS(险种!Q:Q,险种!U:U,"终止",险种!E:E,E:E,险种!V:V,"&lt;=20210506")</f>
        <v>0</v>
      </c>
      <c r="N55" s="9">
        <f>SUMIFS(险种!Q:Q,险种!U:U,"有效",险种!E:E,E:E,险种!V:V,"&lt;=20210506")</f>
        <v>0</v>
      </c>
      <c r="O55" s="9">
        <f>SUMIFS(险种!Q:Q,险种!E:E,E:E,险种!V:V,"&lt;=20210510")-SUMIFS(险种!Q:Q,险种!U:U,"终止",险种!E:E,E:E,险种!V:V,"&lt;=20210510")</f>
        <v>0</v>
      </c>
      <c r="P55" s="9">
        <f>SUMIFS(险种!Q:Q,险种!U:U,"有效",险种!E:E,E:E,险种!V:V,"&lt;=20210510")</f>
        <v>0</v>
      </c>
      <c r="Q55" s="10">
        <f>SUMIF(险种!E:E,E:E,险种!Y:Y)</f>
        <v>0</v>
      </c>
      <c r="R55" s="9">
        <f t="shared" si="1"/>
        <v>0</v>
      </c>
      <c r="S55" s="10">
        <f>SUMIF(险种!E:E,E:E,险种!Z:Z)</f>
        <v>0</v>
      </c>
      <c r="T55" s="10">
        <f>SUMIFS(险种!Z:Z,险种!U:U,"有效",险种!E:E,E:E)</f>
        <v>0</v>
      </c>
      <c r="U55" s="10">
        <f>SUMIF(认购!D:D,E:E,认购!E:E)</f>
        <v>0</v>
      </c>
      <c r="V55" s="10">
        <f t="shared" si="2"/>
        <v>0</v>
      </c>
      <c r="W55" s="10">
        <f t="shared" si="3"/>
        <v>0</v>
      </c>
      <c r="X55" s="10">
        <f>SUMIF(保单!R:R,E:E,保单!BE:BE)*IF(U:U&gt;1,1,0)</f>
        <v>0</v>
      </c>
    </row>
    <row r="56" spans="1:24">
      <c r="A56" s="5" t="s">
        <v>26</v>
      </c>
      <c r="B56" s="5" t="s">
        <v>27</v>
      </c>
      <c r="C56" s="5" t="s">
        <v>66</v>
      </c>
      <c r="D56" s="5" t="s">
        <v>268</v>
      </c>
      <c r="E56" s="5">
        <v>6526885242</v>
      </c>
      <c r="F56" s="5" t="s">
        <v>126</v>
      </c>
      <c r="G56" s="9">
        <f>SUMIF(险种!E:E,E:E,险种!R:R)-SUMIFS(险种!R:R,险种!U:U,"终止",险种!E:E,E:E)</f>
        <v>0</v>
      </c>
      <c r="H56" s="9">
        <f>SUMIFS(险种!R:R,险种!U:U,"有效",险种!E:E,E:E)</f>
        <v>0</v>
      </c>
      <c r="I56" s="9">
        <f>SUMIF(险种!E:E,E:E,险种!Q:Q)-SUMIFS(险种!Q:Q,险种!U:U,"终止",险种!E:E,E:E)</f>
        <v>0</v>
      </c>
      <c r="J56" s="9">
        <f>SUMIFS(险种!Q:Q,险种!U:U,"有效",险种!E:E,E:E)</f>
        <v>0</v>
      </c>
      <c r="K56" s="10">
        <f>SUMIF(险种!E:E,E:E,险种!W:W)</f>
        <v>0</v>
      </c>
      <c r="L56" s="10">
        <f t="shared" si="0"/>
        <v>0</v>
      </c>
      <c r="M56" s="9">
        <f>SUMIFS(险种!Q:Q,险种!E:E,E:E,险种!V:V,"&lt;=20210506")-SUMIFS(险种!Q:Q,险种!U:U,"终止",险种!E:E,E:E,险种!V:V,"&lt;=20210506")</f>
        <v>0</v>
      </c>
      <c r="N56" s="9">
        <f>SUMIFS(险种!Q:Q,险种!U:U,"有效",险种!E:E,E:E,险种!V:V,"&lt;=20210506")</f>
        <v>0</v>
      </c>
      <c r="O56" s="9">
        <f>SUMIFS(险种!Q:Q,险种!E:E,E:E,险种!V:V,"&lt;=20210510")-SUMIFS(险种!Q:Q,险种!U:U,"终止",险种!E:E,E:E,险种!V:V,"&lt;=20210510")</f>
        <v>0</v>
      </c>
      <c r="P56" s="9">
        <f>SUMIFS(险种!Q:Q,险种!U:U,"有效",险种!E:E,E:E,险种!V:V,"&lt;=20210510")</f>
        <v>0</v>
      </c>
      <c r="Q56" s="10">
        <f>SUMIF(险种!E:E,E:E,险种!Y:Y)</f>
        <v>0</v>
      </c>
      <c r="R56" s="9">
        <f t="shared" si="1"/>
        <v>0</v>
      </c>
      <c r="S56" s="10">
        <f>SUMIF(险种!E:E,E:E,险种!Z:Z)</f>
        <v>0</v>
      </c>
      <c r="T56" s="10">
        <f>SUMIFS(险种!Z:Z,险种!U:U,"有效",险种!E:E,E:E)</f>
        <v>0</v>
      </c>
      <c r="U56" s="10">
        <f>SUMIF(认购!D:D,E:E,认购!E:E)</f>
        <v>200</v>
      </c>
      <c r="V56" s="10">
        <f t="shared" si="2"/>
        <v>0</v>
      </c>
      <c r="W56" s="10">
        <f t="shared" si="3"/>
        <v>0</v>
      </c>
      <c r="X56" s="10">
        <f>SUMIF(保单!R:R,E:E,保单!BE:BE)*IF(U:U&gt;1,1,0)</f>
        <v>0</v>
      </c>
    </row>
    <row r="57" spans="1:24">
      <c r="A57" s="5" t="s">
        <v>42</v>
      </c>
      <c r="B57" s="5" t="s">
        <v>43</v>
      </c>
      <c r="C57" s="5" t="s">
        <v>44</v>
      </c>
      <c r="D57" s="5" t="s">
        <v>269</v>
      </c>
      <c r="E57" s="5">
        <v>6524201922</v>
      </c>
      <c r="F57" s="5" t="s">
        <v>117</v>
      </c>
      <c r="G57" s="9">
        <f>SUMIF(险种!E:E,E:E,险种!R:R)-SUMIFS(险种!R:R,险种!U:U,"终止",险种!E:E,E:E)</f>
        <v>0</v>
      </c>
      <c r="H57" s="9">
        <f>SUMIFS(险种!R:R,险种!U:U,"有效",险种!E:E,E:E)</f>
        <v>0</v>
      </c>
      <c r="I57" s="9">
        <f>SUMIF(险种!E:E,E:E,险种!Q:Q)-SUMIFS(险种!Q:Q,险种!U:U,"终止",险种!E:E,E:E)</f>
        <v>0</v>
      </c>
      <c r="J57" s="9">
        <f>SUMIFS(险种!Q:Q,险种!U:U,"有效",险种!E:E,E:E)</f>
        <v>0</v>
      </c>
      <c r="K57" s="10">
        <f>SUMIF(险种!E:E,E:E,险种!W:W)</f>
        <v>0</v>
      </c>
      <c r="L57" s="10">
        <f t="shared" si="0"/>
        <v>0</v>
      </c>
      <c r="M57" s="9">
        <f>SUMIFS(险种!Q:Q,险种!E:E,E:E,险种!V:V,"&lt;=20210506")-SUMIFS(险种!Q:Q,险种!U:U,"终止",险种!E:E,E:E,险种!V:V,"&lt;=20210506")</f>
        <v>0</v>
      </c>
      <c r="N57" s="9">
        <f>SUMIFS(险种!Q:Q,险种!U:U,"有效",险种!E:E,E:E,险种!V:V,"&lt;=20210506")</f>
        <v>0</v>
      </c>
      <c r="O57" s="9">
        <f>SUMIFS(险种!Q:Q,险种!E:E,E:E,险种!V:V,"&lt;=20210510")-SUMIFS(险种!Q:Q,险种!U:U,"终止",险种!E:E,E:E,险种!V:V,"&lt;=20210510")</f>
        <v>0</v>
      </c>
      <c r="P57" s="9">
        <f>SUMIFS(险种!Q:Q,险种!U:U,"有效",险种!E:E,E:E,险种!V:V,"&lt;=20210510")</f>
        <v>0</v>
      </c>
      <c r="Q57" s="10">
        <f>SUMIF(险种!E:E,E:E,险种!Y:Y)</f>
        <v>0</v>
      </c>
      <c r="R57" s="9">
        <f t="shared" si="1"/>
        <v>0</v>
      </c>
      <c r="S57" s="10">
        <f>SUMIF(险种!E:E,E:E,险种!Z:Z)</f>
        <v>0</v>
      </c>
      <c r="T57" s="10">
        <f>SUMIFS(险种!Z:Z,险种!U:U,"有效",险种!E:E,E:E)</f>
        <v>0</v>
      </c>
      <c r="U57" s="10">
        <f>SUMIF(认购!D:D,E:E,认购!E:E)</f>
        <v>0</v>
      </c>
      <c r="V57" s="10">
        <f t="shared" si="2"/>
        <v>0</v>
      </c>
      <c r="W57" s="10">
        <f t="shared" si="3"/>
        <v>0</v>
      </c>
      <c r="X57" s="10">
        <f>SUMIF(保单!R:R,E:E,保单!BE:BE)*IF(U:U&gt;1,1,0)</f>
        <v>0</v>
      </c>
    </row>
    <row r="58" spans="1:24">
      <c r="A58" s="5" t="s">
        <v>26</v>
      </c>
      <c r="B58" s="5" t="s">
        <v>27</v>
      </c>
      <c r="C58" s="5" t="s">
        <v>182</v>
      </c>
      <c r="D58" s="5" t="s">
        <v>270</v>
      </c>
      <c r="E58" s="5">
        <v>6520282942</v>
      </c>
      <c r="F58" s="5" t="s">
        <v>117</v>
      </c>
      <c r="G58" s="9">
        <f>SUMIF(险种!E:E,E:E,险种!R:R)-SUMIFS(险种!R:R,险种!U:U,"终止",险种!E:E,E:E)</f>
        <v>0</v>
      </c>
      <c r="H58" s="9">
        <f>SUMIFS(险种!R:R,险种!U:U,"有效",险种!E:E,E:E)</f>
        <v>0</v>
      </c>
      <c r="I58" s="9">
        <f>SUMIF(险种!E:E,E:E,险种!Q:Q)-SUMIFS(险种!Q:Q,险种!U:U,"终止",险种!E:E,E:E)</f>
        <v>0</v>
      </c>
      <c r="J58" s="9">
        <f>SUMIFS(险种!Q:Q,险种!U:U,"有效",险种!E:E,E:E)</f>
        <v>0</v>
      </c>
      <c r="K58" s="10">
        <f>SUMIF(险种!E:E,E:E,险种!W:W)</f>
        <v>0</v>
      </c>
      <c r="L58" s="10">
        <f t="shared" si="0"/>
        <v>0</v>
      </c>
      <c r="M58" s="9">
        <f>SUMIFS(险种!Q:Q,险种!E:E,E:E,险种!V:V,"&lt;=20210506")-SUMIFS(险种!Q:Q,险种!U:U,"终止",险种!E:E,E:E,险种!V:V,"&lt;=20210506")</f>
        <v>0</v>
      </c>
      <c r="N58" s="9">
        <f>SUMIFS(险种!Q:Q,险种!U:U,"有效",险种!E:E,E:E,险种!V:V,"&lt;=20210506")</f>
        <v>0</v>
      </c>
      <c r="O58" s="9">
        <f>SUMIFS(险种!Q:Q,险种!E:E,E:E,险种!V:V,"&lt;=20210510")-SUMIFS(险种!Q:Q,险种!U:U,"终止",险种!E:E,E:E,险种!V:V,"&lt;=20210510")</f>
        <v>0</v>
      </c>
      <c r="P58" s="9">
        <f>SUMIFS(险种!Q:Q,险种!U:U,"有效",险种!E:E,E:E,险种!V:V,"&lt;=20210510")</f>
        <v>0</v>
      </c>
      <c r="Q58" s="10">
        <f>SUMIF(险种!E:E,E:E,险种!Y:Y)</f>
        <v>0</v>
      </c>
      <c r="R58" s="9">
        <f t="shared" si="1"/>
        <v>0</v>
      </c>
      <c r="S58" s="10">
        <f>SUMIF(险种!E:E,E:E,险种!Z:Z)</f>
        <v>0</v>
      </c>
      <c r="T58" s="10">
        <f>SUMIFS(险种!Z:Z,险种!U:U,"有效",险种!E:E,E:E)</f>
        <v>0</v>
      </c>
      <c r="U58" s="10">
        <f>SUMIF(认购!D:D,E:E,认购!E:E)</f>
        <v>0</v>
      </c>
      <c r="V58" s="10">
        <f t="shared" si="2"/>
        <v>0</v>
      </c>
      <c r="W58" s="10">
        <f t="shared" si="3"/>
        <v>0</v>
      </c>
      <c r="X58" s="10">
        <f>SUMIF(保单!R:R,E:E,保单!BE:BE)*IF(U:U&gt;1,1,0)</f>
        <v>0</v>
      </c>
    </row>
    <row r="59" spans="1:24">
      <c r="A59" s="5" t="s">
        <v>26</v>
      </c>
      <c r="B59" s="5" t="s">
        <v>27</v>
      </c>
      <c r="C59" s="5" t="s">
        <v>182</v>
      </c>
      <c r="D59" s="5" t="s">
        <v>271</v>
      </c>
      <c r="E59" s="5">
        <v>6520274772</v>
      </c>
      <c r="F59" s="5" t="s">
        <v>117</v>
      </c>
      <c r="G59" s="9">
        <f>SUMIF(险种!E:E,E:E,险种!R:R)-SUMIFS(险种!R:R,险种!U:U,"终止",险种!E:E,E:E)</f>
        <v>0</v>
      </c>
      <c r="H59" s="9">
        <f>SUMIFS(险种!R:R,险种!U:U,"有效",险种!E:E,E:E)</f>
        <v>0</v>
      </c>
      <c r="I59" s="9">
        <f>SUMIF(险种!E:E,E:E,险种!Q:Q)-SUMIFS(险种!Q:Q,险种!U:U,"终止",险种!E:E,E:E)</f>
        <v>0</v>
      </c>
      <c r="J59" s="9">
        <f>SUMIFS(险种!Q:Q,险种!U:U,"有效",险种!E:E,E:E)</f>
        <v>0</v>
      </c>
      <c r="K59" s="10">
        <f>SUMIF(险种!E:E,E:E,险种!W:W)</f>
        <v>0</v>
      </c>
      <c r="L59" s="10">
        <f t="shared" si="0"/>
        <v>0</v>
      </c>
      <c r="M59" s="9">
        <f>SUMIFS(险种!Q:Q,险种!E:E,E:E,险种!V:V,"&lt;=20210506")-SUMIFS(险种!Q:Q,险种!U:U,"终止",险种!E:E,E:E,险种!V:V,"&lt;=20210506")</f>
        <v>0</v>
      </c>
      <c r="N59" s="9">
        <f>SUMIFS(险种!Q:Q,险种!U:U,"有效",险种!E:E,E:E,险种!V:V,"&lt;=20210506")</f>
        <v>0</v>
      </c>
      <c r="O59" s="9">
        <f>SUMIFS(险种!Q:Q,险种!E:E,E:E,险种!V:V,"&lt;=20210510")-SUMIFS(险种!Q:Q,险种!U:U,"终止",险种!E:E,E:E,险种!V:V,"&lt;=20210510")</f>
        <v>0</v>
      </c>
      <c r="P59" s="9">
        <f>SUMIFS(险种!Q:Q,险种!U:U,"有效",险种!E:E,E:E,险种!V:V,"&lt;=20210510")</f>
        <v>0</v>
      </c>
      <c r="Q59" s="10">
        <f>SUMIF(险种!E:E,E:E,险种!Y:Y)</f>
        <v>0</v>
      </c>
      <c r="R59" s="9">
        <f t="shared" si="1"/>
        <v>0</v>
      </c>
      <c r="S59" s="10">
        <f>SUMIF(险种!E:E,E:E,险种!Z:Z)</f>
        <v>0</v>
      </c>
      <c r="T59" s="10">
        <f>SUMIFS(险种!Z:Z,险种!U:U,"有效",险种!E:E,E:E)</f>
        <v>0</v>
      </c>
      <c r="U59" s="10">
        <f>SUMIF(认购!D:D,E:E,认购!E:E)</f>
        <v>0</v>
      </c>
      <c r="V59" s="10">
        <f t="shared" si="2"/>
        <v>0</v>
      </c>
      <c r="W59" s="10">
        <f t="shared" si="3"/>
        <v>0</v>
      </c>
      <c r="X59" s="10">
        <f>SUMIF(保单!R:R,E:E,保单!BE:BE)*IF(U:U&gt;1,1,0)</f>
        <v>0</v>
      </c>
    </row>
    <row r="60" spans="1:24">
      <c r="A60" s="5" t="s">
        <v>26</v>
      </c>
      <c r="B60" s="5" t="s">
        <v>27</v>
      </c>
      <c r="C60" s="5" t="s">
        <v>182</v>
      </c>
      <c r="D60" s="5" t="s">
        <v>272</v>
      </c>
      <c r="E60" s="5">
        <v>6520254832</v>
      </c>
      <c r="F60" s="5" t="s">
        <v>117</v>
      </c>
      <c r="G60" s="9">
        <f>SUMIF(险种!E:E,E:E,险种!R:R)-SUMIFS(险种!R:R,险种!U:U,"终止",险种!E:E,E:E)</f>
        <v>0</v>
      </c>
      <c r="H60" s="9">
        <f>SUMIFS(险种!R:R,险种!U:U,"有效",险种!E:E,E:E)</f>
        <v>0</v>
      </c>
      <c r="I60" s="9">
        <f>SUMIF(险种!E:E,E:E,险种!Q:Q)-SUMIFS(险种!Q:Q,险种!U:U,"终止",险种!E:E,E:E)</f>
        <v>0</v>
      </c>
      <c r="J60" s="9">
        <f>SUMIFS(险种!Q:Q,险种!U:U,"有效",险种!E:E,E:E)</f>
        <v>0</v>
      </c>
      <c r="K60" s="10">
        <f>SUMIF(险种!E:E,E:E,险种!W:W)</f>
        <v>0</v>
      </c>
      <c r="L60" s="10">
        <f t="shared" si="0"/>
        <v>0</v>
      </c>
      <c r="M60" s="9">
        <f>SUMIFS(险种!Q:Q,险种!E:E,E:E,险种!V:V,"&lt;=20210506")-SUMIFS(险种!Q:Q,险种!U:U,"终止",险种!E:E,E:E,险种!V:V,"&lt;=20210506")</f>
        <v>0</v>
      </c>
      <c r="N60" s="9">
        <f>SUMIFS(险种!Q:Q,险种!U:U,"有效",险种!E:E,E:E,险种!V:V,"&lt;=20210506")</f>
        <v>0</v>
      </c>
      <c r="O60" s="9">
        <f>SUMIFS(险种!Q:Q,险种!E:E,E:E,险种!V:V,"&lt;=20210510")-SUMIFS(险种!Q:Q,险种!U:U,"终止",险种!E:E,E:E,险种!V:V,"&lt;=20210510")</f>
        <v>0</v>
      </c>
      <c r="P60" s="9">
        <f>SUMIFS(险种!Q:Q,险种!U:U,"有效",险种!E:E,E:E,险种!V:V,"&lt;=20210510")</f>
        <v>0</v>
      </c>
      <c r="Q60" s="10">
        <f>SUMIF(险种!E:E,E:E,险种!Y:Y)</f>
        <v>0</v>
      </c>
      <c r="R60" s="9">
        <f t="shared" si="1"/>
        <v>0</v>
      </c>
      <c r="S60" s="10">
        <f>SUMIF(险种!E:E,E:E,险种!Z:Z)</f>
        <v>0</v>
      </c>
      <c r="T60" s="10">
        <f>SUMIFS(险种!Z:Z,险种!U:U,"有效",险种!E:E,E:E)</f>
        <v>0</v>
      </c>
      <c r="U60" s="10">
        <f>SUMIF(认购!D:D,E:E,认购!E:E)</f>
        <v>0</v>
      </c>
      <c r="V60" s="10">
        <f t="shared" si="2"/>
        <v>0</v>
      </c>
      <c r="W60" s="10">
        <f t="shared" si="3"/>
        <v>0</v>
      </c>
      <c r="X60" s="10">
        <f>SUMIF(保单!R:R,E:E,保单!BE:BE)*IF(U:U&gt;1,1,0)</f>
        <v>0</v>
      </c>
    </row>
    <row r="61" spans="1:24">
      <c r="A61" s="5" t="s">
        <v>36</v>
      </c>
      <c r="B61" s="5" t="s">
        <v>163</v>
      </c>
      <c r="C61" s="5" t="s">
        <v>178</v>
      </c>
      <c r="D61" s="5" t="s">
        <v>273</v>
      </c>
      <c r="E61" s="5">
        <v>6501704222</v>
      </c>
      <c r="F61" s="5" t="s">
        <v>126</v>
      </c>
      <c r="G61" s="9">
        <f>SUMIF(险种!E:E,E:E,险种!R:R)-SUMIFS(险种!R:R,险种!U:U,"终止",险种!E:E,E:E)</f>
        <v>0</v>
      </c>
      <c r="H61" s="9">
        <f>SUMIFS(险种!R:R,险种!U:U,"有效",险种!E:E,E:E)</f>
        <v>0</v>
      </c>
      <c r="I61" s="9">
        <f>SUMIF(险种!E:E,E:E,险种!Q:Q)-SUMIFS(险种!Q:Q,险种!U:U,"终止",险种!E:E,E:E)</f>
        <v>0</v>
      </c>
      <c r="J61" s="9">
        <f>SUMIFS(险种!Q:Q,险种!U:U,"有效",险种!E:E,E:E)</f>
        <v>0</v>
      </c>
      <c r="K61" s="10">
        <f>SUMIF(险种!E:E,E:E,险种!W:W)</f>
        <v>0</v>
      </c>
      <c r="L61" s="10">
        <f t="shared" si="0"/>
        <v>0</v>
      </c>
      <c r="M61" s="9">
        <f>SUMIFS(险种!Q:Q,险种!E:E,E:E,险种!V:V,"&lt;=20210506")-SUMIFS(险种!Q:Q,险种!U:U,"终止",险种!E:E,E:E,险种!V:V,"&lt;=20210506")</f>
        <v>0</v>
      </c>
      <c r="N61" s="9">
        <f>SUMIFS(险种!Q:Q,险种!U:U,"有效",险种!E:E,E:E,险种!V:V,"&lt;=20210506")</f>
        <v>0</v>
      </c>
      <c r="O61" s="9">
        <f>SUMIFS(险种!Q:Q,险种!E:E,E:E,险种!V:V,"&lt;=20210510")-SUMIFS(险种!Q:Q,险种!U:U,"终止",险种!E:E,E:E,险种!V:V,"&lt;=20210510")</f>
        <v>0</v>
      </c>
      <c r="P61" s="9">
        <f>SUMIFS(险种!Q:Q,险种!U:U,"有效",险种!E:E,E:E,险种!V:V,"&lt;=20210510")</f>
        <v>0</v>
      </c>
      <c r="Q61" s="10">
        <f>SUMIF(险种!E:E,E:E,险种!Y:Y)</f>
        <v>0</v>
      </c>
      <c r="R61" s="9">
        <f t="shared" si="1"/>
        <v>0</v>
      </c>
      <c r="S61" s="10">
        <f>SUMIF(险种!E:E,E:E,险种!Z:Z)</f>
        <v>0</v>
      </c>
      <c r="T61" s="10">
        <f>SUMIFS(险种!Z:Z,险种!U:U,"有效",险种!E:E,E:E)</f>
        <v>0</v>
      </c>
      <c r="U61" s="10">
        <f>SUMIF(认购!D:D,E:E,认购!E:E)</f>
        <v>200</v>
      </c>
      <c r="V61" s="10">
        <f t="shared" si="2"/>
        <v>0</v>
      </c>
      <c r="W61" s="10">
        <f t="shared" si="3"/>
        <v>0</v>
      </c>
      <c r="X61" s="10">
        <f>SUMIF(保单!R:R,E:E,保单!BE:BE)*IF(U:U&gt;1,1,0)</f>
        <v>0</v>
      </c>
    </row>
    <row r="62" spans="1:24">
      <c r="A62" s="5" t="s">
        <v>26</v>
      </c>
      <c r="B62" s="5" t="s">
        <v>27</v>
      </c>
      <c r="C62" s="5" t="s">
        <v>190</v>
      </c>
      <c r="D62" s="5" t="s">
        <v>274</v>
      </c>
      <c r="E62" s="5">
        <v>6497433522</v>
      </c>
      <c r="F62" s="5" t="s">
        <v>117</v>
      </c>
      <c r="G62" s="9">
        <f>SUMIF(险种!E:E,E:E,险种!R:R)-SUMIFS(险种!R:R,险种!U:U,"终止",险种!E:E,E:E)</f>
        <v>0</v>
      </c>
      <c r="H62" s="9">
        <f>SUMIFS(险种!R:R,险种!U:U,"有效",险种!E:E,E:E)</f>
        <v>0</v>
      </c>
      <c r="I62" s="9">
        <f>SUMIF(险种!E:E,E:E,险种!Q:Q)-SUMIFS(险种!Q:Q,险种!U:U,"终止",险种!E:E,E:E)</f>
        <v>0</v>
      </c>
      <c r="J62" s="9">
        <f>SUMIFS(险种!Q:Q,险种!U:U,"有效",险种!E:E,E:E)</f>
        <v>0</v>
      </c>
      <c r="K62" s="10">
        <f>SUMIF(险种!E:E,E:E,险种!W:W)</f>
        <v>0</v>
      </c>
      <c r="L62" s="10">
        <f t="shared" si="0"/>
        <v>0</v>
      </c>
      <c r="M62" s="9">
        <f>SUMIFS(险种!Q:Q,险种!E:E,E:E,险种!V:V,"&lt;=20210506")-SUMIFS(险种!Q:Q,险种!U:U,"终止",险种!E:E,E:E,险种!V:V,"&lt;=20210506")</f>
        <v>0</v>
      </c>
      <c r="N62" s="9">
        <f>SUMIFS(险种!Q:Q,险种!U:U,"有效",险种!E:E,E:E,险种!V:V,"&lt;=20210506")</f>
        <v>0</v>
      </c>
      <c r="O62" s="9">
        <f>SUMIFS(险种!Q:Q,险种!E:E,E:E,险种!V:V,"&lt;=20210510")-SUMIFS(险种!Q:Q,险种!U:U,"终止",险种!E:E,E:E,险种!V:V,"&lt;=20210510")</f>
        <v>0</v>
      </c>
      <c r="P62" s="9">
        <f>SUMIFS(险种!Q:Q,险种!U:U,"有效",险种!E:E,E:E,险种!V:V,"&lt;=20210510")</f>
        <v>0</v>
      </c>
      <c r="Q62" s="10">
        <f>SUMIF(险种!E:E,E:E,险种!Y:Y)</f>
        <v>0</v>
      </c>
      <c r="R62" s="9">
        <f t="shared" si="1"/>
        <v>0</v>
      </c>
      <c r="S62" s="10">
        <f>SUMIF(险种!E:E,E:E,险种!Z:Z)</f>
        <v>0</v>
      </c>
      <c r="T62" s="10">
        <f>SUMIFS(险种!Z:Z,险种!U:U,"有效",险种!E:E,E:E)</f>
        <v>0</v>
      </c>
      <c r="U62" s="10">
        <f>SUMIF(认购!D:D,E:E,认购!E:E)</f>
        <v>0</v>
      </c>
      <c r="V62" s="10">
        <f t="shared" si="2"/>
        <v>0</v>
      </c>
      <c r="W62" s="10">
        <f t="shared" si="3"/>
        <v>0</v>
      </c>
      <c r="X62" s="10">
        <f>SUMIF(保单!R:R,E:E,保单!BE:BE)*IF(U:U&gt;1,1,0)</f>
        <v>0</v>
      </c>
    </row>
    <row r="63" spans="1:24">
      <c r="A63" s="5" t="s">
        <v>42</v>
      </c>
      <c r="B63" s="5" t="s">
        <v>43</v>
      </c>
      <c r="C63" s="5" t="s">
        <v>48</v>
      </c>
      <c r="D63" s="5" t="s">
        <v>275</v>
      </c>
      <c r="E63" s="5">
        <v>6497424452</v>
      </c>
      <c r="F63" s="5" t="s">
        <v>117</v>
      </c>
      <c r="G63" s="9">
        <f>SUMIF(险种!E:E,E:E,险种!R:R)-SUMIFS(险种!R:R,险种!U:U,"终止",险种!E:E,E:E)</f>
        <v>0</v>
      </c>
      <c r="H63" s="9">
        <f>SUMIFS(险种!R:R,险种!U:U,"有效",险种!E:E,E:E)</f>
        <v>0</v>
      </c>
      <c r="I63" s="9">
        <f>SUMIF(险种!E:E,E:E,险种!Q:Q)-SUMIFS(险种!Q:Q,险种!U:U,"终止",险种!E:E,E:E)</f>
        <v>0</v>
      </c>
      <c r="J63" s="9">
        <f>SUMIFS(险种!Q:Q,险种!U:U,"有效",险种!E:E,E:E)</f>
        <v>0</v>
      </c>
      <c r="K63" s="10">
        <f>SUMIF(险种!E:E,E:E,险种!W:W)</f>
        <v>0</v>
      </c>
      <c r="L63" s="10">
        <f t="shared" si="0"/>
        <v>0</v>
      </c>
      <c r="M63" s="9">
        <f>SUMIFS(险种!Q:Q,险种!E:E,E:E,险种!V:V,"&lt;=20210506")-SUMIFS(险种!Q:Q,险种!U:U,"终止",险种!E:E,E:E,险种!V:V,"&lt;=20210506")</f>
        <v>0</v>
      </c>
      <c r="N63" s="9">
        <f>SUMIFS(险种!Q:Q,险种!U:U,"有效",险种!E:E,E:E,险种!V:V,"&lt;=20210506")</f>
        <v>0</v>
      </c>
      <c r="O63" s="9">
        <f>SUMIFS(险种!Q:Q,险种!E:E,E:E,险种!V:V,"&lt;=20210510")-SUMIFS(险种!Q:Q,险种!U:U,"终止",险种!E:E,E:E,险种!V:V,"&lt;=20210510")</f>
        <v>0</v>
      </c>
      <c r="P63" s="9">
        <f>SUMIFS(险种!Q:Q,险种!U:U,"有效",险种!E:E,E:E,险种!V:V,"&lt;=20210510")</f>
        <v>0</v>
      </c>
      <c r="Q63" s="10">
        <f>SUMIF(险种!E:E,E:E,险种!Y:Y)</f>
        <v>0</v>
      </c>
      <c r="R63" s="9">
        <f t="shared" si="1"/>
        <v>0</v>
      </c>
      <c r="S63" s="10">
        <f>SUMIF(险种!E:E,E:E,险种!Z:Z)</f>
        <v>0</v>
      </c>
      <c r="T63" s="10">
        <f>SUMIFS(险种!Z:Z,险种!U:U,"有效",险种!E:E,E:E)</f>
        <v>0</v>
      </c>
      <c r="U63" s="10">
        <f>SUMIF(认购!D:D,E:E,认购!E:E)</f>
        <v>0</v>
      </c>
      <c r="V63" s="10">
        <f t="shared" si="2"/>
        <v>0</v>
      </c>
      <c r="W63" s="10">
        <f t="shared" si="3"/>
        <v>0</v>
      </c>
      <c r="X63" s="10">
        <f>SUMIF(保单!R:R,E:E,保单!BE:BE)*IF(U:U&gt;1,1,0)</f>
        <v>0</v>
      </c>
    </row>
    <row r="64" spans="1:24">
      <c r="A64" s="5" t="s">
        <v>26</v>
      </c>
      <c r="B64" s="5" t="s">
        <v>27</v>
      </c>
      <c r="C64" s="5" t="s">
        <v>182</v>
      </c>
      <c r="D64" s="5" t="s">
        <v>276</v>
      </c>
      <c r="E64" s="5">
        <v>6496226942</v>
      </c>
      <c r="F64" s="5" t="s">
        <v>126</v>
      </c>
      <c r="G64" s="9">
        <f>SUMIF(险种!E:E,E:E,险种!R:R)-SUMIFS(险种!R:R,险种!U:U,"终止",险种!E:E,E:E)</f>
        <v>0</v>
      </c>
      <c r="H64" s="9">
        <f>SUMIFS(险种!R:R,险种!U:U,"有效",险种!E:E,E:E)</f>
        <v>0</v>
      </c>
      <c r="I64" s="9">
        <f>SUMIF(险种!E:E,E:E,险种!Q:Q)-SUMIFS(险种!Q:Q,险种!U:U,"终止",险种!E:E,E:E)</f>
        <v>0</v>
      </c>
      <c r="J64" s="9">
        <f>SUMIFS(险种!Q:Q,险种!U:U,"有效",险种!E:E,E:E)</f>
        <v>0</v>
      </c>
      <c r="K64" s="10">
        <f>SUMIF(险种!E:E,E:E,险种!W:W)</f>
        <v>0</v>
      </c>
      <c r="L64" s="10">
        <f t="shared" si="0"/>
        <v>0</v>
      </c>
      <c r="M64" s="9">
        <f>SUMIFS(险种!Q:Q,险种!E:E,E:E,险种!V:V,"&lt;=20210506")-SUMIFS(险种!Q:Q,险种!U:U,"终止",险种!E:E,E:E,险种!V:V,"&lt;=20210506")</f>
        <v>0</v>
      </c>
      <c r="N64" s="9">
        <f>SUMIFS(险种!Q:Q,险种!U:U,"有效",险种!E:E,E:E,险种!V:V,"&lt;=20210506")</f>
        <v>0</v>
      </c>
      <c r="O64" s="9">
        <f>SUMIFS(险种!Q:Q,险种!E:E,E:E,险种!V:V,"&lt;=20210510")-SUMIFS(险种!Q:Q,险种!U:U,"终止",险种!E:E,E:E,险种!V:V,"&lt;=20210510")</f>
        <v>0</v>
      </c>
      <c r="P64" s="9">
        <f>SUMIFS(险种!Q:Q,险种!U:U,"有效",险种!E:E,E:E,险种!V:V,"&lt;=20210510")</f>
        <v>0</v>
      </c>
      <c r="Q64" s="10">
        <f>SUMIF(险种!E:E,E:E,险种!Y:Y)</f>
        <v>0</v>
      </c>
      <c r="R64" s="9">
        <f t="shared" si="1"/>
        <v>0</v>
      </c>
      <c r="S64" s="10">
        <f>SUMIF(险种!E:E,E:E,险种!Z:Z)</f>
        <v>0</v>
      </c>
      <c r="T64" s="10">
        <f>SUMIFS(险种!Z:Z,险种!U:U,"有效",险种!E:E,E:E)</f>
        <v>0</v>
      </c>
      <c r="U64" s="10">
        <f>SUMIF(认购!D:D,E:E,认购!E:E)</f>
        <v>0</v>
      </c>
      <c r="V64" s="10">
        <f t="shared" si="2"/>
        <v>0</v>
      </c>
      <c r="W64" s="10">
        <f t="shared" si="3"/>
        <v>0</v>
      </c>
      <c r="X64" s="10">
        <f>SUMIF(保单!R:R,E:E,保单!BE:BE)*IF(U:U&gt;1,1,0)</f>
        <v>0</v>
      </c>
    </row>
    <row r="65" spans="1:24">
      <c r="A65" s="5" t="s">
        <v>26</v>
      </c>
      <c r="B65" s="5" t="s">
        <v>27</v>
      </c>
      <c r="C65" s="5" t="s">
        <v>64</v>
      </c>
      <c r="D65" s="5" t="s">
        <v>277</v>
      </c>
      <c r="E65" s="5">
        <v>6495945912</v>
      </c>
      <c r="F65" s="5" t="s">
        <v>126</v>
      </c>
      <c r="G65" s="9">
        <f>SUMIF(险种!E:E,E:E,险种!R:R)-SUMIFS(险种!R:R,险种!U:U,"终止",险种!E:E,E:E)</f>
        <v>0</v>
      </c>
      <c r="H65" s="9">
        <f>SUMIFS(险种!R:R,险种!U:U,"有效",险种!E:E,E:E)</f>
        <v>0</v>
      </c>
      <c r="I65" s="9">
        <f>SUMIF(险种!E:E,E:E,险种!Q:Q)-SUMIFS(险种!Q:Q,险种!U:U,"终止",险种!E:E,E:E)</f>
        <v>0</v>
      </c>
      <c r="J65" s="9">
        <f>SUMIFS(险种!Q:Q,险种!U:U,"有效",险种!E:E,E:E)</f>
        <v>0</v>
      </c>
      <c r="K65" s="10">
        <f>SUMIF(险种!E:E,E:E,险种!W:W)</f>
        <v>0</v>
      </c>
      <c r="L65" s="10">
        <f t="shared" si="0"/>
        <v>0</v>
      </c>
      <c r="M65" s="9">
        <f>SUMIFS(险种!Q:Q,险种!E:E,E:E,险种!V:V,"&lt;=20210506")-SUMIFS(险种!Q:Q,险种!U:U,"终止",险种!E:E,E:E,险种!V:V,"&lt;=20210506")</f>
        <v>0</v>
      </c>
      <c r="N65" s="9">
        <f>SUMIFS(险种!Q:Q,险种!U:U,"有效",险种!E:E,E:E,险种!V:V,"&lt;=20210506")</f>
        <v>0</v>
      </c>
      <c r="O65" s="9">
        <f>SUMIFS(险种!Q:Q,险种!E:E,E:E,险种!V:V,"&lt;=20210510")-SUMIFS(险种!Q:Q,险种!U:U,"终止",险种!E:E,E:E,险种!V:V,"&lt;=20210510")</f>
        <v>0</v>
      </c>
      <c r="P65" s="9">
        <f>SUMIFS(险种!Q:Q,险种!U:U,"有效",险种!E:E,E:E,险种!V:V,"&lt;=20210510")</f>
        <v>0</v>
      </c>
      <c r="Q65" s="10">
        <f>SUMIF(险种!E:E,E:E,险种!Y:Y)</f>
        <v>0</v>
      </c>
      <c r="R65" s="9">
        <f t="shared" si="1"/>
        <v>0</v>
      </c>
      <c r="S65" s="10">
        <f>SUMIF(险种!E:E,E:E,险种!Z:Z)</f>
        <v>0</v>
      </c>
      <c r="T65" s="10">
        <f>SUMIFS(险种!Z:Z,险种!U:U,"有效",险种!E:E,E:E)</f>
        <v>0</v>
      </c>
      <c r="U65" s="10">
        <f>SUMIF(认购!D:D,E:E,认购!E:E)</f>
        <v>0</v>
      </c>
      <c r="V65" s="10">
        <f t="shared" si="2"/>
        <v>0</v>
      </c>
      <c r="W65" s="10">
        <f t="shared" si="3"/>
        <v>0</v>
      </c>
      <c r="X65" s="10">
        <f>SUMIF(保单!R:R,E:E,保单!BE:BE)*IF(U:U&gt;1,1,0)</f>
        <v>0</v>
      </c>
    </row>
    <row r="66" spans="1:24">
      <c r="A66" s="5" t="s">
        <v>26</v>
      </c>
      <c r="B66" s="5" t="s">
        <v>194</v>
      </c>
      <c r="C66" s="5" t="s">
        <v>195</v>
      </c>
      <c r="D66" s="5" t="s">
        <v>278</v>
      </c>
      <c r="E66" s="5">
        <v>6495919602</v>
      </c>
      <c r="F66" s="5" t="s">
        <v>126</v>
      </c>
      <c r="G66" s="9">
        <f>SUMIF(险种!E:E,E:E,险种!R:R)-SUMIFS(险种!R:R,险种!U:U,"终止",险种!E:E,E:E)</f>
        <v>0</v>
      </c>
      <c r="H66" s="9">
        <f>SUMIFS(险种!R:R,险种!U:U,"有效",险种!E:E,E:E)</f>
        <v>0</v>
      </c>
      <c r="I66" s="9">
        <f>SUMIF(险种!E:E,E:E,险种!Q:Q)-SUMIFS(险种!Q:Q,险种!U:U,"终止",险种!E:E,E:E)</f>
        <v>0</v>
      </c>
      <c r="J66" s="9">
        <f>SUMIFS(险种!Q:Q,险种!U:U,"有效",险种!E:E,E:E)</f>
        <v>0</v>
      </c>
      <c r="K66" s="10">
        <f>SUMIF(险种!E:E,E:E,险种!W:W)</f>
        <v>0</v>
      </c>
      <c r="L66" s="10">
        <f t="shared" si="0"/>
        <v>0</v>
      </c>
      <c r="M66" s="9">
        <f>SUMIFS(险种!Q:Q,险种!E:E,E:E,险种!V:V,"&lt;=20210506")-SUMIFS(险种!Q:Q,险种!U:U,"终止",险种!E:E,E:E,险种!V:V,"&lt;=20210506")</f>
        <v>0</v>
      </c>
      <c r="N66" s="9">
        <f>SUMIFS(险种!Q:Q,险种!U:U,"有效",险种!E:E,E:E,险种!V:V,"&lt;=20210506")</f>
        <v>0</v>
      </c>
      <c r="O66" s="9">
        <f>SUMIFS(险种!Q:Q,险种!E:E,E:E,险种!V:V,"&lt;=20210510")-SUMIFS(险种!Q:Q,险种!U:U,"终止",险种!E:E,E:E,险种!V:V,"&lt;=20210510")</f>
        <v>0</v>
      </c>
      <c r="P66" s="9">
        <f>SUMIFS(险种!Q:Q,险种!U:U,"有效",险种!E:E,E:E,险种!V:V,"&lt;=20210510")</f>
        <v>0</v>
      </c>
      <c r="Q66" s="10">
        <f>SUMIF(险种!E:E,E:E,险种!Y:Y)</f>
        <v>0</v>
      </c>
      <c r="R66" s="9">
        <f t="shared" si="1"/>
        <v>0</v>
      </c>
      <c r="S66" s="10">
        <f>SUMIF(险种!E:E,E:E,险种!Z:Z)</f>
        <v>0</v>
      </c>
      <c r="T66" s="10">
        <f>SUMIFS(险种!Z:Z,险种!U:U,"有效",险种!E:E,E:E)</f>
        <v>0</v>
      </c>
      <c r="U66" s="10">
        <f>SUMIF(认购!D:D,E:E,认购!E:E)</f>
        <v>0</v>
      </c>
      <c r="V66" s="10">
        <f t="shared" si="2"/>
        <v>0</v>
      </c>
      <c r="W66" s="10">
        <f t="shared" si="3"/>
        <v>0</v>
      </c>
      <c r="X66" s="10">
        <f>SUMIF(保单!R:R,E:E,保单!BE:BE)*IF(U:U&gt;1,1,0)</f>
        <v>0</v>
      </c>
    </row>
    <row r="67" spans="1:24">
      <c r="A67" s="5" t="s">
        <v>26</v>
      </c>
      <c r="B67" s="5" t="s">
        <v>27</v>
      </c>
      <c r="C67" s="5" t="s">
        <v>64</v>
      </c>
      <c r="D67" s="5" t="s">
        <v>279</v>
      </c>
      <c r="E67" s="5">
        <v>6495478082</v>
      </c>
      <c r="F67" s="5" t="s">
        <v>126</v>
      </c>
      <c r="G67" s="9">
        <f>SUMIF(险种!E:E,E:E,险种!R:R)-SUMIFS(险种!R:R,险种!U:U,"终止",险种!E:E,E:E)</f>
        <v>0</v>
      </c>
      <c r="H67" s="9">
        <f>SUMIFS(险种!R:R,险种!U:U,"有效",险种!E:E,E:E)</f>
        <v>0</v>
      </c>
      <c r="I67" s="9">
        <f>SUMIF(险种!E:E,E:E,险种!Q:Q)-SUMIFS(险种!Q:Q,险种!U:U,"终止",险种!E:E,E:E)</f>
        <v>0</v>
      </c>
      <c r="J67" s="9">
        <f>SUMIFS(险种!Q:Q,险种!U:U,"有效",险种!E:E,E:E)</f>
        <v>0</v>
      </c>
      <c r="K67" s="10">
        <f>SUMIF(险种!E:E,E:E,险种!W:W)</f>
        <v>0</v>
      </c>
      <c r="L67" s="10">
        <f t="shared" ref="L67:L130" si="4">IF(K:K&gt;=1,1,0)</f>
        <v>0</v>
      </c>
      <c r="M67" s="9">
        <f>SUMIFS(险种!Q:Q,险种!E:E,E:E,险种!V:V,"&lt;=20210506")-SUMIFS(险种!Q:Q,险种!U:U,"终止",险种!E:E,E:E,险种!V:V,"&lt;=20210506")</f>
        <v>0</v>
      </c>
      <c r="N67" s="9">
        <f>SUMIFS(险种!Q:Q,险种!U:U,"有效",险种!E:E,E:E,险种!V:V,"&lt;=20210506")</f>
        <v>0</v>
      </c>
      <c r="O67" s="9">
        <f>SUMIFS(险种!Q:Q,险种!E:E,E:E,险种!V:V,"&lt;=20210510")-SUMIFS(险种!Q:Q,险种!U:U,"终止",险种!E:E,E:E,险种!V:V,"&lt;=20210510")</f>
        <v>0</v>
      </c>
      <c r="P67" s="9">
        <f>SUMIFS(险种!Q:Q,险种!U:U,"有效",险种!E:E,E:E,险种!V:V,"&lt;=20210510")</f>
        <v>0</v>
      </c>
      <c r="Q67" s="10">
        <f>SUMIF(险种!E:E,E:E,险种!Y:Y)</f>
        <v>0</v>
      </c>
      <c r="R67" s="9">
        <f t="shared" ref="R67:R130" si="5">MAX(_xlfn.IFS(OR(Q:Q=1,Q:Q=2),I:I*0.1,Q:Q&gt;=3,I:I*0.2,Q:Q=0,0),IF(I:I&gt;=20000,I:I*0.2,0))</f>
        <v>0</v>
      </c>
      <c r="S67" s="10">
        <f>SUMIF(险种!E:E,E:E,险种!Z:Z)</f>
        <v>0</v>
      </c>
      <c r="T67" s="10">
        <f>SUMIFS(险种!Z:Z,险种!U:U,"有效",险种!E:E,E:E)</f>
        <v>0</v>
      </c>
      <c r="U67" s="10">
        <f>SUMIF(认购!D:D,E:E,认购!E:E)</f>
        <v>0</v>
      </c>
      <c r="V67" s="10">
        <f t="shared" ref="V67:V130" si="6">_xlfn.IFS(O:O&gt;=3000,U:U*0.5,O:O&gt;=5000,U:U,O:O&lt;3000,0)</f>
        <v>0</v>
      </c>
      <c r="W67" s="10">
        <f t="shared" ref="W67:W130" si="7">_xlfn.IFS(P:P&gt;=3000,U:U*0.5,P:P&gt;=5000,U:U,P:P&lt;3000,0)</f>
        <v>0</v>
      </c>
      <c r="X67" s="10">
        <f>SUMIF(保单!R:R,E:E,保单!BE:BE)*IF(U:U&gt;1,1,0)</f>
        <v>0</v>
      </c>
    </row>
    <row r="68" spans="1:24">
      <c r="A68" s="5" t="s">
        <v>26</v>
      </c>
      <c r="B68" s="5" t="s">
        <v>27</v>
      </c>
      <c r="C68" s="5" t="s">
        <v>184</v>
      </c>
      <c r="D68" s="5" t="s">
        <v>280</v>
      </c>
      <c r="E68" s="5">
        <v>6493243482</v>
      </c>
      <c r="F68" s="5" t="s">
        <v>126</v>
      </c>
      <c r="G68" s="9">
        <f>SUMIF(险种!E:E,E:E,险种!R:R)-SUMIFS(险种!R:R,险种!U:U,"终止",险种!E:E,E:E)</f>
        <v>0</v>
      </c>
      <c r="H68" s="9">
        <f>SUMIFS(险种!R:R,险种!U:U,"有效",险种!E:E,E:E)</f>
        <v>0</v>
      </c>
      <c r="I68" s="9">
        <f>SUMIF(险种!E:E,E:E,险种!Q:Q)-SUMIFS(险种!Q:Q,险种!U:U,"终止",险种!E:E,E:E)</f>
        <v>0</v>
      </c>
      <c r="J68" s="9">
        <f>SUMIFS(险种!Q:Q,险种!U:U,"有效",险种!E:E,E:E)</f>
        <v>0</v>
      </c>
      <c r="K68" s="10">
        <f>SUMIF(险种!E:E,E:E,险种!W:W)</f>
        <v>0</v>
      </c>
      <c r="L68" s="10">
        <f t="shared" si="4"/>
        <v>0</v>
      </c>
      <c r="M68" s="9">
        <f>SUMIFS(险种!Q:Q,险种!E:E,E:E,险种!V:V,"&lt;=20210506")-SUMIFS(险种!Q:Q,险种!U:U,"终止",险种!E:E,E:E,险种!V:V,"&lt;=20210506")</f>
        <v>0</v>
      </c>
      <c r="N68" s="9">
        <f>SUMIFS(险种!Q:Q,险种!U:U,"有效",险种!E:E,E:E,险种!V:V,"&lt;=20210506")</f>
        <v>0</v>
      </c>
      <c r="O68" s="9">
        <f>SUMIFS(险种!Q:Q,险种!E:E,E:E,险种!V:V,"&lt;=20210510")-SUMIFS(险种!Q:Q,险种!U:U,"终止",险种!E:E,E:E,险种!V:V,"&lt;=20210510")</f>
        <v>0</v>
      </c>
      <c r="P68" s="9">
        <f>SUMIFS(险种!Q:Q,险种!U:U,"有效",险种!E:E,E:E,险种!V:V,"&lt;=20210510")</f>
        <v>0</v>
      </c>
      <c r="Q68" s="10">
        <f>SUMIF(险种!E:E,E:E,险种!Y:Y)</f>
        <v>0</v>
      </c>
      <c r="R68" s="9">
        <f t="shared" si="5"/>
        <v>0</v>
      </c>
      <c r="S68" s="10">
        <f>SUMIF(险种!E:E,E:E,险种!Z:Z)</f>
        <v>0</v>
      </c>
      <c r="T68" s="10">
        <f>SUMIFS(险种!Z:Z,险种!U:U,"有效",险种!E:E,E:E)</f>
        <v>0</v>
      </c>
      <c r="U68" s="10">
        <f>SUMIF(认购!D:D,E:E,认购!E:E)</f>
        <v>200</v>
      </c>
      <c r="V68" s="10">
        <f t="shared" si="6"/>
        <v>0</v>
      </c>
      <c r="W68" s="10">
        <f t="shared" si="7"/>
        <v>0</v>
      </c>
      <c r="X68" s="10">
        <f>SUMIF(保单!R:R,E:E,保单!BE:BE)*IF(U:U&gt;1,1,0)</f>
        <v>0</v>
      </c>
    </row>
    <row r="69" spans="1:24">
      <c r="A69" s="5" t="s">
        <v>26</v>
      </c>
      <c r="B69" s="5" t="s">
        <v>27</v>
      </c>
      <c r="C69" s="5" t="s">
        <v>64</v>
      </c>
      <c r="D69" s="5" t="s">
        <v>281</v>
      </c>
      <c r="E69" s="5">
        <v>6487627452</v>
      </c>
      <c r="F69" s="5" t="s">
        <v>126</v>
      </c>
      <c r="G69" s="9">
        <f>SUMIF(险种!E:E,E:E,险种!R:R)-SUMIFS(险种!R:R,险种!U:U,"终止",险种!E:E,E:E)</f>
        <v>0</v>
      </c>
      <c r="H69" s="9">
        <f>SUMIFS(险种!R:R,险种!U:U,"有效",险种!E:E,E:E)</f>
        <v>0</v>
      </c>
      <c r="I69" s="9">
        <f>SUMIF(险种!E:E,E:E,险种!Q:Q)-SUMIFS(险种!Q:Q,险种!U:U,"终止",险种!E:E,E:E)</f>
        <v>0</v>
      </c>
      <c r="J69" s="9">
        <f>SUMIFS(险种!Q:Q,险种!U:U,"有效",险种!E:E,E:E)</f>
        <v>0</v>
      </c>
      <c r="K69" s="10">
        <f>SUMIF(险种!E:E,E:E,险种!W:W)</f>
        <v>0</v>
      </c>
      <c r="L69" s="10">
        <f t="shared" si="4"/>
        <v>0</v>
      </c>
      <c r="M69" s="9">
        <f>SUMIFS(险种!Q:Q,险种!E:E,E:E,险种!V:V,"&lt;=20210506")-SUMIFS(险种!Q:Q,险种!U:U,"终止",险种!E:E,E:E,险种!V:V,"&lt;=20210506")</f>
        <v>0</v>
      </c>
      <c r="N69" s="9">
        <f>SUMIFS(险种!Q:Q,险种!U:U,"有效",险种!E:E,E:E,险种!V:V,"&lt;=20210506")</f>
        <v>0</v>
      </c>
      <c r="O69" s="9">
        <f>SUMIFS(险种!Q:Q,险种!E:E,E:E,险种!V:V,"&lt;=20210510")-SUMIFS(险种!Q:Q,险种!U:U,"终止",险种!E:E,E:E,险种!V:V,"&lt;=20210510")</f>
        <v>0</v>
      </c>
      <c r="P69" s="9">
        <f>SUMIFS(险种!Q:Q,险种!U:U,"有效",险种!E:E,E:E,险种!V:V,"&lt;=20210510")</f>
        <v>0</v>
      </c>
      <c r="Q69" s="10">
        <f>SUMIF(险种!E:E,E:E,险种!Y:Y)</f>
        <v>0</v>
      </c>
      <c r="R69" s="9">
        <f t="shared" si="5"/>
        <v>0</v>
      </c>
      <c r="S69" s="10">
        <f>SUMIF(险种!E:E,E:E,险种!Z:Z)</f>
        <v>0</v>
      </c>
      <c r="T69" s="10">
        <f>SUMIFS(险种!Z:Z,险种!U:U,"有效",险种!E:E,E:E)</f>
        <v>0</v>
      </c>
      <c r="U69" s="10">
        <f>SUMIF(认购!D:D,E:E,认购!E:E)</f>
        <v>0</v>
      </c>
      <c r="V69" s="10">
        <f t="shared" si="6"/>
        <v>0</v>
      </c>
      <c r="W69" s="10">
        <f t="shared" si="7"/>
        <v>0</v>
      </c>
      <c r="X69" s="10">
        <f>SUMIF(保单!R:R,E:E,保单!BE:BE)*IF(U:U&gt;1,1,0)</f>
        <v>0</v>
      </c>
    </row>
    <row r="70" spans="1:24">
      <c r="A70" s="5" t="s">
        <v>26</v>
      </c>
      <c r="B70" s="5" t="s">
        <v>27</v>
      </c>
      <c r="C70" s="5" t="s">
        <v>182</v>
      </c>
      <c r="D70" s="5" t="s">
        <v>183</v>
      </c>
      <c r="E70" s="5">
        <v>6486797032</v>
      </c>
      <c r="F70" s="5" t="s">
        <v>130</v>
      </c>
      <c r="G70" s="9">
        <f>SUMIF(险种!E:E,E:E,险种!R:R)-SUMIFS(险种!R:R,险种!U:U,"终止",险种!E:E,E:E)</f>
        <v>0</v>
      </c>
      <c r="H70" s="9">
        <f>SUMIFS(险种!R:R,险种!U:U,"有效",险种!E:E,E:E)</f>
        <v>0</v>
      </c>
      <c r="I70" s="9">
        <f>SUMIF(险种!E:E,E:E,险种!Q:Q)-SUMIFS(险种!Q:Q,险种!U:U,"终止",险种!E:E,E:E)</f>
        <v>0</v>
      </c>
      <c r="J70" s="9">
        <f>SUMIFS(险种!Q:Q,险种!U:U,"有效",险种!E:E,E:E)</f>
        <v>0</v>
      </c>
      <c r="K70" s="10">
        <f>SUMIF(险种!E:E,E:E,险种!W:W)</f>
        <v>0</v>
      </c>
      <c r="L70" s="10">
        <f t="shared" si="4"/>
        <v>0</v>
      </c>
      <c r="M70" s="9">
        <f>SUMIFS(险种!Q:Q,险种!E:E,E:E,险种!V:V,"&lt;=20210506")-SUMIFS(险种!Q:Q,险种!U:U,"终止",险种!E:E,E:E,险种!V:V,"&lt;=20210506")</f>
        <v>0</v>
      </c>
      <c r="N70" s="9">
        <f>SUMIFS(险种!Q:Q,险种!U:U,"有效",险种!E:E,E:E,险种!V:V,"&lt;=20210506")</f>
        <v>0</v>
      </c>
      <c r="O70" s="9">
        <f>SUMIFS(险种!Q:Q,险种!E:E,E:E,险种!V:V,"&lt;=20210510")-SUMIFS(险种!Q:Q,险种!U:U,"终止",险种!E:E,E:E,险种!V:V,"&lt;=20210510")</f>
        <v>0</v>
      </c>
      <c r="P70" s="9">
        <f>SUMIFS(险种!Q:Q,险种!U:U,"有效",险种!E:E,E:E,险种!V:V,"&lt;=20210510")</f>
        <v>0</v>
      </c>
      <c r="Q70" s="10">
        <f>SUMIF(险种!E:E,E:E,险种!Y:Y)</f>
        <v>0</v>
      </c>
      <c r="R70" s="9">
        <f t="shared" si="5"/>
        <v>0</v>
      </c>
      <c r="S70" s="10">
        <f>SUMIF(险种!E:E,E:E,险种!Z:Z)</f>
        <v>0</v>
      </c>
      <c r="T70" s="10">
        <f>SUMIFS(险种!Z:Z,险种!U:U,"有效",险种!E:E,E:E)</f>
        <v>0</v>
      </c>
      <c r="U70" s="10">
        <f>SUMIF(认购!D:D,E:E,认购!E:E)</f>
        <v>0</v>
      </c>
      <c r="V70" s="10">
        <f t="shared" si="6"/>
        <v>0</v>
      </c>
      <c r="W70" s="10">
        <f t="shared" si="7"/>
        <v>0</v>
      </c>
      <c r="X70" s="10">
        <f>SUMIF(保单!R:R,E:E,保单!BE:BE)*IF(U:U&gt;1,1,0)</f>
        <v>0</v>
      </c>
    </row>
    <row r="71" spans="1:24">
      <c r="A71" s="5" t="s">
        <v>36</v>
      </c>
      <c r="B71" s="5" t="s">
        <v>163</v>
      </c>
      <c r="C71" s="5" t="s">
        <v>170</v>
      </c>
      <c r="D71" s="5" t="s">
        <v>282</v>
      </c>
      <c r="E71" s="5">
        <v>6483119202</v>
      </c>
      <c r="F71" s="5" t="s">
        <v>117</v>
      </c>
      <c r="G71" s="9">
        <f>SUMIF(险种!E:E,E:E,险种!R:R)-SUMIFS(险种!R:R,险种!U:U,"终止",险种!E:E,E:E)</f>
        <v>0</v>
      </c>
      <c r="H71" s="9">
        <f>SUMIFS(险种!R:R,险种!U:U,"有效",险种!E:E,E:E)</f>
        <v>0</v>
      </c>
      <c r="I71" s="9">
        <f>SUMIF(险种!E:E,E:E,险种!Q:Q)-SUMIFS(险种!Q:Q,险种!U:U,"终止",险种!E:E,E:E)</f>
        <v>0</v>
      </c>
      <c r="J71" s="9">
        <f>SUMIFS(险种!Q:Q,险种!U:U,"有效",险种!E:E,E:E)</f>
        <v>0</v>
      </c>
      <c r="K71" s="10">
        <f>SUMIF(险种!E:E,E:E,险种!W:W)</f>
        <v>0</v>
      </c>
      <c r="L71" s="10">
        <f t="shared" si="4"/>
        <v>0</v>
      </c>
      <c r="M71" s="9">
        <f>SUMIFS(险种!Q:Q,险种!E:E,E:E,险种!V:V,"&lt;=20210506")-SUMIFS(险种!Q:Q,险种!U:U,"终止",险种!E:E,E:E,险种!V:V,"&lt;=20210506")</f>
        <v>0</v>
      </c>
      <c r="N71" s="9">
        <f>SUMIFS(险种!Q:Q,险种!U:U,"有效",险种!E:E,E:E,险种!V:V,"&lt;=20210506")</f>
        <v>0</v>
      </c>
      <c r="O71" s="9">
        <f>SUMIFS(险种!Q:Q,险种!E:E,E:E,险种!V:V,"&lt;=20210510")-SUMIFS(险种!Q:Q,险种!U:U,"终止",险种!E:E,E:E,险种!V:V,"&lt;=20210510")</f>
        <v>0</v>
      </c>
      <c r="P71" s="9">
        <f>SUMIFS(险种!Q:Q,险种!U:U,"有效",险种!E:E,E:E,险种!V:V,"&lt;=20210510")</f>
        <v>0</v>
      </c>
      <c r="Q71" s="10">
        <f>SUMIF(险种!E:E,E:E,险种!Y:Y)</f>
        <v>0</v>
      </c>
      <c r="R71" s="9">
        <f t="shared" si="5"/>
        <v>0</v>
      </c>
      <c r="S71" s="10">
        <f>SUMIF(险种!E:E,E:E,险种!Z:Z)</f>
        <v>0</v>
      </c>
      <c r="T71" s="10">
        <f>SUMIFS(险种!Z:Z,险种!U:U,"有效",险种!E:E,E:E)</f>
        <v>0</v>
      </c>
      <c r="U71" s="10">
        <f>SUMIF(认购!D:D,E:E,认购!E:E)</f>
        <v>0</v>
      </c>
      <c r="V71" s="10">
        <f t="shared" si="6"/>
        <v>0</v>
      </c>
      <c r="W71" s="10">
        <f t="shared" si="7"/>
        <v>0</v>
      </c>
      <c r="X71" s="10">
        <f>SUMIF(保单!R:R,E:E,保单!BE:BE)*IF(U:U&gt;1,1,0)</f>
        <v>0</v>
      </c>
    </row>
    <row r="72" spans="1:24">
      <c r="A72" s="5" t="s">
        <v>36</v>
      </c>
      <c r="B72" s="5" t="s">
        <v>69</v>
      </c>
      <c r="C72" s="5" t="s">
        <v>176</v>
      </c>
      <c r="D72" s="5" t="s">
        <v>283</v>
      </c>
      <c r="E72" s="5">
        <v>6482965082</v>
      </c>
      <c r="F72" s="5" t="s">
        <v>117</v>
      </c>
      <c r="G72" s="9">
        <f>SUMIF(险种!E:E,E:E,险种!R:R)-SUMIFS(险种!R:R,险种!U:U,"终止",险种!E:E,E:E)</f>
        <v>0</v>
      </c>
      <c r="H72" s="9">
        <f>SUMIFS(险种!R:R,险种!U:U,"有效",险种!E:E,E:E)</f>
        <v>0</v>
      </c>
      <c r="I72" s="9">
        <f>SUMIF(险种!E:E,E:E,险种!Q:Q)-SUMIFS(险种!Q:Q,险种!U:U,"终止",险种!E:E,E:E)</f>
        <v>0</v>
      </c>
      <c r="J72" s="9">
        <f>SUMIFS(险种!Q:Q,险种!U:U,"有效",险种!E:E,E:E)</f>
        <v>0</v>
      </c>
      <c r="K72" s="10">
        <f>SUMIF(险种!E:E,E:E,险种!W:W)</f>
        <v>0</v>
      </c>
      <c r="L72" s="10">
        <f t="shared" si="4"/>
        <v>0</v>
      </c>
      <c r="M72" s="9">
        <f>SUMIFS(险种!Q:Q,险种!E:E,E:E,险种!V:V,"&lt;=20210506")-SUMIFS(险种!Q:Q,险种!U:U,"终止",险种!E:E,E:E,险种!V:V,"&lt;=20210506")</f>
        <v>0</v>
      </c>
      <c r="N72" s="9">
        <f>SUMIFS(险种!Q:Q,险种!U:U,"有效",险种!E:E,E:E,险种!V:V,"&lt;=20210506")</f>
        <v>0</v>
      </c>
      <c r="O72" s="9">
        <f>SUMIFS(险种!Q:Q,险种!E:E,E:E,险种!V:V,"&lt;=20210510")-SUMIFS(险种!Q:Q,险种!U:U,"终止",险种!E:E,E:E,险种!V:V,"&lt;=20210510")</f>
        <v>0</v>
      </c>
      <c r="P72" s="9">
        <f>SUMIFS(险种!Q:Q,险种!U:U,"有效",险种!E:E,E:E,险种!V:V,"&lt;=20210510")</f>
        <v>0</v>
      </c>
      <c r="Q72" s="10">
        <f>SUMIF(险种!E:E,E:E,险种!Y:Y)</f>
        <v>0</v>
      </c>
      <c r="R72" s="9">
        <f t="shared" si="5"/>
        <v>0</v>
      </c>
      <c r="S72" s="10">
        <f>SUMIF(险种!E:E,E:E,险种!Z:Z)</f>
        <v>0</v>
      </c>
      <c r="T72" s="10">
        <f>SUMIFS(险种!Z:Z,险种!U:U,"有效",险种!E:E,E:E)</f>
        <v>0</v>
      </c>
      <c r="U72" s="10">
        <f>SUMIF(认购!D:D,E:E,认购!E:E)</f>
        <v>0</v>
      </c>
      <c r="V72" s="10">
        <f t="shared" si="6"/>
        <v>0</v>
      </c>
      <c r="W72" s="10">
        <f t="shared" si="7"/>
        <v>0</v>
      </c>
      <c r="X72" s="10">
        <f>SUMIF(保单!R:R,E:E,保单!BE:BE)*IF(U:U&gt;1,1,0)</f>
        <v>0</v>
      </c>
    </row>
    <row r="73" spans="1:24">
      <c r="A73" s="5" t="s">
        <v>36</v>
      </c>
      <c r="B73" s="5" t="s">
        <v>163</v>
      </c>
      <c r="C73" s="5" t="s">
        <v>170</v>
      </c>
      <c r="D73" s="5" t="s">
        <v>284</v>
      </c>
      <c r="E73" s="5">
        <v>6481562702</v>
      </c>
      <c r="F73" s="5" t="s">
        <v>117</v>
      </c>
      <c r="G73" s="9">
        <f>SUMIF(险种!E:E,E:E,险种!R:R)-SUMIFS(险种!R:R,险种!U:U,"终止",险种!E:E,E:E)</f>
        <v>0</v>
      </c>
      <c r="H73" s="9">
        <f>SUMIFS(险种!R:R,险种!U:U,"有效",险种!E:E,E:E)</f>
        <v>0</v>
      </c>
      <c r="I73" s="9">
        <f>SUMIF(险种!E:E,E:E,险种!Q:Q)-SUMIFS(险种!Q:Q,险种!U:U,"终止",险种!E:E,E:E)</f>
        <v>0</v>
      </c>
      <c r="J73" s="9">
        <f>SUMIFS(险种!Q:Q,险种!U:U,"有效",险种!E:E,E:E)</f>
        <v>0</v>
      </c>
      <c r="K73" s="10">
        <f>SUMIF(险种!E:E,E:E,险种!W:W)</f>
        <v>0</v>
      </c>
      <c r="L73" s="10">
        <f t="shared" si="4"/>
        <v>0</v>
      </c>
      <c r="M73" s="9">
        <f>SUMIFS(险种!Q:Q,险种!E:E,E:E,险种!V:V,"&lt;=20210506")-SUMIFS(险种!Q:Q,险种!U:U,"终止",险种!E:E,E:E,险种!V:V,"&lt;=20210506")</f>
        <v>0</v>
      </c>
      <c r="N73" s="9">
        <f>SUMIFS(险种!Q:Q,险种!U:U,"有效",险种!E:E,E:E,险种!V:V,"&lt;=20210506")</f>
        <v>0</v>
      </c>
      <c r="O73" s="9">
        <f>SUMIFS(险种!Q:Q,险种!E:E,E:E,险种!V:V,"&lt;=20210510")-SUMIFS(险种!Q:Q,险种!U:U,"终止",险种!E:E,E:E,险种!V:V,"&lt;=20210510")</f>
        <v>0</v>
      </c>
      <c r="P73" s="9">
        <f>SUMIFS(险种!Q:Q,险种!U:U,"有效",险种!E:E,E:E,险种!V:V,"&lt;=20210510")</f>
        <v>0</v>
      </c>
      <c r="Q73" s="10">
        <f>SUMIF(险种!E:E,E:E,险种!Y:Y)</f>
        <v>0</v>
      </c>
      <c r="R73" s="9">
        <f t="shared" si="5"/>
        <v>0</v>
      </c>
      <c r="S73" s="10">
        <f>SUMIF(险种!E:E,E:E,险种!Z:Z)</f>
        <v>0</v>
      </c>
      <c r="T73" s="10">
        <f>SUMIFS(险种!Z:Z,险种!U:U,"有效",险种!E:E,E:E)</f>
        <v>0</v>
      </c>
      <c r="U73" s="10">
        <f>SUMIF(认购!D:D,E:E,认购!E:E)</f>
        <v>0</v>
      </c>
      <c r="V73" s="10">
        <f t="shared" si="6"/>
        <v>0</v>
      </c>
      <c r="W73" s="10">
        <f t="shared" si="7"/>
        <v>0</v>
      </c>
      <c r="X73" s="10">
        <f>SUMIF(保单!R:R,E:E,保单!BE:BE)*IF(U:U&gt;1,1,0)</f>
        <v>0</v>
      </c>
    </row>
    <row r="74" spans="1:24">
      <c r="A74" s="5" t="s">
        <v>26</v>
      </c>
      <c r="B74" s="5" t="s">
        <v>27</v>
      </c>
      <c r="C74" s="5" t="s">
        <v>66</v>
      </c>
      <c r="D74" s="5" t="s">
        <v>285</v>
      </c>
      <c r="E74" s="5">
        <v>6481010612</v>
      </c>
      <c r="F74" s="5" t="s">
        <v>117</v>
      </c>
      <c r="G74" s="9">
        <f>SUMIF(险种!E:E,E:E,险种!R:R)-SUMIFS(险种!R:R,险种!U:U,"终止",险种!E:E,E:E)</f>
        <v>0</v>
      </c>
      <c r="H74" s="9">
        <f>SUMIFS(险种!R:R,险种!U:U,"有效",险种!E:E,E:E)</f>
        <v>0</v>
      </c>
      <c r="I74" s="9">
        <f>SUMIF(险种!E:E,E:E,险种!Q:Q)-SUMIFS(险种!Q:Q,险种!U:U,"终止",险种!E:E,E:E)</f>
        <v>0</v>
      </c>
      <c r="J74" s="9">
        <f>SUMIFS(险种!Q:Q,险种!U:U,"有效",险种!E:E,E:E)</f>
        <v>0</v>
      </c>
      <c r="K74" s="10">
        <f>SUMIF(险种!E:E,E:E,险种!W:W)</f>
        <v>0</v>
      </c>
      <c r="L74" s="10">
        <f t="shared" si="4"/>
        <v>0</v>
      </c>
      <c r="M74" s="9">
        <f>SUMIFS(险种!Q:Q,险种!E:E,E:E,险种!V:V,"&lt;=20210506")-SUMIFS(险种!Q:Q,险种!U:U,"终止",险种!E:E,E:E,险种!V:V,"&lt;=20210506")</f>
        <v>0</v>
      </c>
      <c r="N74" s="9">
        <f>SUMIFS(险种!Q:Q,险种!U:U,"有效",险种!E:E,E:E,险种!V:V,"&lt;=20210506")</f>
        <v>0</v>
      </c>
      <c r="O74" s="9">
        <f>SUMIFS(险种!Q:Q,险种!E:E,E:E,险种!V:V,"&lt;=20210510")-SUMIFS(险种!Q:Q,险种!U:U,"终止",险种!E:E,E:E,险种!V:V,"&lt;=20210510")</f>
        <v>0</v>
      </c>
      <c r="P74" s="9">
        <f>SUMIFS(险种!Q:Q,险种!U:U,"有效",险种!E:E,E:E,险种!V:V,"&lt;=20210510")</f>
        <v>0</v>
      </c>
      <c r="Q74" s="10">
        <f>SUMIF(险种!E:E,E:E,险种!Y:Y)</f>
        <v>0</v>
      </c>
      <c r="R74" s="9">
        <f t="shared" si="5"/>
        <v>0</v>
      </c>
      <c r="S74" s="10">
        <f>SUMIF(险种!E:E,E:E,险种!Z:Z)</f>
        <v>0</v>
      </c>
      <c r="T74" s="10">
        <f>SUMIFS(险种!Z:Z,险种!U:U,"有效",险种!E:E,E:E)</f>
        <v>0</v>
      </c>
      <c r="U74" s="10">
        <f>SUMIF(认购!D:D,E:E,认购!E:E)</f>
        <v>0</v>
      </c>
      <c r="V74" s="10">
        <f t="shared" si="6"/>
        <v>0</v>
      </c>
      <c r="W74" s="10">
        <f t="shared" si="7"/>
        <v>0</v>
      </c>
      <c r="X74" s="10">
        <f>SUMIF(保单!R:R,E:E,保单!BE:BE)*IF(U:U&gt;1,1,0)</f>
        <v>0</v>
      </c>
    </row>
    <row r="75" spans="1:24">
      <c r="A75" s="5" t="s">
        <v>36</v>
      </c>
      <c r="B75" s="5" t="s">
        <v>163</v>
      </c>
      <c r="C75" s="5" t="s">
        <v>172</v>
      </c>
      <c r="D75" s="5" t="s">
        <v>286</v>
      </c>
      <c r="E75" s="5">
        <v>6478470472</v>
      </c>
      <c r="F75" s="5" t="s">
        <v>117</v>
      </c>
      <c r="G75" s="9">
        <f>SUMIF(险种!E:E,E:E,险种!R:R)-SUMIFS(险种!R:R,险种!U:U,"终止",险种!E:E,E:E)</f>
        <v>0</v>
      </c>
      <c r="H75" s="9">
        <f>SUMIFS(险种!R:R,险种!U:U,"有效",险种!E:E,E:E)</f>
        <v>0</v>
      </c>
      <c r="I75" s="9">
        <f>SUMIF(险种!E:E,E:E,险种!Q:Q)-SUMIFS(险种!Q:Q,险种!U:U,"终止",险种!E:E,E:E)</f>
        <v>0</v>
      </c>
      <c r="J75" s="9">
        <f>SUMIFS(险种!Q:Q,险种!U:U,"有效",险种!E:E,E:E)</f>
        <v>0</v>
      </c>
      <c r="K75" s="10">
        <f>SUMIF(险种!E:E,E:E,险种!W:W)</f>
        <v>0</v>
      </c>
      <c r="L75" s="10">
        <f t="shared" si="4"/>
        <v>0</v>
      </c>
      <c r="M75" s="9">
        <f>SUMIFS(险种!Q:Q,险种!E:E,E:E,险种!V:V,"&lt;=20210506")-SUMIFS(险种!Q:Q,险种!U:U,"终止",险种!E:E,E:E,险种!V:V,"&lt;=20210506")</f>
        <v>0</v>
      </c>
      <c r="N75" s="9">
        <f>SUMIFS(险种!Q:Q,险种!U:U,"有效",险种!E:E,E:E,险种!V:V,"&lt;=20210506")</f>
        <v>0</v>
      </c>
      <c r="O75" s="9">
        <f>SUMIFS(险种!Q:Q,险种!E:E,E:E,险种!V:V,"&lt;=20210510")-SUMIFS(险种!Q:Q,险种!U:U,"终止",险种!E:E,E:E,险种!V:V,"&lt;=20210510")</f>
        <v>0</v>
      </c>
      <c r="P75" s="9">
        <f>SUMIFS(险种!Q:Q,险种!U:U,"有效",险种!E:E,E:E,险种!V:V,"&lt;=20210510")</f>
        <v>0</v>
      </c>
      <c r="Q75" s="10">
        <f>SUMIF(险种!E:E,E:E,险种!Y:Y)</f>
        <v>0</v>
      </c>
      <c r="R75" s="9">
        <f t="shared" si="5"/>
        <v>0</v>
      </c>
      <c r="S75" s="10">
        <f>SUMIF(险种!E:E,E:E,险种!Z:Z)</f>
        <v>0</v>
      </c>
      <c r="T75" s="10">
        <f>SUMIFS(险种!Z:Z,险种!U:U,"有效",险种!E:E,E:E)</f>
        <v>0</v>
      </c>
      <c r="U75" s="10">
        <f>SUMIF(认购!D:D,E:E,认购!E:E)</f>
        <v>0</v>
      </c>
      <c r="V75" s="10">
        <f t="shared" si="6"/>
        <v>0</v>
      </c>
      <c r="W75" s="10">
        <f t="shared" si="7"/>
        <v>0</v>
      </c>
      <c r="X75" s="10">
        <f>SUMIF(保单!R:R,E:E,保单!BE:BE)*IF(U:U&gt;1,1,0)</f>
        <v>0</v>
      </c>
    </row>
    <row r="76" spans="1:24">
      <c r="A76" s="5" t="s">
        <v>36</v>
      </c>
      <c r="B76" s="5" t="s">
        <v>163</v>
      </c>
      <c r="C76" s="5" t="s">
        <v>178</v>
      </c>
      <c r="D76" s="5" t="s">
        <v>287</v>
      </c>
      <c r="E76" s="5">
        <v>6478511252</v>
      </c>
      <c r="F76" s="5" t="s">
        <v>117</v>
      </c>
      <c r="G76" s="9">
        <f>SUMIF(险种!E:E,E:E,险种!R:R)-SUMIFS(险种!R:R,险种!U:U,"终止",险种!E:E,E:E)</f>
        <v>0</v>
      </c>
      <c r="H76" s="9">
        <f>SUMIFS(险种!R:R,险种!U:U,"有效",险种!E:E,E:E)</f>
        <v>0</v>
      </c>
      <c r="I76" s="9">
        <f>SUMIF(险种!E:E,E:E,险种!Q:Q)-SUMIFS(险种!Q:Q,险种!U:U,"终止",险种!E:E,E:E)</f>
        <v>0</v>
      </c>
      <c r="J76" s="9">
        <f>SUMIFS(险种!Q:Q,险种!U:U,"有效",险种!E:E,E:E)</f>
        <v>0</v>
      </c>
      <c r="K76" s="10">
        <f>SUMIF(险种!E:E,E:E,险种!W:W)</f>
        <v>0</v>
      </c>
      <c r="L76" s="10">
        <f t="shared" si="4"/>
        <v>0</v>
      </c>
      <c r="M76" s="9">
        <f>SUMIFS(险种!Q:Q,险种!E:E,E:E,险种!V:V,"&lt;=20210506")-SUMIFS(险种!Q:Q,险种!U:U,"终止",险种!E:E,E:E,险种!V:V,"&lt;=20210506")</f>
        <v>0</v>
      </c>
      <c r="N76" s="9">
        <f>SUMIFS(险种!Q:Q,险种!U:U,"有效",险种!E:E,E:E,险种!V:V,"&lt;=20210506")</f>
        <v>0</v>
      </c>
      <c r="O76" s="9">
        <f>SUMIFS(险种!Q:Q,险种!E:E,E:E,险种!V:V,"&lt;=20210510")-SUMIFS(险种!Q:Q,险种!U:U,"终止",险种!E:E,E:E,险种!V:V,"&lt;=20210510")</f>
        <v>0</v>
      </c>
      <c r="P76" s="9">
        <f>SUMIFS(险种!Q:Q,险种!U:U,"有效",险种!E:E,E:E,险种!V:V,"&lt;=20210510")</f>
        <v>0</v>
      </c>
      <c r="Q76" s="10">
        <f>SUMIF(险种!E:E,E:E,险种!Y:Y)</f>
        <v>0</v>
      </c>
      <c r="R76" s="9">
        <f t="shared" si="5"/>
        <v>0</v>
      </c>
      <c r="S76" s="10">
        <f>SUMIF(险种!E:E,E:E,险种!Z:Z)</f>
        <v>0</v>
      </c>
      <c r="T76" s="10">
        <f>SUMIFS(险种!Z:Z,险种!U:U,"有效",险种!E:E,E:E)</f>
        <v>0</v>
      </c>
      <c r="U76" s="10">
        <f>SUMIF(认购!D:D,E:E,认购!E:E)</f>
        <v>0</v>
      </c>
      <c r="V76" s="10">
        <f t="shared" si="6"/>
        <v>0</v>
      </c>
      <c r="W76" s="10">
        <f t="shared" si="7"/>
        <v>0</v>
      </c>
      <c r="X76" s="10">
        <f>SUMIF(保单!R:R,E:E,保单!BE:BE)*IF(U:U&gt;1,1,0)</f>
        <v>0</v>
      </c>
    </row>
    <row r="77" spans="1:24">
      <c r="A77" s="5" t="s">
        <v>26</v>
      </c>
      <c r="B77" s="5" t="s">
        <v>161</v>
      </c>
      <c r="C77" s="5" t="s">
        <v>197</v>
      </c>
      <c r="D77" s="5" t="s">
        <v>288</v>
      </c>
      <c r="E77" s="5">
        <v>6477994542</v>
      </c>
      <c r="F77" s="5" t="s">
        <v>117</v>
      </c>
      <c r="G77" s="9">
        <f>SUMIF(险种!E:E,E:E,险种!R:R)-SUMIFS(险种!R:R,险种!U:U,"终止",险种!E:E,E:E)</f>
        <v>0</v>
      </c>
      <c r="H77" s="9">
        <f>SUMIFS(险种!R:R,险种!U:U,"有效",险种!E:E,E:E)</f>
        <v>0</v>
      </c>
      <c r="I77" s="9">
        <f>SUMIF(险种!E:E,E:E,险种!Q:Q)-SUMIFS(险种!Q:Q,险种!U:U,"终止",险种!E:E,E:E)</f>
        <v>0</v>
      </c>
      <c r="J77" s="9">
        <f>SUMIFS(险种!Q:Q,险种!U:U,"有效",险种!E:E,E:E)</f>
        <v>0</v>
      </c>
      <c r="K77" s="10">
        <f>SUMIF(险种!E:E,E:E,险种!W:W)</f>
        <v>0</v>
      </c>
      <c r="L77" s="10">
        <f t="shared" si="4"/>
        <v>0</v>
      </c>
      <c r="M77" s="9">
        <f>SUMIFS(险种!Q:Q,险种!E:E,E:E,险种!V:V,"&lt;=20210506")-SUMIFS(险种!Q:Q,险种!U:U,"终止",险种!E:E,E:E,险种!V:V,"&lt;=20210506")</f>
        <v>0</v>
      </c>
      <c r="N77" s="9">
        <f>SUMIFS(险种!Q:Q,险种!U:U,"有效",险种!E:E,E:E,险种!V:V,"&lt;=20210506")</f>
        <v>0</v>
      </c>
      <c r="O77" s="9">
        <f>SUMIFS(险种!Q:Q,险种!E:E,E:E,险种!V:V,"&lt;=20210510")-SUMIFS(险种!Q:Q,险种!U:U,"终止",险种!E:E,E:E,险种!V:V,"&lt;=20210510")</f>
        <v>0</v>
      </c>
      <c r="P77" s="9">
        <f>SUMIFS(险种!Q:Q,险种!U:U,"有效",险种!E:E,E:E,险种!V:V,"&lt;=20210510")</f>
        <v>0</v>
      </c>
      <c r="Q77" s="10">
        <f>SUMIF(险种!E:E,E:E,险种!Y:Y)</f>
        <v>0</v>
      </c>
      <c r="R77" s="9">
        <f t="shared" si="5"/>
        <v>0</v>
      </c>
      <c r="S77" s="10">
        <f>SUMIF(险种!E:E,E:E,险种!Z:Z)</f>
        <v>0</v>
      </c>
      <c r="T77" s="10">
        <f>SUMIFS(险种!Z:Z,险种!U:U,"有效",险种!E:E,E:E)</f>
        <v>0</v>
      </c>
      <c r="U77" s="10">
        <f>SUMIF(认购!D:D,E:E,认购!E:E)</f>
        <v>0</v>
      </c>
      <c r="V77" s="10">
        <f t="shared" si="6"/>
        <v>0</v>
      </c>
      <c r="W77" s="10">
        <f t="shared" si="7"/>
        <v>0</v>
      </c>
      <c r="X77" s="10">
        <f>SUMIF(保单!R:R,E:E,保单!BE:BE)*IF(U:U&gt;1,1,0)</f>
        <v>0</v>
      </c>
    </row>
    <row r="78" spans="1:24">
      <c r="A78" s="5" t="s">
        <v>42</v>
      </c>
      <c r="B78" s="5" t="s">
        <v>43</v>
      </c>
      <c r="C78" s="5" t="s">
        <v>44</v>
      </c>
      <c r="D78" s="5" t="s">
        <v>289</v>
      </c>
      <c r="E78" s="5">
        <v>6476533172</v>
      </c>
      <c r="F78" s="5" t="s">
        <v>126</v>
      </c>
      <c r="G78" s="9">
        <f>SUMIF(险种!E:E,E:E,险种!R:R)-SUMIFS(险种!R:R,险种!U:U,"终止",险种!E:E,E:E)</f>
        <v>0</v>
      </c>
      <c r="H78" s="9">
        <f>SUMIFS(险种!R:R,险种!U:U,"有效",险种!E:E,E:E)</f>
        <v>0</v>
      </c>
      <c r="I78" s="9">
        <f>SUMIF(险种!E:E,E:E,险种!Q:Q)-SUMIFS(险种!Q:Q,险种!U:U,"终止",险种!E:E,E:E)</f>
        <v>0</v>
      </c>
      <c r="J78" s="9">
        <f>SUMIFS(险种!Q:Q,险种!U:U,"有效",险种!E:E,E:E)</f>
        <v>0</v>
      </c>
      <c r="K78" s="10">
        <f>SUMIF(险种!E:E,E:E,险种!W:W)</f>
        <v>0</v>
      </c>
      <c r="L78" s="10">
        <f t="shared" si="4"/>
        <v>0</v>
      </c>
      <c r="M78" s="9">
        <f>SUMIFS(险种!Q:Q,险种!E:E,E:E,险种!V:V,"&lt;=20210506")-SUMIFS(险种!Q:Q,险种!U:U,"终止",险种!E:E,E:E,险种!V:V,"&lt;=20210506")</f>
        <v>0</v>
      </c>
      <c r="N78" s="9">
        <f>SUMIFS(险种!Q:Q,险种!U:U,"有效",险种!E:E,E:E,险种!V:V,"&lt;=20210506")</f>
        <v>0</v>
      </c>
      <c r="O78" s="9">
        <f>SUMIFS(险种!Q:Q,险种!E:E,E:E,险种!V:V,"&lt;=20210510")-SUMIFS(险种!Q:Q,险种!U:U,"终止",险种!E:E,E:E,险种!V:V,"&lt;=20210510")</f>
        <v>0</v>
      </c>
      <c r="P78" s="9">
        <f>SUMIFS(险种!Q:Q,险种!U:U,"有效",险种!E:E,E:E,险种!V:V,"&lt;=20210510")</f>
        <v>0</v>
      </c>
      <c r="Q78" s="10">
        <f>SUMIF(险种!E:E,E:E,险种!Y:Y)</f>
        <v>0</v>
      </c>
      <c r="R78" s="9">
        <f t="shared" si="5"/>
        <v>0</v>
      </c>
      <c r="S78" s="10">
        <f>SUMIF(险种!E:E,E:E,险种!Z:Z)</f>
        <v>0</v>
      </c>
      <c r="T78" s="10">
        <f>SUMIFS(险种!Z:Z,险种!U:U,"有效",险种!E:E,E:E)</f>
        <v>0</v>
      </c>
      <c r="U78" s="10">
        <f>SUMIF(认购!D:D,E:E,认购!E:E)</f>
        <v>0</v>
      </c>
      <c r="V78" s="10">
        <f t="shared" si="6"/>
        <v>0</v>
      </c>
      <c r="W78" s="10">
        <f t="shared" si="7"/>
        <v>0</v>
      </c>
      <c r="X78" s="10">
        <f>SUMIF(保单!R:R,E:E,保单!BE:BE)*IF(U:U&gt;1,1,0)</f>
        <v>0</v>
      </c>
    </row>
    <row r="79" spans="1:24">
      <c r="A79" s="5" t="s">
        <v>26</v>
      </c>
      <c r="B79" s="5" t="s">
        <v>161</v>
      </c>
      <c r="C79" s="5" t="s">
        <v>197</v>
      </c>
      <c r="D79" s="5" t="s">
        <v>290</v>
      </c>
      <c r="E79" s="5">
        <v>6476530472</v>
      </c>
      <c r="F79" s="5" t="s">
        <v>117</v>
      </c>
      <c r="G79" s="9">
        <f>SUMIF(险种!E:E,E:E,险种!R:R)-SUMIFS(险种!R:R,险种!U:U,"终止",险种!E:E,E:E)</f>
        <v>0</v>
      </c>
      <c r="H79" s="9">
        <f>SUMIFS(险种!R:R,险种!U:U,"有效",险种!E:E,E:E)</f>
        <v>0</v>
      </c>
      <c r="I79" s="9">
        <f>SUMIF(险种!E:E,E:E,险种!Q:Q)-SUMIFS(险种!Q:Q,险种!U:U,"终止",险种!E:E,E:E)</f>
        <v>0</v>
      </c>
      <c r="J79" s="9">
        <f>SUMIFS(险种!Q:Q,险种!U:U,"有效",险种!E:E,E:E)</f>
        <v>0</v>
      </c>
      <c r="K79" s="10">
        <f>SUMIF(险种!E:E,E:E,险种!W:W)</f>
        <v>0</v>
      </c>
      <c r="L79" s="10">
        <f t="shared" si="4"/>
        <v>0</v>
      </c>
      <c r="M79" s="9">
        <f>SUMIFS(险种!Q:Q,险种!E:E,E:E,险种!V:V,"&lt;=20210506")-SUMIFS(险种!Q:Q,险种!U:U,"终止",险种!E:E,E:E,险种!V:V,"&lt;=20210506")</f>
        <v>0</v>
      </c>
      <c r="N79" s="9">
        <f>SUMIFS(险种!Q:Q,险种!U:U,"有效",险种!E:E,E:E,险种!V:V,"&lt;=20210506")</f>
        <v>0</v>
      </c>
      <c r="O79" s="9">
        <f>SUMIFS(险种!Q:Q,险种!E:E,E:E,险种!V:V,"&lt;=20210510")-SUMIFS(险种!Q:Q,险种!U:U,"终止",险种!E:E,E:E,险种!V:V,"&lt;=20210510")</f>
        <v>0</v>
      </c>
      <c r="P79" s="9">
        <f>SUMIFS(险种!Q:Q,险种!U:U,"有效",险种!E:E,E:E,险种!V:V,"&lt;=20210510")</f>
        <v>0</v>
      </c>
      <c r="Q79" s="10">
        <f>SUMIF(险种!E:E,E:E,险种!Y:Y)</f>
        <v>0</v>
      </c>
      <c r="R79" s="9">
        <f t="shared" si="5"/>
        <v>0</v>
      </c>
      <c r="S79" s="10">
        <f>SUMIF(险种!E:E,E:E,险种!Z:Z)</f>
        <v>0</v>
      </c>
      <c r="T79" s="10">
        <f>SUMIFS(险种!Z:Z,险种!U:U,"有效",险种!E:E,E:E)</f>
        <v>0</v>
      </c>
      <c r="U79" s="10">
        <f>SUMIF(认购!D:D,E:E,认购!E:E)</f>
        <v>0</v>
      </c>
      <c r="V79" s="10">
        <f t="shared" si="6"/>
        <v>0</v>
      </c>
      <c r="W79" s="10">
        <f t="shared" si="7"/>
        <v>0</v>
      </c>
      <c r="X79" s="10">
        <f>SUMIF(保单!R:R,E:E,保单!BE:BE)*IF(U:U&gt;1,1,0)</f>
        <v>0</v>
      </c>
    </row>
    <row r="80" spans="1:24">
      <c r="A80" s="5" t="s">
        <v>26</v>
      </c>
      <c r="B80" s="5" t="s">
        <v>27</v>
      </c>
      <c r="C80" s="5" t="s">
        <v>66</v>
      </c>
      <c r="D80" s="5" t="s">
        <v>291</v>
      </c>
      <c r="E80" s="5">
        <v>6474412812</v>
      </c>
      <c r="F80" s="5" t="s">
        <v>126</v>
      </c>
      <c r="G80" s="9">
        <f>SUMIF(险种!E:E,E:E,险种!R:R)-SUMIFS(险种!R:R,险种!U:U,"终止",险种!E:E,E:E)</f>
        <v>0</v>
      </c>
      <c r="H80" s="9">
        <f>SUMIFS(险种!R:R,险种!U:U,"有效",险种!E:E,E:E)</f>
        <v>0</v>
      </c>
      <c r="I80" s="9">
        <f>SUMIF(险种!E:E,E:E,险种!Q:Q)-SUMIFS(险种!Q:Q,险种!U:U,"终止",险种!E:E,E:E)</f>
        <v>0</v>
      </c>
      <c r="J80" s="9">
        <f>SUMIFS(险种!Q:Q,险种!U:U,"有效",险种!E:E,E:E)</f>
        <v>0</v>
      </c>
      <c r="K80" s="10">
        <f>SUMIF(险种!E:E,E:E,险种!W:W)</f>
        <v>0</v>
      </c>
      <c r="L80" s="10">
        <f t="shared" si="4"/>
        <v>0</v>
      </c>
      <c r="M80" s="9">
        <f>SUMIFS(险种!Q:Q,险种!E:E,E:E,险种!V:V,"&lt;=20210506")-SUMIFS(险种!Q:Q,险种!U:U,"终止",险种!E:E,E:E,险种!V:V,"&lt;=20210506")</f>
        <v>0</v>
      </c>
      <c r="N80" s="9">
        <f>SUMIFS(险种!Q:Q,险种!U:U,"有效",险种!E:E,E:E,险种!V:V,"&lt;=20210506")</f>
        <v>0</v>
      </c>
      <c r="O80" s="9">
        <f>SUMIFS(险种!Q:Q,险种!E:E,E:E,险种!V:V,"&lt;=20210510")-SUMIFS(险种!Q:Q,险种!U:U,"终止",险种!E:E,E:E,险种!V:V,"&lt;=20210510")</f>
        <v>0</v>
      </c>
      <c r="P80" s="9">
        <f>SUMIFS(险种!Q:Q,险种!U:U,"有效",险种!E:E,E:E,险种!V:V,"&lt;=20210510")</f>
        <v>0</v>
      </c>
      <c r="Q80" s="10">
        <f>SUMIF(险种!E:E,E:E,险种!Y:Y)</f>
        <v>0</v>
      </c>
      <c r="R80" s="9">
        <f t="shared" si="5"/>
        <v>0</v>
      </c>
      <c r="S80" s="10">
        <f>SUMIF(险种!E:E,E:E,险种!Z:Z)</f>
        <v>0</v>
      </c>
      <c r="T80" s="10">
        <f>SUMIFS(险种!Z:Z,险种!U:U,"有效",险种!E:E,E:E)</f>
        <v>0</v>
      </c>
      <c r="U80" s="10">
        <f>SUMIF(认购!D:D,E:E,认购!E:E)</f>
        <v>0</v>
      </c>
      <c r="V80" s="10">
        <f t="shared" si="6"/>
        <v>0</v>
      </c>
      <c r="W80" s="10">
        <f t="shared" si="7"/>
        <v>0</v>
      </c>
      <c r="X80" s="10">
        <f>SUMIF(保单!R:R,E:E,保单!BE:BE)*IF(U:U&gt;1,1,0)</f>
        <v>0</v>
      </c>
    </row>
    <row r="81" spans="1:24">
      <c r="A81" s="5" t="s">
        <v>26</v>
      </c>
      <c r="B81" s="5" t="s">
        <v>27</v>
      </c>
      <c r="C81" s="5" t="s">
        <v>184</v>
      </c>
      <c r="D81" s="5" t="s">
        <v>292</v>
      </c>
      <c r="E81" s="5">
        <v>6472388482</v>
      </c>
      <c r="F81" s="5" t="s">
        <v>117</v>
      </c>
      <c r="G81" s="9">
        <f>SUMIF(险种!E:E,E:E,险种!R:R)-SUMIFS(险种!R:R,险种!U:U,"终止",险种!E:E,E:E)</f>
        <v>0</v>
      </c>
      <c r="H81" s="9">
        <f>SUMIFS(险种!R:R,险种!U:U,"有效",险种!E:E,E:E)</f>
        <v>0</v>
      </c>
      <c r="I81" s="9">
        <f>SUMIF(险种!E:E,E:E,险种!Q:Q)-SUMIFS(险种!Q:Q,险种!U:U,"终止",险种!E:E,E:E)</f>
        <v>0</v>
      </c>
      <c r="J81" s="9">
        <f>SUMIFS(险种!Q:Q,险种!U:U,"有效",险种!E:E,E:E)</f>
        <v>0</v>
      </c>
      <c r="K81" s="10">
        <f>SUMIF(险种!E:E,E:E,险种!W:W)</f>
        <v>0</v>
      </c>
      <c r="L81" s="10">
        <f t="shared" si="4"/>
        <v>0</v>
      </c>
      <c r="M81" s="9">
        <f>SUMIFS(险种!Q:Q,险种!E:E,E:E,险种!V:V,"&lt;=20210506")-SUMIFS(险种!Q:Q,险种!U:U,"终止",险种!E:E,E:E,险种!V:V,"&lt;=20210506")</f>
        <v>0</v>
      </c>
      <c r="N81" s="9">
        <f>SUMIFS(险种!Q:Q,险种!U:U,"有效",险种!E:E,E:E,险种!V:V,"&lt;=20210506")</f>
        <v>0</v>
      </c>
      <c r="O81" s="9">
        <f>SUMIFS(险种!Q:Q,险种!E:E,E:E,险种!V:V,"&lt;=20210510")-SUMIFS(险种!Q:Q,险种!U:U,"终止",险种!E:E,E:E,险种!V:V,"&lt;=20210510")</f>
        <v>0</v>
      </c>
      <c r="P81" s="9">
        <f>SUMIFS(险种!Q:Q,险种!U:U,"有效",险种!E:E,E:E,险种!V:V,"&lt;=20210510")</f>
        <v>0</v>
      </c>
      <c r="Q81" s="10">
        <f>SUMIF(险种!E:E,E:E,险种!Y:Y)</f>
        <v>0</v>
      </c>
      <c r="R81" s="9">
        <f t="shared" si="5"/>
        <v>0</v>
      </c>
      <c r="S81" s="10">
        <f>SUMIF(险种!E:E,E:E,险种!Z:Z)</f>
        <v>0</v>
      </c>
      <c r="T81" s="10">
        <f>SUMIFS(险种!Z:Z,险种!U:U,"有效",险种!E:E,E:E)</f>
        <v>0</v>
      </c>
      <c r="U81" s="10">
        <f>SUMIF(认购!D:D,E:E,认购!E:E)</f>
        <v>0</v>
      </c>
      <c r="V81" s="10">
        <f t="shared" si="6"/>
        <v>0</v>
      </c>
      <c r="W81" s="10">
        <f t="shared" si="7"/>
        <v>0</v>
      </c>
      <c r="X81" s="10">
        <f>SUMIF(保单!R:R,E:E,保单!BE:BE)*IF(U:U&gt;1,1,0)</f>
        <v>0</v>
      </c>
    </row>
    <row r="82" spans="1:24">
      <c r="A82" s="5" t="s">
        <v>42</v>
      </c>
      <c r="B82" s="5" t="s">
        <v>43</v>
      </c>
      <c r="C82" s="5" t="s">
        <v>48</v>
      </c>
      <c r="D82" s="5" t="s">
        <v>293</v>
      </c>
      <c r="E82" s="5">
        <v>6458436822</v>
      </c>
      <c r="F82" s="5" t="s">
        <v>294</v>
      </c>
      <c r="G82" s="9">
        <f>SUMIF(险种!E:E,E:E,险种!R:R)-SUMIFS(险种!R:R,险种!U:U,"终止",险种!E:E,E:E)</f>
        <v>0</v>
      </c>
      <c r="H82" s="9">
        <f>SUMIFS(险种!R:R,险种!U:U,"有效",险种!E:E,E:E)</f>
        <v>0</v>
      </c>
      <c r="I82" s="9">
        <f>SUMIF(险种!E:E,E:E,险种!Q:Q)-SUMIFS(险种!Q:Q,险种!U:U,"终止",险种!E:E,E:E)</f>
        <v>0</v>
      </c>
      <c r="J82" s="9">
        <f>SUMIFS(险种!Q:Q,险种!U:U,"有效",险种!E:E,E:E)</f>
        <v>0</v>
      </c>
      <c r="K82" s="10">
        <f>SUMIF(险种!E:E,E:E,险种!W:W)</f>
        <v>0</v>
      </c>
      <c r="L82" s="10">
        <f t="shared" si="4"/>
        <v>0</v>
      </c>
      <c r="M82" s="9">
        <f>SUMIFS(险种!Q:Q,险种!E:E,E:E,险种!V:V,"&lt;=20210506")-SUMIFS(险种!Q:Q,险种!U:U,"终止",险种!E:E,E:E,险种!V:V,"&lt;=20210506")</f>
        <v>0</v>
      </c>
      <c r="N82" s="9">
        <f>SUMIFS(险种!Q:Q,险种!U:U,"有效",险种!E:E,E:E,险种!V:V,"&lt;=20210506")</f>
        <v>0</v>
      </c>
      <c r="O82" s="9">
        <f>SUMIFS(险种!Q:Q,险种!E:E,E:E,险种!V:V,"&lt;=20210510")-SUMIFS(险种!Q:Q,险种!U:U,"终止",险种!E:E,E:E,险种!V:V,"&lt;=20210510")</f>
        <v>0</v>
      </c>
      <c r="P82" s="9">
        <f>SUMIFS(险种!Q:Q,险种!U:U,"有效",险种!E:E,E:E,险种!V:V,"&lt;=20210510")</f>
        <v>0</v>
      </c>
      <c r="Q82" s="10">
        <f>SUMIF(险种!E:E,E:E,险种!Y:Y)</f>
        <v>0</v>
      </c>
      <c r="R82" s="9">
        <f t="shared" si="5"/>
        <v>0</v>
      </c>
      <c r="S82" s="10">
        <f>SUMIF(险种!E:E,E:E,险种!Z:Z)</f>
        <v>0</v>
      </c>
      <c r="T82" s="10">
        <f>SUMIFS(险种!Z:Z,险种!U:U,"有效",险种!E:E,E:E)</f>
        <v>0</v>
      </c>
      <c r="U82" s="10">
        <f>SUMIF(认购!D:D,E:E,认购!E:E)</f>
        <v>0</v>
      </c>
      <c r="V82" s="10">
        <f t="shared" si="6"/>
        <v>0</v>
      </c>
      <c r="W82" s="10">
        <f t="shared" si="7"/>
        <v>0</v>
      </c>
      <c r="X82" s="10">
        <f>SUMIF(保单!R:R,E:E,保单!BE:BE)*IF(U:U&gt;1,1,0)</f>
        <v>0</v>
      </c>
    </row>
    <row r="83" spans="1:24">
      <c r="A83" s="5" t="s">
        <v>36</v>
      </c>
      <c r="B83" s="5" t="s">
        <v>163</v>
      </c>
      <c r="C83" s="5" t="s">
        <v>178</v>
      </c>
      <c r="D83" s="5" t="s">
        <v>295</v>
      </c>
      <c r="E83" s="5">
        <v>6458315312</v>
      </c>
      <c r="F83" s="5" t="s">
        <v>117</v>
      </c>
      <c r="G83" s="9">
        <f>SUMIF(险种!E:E,E:E,险种!R:R)-SUMIFS(险种!R:R,险种!U:U,"终止",险种!E:E,E:E)</f>
        <v>0</v>
      </c>
      <c r="H83" s="9">
        <f>SUMIFS(险种!R:R,险种!U:U,"有效",险种!E:E,E:E)</f>
        <v>0</v>
      </c>
      <c r="I83" s="9">
        <f>SUMIF(险种!E:E,E:E,险种!Q:Q)-SUMIFS(险种!Q:Q,险种!U:U,"终止",险种!E:E,E:E)</f>
        <v>0</v>
      </c>
      <c r="J83" s="9">
        <f>SUMIFS(险种!Q:Q,险种!U:U,"有效",险种!E:E,E:E)</f>
        <v>0</v>
      </c>
      <c r="K83" s="10">
        <f>SUMIF(险种!E:E,E:E,险种!W:W)</f>
        <v>0</v>
      </c>
      <c r="L83" s="10">
        <f t="shared" si="4"/>
        <v>0</v>
      </c>
      <c r="M83" s="9">
        <f>SUMIFS(险种!Q:Q,险种!E:E,E:E,险种!V:V,"&lt;=20210506")-SUMIFS(险种!Q:Q,险种!U:U,"终止",险种!E:E,E:E,险种!V:V,"&lt;=20210506")</f>
        <v>0</v>
      </c>
      <c r="N83" s="9">
        <f>SUMIFS(险种!Q:Q,险种!U:U,"有效",险种!E:E,E:E,险种!V:V,"&lt;=20210506")</f>
        <v>0</v>
      </c>
      <c r="O83" s="9">
        <f>SUMIFS(险种!Q:Q,险种!E:E,E:E,险种!V:V,"&lt;=20210510")-SUMIFS(险种!Q:Q,险种!U:U,"终止",险种!E:E,E:E,险种!V:V,"&lt;=20210510")</f>
        <v>0</v>
      </c>
      <c r="P83" s="9">
        <f>SUMIFS(险种!Q:Q,险种!U:U,"有效",险种!E:E,E:E,险种!V:V,"&lt;=20210510")</f>
        <v>0</v>
      </c>
      <c r="Q83" s="10">
        <f>SUMIF(险种!E:E,E:E,险种!Y:Y)</f>
        <v>0</v>
      </c>
      <c r="R83" s="9">
        <f t="shared" si="5"/>
        <v>0</v>
      </c>
      <c r="S83" s="10">
        <f>SUMIF(险种!E:E,E:E,险种!Z:Z)</f>
        <v>0</v>
      </c>
      <c r="T83" s="10">
        <f>SUMIFS(险种!Z:Z,险种!U:U,"有效",险种!E:E,E:E)</f>
        <v>0</v>
      </c>
      <c r="U83" s="10">
        <f>SUMIF(认购!D:D,E:E,认购!E:E)</f>
        <v>0</v>
      </c>
      <c r="V83" s="10">
        <f t="shared" si="6"/>
        <v>0</v>
      </c>
      <c r="W83" s="10">
        <f t="shared" si="7"/>
        <v>0</v>
      </c>
      <c r="X83" s="10">
        <f>SUMIF(保单!R:R,E:E,保单!BE:BE)*IF(U:U&gt;1,1,0)</f>
        <v>0</v>
      </c>
    </row>
    <row r="84" spans="1:24">
      <c r="A84" s="5" t="s">
        <v>26</v>
      </c>
      <c r="B84" s="5" t="s">
        <v>27</v>
      </c>
      <c r="C84" s="5" t="s">
        <v>28</v>
      </c>
      <c r="D84" s="5" t="s">
        <v>296</v>
      </c>
      <c r="E84" s="5">
        <v>6457945452</v>
      </c>
      <c r="F84" s="5" t="s">
        <v>126</v>
      </c>
      <c r="G84" s="9">
        <f>SUMIF(险种!E:E,E:E,险种!R:R)-SUMIFS(险种!R:R,险种!U:U,"终止",险种!E:E,E:E)</f>
        <v>0</v>
      </c>
      <c r="H84" s="9">
        <f>SUMIFS(险种!R:R,险种!U:U,"有效",险种!E:E,E:E)</f>
        <v>0</v>
      </c>
      <c r="I84" s="9">
        <f>SUMIF(险种!E:E,E:E,险种!Q:Q)-SUMIFS(险种!Q:Q,险种!U:U,"终止",险种!E:E,E:E)</f>
        <v>0</v>
      </c>
      <c r="J84" s="9">
        <f>SUMIFS(险种!Q:Q,险种!U:U,"有效",险种!E:E,E:E)</f>
        <v>0</v>
      </c>
      <c r="K84" s="10">
        <f>SUMIF(险种!E:E,E:E,险种!W:W)</f>
        <v>0</v>
      </c>
      <c r="L84" s="10">
        <f t="shared" si="4"/>
        <v>0</v>
      </c>
      <c r="M84" s="9">
        <f>SUMIFS(险种!Q:Q,险种!E:E,E:E,险种!V:V,"&lt;=20210506")-SUMIFS(险种!Q:Q,险种!U:U,"终止",险种!E:E,E:E,险种!V:V,"&lt;=20210506")</f>
        <v>0</v>
      </c>
      <c r="N84" s="9">
        <f>SUMIFS(险种!Q:Q,险种!U:U,"有效",险种!E:E,E:E,险种!V:V,"&lt;=20210506")</f>
        <v>0</v>
      </c>
      <c r="O84" s="9">
        <f>SUMIFS(险种!Q:Q,险种!E:E,E:E,险种!V:V,"&lt;=20210510")-SUMIFS(险种!Q:Q,险种!U:U,"终止",险种!E:E,E:E,险种!V:V,"&lt;=20210510")</f>
        <v>0</v>
      </c>
      <c r="P84" s="9">
        <f>SUMIFS(险种!Q:Q,险种!U:U,"有效",险种!E:E,E:E,险种!V:V,"&lt;=20210510")</f>
        <v>0</v>
      </c>
      <c r="Q84" s="10">
        <f>SUMIF(险种!E:E,E:E,险种!Y:Y)</f>
        <v>0</v>
      </c>
      <c r="R84" s="9">
        <f t="shared" si="5"/>
        <v>0</v>
      </c>
      <c r="S84" s="10">
        <f>SUMIF(险种!E:E,E:E,险种!Z:Z)</f>
        <v>0</v>
      </c>
      <c r="T84" s="10">
        <f>SUMIFS(险种!Z:Z,险种!U:U,"有效",险种!E:E,E:E)</f>
        <v>0</v>
      </c>
      <c r="U84" s="10">
        <f>SUMIF(认购!D:D,E:E,认购!E:E)</f>
        <v>0</v>
      </c>
      <c r="V84" s="10">
        <f t="shared" si="6"/>
        <v>0</v>
      </c>
      <c r="W84" s="10">
        <f t="shared" si="7"/>
        <v>0</v>
      </c>
      <c r="X84" s="10">
        <f>SUMIF(保单!R:R,E:E,保单!BE:BE)*IF(U:U&gt;1,1,0)</f>
        <v>0</v>
      </c>
    </row>
    <row r="85" spans="1:24">
      <c r="A85" s="5" t="s">
        <v>42</v>
      </c>
      <c r="B85" s="5" t="s">
        <v>43</v>
      </c>
      <c r="C85" s="5" t="s">
        <v>48</v>
      </c>
      <c r="D85" s="5" t="s">
        <v>297</v>
      </c>
      <c r="E85" s="5">
        <v>6454146112</v>
      </c>
      <c r="F85" s="5" t="s">
        <v>117</v>
      </c>
      <c r="G85" s="9">
        <f>SUMIF(险种!E:E,E:E,险种!R:R)-SUMIFS(险种!R:R,险种!U:U,"终止",险种!E:E,E:E)</f>
        <v>0</v>
      </c>
      <c r="H85" s="9">
        <f>SUMIFS(险种!R:R,险种!U:U,"有效",险种!E:E,E:E)</f>
        <v>0</v>
      </c>
      <c r="I85" s="9">
        <f>SUMIF(险种!E:E,E:E,险种!Q:Q)-SUMIFS(险种!Q:Q,险种!U:U,"终止",险种!E:E,E:E)</f>
        <v>0</v>
      </c>
      <c r="J85" s="9">
        <f>SUMIFS(险种!Q:Q,险种!U:U,"有效",险种!E:E,E:E)</f>
        <v>0</v>
      </c>
      <c r="K85" s="10">
        <f>SUMIF(险种!E:E,E:E,险种!W:W)</f>
        <v>0</v>
      </c>
      <c r="L85" s="10">
        <f t="shared" si="4"/>
        <v>0</v>
      </c>
      <c r="M85" s="9">
        <f>SUMIFS(险种!Q:Q,险种!E:E,E:E,险种!V:V,"&lt;=20210506")-SUMIFS(险种!Q:Q,险种!U:U,"终止",险种!E:E,E:E,险种!V:V,"&lt;=20210506")</f>
        <v>0</v>
      </c>
      <c r="N85" s="9">
        <f>SUMIFS(险种!Q:Q,险种!U:U,"有效",险种!E:E,E:E,险种!V:V,"&lt;=20210506")</f>
        <v>0</v>
      </c>
      <c r="O85" s="9">
        <f>SUMIFS(险种!Q:Q,险种!E:E,E:E,险种!V:V,"&lt;=20210510")-SUMIFS(险种!Q:Q,险种!U:U,"终止",险种!E:E,E:E,险种!V:V,"&lt;=20210510")</f>
        <v>0</v>
      </c>
      <c r="P85" s="9">
        <f>SUMIFS(险种!Q:Q,险种!U:U,"有效",险种!E:E,E:E,险种!V:V,"&lt;=20210510")</f>
        <v>0</v>
      </c>
      <c r="Q85" s="10">
        <f>SUMIF(险种!E:E,E:E,险种!Y:Y)</f>
        <v>0</v>
      </c>
      <c r="R85" s="9">
        <f t="shared" si="5"/>
        <v>0</v>
      </c>
      <c r="S85" s="10">
        <f>SUMIF(险种!E:E,E:E,险种!Z:Z)</f>
        <v>0</v>
      </c>
      <c r="T85" s="10">
        <f>SUMIFS(险种!Z:Z,险种!U:U,"有效",险种!E:E,E:E)</f>
        <v>0</v>
      </c>
      <c r="U85" s="10">
        <f>SUMIF(认购!D:D,E:E,认购!E:E)</f>
        <v>0</v>
      </c>
      <c r="V85" s="10">
        <f t="shared" si="6"/>
        <v>0</v>
      </c>
      <c r="W85" s="10">
        <f t="shared" si="7"/>
        <v>0</v>
      </c>
      <c r="X85" s="10">
        <f>SUMIF(保单!R:R,E:E,保单!BE:BE)*IF(U:U&gt;1,1,0)</f>
        <v>0</v>
      </c>
    </row>
    <row r="86" spans="1:24">
      <c r="A86" s="5" t="s">
        <v>26</v>
      </c>
      <c r="B86" s="5" t="s">
        <v>27</v>
      </c>
      <c r="C86" s="5" t="s">
        <v>184</v>
      </c>
      <c r="D86" s="5" t="s">
        <v>298</v>
      </c>
      <c r="E86" s="5">
        <v>6448088632</v>
      </c>
      <c r="F86" s="5" t="s">
        <v>126</v>
      </c>
      <c r="G86" s="9">
        <f>SUMIF(险种!E:E,E:E,险种!R:R)-SUMIFS(险种!R:R,险种!U:U,"终止",险种!E:E,E:E)</f>
        <v>0</v>
      </c>
      <c r="H86" s="9">
        <f>SUMIFS(险种!R:R,险种!U:U,"有效",险种!E:E,E:E)</f>
        <v>0</v>
      </c>
      <c r="I86" s="9">
        <f>SUMIF(险种!E:E,E:E,险种!Q:Q)-SUMIFS(险种!Q:Q,险种!U:U,"终止",险种!E:E,E:E)</f>
        <v>0</v>
      </c>
      <c r="J86" s="9">
        <f>SUMIFS(险种!Q:Q,险种!U:U,"有效",险种!E:E,E:E)</f>
        <v>0</v>
      </c>
      <c r="K86" s="10">
        <f>SUMIF(险种!E:E,E:E,险种!W:W)</f>
        <v>0</v>
      </c>
      <c r="L86" s="10">
        <f t="shared" si="4"/>
        <v>0</v>
      </c>
      <c r="M86" s="9">
        <f>SUMIFS(险种!Q:Q,险种!E:E,E:E,险种!V:V,"&lt;=20210506")-SUMIFS(险种!Q:Q,险种!U:U,"终止",险种!E:E,E:E,险种!V:V,"&lt;=20210506")</f>
        <v>0</v>
      </c>
      <c r="N86" s="9">
        <f>SUMIFS(险种!Q:Q,险种!U:U,"有效",险种!E:E,E:E,险种!V:V,"&lt;=20210506")</f>
        <v>0</v>
      </c>
      <c r="O86" s="9">
        <f>SUMIFS(险种!Q:Q,险种!E:E,E:E,险种!V:V,"&lt;=20210510")-SUMIFS(险种!Q:Q,险种!U:U,"终止",险种!E:E,E:E,险种!V:V,"&lt;=20210510")</f>
        <v>0</v>
      </c>
      <c r="P86" s="9">
        <f>SUMIFS(险种!Q:Q,险种!U:U,"有效",险种!E:E,E:E,险种!V:V,"&lt;=20210510")</f>
        <v>0</v>
      </c>
      <c r="Q86" s="10">
        <f>SUMIF(险种!E:E,E:E,险种!Y:Y)</f>
        <v>0</v>
      </c>
      <c r="R86" s="9">
        <f t="shared" si="5"/>
        <v>0</v>
      </c>
      <c r="S86" s="10">
        <f>SUMIF(险种!E:E,E:E,险种!Z:Z)</f>
        <v>0</v>
      </c>
      <c r="T86" s="10">
        <f>SUMIFS(险种!Z:Z,险种!U:U,"有效",险种!E:E,E:E)</f>
        <v>0</v>
      </c>
      <c r="U86" s="10">
        <f>SUMIF(认购!D:D,E:E,认购!E:E)</f>
        <v>200</v>
      </c>
      <c r="V86" s="10">
        <f t="shared" si="6"/>
        <v>0</v>
      </c>
      <c r="W86" s="10">
        <f t="shared" si="7"/>
        <v>0</v>
      </c>
      <c r="X86" s="10">
        <f>SUMIF(保单!R:R,E:E,保单!BE:BE)*IF(U:U&gt;1,1,0)</f>
        <v>0</v>
      </c>
    </row>
    <row r="87" spans="1:24">
      <c r="A87" s="5" t="s">
        <v>36</v>
      </c>
      <c r="B87" s="5" t="s">
        <v>163</v>
      </c>
      <c r="C87" s="5" t="s">
        <v>178</v>
      </c>
      <c r="D87" s="5" t="s">
        <v>299</v>
      </c>
      <c r="E87" s="5">
        <v>6448056922</v>
      </c>
      <c r="F87" s="5" t="s">
        <v>117</v>
      </c>
      <c r="G87" s="9">
        <f>SUMIF(险种!E:E,E:E,险种!R:R)-SUMIFS(险种!R:R,险种!U:U,"终止",险种!E:E,E:E)</f>
        <v>0</v>
      </c>
      <c r="H87" s="9">
        <f>SUMIFS(险种!R:R,险种!U:U,"有效",险种!E:E,E:E)</f>
        <v>0</v>
      </c>
      <c r="I87" s="9">
        <f>SUMIF(险种!E:E,E:E,险种!Q:Q)-SUMIFS(险种!Q:Q,险种!U:U,"终止",险种!E:E,E:E)</f>
        <v>0</v>
      </c>
      <c r="J87" s="9">
        <f>SUMIFS(险种!Q:Q,险种!U:U,"有效",险种!E:E,E:E)</f>
        <v>0</v>
      </c>
      <c r="K87" s="10">
        <f>SUMIF(险种!E:E,E:E,险种!W:W)</f>
        <v>0</v>
      </c>
      <c r="L87" s="10">
        <f t="shared" si="4"/>
        <v>0</v>
      </c>
      <c r="M87" s="9">
        <f>SUMIFS(险种!Q:Q,险种!E:E,E:E,险种!V:V,"&lt;=20210506")-SUMIFS(险种!Q:Q,险种!U:U,"终止",险种!E:E,E:E,险种!V:V,"&lt;=20210506")</f>
        <v>0</v>
      </c>
      <c r="N87" s="9">
        <f>SUMIFS(险种!Q:Q,险种!U:U,"有效",险种!E:E,E:E,险种!V:V,"&lt;=20210506")</f>
        <v>0</v>
      </c>
      <c r="O87" s="9">
        <f>SUMIFS(险种!Q:Q,险种!E:E,E:E,险种!V:V,"&lt;=20210510")-SUMIFS(险种!Q:Q,险种!U:U,"终止",险种!E:E,E:E,险种!V:V,"&lt;=20210510")</f>
        <v>0</v>
      </c>
      <c r="P87" s="9">
        <f>SUMIFS(险种!Q:Q,险种!U:U,"有效",险种!E:E,E:E,险种!V:V,"&lt;=20210510")</f>
        <v>0</v>
      </c>
      <c r="Q87" s="10">
        <f>SUMIF(险种!E:E,E:E,险种!Y:Y)</f>
        <v>0</v>
      </c>
      <c r="R87" s="9">
        <f t="shared" si="5"/>
        <v>0</v>
      </c>
      <c r="S87" s="10">
        <f>SUMIF(险种!E:E,E:E,险种!Z:Z)</f>
        <v>0</v>
      </c>
      <c r="T87" s="10">
        <f>SUMIFS(险种!Z:Z,险种!U:U,"有效",险种!E:E,E:E)</f>
        <v>0</v>
      </c>
      <c r="U87" s="10">
        <f>SUMIF(认购!D:D,E:E,认购!E:E)</f>
        <v>0</v>
      </c>
      <c r="V87" s="10">
        <f t="shared" si="6"/>
        <v>0</v>
      </c>
      <c r="W87" s="10">
        <f t="shared" si="7"/>
        <v>0</v>
      </c>
      <c r="X87" s="10">
        <f>SUMIF(保单!R:R,E:E,保单!BE:BE)*IF(U:U&gt;1,1,0)</f>
        <v>0</v>
      </c>
    </row>
    <row r="88" spans="1:24">
      <c r="A88" s="5" t="s">
        <v>36</v>
      </c>
      <c r="B88" s="5" t="s">
        <v>163</v>
      </c>
      <c r="C88" s="5" t="s">
        <v>172</v>
      </c>
      <c r="D88" s="5" t="s">
        <v>300</v>
      </c>
      <c r="E88" s="5">
        <v>6448005202</v>
      </c>
      <c r="F88" s="5" t="s">
        <v>294</v>
      </c>
      <c r="G88" s="9">
        <f>SUMIF(险种!E:E,E:E,险种!R:R)-SUMIFS(险种!R:R,险种!U:U,"终止",险种!E:E,E:E)</f>
        <v>0</v>
      </c>
      <c r="H88" s="9">
        <f>SUMIFS(险种!R:R,险种!U:U,"有效",险种!E:E,E:E)</f>
        <v>0</v>
      </c>
      <c r="I88" s="9">
        <f>SUMIF(险种!E:E,E:E,险种!Q:Q)-SUMIFS(险种!Q:Q,险种!U:U,"终止",险种!E:E,E:E)</f>
        <v>0</v>
      </c>
      <c r="J88" s="9">
        <f>SUMIFS(险种!Q:Q,险种!U:U,"有效",险种!E:E,E:E)</f>
        <v>0</v>
      </c>
      <c r="K88" s="10">
        <f>SUMIF(险种!E:E,E:E,险种!W:W)</f>
        <v>0</v>
      </c>
      <c r="L88" s="10">
        <f t="shared" si="4"/>
        <v>0</v>
      </c>
      <c r="M88" s="9">
        <f>SUMIFS(险种!Q:Q,险种!E:E,E:E,险种!V:V,"&lt;=20210506")-SUMIFS(险种!Q:Q,险种!U:U,"终止",险种!E:E,E:E,险种!V:V,"&lt;=20210506")</f>
        <v>0</v>
      </c>
      <c r="N88" s="9">
        <f>SUMIFS(险种!Q:Q,险种!U:U,"有效",险种!E:E,E:E,险种!V:V,"&lt;=20210506")</f>
        <v>0</v>
      </c>
      <c r="O88" s="9">
        <f>SUMIFS(险种!Q:Q,险种!E:E,E:E,险种!V:V,"&lt;=20210510")-SUMIFS(险种!Q:Q,险种!U:U,"终止",险种!E:E,E:E,险种!V:V,"&lt;=20210510")</f>
        <v>0</v>
      </c>
      <c r="P88" s="9">
        <f>SUMIFS(险种!Q:Q,险种!U:U,"有效",险种!E:E,E:E,险种!V:V,"&lt;=20210510")</f>
        <v>0</v>
      </c>
      <c r="Q88" s="10">
        <f>SUMIF(险种!E:E,E:E,险种!Y:Y)</f>
        <v>0</v>
      </c>
      <c r="R88" s="9">
        <f t="shared" si="5"/>
        <v>0</v>
      </c>
      <c r="S88" s="10">
        <f>SUMIF(险种!E:E,E:E,险种!Z:Z)</f>
        <v>0</v>
      </c>
      <c r="T88" s="10">
        <f>SUMIFS(险种!Z:Z,险种!U:U,"有效",险种!E:E,E:E)</f>
        <v>0</v>
      </c>
      <c r="U88" s="10">
        <f>SUMIF(认购!D:D,E:E,认购!E:E)</f>
        <v>0</v>
      </c>
      <c r="V88" s="10">
        <f t="shared" si="6"/>
        <v>0</v>
      </c>
      <c r="W88" s="10">
        <f t="shared" si="7"/>
        <v>0</v>
      </c>
      <c r="X88" s="10">
        <f>SUMIF(保单!R:R,E:E,保单!BE:BE)*IF(U:U&gt;1,1,0)</f>
        <v>0</v>
      </c>
    </row>
    <row r="89" spans="1:24">
      <c r="A89" s="5" t="s">
        <v>36</v>
      </c>
      <c r="B89" s="5" t="s">
        <v>163</v>
      </c>
      <c r="C89" s="5" t="s">
        <v>172</v>
      </c>
      <c r="D89" s="5" t="s">
        <v>301</v>
      </c>
      <c r="E89" s="5">
        <v>6447214732</v>
      </c>
      <c r="F89" s="5" t="s">
        <v>294</v>
      </c>
      <c r="G89" s="9">
        <f>SUMIF(险种!E:E,E:E,险种!R:R)-SUMIFS(险种!R:R,险种!U:U,"终止",险种!E:E,E:E)</f>
        <v>0</v>
      </c>
      <c r="H89" s="9">
        <f>SUMIFS(险种!R:R,险种!U:U,"有效",险种!E:E,E:E)</f>
        <v>0</v>
      </c>
      <c r="I89" s="9">
        <f>SUMIF(险种!E:E,E:E,险种!Q:Q)-SUMIFS(险种!Q:Q,险种!U:U,"终止",险种!E:E,E:E)</f>
        <v>0</v>
      </c>
      <c r="J89" s="9">
        <f>SUMIFS(险种!Q:Q,险种!U:U,"有效",险种!E:E,E:E)</f>
        <v>0</v>
      </c>
      <c r="K89" s="10">
        <f>SUMIF(险种!E:E,E:E,险种!W:W)</f>
        <v>0</v>
      </c>
      <c r="L89" s="10">
        <f t="shared" si="4"/>
        <v>0</v>
      </c>
      <c r="M89" s="9">
        <f>SUMIFS(险种!Q:Q,险种!E:E,E:E,险种!V:V,"&lt;=20210506")-SUMIFS(险种!Q:Q,险种!U:U,"终止",险种!E:E,E:E,险种!V:V,"&lt;=20210506")</f>
        <v>0</v>
      </c>
      <c r="N89" s="9">
        <f>SUMIFS(险种!Q:Q,险种!U:U,"有效",险种!E:E,E:E,险种!V:V,"&lt;=20210506")</f>
        <v>0</v>
      </c>
      <c r="O89" s="9">
        <f>SUMIFS(险种!Q:Q,险种!E:E,E:E,险种!V:V,"&lt;=20210510")-SUMIFS(险种!Q:Q,险种!U:U,"终止",险种!E:E,E:E,险种!V:V,"&lt;=20210510")</f>
        <v>0</v>
      </c>
      <c r="P89" s="9">
        <f>SUMIFS(险种!Q:Q,险种!U:U,"有效",险种!E:E,E:E,险种!V:V,"&lt;=20210510")</f>
        <v>0</v>
      </c>
      <c r="Q89" s="10">
        <f>SUMIF(险种!E:E,E:E,险种!Y:Y)</f>
        <v>0</v>
      </c>
      <c r="R89" s="9">
        <f t="shared" si="5"/>
        <v>0</v>
      </c>
      <c r="S89" s="10">
        <f>SUMIF(险种!E:E,E:E,险种!Z:Z)</f>
        <v>0</v>
      </c>
      <c r="T89" s="10">
        <f>SUMIFS(险种!Z:Z,险种!U:U,"有效",险种!E:E,E:E)</f>
        <v>0</v>
      </c>
      <c r="U89" s="10">
        <f>SUMIF(认购!D:D,E:E,认购!E:E)</f>
        <v>0</v>
      </c>
      <c r="V89" s="10">
        <f t="shared" si="6"/>
        <v>0</v>
      </c>
      <c r="W89" s="10">
        <f t="shared" si="7"/>
        <v>0</v>
      </c>
      <c r="X89" s="10">
        <f>SUMIF(保单!R:R,E:E,保单!BE:BE)*IF(U:U&gt;1,1,0)</f>
        <v>0</v>
      </c>
    </row>
    <row r="90" spans="1:24">
      <c r="A90" s="5" t="s">
        <v>26</v>
      </c>
      <c r="B90" s="5" t="s">
        <v>27</v>
      </c>
      <c r="C90" s="5" t="s">
        <v>66</v>
      </c>
      <c r="D90" s="5" t="s">
        <v>302</v>
      </c>
      <c r="E90" s="5">
        <v>6442894112</v>
      </c>
      <c r="F90" s="5" t="s">
        <v>126</v>
      </c>
      <c r="G90" s="9">
        <f>SUMIF(险种!E:E,E:E,险种!R:R)-SUMIFS(险种!R:R,险种!U:U,"终止",险种!E:E,E:E)</f>
        <v>0</v>
      </c>
      <c r="H90" s="9">
        <f>SUMIFS(险种!R:R,险种!U:U,"有效",险种!E:E,E:E)</f>
        <v>0</v>
      </c>
      <c r="I90" s="9">
        <f>SUMIF(险种!E:E,E:E,险种!Q:Q)-SUMIFS(险种!Q:Q,险种!U:U,"终止",险种!E:E,E:E)</f>
        <v>0</v>
      </c>
      <c r="J90" s="9">
        <f>SUMIFS(险种!Q:Q,险种!U:U,"有效",险种!E:E,E:E)</f>
        <v>0</v>
      </c>
      <c r="K90" s="10">
        <f>SUMIF(险种!E:E,E:E,险种!W:W)</f>
        <v>0</v>
      </c>
      <c r="L90" s="10">
        <f t="shared" si="4"/>
        <v>0</v>
      </c>
      <c r="M90" s="9">
        <f>SUMIFS(险种!Q:Q,险种!E:E,E:E,险种!V:V,"&lt;=20210506")-SUMIFS(险种!Q:Q,险种!U:U,"终止",险种!E:E,E:E,险种!V:V,"&lt;=20210506")</f>
        <v>0</v>
      </c>
      <c r="N90" s="9">
        <f>SUMIFS(险种!Q:Q,险种!U:U,"有效",险种!E:E,E:E,险种!V:V,"&lt;=20210506")</f>
        <v>0</v>
      </c>
      <c r="O90" s="9">
        <f>SUMIFS(险种!Q:Q,险种!E:E,E:E,险种!V:V,"&lt;=20210510")-SUMIFS(险种!Q:Q,险种!U:U,"终止",险种!E:E,E:E,险种!V:V,"&lt;=20210510")</f>
        <v>0</v>
      </c>
      <c r="P90" s="9">
        <f>SUMIFS(险种!Q:Q,险种!U:U,"有效",险种!E:E,E:E,险种!V:V,"&lt;=20210510")</f>
        <v>0</v>
      </c>
      <c r="Q90" s="10">
        <f>SUMIF(险种!E:E,E:E,险种!Y:Y)</f>
        <v>0</v>
      </c>
      <c r="R90" s="9">
        <f t="shared" si="5"/>
        <v>0</v>
      </c>
      <c r="S90" s="10">
        <f>SUMIF(险种!E:E,E:E,险种!Z:Z)</f>
        <v>0</v>
      </c>
      <c r="T90" s="10">
        <f>SUMIFS(险种!Z:Z,险种!U:U,"有效",险种!E:E,E:E)</f>
        <v>0</v>
      </c>
      <c r="U90" s="10">
        <f>SUMIF(认购!D:D,E:E,认购!E:E)</f>
        <v>0</v>
      </c>
      <c r="V90" s="10">
        <f t="shared" si="6"/>
        <v>0</v>
      </c>
      <c r="W90" s="10">
        <f t="shared" si="7"/>
        <v>0</v>
      </c>
      <c r="X90" s="10">
        <f>SUMIF(保单!R:R,E:E,保单!BE:BE)*IF(U:U&gt;1,1,0)</f>
        <v>0</v>
      </c>
    </row>
    <row r="91" spans="1:24">
      <c r="A91" s="5" t="s">
        <v>26</v>
      </c>
      <c r="B91" s="5" t="s">
        <v>194</v>
      </c>
      <c r="C91" s="5" t="s">
        <v>195</v>
      </c>
      <c r="D91" s="5" t="s">
        <v>303</v>
      </c>
      <c r="E91" s="5">
        <v>6441354852</v>
      </c>
      <c r="F91" s="5" t="s">
        <v>126</v>
      </c>
      <c r="G91" s="9">
        <f>SUMIF(险种!E:E,E:E,险种!R:R)-SUMIFS(险种!R:R,险种!U:U,"终止",险种!E:E,E:E)</f>
        <v>0</v>
      </c>
      <c r="H91" s="9">
        <f>SUMIFS(险种!R:R,险种!U:U,"有效",险种!E:E,E:E)</f>
        <v>0</v>
      </c>
      <c r="I91" s="9">
        <f>SUMIF(险种!E:E,E:E,险种!Q:Q)-SUMIFS(险种!Q:Q,险种!U:U,"终止",险种!E:E,E:E)</f>
        <v>0</v>
      </c>
      <c r="J91" s="9">
        <f>SUMIFS(险种!Q:Q,险种!U:U,"有效",险种!E:E,E:E)</f>
        <v>0</v>
      </c>
      <c r="K91" s="10">
        <f>SUMIF(险种!E:E,E:E,险种!W:W)</f>
        <v>0</v>
      </c>
      <c r="L91" s="10">
        <f t="shared" si="4"/>
        <v>0</v>
      </c>
      <c r="M91" s="9">
        <f>SUMIFS(险种!Q:Q,险种!E:E,E:E,险种!V:V,"&lt;=20210506")-SUMIFS(险种!Q:Q,险种!U:U,"终止",险种!E:E,E:E,险种!V:V,"&lt;=20210506")</f>
        <v>0</v>
      </c>
      <c r="N91" s="9">
        <f>SUMIFS(险种!Q:Q,险种!U:U,"有效",险种!E:E,E:E,险种!V:V,"&lt;=20210506")</f>
        <v>0</v>
      </c>
      <c r="O91" s="9">
        <f>SUMIFS(险种!Q:Q,险种!E:E,E:E,险种!V:V,"&lt;=20210510")-SUMIFS(险种!Q:Q,险种!U:U,"终止",险种!E:E,E:E,险种!V:V,"&lt;=20210510")</f>
        <v>0</v>
      </c>
      <c r="P91" s="9">
        <f>SUMIFS(险种!Q:Q,险种!U:U,"有效",险种!E:E,E:E,险种!V:V,"&lt;=20210510")</f>
        <v>0</v>
      </c>
      <c r="Q91" s="10">
        <f>SUMIF(险种!E:E,E:E,险种!Y:Y)</f>
        <v>0</v>
      </c>
      <c r="R91" s="9">
        <f t="shared" si="5"/>
        <v>0</v>
      </c>
      <c r="S91" s="10">
        <f>SUMIF(险种!E:E,E:E,险种!Z:Z)</f>
        <v>0</v>
      </c>
      <c r="T91" s="10">
        <f>SUMIFS(险种!Z:Z,险种!U:U,"有效",险种!E:E,E:E)</f>
        <v>0</v>
      </c>
      <c r="U91" s="10">
        <f>SUMIF(认购!D:D,E:E,认购!E:E)</f>
        <v>0</v>
      </c>
      <c r="V91" s="10">
        <f t="shared" si="6"/>
        <v>0</v>
      </c>
      <c r="W91" s="10">
        <f t="shared" si="7"/>
        <v>0</v>
      </c>
      <c r="X91" s="10">
        <f>SUMIF(保单!R:R,E:E,保单!BE:BE)*IF(U:U&gt;1,1,0)</f>
        <v>0</v>
      </c>
    </row>
    <row r="92" spans="1:24">
      <c r="A92" s="5" t="s">
        <v>26</v>
      </c>
      <c r="B92" s="5" t="s">
        <v>27</v>
      </c>
      <c r="C92" s="5" t="s">
        <v>184</v>
      </c>
      <c r="D92" s="5" t="s">
        <v>304</v>
      </c>
      <c r="E92" s="5">
        <v>6441321272</v>
      </c>
      <c r="F92" s="5" t="s">
        <v>294</v>
      </c>
      <c r="G92" s="9">
        <f>SUMIF(险种!E:E,E:E,险种!R:R)-SUMIFS(险种!R:R,险种!U:U,"终止",险种!E:E,E:E)</f>
        <v>0</v>
      </c>
      <c r="H92" s="9">
        <f>SUMIFS(险种!R:R,险种!U:U,"有效",险种!E:E,E:E)</f>
        <v>0</v>
      </c>
      <c r="I92" s="9">
        <f>SUMIF(险种!E:E,E:E,险种!Q:Q)-SUMIFS(险种!Q:Q,险种!U:U,"终止",险种!E:E,E:E)</f>
        <v>0</v>
      </c>
      <c r="J92" s="9">
        <f>SUMIFS(险种!Q:Q,险种!U:U,"有效",险种!E:E,E:E)</f>
        <v>0</v>
      </c>
      <c r="K92" s="10">
        <f>SUMIF(险种!E:E,E:E,险种!W:W)</f>
        <v>0</v>
      </c>
      <c r="L92" s="10">
        <f t="shared" si="4"/>
        <v>0</v>
      </c>
      <c r="M92" s="9">
        <f>SUMIFS(险种!Q:Q,险种!E:E,E:E,险种!V:V,"&lt;=20210506")-SUMIFS(险种!Q:Q,险种!U:U,"终止",险种!E:E,E:E,险种!V:V,"&lt;=20210506")</f>
        <v>0</v>
      </c>
      <c r="N92" s="9">
        <f>SUMIFS(险种!Q:Q,险种!U:U,"有效",险种!E:E,E:E,险种!V:V,"&lt;=20210506")</f>
        <v>0</v>
      </c>
      <c r="O92" s="9">
        <f>SUMIFS(险种!Q:Q,险种!E:E,E:E,险种!V:V,"&lt;=20210510")-SUMIFS(险种!Q:Q,险种!U:U,"终止",险种!E:E,E:E,险种!V:V,"&lt;=20210510")</f>
        <v>0</v>
      </c>
      <c r="P92" s="9">
        <f>SUMIFS(险种!Q:Q,险种!U:U,"有效",险种!E:E,E:E,险种!V:V,"&lt;=20210510")</f>
        <v>0</v>
      </c>
      <c r="Q92" s="10">
        <f>SUMIF(险种!E:E,E:E,险种!Y:Y)</f>
        <v>0</v>
      </c>
      <c r="R92" s="9">
        <f t="shared" si="5"/>
        <v>0</v>
      </c>
      <c r="S92" s="10">
        <f>SUMIF(险种!E:E,E:E,险种!Z:Z)</f>
        <v>0</v>
      </c>
      <c r="T92" s="10">
        <f>SUMIFS(险种!Z:Z,险种!U:U,"有效",险种!E:E,E:E)</f>
        <v>0</v>
      </c>
      <c r="U92" s="10">
        <f>SUMIF(认购!D:D,E:E,认购!E:E)</f>
        <v>0</v>
      </c>
      <c r="V92" s="10">
        <f t="shared" si="6"/>
        <v>0</v>
      </c>
      <c r="W92" s="10">
        <f t="shared" si="7"/>
        <v>0</v>
      </c>
      <c r="X92" s="10">
        <f>SUMIF(保单!R:R,E:E,保单!BE:BE)*IF(U:U&gt;1,1,0)</f>
        <v>0</v>
      </c>
    </row>
    <row r="93" spans="1:24">
      <c r="A93" s="5" t="s">
        <v>36</v>
      </c>
      <c r="B93" s="5" t="s">
        <v>163</v>
      </c>
      <c r="C93" s="5" t="s">
        <v>178</v>
      </c>
      <c r="D93" s="5" t="s">
        <v>305</v>
      </c>
      <c r="E93" s="5">
        <v>6438319742</v>
      </c>
      <c r="F93" s="5" t="s">
        <v>126</v>
      </c>
      <c r="G93" s="9">
        <f>SUMIF(险种!E:E,E:E,险种!R:R)-SUMIFS(险种!R:R,险种!U:U,"终止",险种!E:E,E:E)</f>
        <v>0</v>
      </c>
      <c r="H93" s="9">
        <f>SUMIFS(险种!R:R,险种!U:U,"有效",险种!E:E,E:E)</f>
        <v>0</v>
      </c>
      <c r="I93" s="9">
        <f>SUMIF(险种!E:E,E:E,险种!Q:Q)-SUMIFS(险种!Q:Q,险种!U:U,"终止",险种!E:E,E:E)</f>
        <v>0</v>
      </c>
      <c r="J93" s="9">
        <f>SUMIFS(险种!Q:Q,险种!U:U,"有效",险种!E:E,E:E)</f>
        <v>0</v>
      </c>
      <c r="K93" s="10">
        <f>SUMIF(险种!E:E,E:E,险种!W:W)</f>
        <v>0</v>
      </c>
      <c r="L93" s="10">
        <f t="shared" si="4"/>
        <v>0</v>
      </c>
      <c r="M93" s="9">
        <f>SUMIFS(险种!Q:Q,险种!E:E,E:E,险种!V:V,"&lt;=20210506")-SUMIFS(险种!Q:Q,险种!U:U,"终止",险种!E:E,E:E,险种!V:V,"&lt;=20210506")</f>
        <v>0</v>
      </c>
      <c r="N93" s="9">
        <f>SUMIFS(险种!Q:Q,险种!U:U,"有效",险种!E:E,E:E,险种!V:V,"&lt;=20210506")</f>
        <v>0</v>
      </c>
      <c r="O93" s="9">
        <f>SUMIFS(险种!Q:Q,险种!E:E,E:E,险种!V:V,"&lt;=20210510")-SUMIFS(险种!Q:Q,险种!U:U,"终止",险种!E:E,E:E,险种!V:V,"&lt;=20210510")</f>
        <v>0</v>
      </c>
      <c r="P93" s="9">
        <f>SUMIFS(险种!Q:Q,险种!U:U,"有效",险种!E:E,E:E,险种!V:V,"&lt;=20210510")</f>
        <v>0</v>
      </c>
      <c r="Q93" s="10">
        <f>SUMIF(险种!E:E,E:E,险种!Y:Y)</f>
        <v>0</v>
      </c>
      <c r="R93" s="9">
        <f t="shared" si="5"/>
        <v>0</v>
      </c>
      <c r="S93" s="10">
        <f>SUMIF(险种!E:E,E:E,险种!Z:Z)</f>
        <v>0</v>
      </c>
      <c r="T93" s="10">
        <f>SUMIFS(险种!Z:Z,险种!U:U,"有效",险种!E:E,E:E)</f>
        <v>0</v>
      </c>
      <c r="U93" s="10">
        <f>SUMIF(认购!D:D,E:E,认购!E:E)</f>
        <v>200</v>
      </c>
      <c r="V93" s="10">
        <f t="shared" si="6"/>
        <v>0</v>
      </c>
      <c r="W93" s="10">
        <f t="shared" si="7"/>
        <v>0</v>
      </c>
      <c r="X93" s="10">
        <f>SUMIF(保单!R:R,E:E,保单!BE:BE)*IF(U:U&gt;1,1,0)</f>
        <v>0</v>
      </c>
    </row>
    <row r="94" spans="1:24">
      <c r="A94" s="5" t="s">
        <v>36</v>
      </c>
      <c r="B94" s="5" t="s">
        <v>163</v>
      </c>
      <c r="C94" s="5" t="s">
        <v>170</v>
      </c>
      <c r="D94" s="5" t="s">
        <v>306</v>
      </c>
      <c r="E94" s="5">
        <v>6439051292</v>
      </c>
      <c r="F94" s="5" t="s">
        <v>117</v>
      </c>
      <c r="G94" s="9">
        <f>SUMIF(险种!E:E,E:E,险种!R:R)-SUMIFS(险种!R:R,险种!U:U,"终止",险种!E:E,E:E)</f>
        <v>0</v>
      </c>
      <c r="H94" s="9">
        <f>SUMIFS(险种!R:R,险种!U:U,"有效",险种!E:E,E:E)</f>
        <v>0</v>
      </c>
      <c r="I94" s="9">
        <f>SUMIF(险种!E:E,E:E,险种!Q:Q)-SUMIFS(险种!Q:Q,险种!U:U,"终止",险种!E:E,E:E)</f>
        <v>0</v>
      </c>
      <c r="J94" s="9">
        <f>SUMIFS(险种!Q:Q,险种!U:U,"有效",险种!E:E,E:E)</f>
        <v>0</v>
      </c>
      <c r="K94" s="10">
        <f>SUMIF(险种!E:E,E:E,险种!W:W)</f>
        <v>0</v>
      </c>
      <c r="L94" s="10">
        <f t="shared" si="4"/>
        <v>0</v>
      </c>
      <c r="M94" s="9">
        <f>SUMIFS(险种!Q:Q,险种!E:E,E:E,险种!V:V,"&lt;=20210506")-SUMIFS(险种!Q:Q,险种!U:U,"终止",险种!E:E,E:E,险种!V:V,"&lt;=20210506")</f>
        <v>0</v>
      </c>
      <c r="N94" s="9">
        <f>SUMIFS(险种!Q:Q,险种!U:U,"有效",险种!E:E,E:E,险种!V:V,"&lt;=20210506")</f>
        <v>0</v>
      </c>
      <c r="O94" s="9">
        <f>SUMIFS(险种!Q:Q,险种!E:E,E:E,险种!V:V,"&lt;=20210510")-SUMIFS(险种!Q:Q,险种!U:U,"终止",险种!E:E,E:E,险种!V:V,"&lt;=20210510")</f>
        <v>0</v>
      </c>
      <c r="P94" s="9">
        <f>SUMIFS(险种!Q:Q,险种!U:U,"有效",险种!E:E,E:E,险种!V:V,"&lt;=20210510")</f>
        <v>0</v>
      </c>
      <c r="Q94" s="10">
        <f>SUMIF(险种!E:E,E:E,险种!Y:Y)</f>
        <v>0</v>
      </c>
      <c r="R94" s="9">
        <f t="shared" si="5"/>
        <v>0</v>
      </c>
      <c r="S94" s="10">
        <f>SUMIF(险种!E:E,E:E,险种!Z:Z)</f>
        <v>0</v>
      </c>
      <c r="T94" s="10">
        <f>SUMIFS(险种!Z:Z,险种!U:U,"有效",险种!E:E,E:E)</f>
        <v>0</v>
      </c>
      <c r="U94" s="10">
        <f>SUMIF(认购!D:D,E:E,认购!E:E)</f>
        <v>0</v>
      </c>
      <c r="V94" s="10">
        <f t="shared" si="6"/>
        <v>0</v>
      </c>
      <c r="W94" s="10">
        <f t="shared" si="7"/>
        <v>0</v>
      </c>
      <c r="X94" s="10">
        <f>SUMIF(保单!R:R,E:E,保单!BE:BE)*IF(U:U&gt;1,1,0)</f>
        <v>0</v>
      </c>
    </row>
    <row r="95" spans="1:24">
      <c r="A95" s="5" t="s">
        <v>26</v>
      </c>
      <c r="B95" s="5" t="s">
        <v>194</v>
      </c>
      <c r="C95" s="5" t="s">
        <v>307</v>
      </c>
      <c r="D95" s="5" t="s">
        <v>308</v>
      </c>
      <c r="E95" s="5">
        <v>6438293432</v>
      </c>
      <c r="F95" s="5" t="s">
        <v>117</v>
      </c>
      <c r="G95" s="9">
        <f>SUMIF(险种!E:E,E:E,险种!R:R)-SUMIFS(险种!R:R,险种!U:U,"终止",险种!E:E,E:E)</f>
        <v>0</v>
      </c>
      <c r="H95" s="9">
        <f>SUMIFS(险种!R:R,险种!U:U,"有效",险种!E:E,E:E)</f>
        <v>0</v>
      </c>
      <c r="I95" s="9">
        <f>SUMIF(险种!E:E,E:E,险种!Q:Q)-SUMIFS(险种!Q:Q,险种!U:U,"终止",险种!E:E,E:E)</f>
        <v>0</v>
      </c>
      <c r="J95" s="9">
        <f>SUMIFS(险种!Q:Q,险种!U:U,"有效",险种!E:E,E:E)</f>
        <v>0</v>
      </c>
      <c r="K95" s="10">
        <f>SUMIF(险种!E:E,E:E,险种!W:W)</f>
        <v>0</v>
      </c>
      <c r="L95" s="10">
        <f t="shared" si="4"/>
        <v>0</v>
      </c>
      <c r="M95" s="9">
        <f>SUMIFS(险种!Q:Q,险种!E:E,E:E,险种!V:V,"&lt;=20210506")-SUMIFS(险种!Q:Q,险种!U:U,"终止",险种!E:E,E:E,险种!V:V,"&lt;=20210506")</f>
        <v>0</v>
      </c>
      <c r="N95" s="9">
        <f>SUMIFS(险种!Q:Q,险种!U:U,"有效",险种!E:E,E:E,险种!V:V,"&lt;=20210506")</f>
        <v>0</v>
      </c>
      <c r="O95" s="9">
        <f>SUMIFS(险种!Q:Q,险种!E:E,E:E,险种!V:V,"&lt;=20210510")-SUMIFS(险种!Q:Q,险种!U:U,"终止",险种!E:E,E:E,险种!V:V,"&lt;=20210510")</f>
        <v>0</v>
      </c>
      <c r="P95" s="9">
        <f>SUMIFS(险种!Q:Q,险种!U:U,"有效",险种!E:E,E:E,险种!V:V,"&lt;=20210510")</f>
        <v>0</v>
      </c>
      <c r="Q95" s="10">
        <f>SUMIF(险种!E:E,E:E,险种!Y:Y)</f>
        <v>0</v>
      </c>
      <c r="R95" s="9">
        <f t="shared" si="5"/>
        <v>0</v>
      </c>
      <c r="S95" s="10">
        <f>SUMIF(险种!E:E,E:E,险种!Z:Z)</f>
        <v>0</v>
      </c>
      <c r="T95" s="10">
        <f>SUMIFS(险种!Z:Z,险种!U:U,"有效",险种!E:E,E:E)</f>
        <v>0</v>
      </c>
      <c r="U95" s="10">
        <f>SUMIF(认购!D:D,E:E,认购!E:E)</f>
        <v>0</v>
      </c>
      <c r="V95" s="10">
        <f t="shared" si="6"/>
        <v>0</v>
      </c>
      <c r="W95" s="10">
        <f t="shared" si="7"/>
        <v>0</v>
      </c>
      <c r="X95" s="10">
        <f>SUMIF(保单!R:R,E:E,保单!BE:BE)*IF(U:U&gt;1,1,0)</f>
        <v>0</v>
      </c>
    </row>
    <row r="96" spans="1:24">
      <c r="A96" s="5" t="s">
        <v>26</v>
      </c>
      <c r="B96" s="5" t="s">
        <v>27</v>
      </c>
      <c r="C96" s="5" t="s">
        <v>66</v>
      </c>
      <c r="D96" s="5" t="s">
        <v>309</v>
      </c>
      <c r="E96" s="5">
        <v>6438929852</v>
      </c>
      <c r="F96" s="5" t="s">
        <v>126</v>
      </c>
      <c r="G96" s="9">
        <f>SUMIF(险种!E:E,E:E,险种!R:R)-SUMIFS(险种!R:R,险种!U:U,"终止",险种!E:E,E:E)</f>
        <v>0</v>
      </c>
      <c r="H96" s="9">
        <f>SUMIFS(险种!R:R,险种!U:U,"有效",险种!E:E,E:E)</f>
        <v>0</v>
      </c>
      <c r="I96" s="9">
        <f>SUMIF(险种!E:E,E:E,险种!Q:Q)-SUMIFS(险种!Q:Q,险种!U:U,"终止",险种!E:E,E:E)</f>
        <v>0</v>
      </c>
      <c r="J96" s="9">
        <f>SUMIFS(险种!Q:Q,险种!U:U,"有效",险种!E:E,E:E)</f>
        <v>0</v>
      </c>
      <c r="K96" s="10">
        <f>SUMIF(险种!E:E,E:E,险种!W:W)</f>
        <v>0</v>
      </c>
      <c r="L96" s="10">
        <f t="shared" si="4"/>
        <v>0</v>
      </c>
      <c r="M96" s="9">
        <f>SUMIFS(险种!Q:Q,险种!E:E,E:E,险种!V:V,"&lt;=20210506")-SUMIFS(险种!Q:Q,险种!U:U,"终止",险种!E:E,E:E,险种!V:V,"&lt;=20210506")</f>
        <v>0</v>
      </c>
      <c r="N96" s="9">
        <f>SUMIFS(险种!Q:Q,险种!U:U,"有效",险种!E:E,E:E,险种!V:V,"&lt;=20210506")</f>
        <v>0</v>
      </c>
      <c r="O96" s="9">
        <f>SUMIFS(险种!Q:Q,险种!E:E,E:E,险种!V:V,"&lt;=20210510")-SUMIFS(险种!Q:Q,险种!U:U,"终止",险种!E:E,E:E,险种!V:V,"&lt;=20210510")</f>
        <v>0</v>
      </c>
      <c r="P96" s="9">
        <f>SUMIFS(险种!Q:Q,险种!U:U,"有效",险种!E:E,E:E,险种!V:V,"&lt;=20210510")</f>
        <v>0</v>
      </c>
      <c r="Q96" s="10">
        <f>SUMIF(险种!E:E,E:E,险种!Y:Y)</f>
        <v>0</v>
      </c>
      <c r="R96" s="9">
        <f t="shared" si="5"/>
        <v>0</v>
      </c>
      <c r="S96" s="10">
        <f>SUMIF(险种!E:E,E:E,险种!Z:Z)</f>
        <v>0</v>
      </c>
      <c r="T96" s="10">
        <f>SUMIFS(险种!Z:Z,险种!U:U,"有效",险种!E:E,E:E)</f>
        <v>0</v>
      </c>
      <c r="U96" s="10">
        <f>SUMIF(认购!D:D,E:E,认购!E:E)</f>
        <v>0</v>
      </c>
      <c r="V96" s="10">
        <f t="shared" si="6"/>
        <v>0</v>
      </c>
      <c r="W96" s="10">
        <f t="shared" si="7"/>
        <v>0</v>
      </c>
      <c r="X96" s="10">
        <f>SUMIF(保单!R:R,E:E,保单!BE:BE)*IF(U:U&gt;1,1,0)</f>
        <v>0</v>
      </c>
    </row>
    <row r="97" spans="1:24">
      <c r="A97" s="5" t="s">
        <v>36</v>
      </c>
      <c r="B97" s="5" t="s">
        <v>163</v>
      </c>
      <c r="C97" s="5" t="s">
        <v>178</v>
      </c>
      <c r="D97" s="5" t="s">
        <v>310</v>
      </c>
      <c r="E97" s="5">
        <v>6438661492</v>
      </c>
      <c r="F97" s="5" t="s">
        <v>117</v>
      </c>
      <c r="G97" s="9">
        <f>SUMIF(险种!E:E,E:E,险种!R:R)-SUMIFS(险种!R:R,险种!U:U,"终止",险种!E:E,E:E)</f>
        <v>0</v>
      </c>
      <c r="H97" s="9">
        <f>SUMIFS(险种!R:R,险种!U:U,"有效",险种!E:E,E:E)</f>
        <v>0</v>
      </c>
      <c r="I97" s="9">
        <f>SUMIF(险种!E:E,E:E,险种!Q:Q)-SUMIFS(险种!Q:Q,险种!U:U,"终止",险种!E:E,E:E)</f>
        <v>0</v>
      </c>
      <c r="J97" s="9">
        <f>SUMIFS(险种!Q:Q,险种!U:U,"有效",险种!E:E,E:E)</f>
        <v>0</v>
      </c>
      <c r="K97" s="10">
        <f>SUMIF(险种!E:E,E:E,险种!W:W)</f>
        <v>0</v>
      </c>
      <c r="L97" s="10">
        <f t="shared" si="4"/>
        <v>0</v>
      </c>
      <c r="M97" s="9">
        <f>SUMIFS(险种!Q:Q,险种!E:E,E:E,险种!V:V,"&lt;=20210506")-SUMIFS(险种!Q:Q,险种!U:U,"终止",险种!E:E,E:E,险种!V:V,"&lt;=20210506")</f>
        <v>0</v>
      </c>
      <c r="N97" s="9">
        <f>SUMIFS(险种!Q:Q,险种!U:U,"有效",险种!E:E,E:E,险种!V:V,"&lt;=20210506")</f>
        <v>0</v>
      </c>
      <c r="O97" s="9">
        <f>SUMIFS(险种!Q:Q,险种!E:E,E:E,险种!V:V,"&lt;=20210510")-SUMIFS(险种!Q:Q,险种!U:U,"终止",险种!E:E,E:E,险种!V:V,"&lt;=20210510")</f>
        <v>0</v>
      </c>
      <c r="P97" s="9">
        <f>SUMIFS(险种!Q:Q,险种!U:U,"有效",险种!E:E,E:E,险种!V:V,"&lt;=20210510")</f>
        <v>0</v>
      </c>
      <c r="Q97" s="10">
        <f>SUMIF(险种!E:E,E:E,险种!Y:Y)</f>
        <v>0</v>
      </c>
      <c r="R97" s="9">
        <f t="shared" si="5"/>
        <v>0</v>
      </c>
      <c r="S97" s="10">
        <f>SUMIF(险种!E:E,E:E,险种!Z:Z)</f>
        <v>0</v>
      </c>
      <c r="T97" s="10">
        <f>SUMIFS(险种!Z:Z,险种!U:U,"有效",险种!E:E,E:E)</f>
        <v>0</v>
      </c>
      <c r="U97" s="10">
        <f>SUMIF(认购!D:D,E:E,认购!E:E)</f>
        <v>0</v>
      </c>
      <c r="V97" s="10">
        <f t="shared" si="6"/>
        <v>0</v>
      </c>
      <c r="W97" s="10">
        <f t="shared" si="7"/>
        <v>0</v>
      </c>
      <c r="X97" s="10">
        <f>SUMIF(保单!R:R,E:E,保单!BE:BE)*IF(U:U&gt;1,1,0)</f>
        <v>0</v>
      </c>
    </row>
    <row r="98" spans="1:24">
      <c r="A98" s="5" t="s">
        <v>36</v>
      </c>
      <c r="B98" s="5" t="s">
        <v>69</v>
      </c>
      <c r="C98" s="5" t="s">
        <v>176</v>
      </c>
      <c r="D98" s="5" t="s">
        <v>311</v>
      </c>
      <c r="E98" s="5">
        <v>6438544552</v>
      </c>
      <c r="F98" s="5" t="s">
        <v>117</v>
      </c>
      <c r="G98" s="9">
        <f>SUMIF(险种!E:E,E:E,险种!R:R)-SUMIFS(险种!R:R,险种!U:U,"终止",险种!E:E,E:E)</f>
        <v>0</v>
      </c>
      <c r="H98" s="9">
        <f>SUMIFS(险种!R:R,险种!U:U,"有效",险种!E:E,E:E)</f>
        <v>0</v>
      </c>
      <c r="I98" s="9">
        <f>SUMIF(险种!E:E,E:E,险种!Q:Q)-SUMIFS(险种!Q:Q,险种!U:U,"终止",险种!E:E,E:E)</f>
        <v>0</v>
      </c>
      <c r="J98" s="9">
        <f>SUMIFS(险种!Q:Q,险种!U:U,"有效",险种!E:E,E:E)</f>
        <v>0</v>
      </c>
      <c r="K98" s="10">
        <f>SUMIF(险种!E:E,E:E,险种!W:W)</f>
        <v>0</v>
      </c>
      <c r="L98" s="10">
        <f t="shared" si="4"/>
        <v>0</v>
      </c>
      <c r="M98" s="9">
        <f>SUMIFS(险种!Q:Q,险种!E:E,E:E,险种!V:V,"&lt;=20210506")-SUMIFS(险种!Q:Q,险种!U:U,"终止",险种!E:E,E:E,险种!V:V,"&lt;=20210506")</f>
        <v>0</v>
      </c>
      <c r="N98" s="9">
        <f>SUMIFS(险种!Q:Q,险种!U:U,"有效",险种!E:E,E:E,险种!V:V,"&lt;=20210506")</f>
        <v>0</v>
      </c>
      <c r="O98" s="9">
        <f>SUMIFS(险种!Q:Q,险种!E:E,E:E,险种!V:V,"&lt;=20210510")-SUMIFS(险种!Q:Q,险种!U:U,"终止",险种!E:E,E:E,险种!V:V,"&lt;=20210510")</f>
        <v>0</v>
      </c>
      <c r="P98" s="9">
        <f>SUMIFS(险种!Q:Q,险种!U:U,"有效",险种!E:E,E:E,险种!V:V,"&lt;=20210510")</f>
        <v>0</v>
      </c>
      <c r="Q98" s="10">
        <f>SUMIF(险种!E:E,E:E,险种!Y:Y)</f>
        <v>0</v>
      </c>
      <c r="R98" s="9">
        <f t="shared" si="5"/>
        <v>0</v>
      </c>
      <c r="S98" s="10">
        <f>SUMIF(险种!E:E,E:E,险种!Z:Z)</f>
        <v>0</v>
      </c>
      <c r="T98" s="10">
        <f>SUMIFS(险种!Z:Z,险种!U:U,"有效",险种!E:E,E:E)</f>
        <v>0</v>
      </c>
      <c r="U98" s="10">
        <f>SUMIF(认购!D:D,E:E,认购!E:E)</f>
        <v>200</v>
      </c>
      <c r="V98" s="10">
        <f t="shared" si="6"/>
        <v>0</v>
      </c>
      <c r="W98" s="10">
        <f t="shared" si="7"/>
        <v>0</v>
      </c>
      <c r="X98" s="10">
        <f>SUMIF(保单!R:R,E:E,保单!BE:BE)*IF(U:U&gt;1,1,0)</f>
        <v>0</v>
      </c>
    </row>
    <row r="99" spans="1:24">
      <c r="A99" s="5" t="s">
        <v>36</v>
      </c>
      <c r="B99" s="5" t="s">
        <v>163</v>
      </c>
      <c r="C99" s="5" t="s">
        <v>170</v>
      </c>
      <c r="D99" s="5" t="s">
        <v>312</v>
      </c>
      <c r="E99" s="5">
        <v>6437396892</v>
      </c>
      <c r="F99" s="5" t="s">
        <v>117</v>
      </c>
      <c r="G99" s="9">
        <f>SUMIF(险种!E:E,E:E,险种!R:R)-SUMIFS(险种!R:R,险种!U:U,"终止",险种!E:E,E:E)</f>
        <v>0</v>
      </c>
      <c r="H99" s="9">
        <f>SUMIFS(险种!R:R,险种!U:U,"有效",险种!E:E,E:E)</f>
        <v>0</v>
      </c>
      <c r="I99" s="9">
        <f>SUMIF(险种!E:E,E:E,险种!Q:Q)-SUMIFS(险种!Q:Q,险种!U:U,"终止",险种!E:E,E:E)</f>
        <v>0</v>
      </c>
      <c r="J99" s="9">
        <f>SUMIFS(险种!Q:Q,险种!U:U,"有效",险种!E:E,E:E)</f>
        <v>0</v>
      </c>
      <c r="K99" s="10">
        <f>SUMIF(险种!E:E,E:E,险种!W:W)</f>
        <v>0</v>
      </c>
      <c r="L99" s="10">
        <f t="shared" si="4"/>
        <v>0</v>
      </c>
      <c r="M99" s="9">
        <f>SUMIFS(险种!Q:Q,险种!E:E,E:E,险种!V:V,"&lt;=20210506")-SUMIFS(险种!Q:Q,险种!U:U,"终止",险种!E:E,E:E,险种!V:V,"&lt;=20210506")</f>
        <v>0</v>
      </c>
      <c r="N99" s="9">
        <f>SUMIFS(险种!Q:Q,险种!U:U,"有效",险种!E:E,E:E,险种!V:V,"&lt;=20210506")</f>
        <v>0</v>
      </c>
      <c r="O99" s="9">
        <f>SUMIFS(险种!Q:Q,险种!E:E,E:E,险种!V:V,"&lt;=20210510")-SUMIFS(险种!Q:Q,险种!U:U,"终止",险种!E:E,E:E,险种!V:V,"&lt;=20210510")</f>
        <v>0</v>
      </c>
      <c r="P99" s="9">
        <f>SUMIFS(险种!Q:Q,险种!U:U,"有效",险种!E:E,E:E,险种!V:V,"&lt;=20210510")</f>
        <v>0</v>
      </c>
      <c r="Q99" s="10">
        <f>SUMIF(险种!E:E,E:E,险种!Y:Y)</f>
        <v>0</v>
      </c>
      <c r="R99" s="9">
        <f t="shared" si="5"/>
        <v>0</v>
      </c>
      <c r="S99" s="10">
        <f>SUMIF(险种!E:E,E:E,险种!Z:Z)</f>
        <v>0</v>
      </c>
      <c r="T99" s="10">
        <f>SUMIFS(险种!Z:Z,险种!U:U,"有效",险种!E:E,E:E)</f>
        <v>0</v>
      </c>
      <c r="U99" s="10">
        <f>SUMIF(认购!D:D,E:E,认购!E:E)</f>
        <v>0</v>
      </c>
      <c r="V99" s="10">
        <f t="shared" si="6"/>
        <v>0</v>
      </c>
      <c r="W99" s="10">
        <f t="shared" si="7"/>
        <v>0</v>
      </c>
      <c r="X99" s="10">
        <f>SUMIF(保单!R:R,E:E,保单!BE:BE)*IF(U:U&gt;1,1,0)</f>
        <v>0</v>
      </c>
    </row>
    <row r="100" spans="1:24">
      <c r="A100" s="5" t="s">
        <v>36</v>
      </c>
      <c r="B100" s="5" t="s">
        <v>163</v>
      </c>
      <c r="C100" s="5" t="s">
        <v>170</v>
      </c>
      <c r="D100" s="5" t="s">
        <v>313</v>
      </c>
      <c r="E100" s="5">
        <v>6434539442</v>
      </c>
      <c r="F100" s="5" t="s">
        <v>117</v>
      </c>
      <c r="G100" s="9">
        <f>SUMIF(险种!E:E,E:E,险种!R:R)-SUMIFS(险种!R:R,险种!U:U,"终止",险种!E:E,E:E)</f>
        <v>0</v>
      </c>
      <c r="H100" s="9">
        <f>SUMIFS(险种!R:R,险种!U:U,"有效",险种!E:E,E:E)</f>
        <v>0</v>
      </c>
      <c r="I100" s="9">
        <f>SUMIF(险种!E:E,E:E,险种!Q:Q)-SUMIFS(险种!Q:Q,险种!U:U,"终止",险种!E:E,E:E)</f>
        <v>0</v>
      </c>
      <c r="J100" s="9">
        <f>SUMIFS(险种!Q:Q,险种!U:U,"有效",险种!E:E,E:E)</f>
        <v>0</v>
      </c>
      <c r="K100" s="10">
        <f>SUMIF(险种!E:E,E:E,险种!W:W)</f>
        <v>0</v>
      </c>
      <c r="L100" s="10">
        <f t="shared" si="4"/>
        <v>0</v>
      </c>
      <c r="M100" s="9">
        <f>SUMIFS(险种!Q:Q,险种!E:E,E:E,险种!V:V,"&lt;=20210506")-SUMIFS(险种!Q:Q,险种!U:U,"终止",险种!E:E,E:E,险种!V:V,"&lt;=20210506")</f>
        <v>0</v>
      </c>
      <c r="N100" s="9">
        <f>SUMIFS(险种!Q:Q,险种!U:U,"有效",险种!E:E,E:E,险种!V:V,"&lt;=20210506")</f>
        <v>0</v>
      </c>
      <c r="O100" s="9">
        <f>SUMIFS(险种!Q:Q,险种!E:E,E:E,险种!V:V,"&lt;=20210510")-SUMIFS(险种!Q:Q,险种!U:U,"终止",险种!E:E,E:E,险种!V:V,"&lt;=20210510")</f>
        <v>0</v>
      </c>
      <c r="P100" s="9">
        <f>SUMIFS(险种!Q:Q,险种!U:U,"有效",险种!E:E,E:E,险种!V:V,"&lt;=20210510")</f>
        <v>0</v>
      </c>
      <c r="Q100" s="10">
        <f>SUMIF(险种!E:E,E:E,险种!Y:Y)</f>
        <v>0</v>
      </c>
      <c r="R100" s="9">
        <f t="shared" si="5"/>
        <v>0</v>
      </c>
      <c r="S100" s="10">
        <f>SUMIF(险种!E:E,E:E,险种!Z:Z)</f>
        <v>0</v>
      </c>
      <c r="T100" s="10">
        <f>SUMIFS(险种!Z:Z,险种!U:U,"有效",险种!E:E,E:E)</f>
        <v>0</v>
      </c>
      <c r="U100" s="10">
        <f>SUMIF(认购!D:D,E:E,认购!E:E)</f>
        <v>0</v>
      </c>
      <c r="V100" s="10">
        <f t="shared" si="6"/>
        <v>0</v>
      </c>
      <c r="W100" s="10">
        <f t="shared" si="7"/>
        <v>0</v>
      </c>
      <c r="X100" s="10">
        <f>SUMIF(保单!R:R,E:E,保单!BE:BE)*IF(U:U&gt;1,1,0)</f>
        <v>0</v>
      </c>
    </row>
    <row r="101" spans="1:24">
      <c r="A101" s="5" t="s">
        <v>36</v>
      </c>
      <c r="B101" s="5" t="s">
        <v>163</v>
      </c>
      <c r="C101" s="5" t="s">
        <v>170</v>
      </c>
      <c r="D101" s="5" t="s">
        <v>314</v>
      </c>
      <c r="E101" s="5">
        <v>6434509532</v>
      </c>
      <c r="F101" s="5" t="s">
        <v>126</v>
      </c>
      <c r="G101" s="9">
        <f>SUMIF(险种!E:E,E:E,险种!R:R)-SUMIFS(险种!R:R,险种!U:U,"终止",险种!E:E,E:E)</f>
        <v>0</v>
      </c>
      <c r="H101" s="9">
        <f>SUMIFS(险种!R:R,险种!U:U,"有效",险种!E:E,E:E)</f>
        <v>0</v>
      </c>
      <c r="I101" s="9">
        <f>SUMIF(险种!E:E,E:E,险种!Q:Q)-SUMIFS(险种!Q:Q,险种!U:U,"终止",险种!E:E,E:E)</f>
        <v>0</v>
      </c>
      <c r="J101" s="9">
        <f>SUMIFS(险种!Q:Q,险种!U:U,"有效",险种!E:E,E:E)</f>
        <v>0</v>
      </c>
      <c r="K101" s="10">
        <f>SUMIF(险种!E:E,E:E,险种!W:W)</f>
        <v>0</v>
      </c>
      <c r="L101" s="10">
        <f t="shared" si="4"/>
        <v>0</v>
      </c>
      <c r="M101" s="9">
        <f>SUMIFS(险种!Q:Q,险种!E:E,E:E,险种!V:V,"&lt;=20210506")-SUMIFS(险种!Q:Q,险种!U:U,"终止",险种!E:E,E:E,险种!V:V,"&lt;=20210506")</f>
        <v>0</v>
      </c>
      <c r="N101" s="9">
        <f>SUMIFS(险种!Q:Q,险种!U:U,"有效",险种!E:E,E:E,险种!V:V,"&lt;=20210506")</f>
        <v>0</v>
      </c>
      <c r="O101" s="9">
        <f>SUMIFS(险种!Q:Q,险种!E:E,E:E,险种!V:V,"&lt;=20210510")-SUMIFS(险种!Q:Q,险种!U:U,"终止",险种!E:E,E:E,险种!V:V,"&lt;=20210510")</f>
        <v>0</v>
      </c>
      <c r="P101" s="9">
        <f>SUMIFS(险种!Q:Q,险种!U:U,"有效",险种!E:E,E:E,险种!V:V,"&lt;=20210510")</f>
        <v>0</v>
      </c>
      <c r="Q101" s="10">
        <f>SUMIF(险种!E:E,E:E,险种!Y:Y)</f>
        <v>0</v>
      </c>
      <c r="R101" s="9">
        <f t="shared" si="5"/>
        <v>0</v>
      </c>
      <c r="S101" s="10">
        <f>SUMIF(险种!E:E,E:E,险种!Z:Z)</f>
        <v>0</v>
      </c>
      <c r="T101" s="10">
        <f>SUMIFS(险种!Z:Z,险种!U:U,"有效",险种!E:E,E:E)</f>
        <v>0</v>
      </c>
      <c r="U101" s="10">
        <f>SUMIF(认购!D:D,E:E,认购!E:E)</f>
        <v>200</v>
      </c>
      <c r="V101" s="10">
        <f t="shared" si="6"/>
        <v>0</v>
      </c>
      <c r="W101" s="10">
        <f t="shared" si="7"/>
        <v>0</v>
      </c>
      <c r="X101" s="10">
        <f>SUMIF(保单!R:R,E:E,保单!BE:BE)*IF(U:U&gt;1,1,0)</f>
        <v>0</v>
      </c>
    </row>
    <row r="102" spans="1:24">
      <c r="A102" s="5" t="s">
        <v>26</v>
      </c>
      <c r="B102" s="5" t="s">
        <v>27</v>
      </c>
      <c r="C102" s="5" t="s">
        <v>190</v>
      </c>
      <c r="D102" s="5" t="s">
        <v>315</v>
      </c>
      <c r="E102" s="5">
        <v>6433744402</v>
      </c>
      <c r="F102" s="5" t="s">
        <v>294</v>
      </c>
      <c r="G102" s="9">
        <f>SUMIF(险种!E:E,E:E,险种!R:R)-SUMIFS(险种!R:R,险种!U:U,"终止",险种!E:E,E:E)</f>
        <v>0</v>
      </c>
      <c r="H102" s="9">
        <f>SUMIFS(险种!R:R,险种!U:U,"有效",险种!E:E,E:E)</f>
        <v>0</v>
      </c>
      <c r="I102" s="9">
        <f>SUMIF(险种!E:E,E:E,险种!Q:Q)-SUMIFS(险种!Q:Q,险种!U:U,"终止",险种!E:E,E:E)</f>
        <v>0</v>
      </c>
      <c r="J102" s="9">
        <f>SUMIFS(险种!Q:Q,险种!U:U,"有效",险种!E:E,E:E)</f>
        <v>0</v>
      </c>
      <c r="K102" s="10">
        <f>SUMIF(险种!E:E,E:E,险种!W:W)</f>
        <v>0</v>
      </c>
      <c r="L102" s="10">
        <f t="shared" si="4"/>
        <v>0</v>
      </c>
      <c r="M102" s="9">
        <f>SUMIFS(险种!Q:Q,险种!E:E,E:E,险种!V:V,"&lt;=20210506")-SUMIFS(险种!Q:Q,险种!U:U,"终止",险种!E:E,E:E,险种!V:V,"&lt;=20210506")</f>
        <v>0</v>
      </c>
      <c r="N102" s="9">
        <f>SUMIFS(险种!Q:Q,险种!U:U,"有效",险种!E:E,E:E,险种!V:V,"&lt;=20210506")</f>
        <v>0</v>
      </c>
      <c r="O102" s="9">
        <f>SUMIFS(险种!Q:Q,险种!E:E,E:E,险种!V:V,"&lt;=20210510")-SUMIFS(险种!Q:Q,险种!U:U,"终止",险种!E:E,E:E,险种!V:V,"&lt;=20210510")</f>
        <v>0</v>
      </c>
      <c r="P102" s="9">
        <f>SUMIFS(险种!Q:Q,险种!U:U,"有效",险种!E:E,E:E,险种!V:V,"&lt;=20210510")</f>
        <v>0</v>
      </c>
      <c r="Q102" s="10">
        <f>SUMIF(险种!E:E,E:E,险种!Y:Y)</f>
        <v>0</v>
      </c>
      <c r="R102" s="9">
        <f t="shared" si="5"/>
        <v>0</v>
      </c>
      <c r="S102" s="10">
        <f>SUMIF(险种!E:E,E:E,险种!Z:Z)</f>
        <v>0</v>
      </c>
      <c r="T102" s="10">
        <f>SUMIFS(险种!Z:Z,险种!U:U,"有效",险种!E:E,E:E)</f>
        <v>0</v>
      </c>
      <c r="U102" s="10">
        <f>SUMIF(认购!D:D,E:E,认购!E:E)</f>
        <v>0</v>
      </c>
      <c r="V102" s="10">
        <f t="shared" si="6"/>
        <v>0</v>
      </c>
      <c r="W102" s="10">
        <f t="shared" si="7"/>
        <v>0</v>
      </c>
      <c r="X102" s="10">
        <f>SUMIF(保单!R:R,E:E,保单!BE:BE)*IF(U:U&gt;1,1,0)</f>
        <v>0</v>
      </c>
    </row>
    <row r="103" spans="1:24">
      <c r="A103" s="5" t="s">
        <v>36</v>
      </c>
      <c r="B103" s="5" t="s">
        <v>163</v>
      </c>
      <c r="C103" s="5" t="s">
        <v>170</v>
      </c>
      <c r="D103" s="5" t="s">
        <v>316</v>
      </c>
      <c r="E103" s="5">
        <v>6426650732</v>
      </c>
      <c r="F103" s="5" t="s">
        <v>294</v>
      </c>
      <c r="G103" s="9">
        <f>SUMIF(险种!E:E,E:E,险种!R:R)-SUMIFS(险种!R:R,险种!U:U,"终止",险种!E:E,E:E)</f>
        <v>0</v>
      </c>
      <c r="H103" s="9">
        <f>SUMIFS(险种!R:R,险种!U:U,"有效",险种!E:E,E:E)</f>
        <v>0</v>
      </c>
      <c r="I103" s="9">
        <f>SUMIF(险种!E:E,E:E,险种!Q:Q)-SUMIFS(险种!Q:Q,险种!U:U,"终止",险种!E:E,E:E)</f>
        <v>0</v>
      </c>
      <c r="J103" s="9">
        <f>SUMIFS(险种!Q:Q,险种!U:U,"有效",险种!E:E,E:E)</f>
        <v>0</v>
      </c>
      <c r="K103" s="10">
        <f>SUMIF(险种!E:E,E:E,险种!W:W)</f>
        <v>0</v>
      </c>
      <c r="L103" s="10">
        <f t="shared" si="4"/>
        <v>0</v>
      </c>
      <c r="M103" s="9">
        <f>SUMIFS(险种!Q:Q,险种!E:E,E:E,险种!V:V,"&lt;=20210506")-SUMIFS(险种!Q:Q,险种!U:U,"终止",险种!E:E,E:E,险种!V:V,"&lt;=20210506")</f>
        <v>0</v>
      </c>
      <c r="N103" s="9">
        <f>SUMIFS(险种!Q:Q,险种!U:U,"有效",险种!E:E,E:E,险种!V:V,"&lt;=20210506")</f>
        <v>0</v>
      </c>
      <c r="O103" s="9">
        <f>SUMIFS(险种!Q:Q,险种!E:E,E:E,险种!V:V,"&lt;=20210510")-SUMIFS(险种!Q:Q,险种!U:U,"终止",险种!E:E,E:E,险种!V:V,"&lt;=20210510")</f>
        <v>0</v>
      </c>
      <c r="P103" s="9">
        <f>SUMIFS(险种!Q:Q,险种!U:U,"有效",险种!E:E,E:E,险种!V:V,"&lt;=20210510")</f>
        <v>0</v>
      </c>
      <c r="Q103" s="10">
        <f>SUMIF(险种!E:E,E:E,险种!Y:Y)</f>
        <v>0</v>
      </c>
      <c r="R103" s="9">
        <f t="shared" si="5"/>
        <v>0</v>
      </c>
      <c r="S103" s="10">
        <f>SUMIF(险种!E:E,E:E,险种!Z:Z)</f>
        <v>0</v>
      </c>
      <c r="T103" s="10">
        <f>SUMIFS(险种!Z:Z,险种!U:U,"有效",险种!E:E,E:E)</f>
        <v>0</v>
      </c>
      <c r="U103" s="10">
        <f>SUMIF(认购!D:D,E:E,认购!E:E)</f>
        <v>0</v>
      </c>
      <c r="V103" s="10">
        <f t="shared" si="6"/>
        <v>0</v>
      </c>
      <c r="W103" s="10">
        <f t="shared" si="7"/>
        <v>0</v>
      </c>
      <c r="X103" s="10">
        <f>SUMIF(保单!R:R,E:E,保单!BE:BE)*IF(U:U&gt;1,1,0)</f>
        <v>0</v>
      </c>
    </row>
    <row r="104" spans="1:24">
      <c r="A104" s="5" t="s">
        <v>36</v>
      </c>
      <c r="B104" s="5" t="s">
        <v>163</v>
      </c>
      <c r="C104" s="5" t="s">
        <v>170</v>
      </c>
      <c r="D104" s="5" t="s">
        <v>317</v>
      </c>
      <c r="E104" s="5">
        <v>6426594512</v>
      </c>
      <c r="F104" s="5" t="s">
        <v>294</v>
      </c>
      <c r="G104" s="9">
        <f>SUMIF(险种!E:E,E:E,险种!R:R)-SUMIFS(险种!R:R,险种!U:U,"终止",险种!E:E,E:E)</f>
        <v>0</v>
      </c>
      <c r="H104" s="9">
        <f>SUMIFS(险种!R:R,险种!U:U,"有效",险种!E:E,E:E)</f>
        <v>0</v>
      </c>
      <c r="I104" s="9">
        <f>SUMIF(险种!E:E,E:E,险种!Q:Q)-SUMIFS(险种!Q:Q,险种!U:U,"终止",险种!E:E,E:E)</f>
        <v>0</v>
      </c>
      <c r="J104" s="9">
        <f>SUMIFS(险种!Q:Q,险种!U:U,"有效",险种!E:E,E:E)</f>
        <v>0</v>
      </c>
      <c r="K104" s="10">
        <f>SUMIF(险种!E:E,E:E,险种!W:W)</f>
        <v>0</v>
      </c>
      <c r="L104" s="10">
        <f t="shared" si="4"/>
        <v>0</v>
      </c>
      <c r="M104" s="9">
        <f>SUMIFS(险种!Q:Q,险种!E:E,E:E,险种!V:V,"&lt;=20210506")-SUMIFS(险种!Q:Q,险种!U:U,"终止",险种!E:E,E:E,险种!V:V,"&lt;=20210506")</f>
        <v>0</v>
      </c>
      <c r="N104" s="9">
        <f>SUMIFS(险种!Q:Q,险种!U:U,"有效",险种!E:E,E:E,险种!V:V,"&lt;=20210506")</f>
        <v>0</v>
      </c>
      <c r="O104" s="9">
        <f>SUMIFS(险种!Q:Q,险种!E:E,E:E,险种!V:V,"&lt;=20210510")-SUMIFS(险种!Q:Q,险种!U:U,"终止",险种!E:E,E:E,险种!V:V,"&lt;=20210510")</f>
        <v>0</v>
      </c>
      <c r="P104" s="9">
        <f>SUMIFS(险种!Q:Q,险种!U:U,"有效",险种!E:E,E:E,险种!V:V,"&lt;=20210510")</f>
        <v>0</v>
      </c>
      <c r="Q104" s="10">
        <f>SUMIF(险种!E:E,E:E,险种!Y:Y)</f>
        <v>0</v>
      </c>
      <c r="R104" s="9">
        <f t="shared" si="5"/>
        <v>0</v>
      </c>
      <c r="S104" s="10">
        <f>SUMIF(险种!E:E,E:E,险种!Z:Z)</f>
        <v>0</v>
      </c>
      <c r="T104" s="10">
        <f>SUMIFS(险种!Z:Z,险种!U:U,"有效",险种!E:E,E:E)</f>
        <v>0</v>
      </c>
      <c r="U104" s="10">
        <f>SUMIF(认购!D:D,E:E,认购!E:E)</f>
        <v>0</v>
      </c>
      <c r="V104" s="10">
        <f t="shared" si="6"/>
        <v>0</v>
      </c>
      <c r="W104" s="10">
        <f t="shared" si="7"/>
        <v>0</v>
      </c>
      <c r="X104" s="10">
        <f>SUMIF(保单!R:R,E:E,保单!BE:BE)*IF(U:U&gt;1,1,0)</f>
        <v>0</v>
      </c>
    </row>
    <row r="105" spans="1:24">
      <c r="A105" s="5" t="s">
        <v>36</v>
      </c>
      <c r="B105" s="5" t="s">
        <v>163</v>
      </c>
      <c r="C105" s="5" t="s">
        <v>170</v>
      </c>
      <c r="D105" s="5" t="s">
        <v>318</v>
      </c>
      <c r="E105" s="5">
        <v>6426549162</v>
      </c>
      <c r="F105" s="5" t="s">
        <v>294</v>
      </c>
      <c r="G105" s="9">
        <f>SUMIF(险种!E:E,E:E,险种!R:R)-SUMIFS(险种!R:R,险种!U:U,"终止",险种!E:E,E:E)</f>
        <v>0</v>
      </c>
      <c r="H105" s="9">
        <f>SUMIFS(险种!R:R,险种!U:U,"有效",险种!E:E,E:E)</f>
        <v>0</v>
      </c>
      <c r="I105" s="9">
        <f>SUMIF(险种!E:E,E:E,险种!Q:Q)-SUMIFS(险种!Q:Q,险种!U:U,"终止",险种!E:E,E:E)</f>
        <v>0</v>
      </c>
      <c r="J105" s="9">
        <f>SUMIFS(险种!Q:Q,险种!U:U,"有效",险种!E:E,E:E)</f>
        <v>0</v>
      </c>
      <c r="K105" s="10">
        <f>SUMIF(险种!E:E,E:E,险种!W:W)</f>
        <v>0</v>
      </c>
      <c r="L105" s="10">
        <f t="shared" si="4"/>
        <v>0</v>
      </c>
      <c r="M105" s="9">
        <f>SUMIFS(险种!Q:Q,险种!E:E,E:E,险种!V:V,"&lt;=20210506")-SUMIFS(险种!Q:Q,险种!U:U,"终止",险种!E:E,E:E,险种!V:V,"&lt;=20210506")</f>
        <v>0</v>
      </c>
      <c r="N105" s="9">
        <f>SUMIFS(险种!Q:Q,险种!U:U,"有效",险种!E:E,E:E,险种!V:V,"&lt;=20210506")</f>
        <v>0</v>
      </c>
      <c r="O105" s="9">
        <f>SUMIFS(险种!Q:Q,险种!E:E,E:E,险种!V:V,"&lt;=20210510")-SUMIFS(险种!Q:Q,险种!U:U,"终止",险种!E:E,E:E,险种!V:V,"&lt;=20210510")</f>
        <v>0</v>
      </c>
      <c r="P105" s="9">
        <f>SUMIFS(险种!Q:Q,险种!U:U,"有效",险种!E:E,E:E,险种!V:V,"&lt;=20210510")</f>
        <v>0</v>
      </c>
      <c r="Q105" s="10">
        <f>SUMIF(险种!E:E,E:E,险种!Y:Y)</f>
        <v>0</v>
      </c>
      <c r="R105" s="9">
        <f t="shared" si="5"/>
        <v>0</v>
      </c>
      <c r="S105" s="10">
        <f>SUMIF(险种!E:E,E:E,险种!Z:Z)</f>
        <v>0</v>
      </c>
      <c r="T105" s="10">
        <f>SUMIFS(险种!Z:Z,险种!U:U,"有效",险种!E:E,E:E)</f>
        <v>0</v>
      </c>
      <c r="U105" s="10">
        <f>SUMIF(认购!D:D,E:E,认购!E:E)</f>
        <v>0</v>
      </c>
      <c r="V105" s="10">
        <f t="shared" si="6"/>
        <v>0</v>
      </c>
      <c r="W105" s="10">
        <f t="shared" si="7"/>
        <v>0</v>
      </c>
      <c r="X105" s="10">
        <f>SUMIF(保单!R:R,E:E,保单!BE:BE)*IF(U:U&gt;1,1,0)</f>
        <v>0</v>
      </c>
    </row>
    <row r="106" spans="1:24">
      <c r="A106" s="5" t="s">
        <v>36</v>
      </c>
      <c r="B106" s="5" t="s">
        <v>163</v>
      </c>
      <c r="C106" s="5" t="s">
        <v>178</v>
      </c>
      <c r="D106" s="5" t="s">
        <v>319</v>
      </c>
      <c r="E106" s="5">
        <v>6426493912</v>
      </c>
      <c r="F106" s="5" t="s">
        <v>117</v>
      </c>
      <c r="G106" s="9">
        <f>SUMIF(险种!E:E,E:E,险种!R:R)-SUMIFS(险种!R:R,险种!U:U,"终止",险种!E:E,E:E)</f>
        <v>0</v>
      </c>
      <c r="H106" s="9">
        <f>SUMIFS(险种!R:R,险种!U:U,"有效",险种!E:E,E:E)</f>
        <v>0</v>
      </c>
      <c r="I106" s="9">
        <f>SUMIF(险种!E:E,E:E,险种!Q:Q)-SUMIFS(险种!Q:Q,险种!U:U,"终止",险种!E:E,E:E)</f>
        <v>0</v>
      </c>
      <c r="J106" s="9">
        <f>SUMIFS(险种!Q:Q,险种!U:U,"有效",险种!E:E,E:E)</f>
        <v>0</v>
      </c>
      <c r="K106" s="10">
        <f>SUMIF(险种!E:E,E:E,险种!W:W)</f>
        <v>0</v>
      </c>
      <c r="L106" s="10">
        <f t="shared" si="4"/>
        <v>0</v>
      </c>
      <c r="M106" s="9">
        <f>SUMIFS(险种!Q:Q,险种!E:E,E:E,险种!V:V,"&lt;=20210506")-SUMIFS(险种!Q:Q,险种!U:U,"终止",险种!E:E,E:E,险种!V:V,"&lt;=20210506")</f>
        <v>0</v>
      </c>
      <c r="N106" s="9">
        <f>SUMIFS(险种!Q:Q,险种!U:U,"有效",险种!E:E,E:E,险种!V:V,"&lt;=20210506")</f>
        <v>0</v>
      </c>
      <c r="O106" s="9">
        <f>SUMIFS(险种!Q:Q,险种!E:E,E:E,险种!V:V,"&lt;=20210510")-SUMIFS(险种!Q:Q,险种!U:U,"终止",险种!E:E,E:E,险种!V:V,"&lt;=20210510")</f>
        <v>0</v>
      </c>
      <c r="P106" s="9">
        <f>SUMIFS(险种!Q:Q,险种!U:U,"有效",险种!E:E,E:E,险种!V:V,"&lt;=20210510")</f>
        <v>0</v>
      </c>
      <c r="Q106" s="10">
        <f>SUMIF(险种!E:E,E:E,险种!Y:Y)</f>
        <v>0</v>
      </c>
      <c r="R106" s="9">
        <f t="shared" si="5"/>
        <v>0</v>
      </c>
      <c r="S106" s="10">
        <f>SUMIF(险种!E:E,E:E,险种!Z:Z)</f>
        <v>0</v>
      </c>
      <c r="T106" s="10">
        <f>SUMIFS(险种!Z:Z,险种!U:U,"有效",险种!E:E,E:E)</f>
        <v>0</v>
      </c>
      <c r="U106" s="10">
        <f>SUMIF(认购!D:D,E:E,认购!E:E)</f>
        <v>0</v>
      </c>
      <c r="V106" s="10">
        <f t="shared" si="6"/>
        <v>0</v>
      </c>
      <c r="W106" s="10">
        <f t="shared" si="7"/>
        <v>0</v>
      </c>
      <c r="X106" s="10">
        <f>SUMIF(保单!R:R,E:E,保单!BE:BE)*IF(U:U&gt;1,1,0)</f>
        <v>0</v>
      </c>
    </row>
    <row r="107" spans="1:24">
      <c r="A107" s="5" t="s">
        <v>36</v>
      </c>
      <c r="B107" s="5" t="s">
        <v>59</v>
      </c>
      <c r="C107" s="5" t="s">
        <v>60</v>
      </c>
      <c r="D107" s="5" t="s">
        <v>320</v>
      </c>
      <c r="E107" s="5">
        <v>6426457632</v>
      </c>
      <c r="F107" s="5" t="s">
        <v>294</v>
      </c>
      <c r="G107" s="9">
        <f>SUMIF(险种!E:E,E:E,险种!R:R)-SUMIFS(险种!R:R,险种!U:U,"终止",险种!E:E,E:E)</f>
        <v>0</v>
      </c>
      <c r="H107" s="9">
        <f>SUMIFS(险种!R:R,险种!U:U,"有效",险种!E:E,E:E)</f>
        <v>0</v>
      </c>
      <c r="I107" s="9">
        <f>SUMIF(险种!E:E,E:E,险种!Q:Q)-SUMIFS(险种!Q:Q,险种!U:U,"终止",险种!E:E,E:E)</f>
        <v>0</v>
      </c>
      <c r="J107" s="9">
        <f>SUMIFS(险种!Q:Q,险种!U:U,"有效",险种!E:E,E:E)</f>
        <v>0</v>
      </c>
      <c r="K107" s="10">
        <f>SUMIF(险种!E:E,E:E,险种!W:W)</f>
        <v>0</v>
      </c>
      <c r="L107" s="10">
        <f t="shared" si="4"/>
        <v>0</v>
      </c>
      <c r="M107" s="9">
        <f>SUMIFS(险种!Q:Q,险种!E:E,E:E,险种!V:V,"&lt;=20210506")-SUMIFS(险种!Q:Q,险种!U:U,"终止",险种!E:E,E:E,险种!V:V,"&lt;=20210506")</f>
        <v>0</v>
      </c>
      <c r="N107" s="9">
        <f>SUMIFS(险种!Q:Q,险种!U:U,"有效",险种!E:E,E:E,险种!V:V,"&lt;=20210506")</f>
        <v>0</v>
      </c>
      <c r="O107" s="9">
        <f>SUMIFS(险种!Q:Q,险种!E:E,E:E,险种!V:V,"&lt;=20210510")-SUMIFS(险种!Q:Q,险种!U:U,"终止",险种!E:E,E:E,险种!V:V,"&lt;=20210510")</f>
        <v>0</v>
      </c>
      <c r="P107" s="9">
        <f>SUMIFS(险种!Q:Q,险种!U:U,"有效",险种!E:E,E:E,险种!V:V,"&lt;=20210510")</f>
        <v>0</v>
      </c>
      <c r="Q107" s="10">
        <f>SUMIF(险种!E:E,E:E,险种!Y:Y)</f>
        <v>0</v>
      </c>
      <c r="R107" s="9">
        <f t="shared" si="5"/>
        <v>0</v>
      </c>
      <c r="S107" s="10">
        <f>SUMIF(险种!E:E,E:E,险种!Z:Z)</f>
        <v>0</v>
      </c>
      <c r="T107" s="10">
        <f>SUMIFS(险种!Z:Z,险种!U:U,"有效",险种!E:E,E:E)</f>
        <v>0</v>
      </c>
      <c r="U107" s="10">
        <f>SUMIF(认购!D:D,E:E,认购!E:E)</f>
        <v>0</v>
      </c>
      <c r="V107" s="10">
        <f t="shared" si="6"/>
        <v>0</v>
      </c>
      <c r="W107" s="10">
        <f t="shared" si="7"/>
        <v>0</v>
      </c>
      <c r="X107" s="10">
        <f>SUMIF(保单!R:R,E:E,保单!BE:BE)*IF(U:U&gt;1,1,0)</f>
        <v>0</v>
      </c>
    </row>
    <row r="108" spans="1:24">
      <c r="A108" s="5" t="s">
        <v>36</v>
      </c>
      <c r="B108" s="5" t="s">
        <v>163</v>
      </c>
      <c r="C108" s="5" t="s">
        <v>170</v>
      </c>
      <c r="D108" s="5" t="s">
        <v>321</v>
      </c>
      <c r="E108" s="5">
        <v>6426273602</v>
      </c>
      <c r="F108" s="5" t="s">
        <v>126</v>
      </c>
      <c r="G108" s="9">
        <f>SUMIF(险种!E:E,E:E,险种!R:R)-SUMIFS(险种!R:R,险种!U:U,"终止",险种!E:E,E:E)</f>
        <v>0</v>
      </c>
      <c r="H108" s="9">
        <f>SUMIFS(险种!R:R,险种!U:U,"有效",险种!E:E,E:E)</f>
        <v>0</v>
      </c>
      <c r="I108" s="9">
        <f>SUMIF(险种!E:E,E:E,险种!Q:Q)-SUMIFS(险种!Q:Q,险种!U:U,"终止",险种!E:E,E:E)</f>
        <v>0</v>
      </c>
      <c r="J108" s="9">
        <f>SUMIFS(险种!Q:Q,险种!U:U,"有效",险种!E:E,E:E)</f>
        <v>0</v>
      </c>
      <c r="K108" s="10">
        <f>SUMIF(险种!E:E,E:E,险种!W:W)</f>
        <v>0</v>
      </c>
      <c r="L108" s="10">
        <f t="shared" si="4"/>
        <v>0</v>
      </c>
      <c r="M108" s="9">
        <f>SUMIFS(险种!Q:Q,险种!E:E,E:E,险种!V:V,"&lt;=20210506")-SUMIFS(险种!Q:Q,险种!U:U,"终止",险种!E:E,E:E,险种!V:V,"&lt;=20210506")</f>
        <v>0</v>
      </c>
      <c r="N108" s="9">
        <f>SUMIFS(险种!Q:Q,险种!U:U,"有效",险种!E:E,E:E,险种!V:V,"&lt;=20210506")</f>
        <v>0</v>
      </c>
      <c r="O108" s="9">
        <f>SUMIFS(险种!Q:Q,险种!E:E,E:E,险种!V:V,"&lt;=20210510")-SUMIFS(险种!Q:Q,险种!U:U,"终止",险种!E:E,E:E,险种!V:V,"&lt;=20210510")</f>
        <v>0</v>
      </c>
      <c r="P108" s="9">
        <f>SUMIFS(险种!Q:Q,险种!U:U,"有效",险种!E:E,E:E,险种!V:V,"&lt;=20210510")</f>
        <v>0</v>
      </c>
      <c r="Q108" s="10">
        <f>SUMIF(险种!E:E,E:E,险种!Y:Y)</f>
        <v>0</v>
      </c>
      <c r="R108" s="9">
        <f t="shared" si="5"/>
        <v>0</v>
      </c>
      <c r="S108" s="10">
        <f>SUMIF(险种!E:E,E:E,险种!Z:Z)</f>
        <v>0</v>
      </c>
      <c r="T108" s="10">
        <f>SUMIFS(险种!Z:Z,险种!U:U,"有效",险种!E:E,E:E)</f>
        <v>0</v>
      </c>
      <c r="U108" s="10">
        <f>SUMIF(认购!D:D,E:E,认购!E:E)</f>
        <v>0</v>
      </c>
      <c r="V108" s="10">
        <f t="shared" si="6"/>
        <v>0</v>
      </c>
      <c r="W108" s="10">
        <f t="shared" si="7"/>
        <v>0</v>
      </c>
      <c r="X108" s="10">
        <f>SUMIF(保单!R:R,E:E,保单!BE:BE)*IF(U:U&gt;1,1,0)</f>
        <v>0</v>
      </c>
    </row>
    <row r="109" spans="1:24">
      <c r="A109" s="5" t="s">
        <v>36</v>
      </c>
      <c r="B109" s="5" t="s">
        <v>59</v>
      </c>
      <c r="C109" s="5" t="s">
        <v>60</v>
      </c>
      <c r="D109" s="5" t="s">
        <v>322</v>
      </c>
      <c r="E109" s="5">
        <v>6426223752</v>
      </c>
      <c r="F109" s="5" t="s">
        <v>117</v>
      </c>
      <c r="G109" s="9">
        <f>SUMIF(险种!E:E,E:E,险种!R:R)-SUMIFS(险种!R:R,险种!U:U,"终止",险种!E:E,E:E)</f>
        <v>0</v>
      </c>
      <c r="H109" s="9">
        <f>SUMIFS(险种!R:R,险种!U:U,"有效",险种!E:E,E:E)</f>
        <v>0</v>
      </c>
      <c r="I109" s="9">
        <f>SUMIF(险种!E:E,E:E,险种!Q:Q)-SUMIFS(险种!Q:Q,险种!U:U,"终止",险种!E:E,E:E)</f>
        <v>0</v>
      </c>
      <c r="J109" s="9">
        <f>SUMIFS(险种!Q:Q,险种!U:U,"有效",险种!E:E,E:E)</f>
        <v>0</v>
      </c>
      <c r="K109" s="10">
        <f>SUMIF(险种!E:E,E:E,险种!W:W)</f>
        <v>0</v>
      </c>
      <c r="L109" s="10">
        <f t="shared" si="4"/>
        <v>0</v>
      </c>
      <c r="M109" s="9">
        <f>SUMIFS(险种!Q:Q,险种!E:E,E:E,险种!V:V,"&lt;=20210506")-SUMIFS(险种!Q:Q,险种!U:U,"终止",险种!E:E,E:E,险种!V:V,"&lt;=20210506")</f>
        <v>0</v>
      </c>
      <c r="N109" s="9">
        <f>SUMIFS(险种!Q:Q,险种!U:U,"有效",险种!E:E,E:E,险种!V:V,"&lt;=20210506")</f>
        <v>0</v>
      </c>
      <c r="O109" s="9">
        <f>SUMIFS(险种!Q:Q,险种!E:E,E:E,险种!V:V,"&lt;=20210510")-SUMIFS(险种!Q:Q,险种!U:U,"终止",险种!E:E,E:E,险种!V:V,"&lt;=20210510")</f>
        <v>0</v>
      </c>
      <c r="P109" s="9">
        <f>SUMIFS(险种!Q:Q,险种!U:U,"有效",险种!E:E,E:E,险种!V:V,"&lt;=20210510")</f>
        <v>0</v>
      </c>
      <c r="Q109" s="10">
        <f>SUMIF(险种!E:E,E:E,险种!Y:Y)</f>
        <v>0</v>
      </c>
      <c r="R109" s="9">
        <f t="shared" si="5"/>
        <v>0</v>
      </c>
      <c r="S109" s="10">
        <f>SUMIF(险种!E:E,E:E,险种!Z:Z)</f>
        <v>0</v>
      </c>
      <c r="T109" s="10">
        <f>SUMIFS(险种!Z:Z,险种!U:U,"有效",险种!E:E,E:E)</f>
        <v>0</v>
      </c>
      <c r="U109" s="10">
        <f>SUMIF(认购!D:D,E:E,认购!E:E)</f>
        <v>0</v>
      </c>
      <c r="V109" s="10">
        <f t="shared" si="6"/>
        <v>0</v>
      </c>
      <c r="W109" s="10">
        <f t="shared" si="7"/>
        <v>0</v>
      </c>
      <c r="X109" s="10">
        <f>SUMIF(保单!R:R,E:E,保单!BE:BE)*IF(U:U&gt;1,1,0)</f>
        <v>0</v>
      </c>
    </row>
    <row r="110" spans="1:24">
      <c r="A110" s="5" t="s">
        <v>36</v>
      </c>
      <c r="B110" s="5" t="s">
        <v>163</v>
      </c>
      <c r="C110" s="5" t="s">
        <v>178</v>
      </c>
      <c r="D110" s="5" t="s">
        <v>323</v>
      </c>
      <c r="E110" s="5">
        <v>6426198342</v>
      </c>
      <c r="F110" s="5" t="s">
        <v>294</v>
      </c>
      <c r="G110" s="9">
        <f>SUMIF(险种!E:E,E:E,险种!R:R)-SUMIFS(险种!R:R,险种!U:U,"终止",险种!E:E,E:E)</f>
        <v>0</v>
      </c>
      <c r="H110" s="9">
        <f>SUMIFS(险种!R:R,险种!U:U,"有效",险种!E:E,E:E)</f>
        <v>0</v>
      </c>
      <c r="I110" s="9">
        <f>SUMIF(险种!E:E,E:E,险种!Q:Q)-SUMIFS(险种!Q:Q,险种!U:U,"终止",险种!E:E,E:E)</f>
        <v>0</v>
      </c>
      <c r="J110" s="9">
        <f>SUMIFS(险种!Q:Q,险种!U:U,"有效",险种!E:E,E:E)</f>
        <v>0</v>
      </c>
      <c r="K110" s="10">
        <f>SUMIF(险种!E:E,E:E,险种!W:W)</f>
        <v>0</v>
      </c>
      <c r="L110" s="10">
        <f t="shared" si="4"/>
        <v>0</v>
      </c>
      <c r="M110" s="9">
        <f>SUMIFS(险种!Q:Q,险种!E:E,E:E,险种!V:V,"&lt;=20210506")-SUMIFS(险种!Q:Q,险种!U:U,"终止",险种!E:E,E:E,险种!V:V,"&lt;=20210506")</f>
        <v>0</v>
      </c>
      <c r="N110" s="9">
        <f>SUMIFS(险种!Q:Q,险种!U:U,"有效",险种!E:E,E:E,险种!V:V,"&lt;=20210506")</f>
        <v>0</v>
      </c>
      <c r="O110" s="9">
        <f>SUMIFS(险种!Q:Q,险种!E:E,E:E,险种!V:V,"&lt;=20210510")-SUMIFS(险种!Q:Q,险种!U:U,"终止",险种!E:E,E:E,险种!V:V,"&lt;=20210510")</f>
        <v>0</v>
      </c>
      <c r="P110" s="9">
        <f>SUMIFS(险种!Q:Q,险种!U:U,"有效",险种!E:E,E:E,险种!V:V,"&lt;=20210510")</f>
        <v>0</v>
      </c>
      <c r="Q110" s="10">
        <f>SUMIF(险种!E:E,E:E,险种!Y:Y)</f>
        <v>0</v>
      </c>
      <c r="R110" s="9">
        <f t="shared" si="5"/>
        <v>0</v>
      </c>
      <c r="S110" s="10">
        <f>SUMIF(险种!E:E,E:E,险种!Z:Z)</f>
        <v>0</v>
      </c>
      <c r="T110" s="10">
        <f>SUMIFS(险种!Z:Z,险种!U:U,"有效",险种!E:E,E:E)</f>
        <v>0</v>
      </c>
      <c r="U110" s="10">
        <f>SUMIF(认购!D:D,E:E,认购!E:E)</f>
        <v>0</v>
      </c>
      <c r="V110" s="10">
        <f t="shared" si="6"/>
        <v>0</v>
      </c>
      <c r="W110" s="10">
        <f t="shared" si="7"/>
        <v>0</v>
      </c>
      <c r="X110" s="10">
        <f>SUMIF(保单!R:R,E:E,保单!BE:BE)*IF(U:U&gt;1,1,0)</f>
        <v>0</v>
      </c>
    </row>
    <row r="111" spans="1:24">
      <c r="A111" s="5" t="s">
        <v>26</v>
      </c>
      <c r="B111" s="5" t="s">
        <v>194</v>
      </c>
      <c r="C111" s="5" t="s">
        <v>324</v>
      </c>
      <c r="D111" s="5" t="s">
        <v>325</v>
      </c>
      <c r="E111" s="5">
        <v>6425978032</v>
      </c>
      <c r="F111" s="5" t="s">
        <v>126</v>
      </c>
      <c r="G111" s="9">
        <f>SUMIF(险种!E:E,E:E,险种!R:R)-SUMIFS(险种!R:R,险种!U:U,"终止",险种!E:E,E:E)</f>
        <v>0</v>
      </c>
      <c r="H111" s="9">
        <f>SUMIFS(险种!R:R,险种!U:U,"有效",险种!E:E,E:E)</f>
        <v>0</v>
      </c>
      <c r="I111" s="9">
        <f>SUMIF(险种!E:E,E:E,险种!Q:Q)-SUMIFS(险种!Q:Q,险种!U:U,"终止",险种!E:E,E:E)</f>
        <v>0</v>
      </c>
      <c r="J111" s="9">
        <f>SUMIFS(险种!Q:Q,险种!U:U,"有效",险种!E:E,E:E)</f>
        <v>0</v>
      </c>
      <c r="K111" s="10">
        <f>SUMIF(险种!E:E,E:E,险种!W:W)</f>
        <v>0</v>
      </c>
      <c r="L111" s="10">
        <f t="shared" si="4"/>
        <v>0</v>
      </c>
      <c r="M111" s="9">
        <f>SUMIFS(险种!Q:Q,险种!E:E,E:E,险种!V:V,"&lt;=20210506")-SUMIFS(险种!Q:Q,险种!U:U,"终止",险种!E:E,E:E,险种!V:V,"&lt;=20210506")</f>
        <v>0</v>
      </c>
      <c r="N111" s="9">
        <f>SUMIFS(险种!Q:Q,险种!U:U,"有效",险种!E:E,E:E,险种!V:V,"&lt;=20210506")</f>
        <v>0</v>
      </c>
      <c r="O111" s="9">
        <f>SUMIFS(险种!Q:Q,险种!E:E,E:E,险种!V:V,"&lt;=20210510")-SUMIFS(险种!Q:Q,险种!U:U,"终止",险种!E:E,E:E,险种!V:V,"&lt;=20210510")</f>
        <v>0</v>
      </c>
      <c r="P111" s="9">
        <f>SUMIFS(险种!Q:Q,险种!U:U,"有效",险种!E:E,E:E,险种!V:V,"&lt;=20210510")</f>
        <v>0</v>
      </c>
      <c r="Q111" s="10">
        <f>SUMIF(险种!E:E,E:E,险种!Y:Y)</f>
        <v>0</v>
      </c>
      <c r="R111" s="9">
        <f t="shared" si="5"/>
        <v>0</v>
      </c>
      <c r="S111" s="10">
        <f>SUMIF(险种!E:E,E:E,险种!Z:Z)</f>
        <v>0</v>
      </c>
      <c r="T111" s="10">
        <f>SUMIFS(险种!Z:Z,险种!U:U,"有效",险种!E:E,E:E)</f>
        <v>0</v>
      </c>
      <c r="U111" s="10">
        <f>SUMIF(认购!D:D,E:E,认购!E:E)</f>
        <v>0</v>
      </c>
      <c r="V111" s="10">
        <f t="shared" si="6"/>
        <v>0</v>
      </c>
      <c r="W111" s="10">
        <f t="shared" si="7"/>
        <v>0</v>
      </c>
      <c r="X111" s="10">
        <f>SUMIF(保单!R:R,E:E,保单!BE:BE)*IF(U:U&gt;1,1,0)</f>
        <v>0</v>
      </c>
    </row>
    <row r="112" spans="1:24">
      <c r="A112" s="5" t="s">
        <v>26</v>
      </c>
      <c r="B112" s="5" t="s">
        <v>27</v>
      </c>
      <c r="C112" s="5" t="s">
        <v>66</v>
      </c>
      <c r="D112" s="5" t="s">
        <v>326</v>
      </c>
      <c r="E112" s="5">
        <v>6425913712</v>
      </c>
      <c r="F112" s="5" t="s">
        <v>294</v>
      </c>
      <c r="G112" s="9">
        <f>SUMIF(险种!E:E,E:E,险种!R:R)-SUMIFS(险种!R:R,险种!U:U,"终止",险种!E:E,E:E)</f>
        <v>0</v>
      </c>
      <c r="H112" s="9">
        <f>SUMIFS(险种!R:R,险种!U:U,"有效",险种!E:E,E:E)</f>
        <v>0</v>
      </c>
      <c r="I112" s="9">
        <f>SUMIF(险种!E:E,E:E,险种!Q:Q)-SUMIFS(险种!Q:Q,险种!U:U,"终止",险种!E:E,E:E)</f>
        <v>0</v>
      </c>
      <c r="J112" s="9">
        <f>SUMIFS(险种!Q:Q,险种!U:U,"有效",险种!E:E,E:E)</f>
        <v>0</v>
      </c>
      <c r="K112" s="10">
        <f>SUMIF(险种!E:E,E:E,险种!W:W)</f>
        <v>0</v>
      </c>
      <c r="L112" s="10">
        <f t="shared" si="4"/>
        <v>0</v>
      </c>
      <c r="M112" s="9">
        <f>SUMIFS(险种!Q:Q,险种!E:E,E:E,险种!V:V,"&lt;=20210506")-SUMIFS(险种!Q:Q,险种!U:U,"终止",险种!E:E,E:E,险种!V:V,"&lt;=20210506")</f>
        <v>0</v>
      </c>
      <c r="N112" s="9">
        <f>SUMIFS(险种!Q:Q,险种!U:U,"有效",险种!E:E,E:E,险种!V:V,"&lt;=20210506")</f>
        <v>0</v>
      </c>
      <c r="O112" s="9">
        <f>SUMIFS(险种!Q:Q,险种!E:E,E:E,险种!V:V,"&lt;=20210510")-SUMIFS(险种!Q:Q,险种!U:U,"终止",险种!E:E,E:E,险种!V:V,"&lt;=20210510")</f>
        <v>0</v>
      </c>
      <c r="P112" s="9">
        <f>SUMIFS(险种!Q:Q,险种!U:U,"有效",险种!E:E,E:E,险种!V:V,"&lt;=20210510")</f>
        <v>0</v>
      </c>
      <c r="Q112" s="10">
        <f>SUMIF(险种!E:E,E:E,险种!Y:Y)</f>
        <v>0</v>
      </c>
      <c r="R112" s="9">
        <f t="shared" si="5"/>
        <v>0</v>
      </c>
      <c r="S112" s="10">
        <f>SUMIF(险种!E:E,E:E,险种!Z:Z)</f>
        <v>0</v>
      </c>
      <c r="T112" s="10">
        <f>SUMIFS(险种!Z:Z,险种!U:U,"有效",险种!E:E,E:E)</f>
        <v>0</v>
      </c>
      <c r="U112" s="10">
        <f>SUMIF(认购!D:D,E:E,认购!E:E)</f>
        <v>0</v>
      </c>
      <c r="V112" s="10">
        <f t="shared" si="6"/>
        <v>0</v>
      </c>
      <c r="W112" s="10">
        <f t="shared" si="7"/>
        <v>0</v>
      </c>
      <c r="X112" s="10">
        <f>SUMIF(保单!R:R,E:E,保单!BE:BE)*IF(U:U&gt;1,1,0)</f>
        <v>0</v>
      </c>
    </row>
    <row r="113" spans="1:24">
      <c r="A113" s="5" t="s">
        <v>26</v>
      </c>
      <c r="B113" s="5" t="s">
        <v>27</v>
      </c>
      <c r="C113" s="5" t="s">
        <v>184</v>
      </c>
      <c r="D113" s="5" t="s">
        <v>327</v>
      </c>
      <c r="E113" s="5">
        <v>6425876532</v>
      </c>
      <c r="F113" s="5" t="s">
        <v>126</v>
      </c>
      <c r="G113" s="9">
        <f>SUMIF(险种!E:E,E:E,险种!R:R)-SUMIFS(险种!R:R,险种!U:U,"终止",险种!E:E,E:E)</f>
        <v>0</v>
      </c>
      <c r="H113" s="9">
        <f>SUMIFS(险种!R:R,险种!U:U,"有效",险种!E:E,E:E)</f>
        <v>0</v>
      </c>
      <c r="I113" s="9">
        <f>SUMIF(险种!E:E,E:E,险种!Q:Q)-SUMIFS(险种!Q:Q,险种!U:U,"终止",险种!E:E,E:E)</f>
        <v>0</v>
      </c>
      <c r="J113" s="9">
        <f>SUMIFS(险种!Q:Q,险种!U:U,"有效",险种!E:E,E:E)</f>
        <v>0</v>
      </c>
      <c r="K113" s="10">
        <f>SUMIF(险种!E:E,E:E,险种!W:W)</f>
        <v>0</v>
      </c>
      <c r="L113" s="10">
        <f t="shared" si="4"/>
        <v>0</v>
      </c>
      <c r="M113" s="9">
        <f>SUMIFS(险种!Q:Q,险种!E:E,E:E,险种!V:V,"&lt;=20210506")-SUMIFS(险种!Q:Q,险种!U:U,"终止",险种!E:E,E:E,险种!V:V,"&lt;=20210506")</f>
        <v>0</v>
      </c>
      <c r="N113" s="9">
        <f>SUMIFS(险种!Q:Q,险种!U:U,"有效",险种!E:E,E:E,险种!V:V,"&lt;=20210506")</f>
        <v>0</v>
      </c>
      <c r="O113" s="9">
        <f>SUMIFS(险种!Q:Q,险种!E:E,E:E,险种!V:V,"&lt;=20210510")-SUMIFS(险种!Q:Q,险种!U:U,"终止",险种!E:E,E:E,险种!V:V,"&lt;=20210510")</f>
        <v>0</v>
      </c>
      <c r="P113" s="9">
        <f>SUMIFS(险种!Q:Q,险种!U:U,"有效",险种!E:E,E:E,险种!V:V,"&lt;=20210510")</f>
        <v>0</v>
      </c>
      <c r="Q113" s="10">
        <f>SUMIF(险种!E:E,E:E,险种!Y:Y)</f>
        <v>0</v>
      </c>
      <c r="R113" s="9">
        <f t="shared" si="5"/>
        <v>0</v>
      </c>
      <c r="S113" s="10">
        <f>SUMIF(险种!E:E,E:E,险种!Z:Z)</f>
        <v>0</v>
      </c>
      <c r="T113" s="10">
        <f>SUMIFS(险种!Z:Z,险种!U:U,"有效",险种!E:E,E:E)</f>
        <v>0</v>
      </c>
      <c r="U113" s="10">
        <f>SUMIF(认购!D:D,E:E,认购!E:E)</f>
        <v>400</v>
      </c>
      <c r="V113" s="10">
        <f t="shared" si="6"/>
        <v>0</v>
      </c>
      <c r="W113" s="10">
        <f t="shared" si="7"/>
        <v>0</v>
      </c>
      <c r="X113" s="10">
        <f>SUMIF(保单!R:R,E:E,保单!BE:BE)*IF(U:U&gt;1,1,0)</f>
        <v>0</v>
      </c>
    </row>
    <row r="114" spans="1:24">
      <c r="A114" s="5" t="s">
        <v>42</v>
      </c>
      <c r="B114" s="5" t="s">
        <v>43</v>
      </c>
      <c r="C114" s="5" t="s">
        <v>199</v>
      </c>
      <c r="D114" s="5" t="s">
        <v>328</v>
      </c>
      <c r="E114" s="5">
        <v>6425827582</v>
      </c>
      <c r="F114" s="5" t="s">
        <v>294</v>
      </c>
      <c r="G114" s="9">
        <f>SUMIF(险种!E:E,E:E,险种!R:R)-SUMIFS(险种!R:R,险种!U:U,"终止",险种!E:E,E:E)</f>
        <v>0</v>
      </c>
      <c r="H114" s="9">
        <f>SUMIFS(险种!R:R,险种!U:U,"有效",险种!E:E,E:E)</f>
        <v>0</v>
      </c>
      <c r="I114" s="9">
        <f>SUMIF(险种!E:E,E:E,险种!Q:Q)-SUMIFS(险种!Q:Q,险种!U:U,"终止",险种!E:E,E:E)</f>
        <v>0</v>
      </c>
      <c r="J114" s="9">
        <f>SUMIFS(险种!Q:Q,险种!U:U,"有效",险种!E:E,E:E)</f>
        <v>0</v>
      </c>
      <c r="K114" s="10">
        <f>SUMIF(险种!E:E,E:E,险种!W:W)</f>
        <v>0</v>
      </c>
      <c r="L114" s="10">
        <f t="shared" si="4"/>
        <v>0</v>
      </c>
      <c r="M114" s="9">
        <f>SUMIFS(险种!Q:Q,险种!E:E,E:E,险种!V:V,"&lt;=20210506")-SUMIFS(险种!Q:Q,险种!U:U,"终止",险种!E:E,E:E,险种!V:V,"&lt;=20210506")</f>
        <v>0</v>
      </c>
      <c r="N114" s="9">
        <f>SUMIFS(险种!Q:Q,险种!U:U,"有效",险种!E:E,E:E,险种!V:V,"&lt;=20210506")</f>
        <v>0</v>
      </c>
      <c r="O114" s="9">
        <f>SUMIFS(险种!Q:Q,险种!E:E,E:E,险种!V:V,"&lt;=20210510")-SUMIFS(险种!Q:Q,险种!U:U,"终止",险种!E:E,E:E,险种!V:V,"&lt;=20210510")</f>
        <v>0</v>
      </c>
      <c r="P114" s="9">
        <f>SUMIFS(险种!Q:Q,险种!U:U,"有效",险种!E:E,E:E,险种!V:V,"&lt;=20210510")</f>
        <v>0</v>
      </c>
      <c r="Q114" s="10">
        <f>SUMIF(险种!E:E,E:E,险种!Y:Y)</f>
        <v>0</v>
      </c>
      <c r="R114" s="9">
        <f t="shared" si="5"/>
        <v>0</v>
      </c>
      <c r="S114" s="10">
        <f>SUMIF(险种!E:E,E:E,险种!Z:Z)</f>
        <v>0</v>
      </c>
      <c r="T114" s="10">
        <f>SUMIFS(险种!Z:Z,险种!U:U,"有效",险种!E:E,E:E)</f>
        <v>0</v>
      </c>
      <c r="U114" s="10">
        <f>SUMIF(认购!D:D,E:E,认购!E:E)</f>
        <v>0</v>
      </c>
      <c r="V114" s="10">
        <f t="shared" si="6"/>
        <v>0</v>
      </c>
      <c r="W114" s="10">
        <f t="shared" si="7"/>
        <v>0</v>
      </c>
      <c r="X114" s="10">
        <f>SUMIF(保单!R:R,E:E,保单!BE:BE)*IF(U:U&gt;1,1,0)</f>
        <v>0</v>
      </c>
    </row>
    <row r="115" spans="1:24">
      <c r="A115" s="5" t="s">
        <v>36</v>
      </c>
      <c r="B115" s="5" t="s">
        <v>53</v>
      </c>
      <c r="C115" s="5" t="s">
        <v>54</v>
      </c>
      <c r="D115" s="5" t="s">
        <v>329</v>
      </c>
      <c r="E115" s="5">
        <v>6425757792</v>
      </c>
      <c r="F115" s="5" t="s">
        <v>294</v>
      </c>
      <c r="G115" s="9">
        <f>SUMIF(险种!E:E,E:E,险种!R:R)-SUMIFS(险种!R:R,险种!U:U,"终止",险种!E:E,E:E)</f>
        <v>0</v>
      </c>
      <c r="H115" s="9">
        <f>SUMIFS(险种!R:R,险种!U:U,"有效",险种!E:E,E:E)</f>
        <v>0</v>
      </c>
      <c r="I115" s="9">
        <f>SUMIF(险种!E:E,E:E,险种!Q:Q)-SUMIFS(险种!Q:Q,险种!U:U,"终止",险种!E:E,E:E)</f>
        <v>0</v>
      </c>
      <c r="J115" s="9">
        <f>SUMIFS(险种!Q:Q,险种!U:U,"有效",险种!E:E,E:E)</f>
        <v>0</v>
      </c>
      <c r="K115" s="10">
        <f>SUMIF(险种!E:E,E:E,险种!W:W)</f>
        <v>0</v>
      </c>
      <c r="L115" s="10">
        <f t="shared" si="4"/>
        <v>0</v>
      </c>
      <c r="M115" s="9">
        <f>SUMIFS(险种!Q:Q,险种!E:E,E:E,险种!V:V,"&lt;=20210506")-SUMIFS(险种!Q:Q,险种!U:U,"终止",险种!E:E,E:E,险种!V:V,"&lt;=20210506")</f>
        <v>0</v>
      </c>
      <c r="N115" s="9">
        <f>SUMIFS(险种!Q:Q,险种!U:U,"有效",险种!E:E,E:E,险种!V:V,"&lt;=20210506")</f>
        <v>0</v>
      </c>
      <c r="O115" s="9">
        <f>SUMIFS(险种!Q:Q,险种!E:E,E:E,险种!V:V,"&lt;=20210510")-SUMIFS(险种!Q:Q,险种!U:U,"终止",险种!E:E,E:E,险种!V:V,"&lt;=20210510")</f>
        <v>0</v>
      </c>
      <c r="P115" s="9">
        <f>SUMIFS(险种!Q:Q,险种!U:U,"有效",险种!E:E,E:E,险种!V:V,"&lt;=20210510")</f>
        <v>0</v>
      </c>
      <c r="Q115" s="10">
        <f>SUMIF(险种!E:E,E:E,险种!Y:Y)</f>
        <v>0</v>
      </c>
      <c r="R115" s="9">
        <f t="shared" si="5"/>
        <v>0</v>
      </c>
      <c r="S115" s="10">
        <f>SUMIF(险种!E:E,E:E,险种!Z:Z)</f>
        <v>0</v>
      </c>
      <c r="T115" s="10">
        <f>SUMIFS(险种!Z:Z,险种!U:U,"有效",险种!E:E,E:E)</f>
        <v>0</v>
      </c>
      <c r="U115" s="10">
        <f>SUMIF(认购!D:D,E:E,认购!E:E)</f>
        <v>0</v>
      </c>
      <c r="V115" s="10">
        <f t="shared" si="6"/>
        <v>0</v>
      </c>
      <c r="W115" s="10">
        <f t="shared" si="7"/>
        <v>0</v>
      </c>
      <c r="X115" s="10">
        <f>SUMIF(保单!R:R,E:E,保单!BE:BE)*IF(U:U&gt;1,1,0)</f>
        <v>0</v>
      </c>
    </row>
    <row r="116" spans="1:24">
      <c r="A116" s="5" t="s">
        <v>36</v>
      </c>
      <c r="B116" s="5" t="s">
        <v>53</v>
      </c>
      <c r="C116" s="5" t="s">
        <v>54</v>
      </c>
      <c r="D116" s="5" t="s">
        <v>330</v>
      </c>
      <c r="E116" s="5">
        <v>6425575562</v>
      </c>
      <c r="F116" s="5" t="s">
        <v>294</v>
      </c>
      <c r="G116" s="9">
        <f>SUMIF(险种!E:E,E:E,险种!R:R)-SUMIFS(险种!R:R,险种!U:U,"终止",险种!E:E,E:E)</f>
        <v>0</v>
      </c>
      <c r="H116" s="9">
        <f>SUMIFS(险种!R:R,险种!U:U,"有效",险种!E:E,E:E)</f>
        <v>0</v>
      </c>
      <c r="I116" s="9">
        <f>SUMIF(险种!E:E,E:E,险种!Q:Q)-SUMIFS(险种!Q:Q,险种!U:U,"终止",险种!E:E,E:E)</f>
        <v>0</v>
      </c>
      <c r="J116" s="9">
        <f>SUMIFS(险种!Q:Q,险种!U:U,"有效",险种!E:E,E:E)</f>
        <v>0</v>
      </c>
      <c r="K116" s="10">
        <f>SUMIF(险种!E:E,E:E,险种!W:W)</f>
        <v>0</v>
      </c>
      <c r="L116" s="10">
        <f t="shared" si="4"/>
        <v>0</v>
      </c>
      <c r="M116" s="9">
        <f>SUMIFS(险种!Q:Q,险种!E:E,E:E,险种!V:V,"&lt;=20210506")-SUMIFS(险种!Q:Q,险种!U:U,"终止",险种!E:E,E:E,险种!V:V,"&lt;=20210506")</f>
        <v>0</v>
      </c>
      <c r="N116" s="9">
        <f>SUMIFS(险种!Q:Q,险种!U:U,"有效",险种!E:E,E:E,险种!V:V,"&lt;=20210506")</f>
        <v>0</v>
      </c>
      <c r="O116" s="9">
        <f>SUMIFS(险种!Q:Q,险种!E:E,E:E,险种!V:V,"&lt;=20210510")-SUMIFS(险种!Q:Q,险种!U:U,"终止",险种!E:E,E:E,险种!V:V,"&lt;=20210510")</f>
        <v>0</v>
      </c>
      <c r="P116" s="9">
        <f>SUMIFS(险种!Q:Q,险种!U:U,"有效",险种!E:E,E:E,险种!V:V,"&lt;=20210510")</f>
        <v>0</v>
      </c>
      <c r="Q116" s="10">
        <f>SUMIF(险种!E:E,E:E,险种!Y:Y)</f>
        <v>0</v>
      </c>
      <c r="R116" s="9">
        <f t="shared" si="5"/>
        <v>0</v>
      </c>
      <c r="S116" s="10">
        <f>SUMIF(险种!E:E,E:E,险种!Z:Z)</f>
        <v>0</v>
      </c>
      <c r="T116" s="10">
        <f>SUMIFS(险种!Z:Z,险种!U:U,"有效",险种!E:E,E:E)</f>
        <v>0</v>
      </c>
      <c r="U116" s="10">
        <f>SUMIF(认购!D:D,E:E,认购!E:E)</f>
        <v>0</v>
      </c>
      <c r="V116" s="10">
        <f t="shared" si="6"/>
        <v>0</v>
      </c>
      <c r="W116" s="10">
        <f t="shared" si="7"/>
        <v>0</v>
      </c>
      <c r="X116" s="10">
        <f>SUMIF(保单!R:R,E:E,保单!BE:BE)*IF(U:U&gt;1,1,0)</f>
        <v>0</v>
      </c>
    </row>
    <row r="117" spans="1:24">
      <c r="A117" s="5" t="s">
        <v>36</v>
      </c>
      <c r="B117" s="5" t="s">
        <v>69</v>
      </c>
      <c r="C117" s="5" t="s">
        <v>176</v>
      </c>
      <c r="D117" s="5" t="s">
        <v>331</v>
      </c>
      <c r="E117" s="5">
        <v>6425025272</v>
      </c>
      <c r="F117" s="5" t="s">
        <v>126</v>
      </c>
      <c r="G117" s="9">
        <f>SUMIF(险种!E:E,E:E,险种!R:R)-SUMIFS(险种!R:R,险种!U:U,"终止",险种!E:E,E:E)</f>
        <v>0</v>
      </c>
      <c r="H117" s="9">
        <f>SUMIFS(险种!R:R,险种!U:U,"有效",险种!E:E,E:E)</f>
        <v>0</v>
      </c>
      <c r="I117" s="9">
        <f>SUMIF(险种!E:E,E:E,险种!Q:Q)-SUMIFS(险种!Q:Q,险种!U:U,"终止",险种!E:E,E:E)</f>
        <v>0</v>
      </c>
      <c r="J117" s="9">
        <f>SUMIFS(险种!Q:Q,险种!U:U,"有效",险种!E:E,E:E)</f>
        <v>0</v>
      </c>
      <c r="K117" s="10">
        <f>SUMIF(险种!E:E,E:E,险种!W:W)</f>
        <v>0</v>
      </c>
      <c r="L117" s="10">
        <f t="shared" si="4"/>
        <v>0</v>
      </c>
      <c r="M117" s="9">
        <f>SUMIFS(险种!Q:Q,险种!E:E,E:E,险种!V:V,"&lt;=20210506")-SUMIFS(险种!Q:Q,险种!U:U,"终止",险种!E:E,E:E,险种!V:V,"&lt;=20210506")</f>
        <v>0</v>
      </c>
      <c r="N117" s="9">
        <f>SUMIFS(险种!Q:Q,险种!U:U,"有效",险种!E:E,E:E,险种!V:V,"&lt;=20210506")</f>
        <v>0</v>
      </c>
      <c r="O117" s="9">
        <f>SUMIFS(险种!Q:Q,险种!E:E,E:E,险种!V:V,"&lt;=20210510")-SUMIFS(险种!Q:Q,险种!U:U,"终止",险种!E:E,E:E,险种!V:V,"&lt;=20210510")</f>
        <v>0</v>
      </c>
      <c r="P117" s="9">
        <f>SUMIFS(险种!Q:Q,险种!U:U,"有效",险种!E:E,E:E,险种!V:V,"&lt;=20210510")</f>
        <v>0</v>
      </c>
      <c r="Q117" s="10">
        <f>SUMIF(险种!E:E,E:E,险种!Y:Y)</f>
        <v>0</v>
      </c>
      <c r="R117" s="9">
        <f t="shared" si="5"/>
        <v>0</v>
      </c>
      <c r="S117" s="10">
        <f>SUMIF(险种!E:E,E:E,险种!Z:Z)</f>
        <v>0</v>
      </c>
      <c r="T117" s="10">
        <f>SUMIFS(险种!Z:Z,险种!U:U,"有效",险种!E:E,E:E)</f>
        <v>0</v>
      </c>
      <c r="U117" s="10">
        <f>SUMIF(认购!D:D,E:E,认购!E:E)</f>
        <v>200</v>
      </c>
      <c r="V117" s="10">
        <f t="shared" si="6"/>
        <v>0</v>
      </c>
      <c r="W117" s="10">
        <f t="shared" si="7"/>
        <v>0</v>
      </c>
      <c r="X117" s="10">
        <f>SUMIF(保单!R:R,E:E,保单!BE:BE)*IF(U:U&gt;1,1,0)</f>
        <v>0</v>
      </c>
    </row>
    <row r="118" spans="1:24">
      <c r="A118" s="5" t="s">
        <v>26</v>
      </c>
      <c r="B118" s="5" t="s">
        <v>161</v>
      </c>
      <c r="C118" s="5" t="s">
        <v>188</v>
      </c>
      <c r="D118" s="5" t="s">
        <v>332</v>
      </c>
      <c r="E118" s="5">
        <v>6424811332</v>
      </c>
      <c r="F118" s="5" t="s">
        <v>294</v>
      </c>
      <c r="G118" s="9">
        <f>SUMIF(险种!E:E,E:E,险种!R:R)-SUMIFS(险种!R:R,险种!U:U,"终止",险种!E:E,E:E)</f>
        <v>0</v>
      </c>
      <c r="H118" s="9">
        <f>SUMIFS(险种!R:R,险种!U:U,"有效",险种!E:E,E:E)</f>
        <v>0</v>
      </c>
      <c r="I118" s="9">
        <f>SUMIF(险种!E:E,E:E,险种!Q:Q)-SUMIFS(险种!Q:Q,险种!U:U,"终止",险种!E:E,E:E)</f>
        <v>0</v>
      </c>
      <c r="J118" s="9">
        <f>SUMIFS(险种!Q:Q,险种!U:U,"有效",险种!E:E,E:E)</f>
        <v>0</v>
      </c>
      <c r="K118" s="10">
        <f>SUMIF(险种!E:E,E:E,险种!W:W)</f>
        <v>0</v>
      </c>
      <c r="L118" s="10">
        <f t="shared" si="4"/>
        <v>0</v>
      </c>
      <c r="M118" s="9">
        <f>SUMIFS(险种!Q:Q,险种!E:E,E:E,险种!V:V,"&lt;=20210506")-SUMIFS(险种!Q:Q,险种!U:U,"终止",险种!E:E,E:E,险种!V:V,"&lt;=20210506")</f>
        <v>0</v>
      </c>
      <c r="N118" s="9">
        <f>SUMIFS(险种!Q:Q,险种!U:U,"有效",险种!E:E,E:E,险种!V:V,"&lt;=20210506")</f>
        <v>0</v>
      </c>
      <c r="O118" s="9">
        <f>SUMIFS(险种!Q:Q,险种!E:E,E:E,险种!V:V,"&lt;=20210510")-SUMIFS(险种!Q:Q,险种!U:U,"终止",险种!E:E,E:E,险种!V:V,"&lt;=20210510")</f>
        <v>0</v>
      </c>
      <c r="P118" s="9">
        <f>SUMIFS(险种!Q:Q,险种!U:U,"有效",险种!E:E,E:E,险种!V:V,"&lt;=20210510")</f>
        <v>0</v>
      </c>
      <c r="Q118" s="10">
        <f>SUMIF(险种!E:E,E:E,险种!Y:Y)</f>
        <v>0</v>
      </c>
      <c r="R118" s="9">
        <f t="shared" si="5"/>
        <v>0</v>
      </c>
      <c r="S118" s="10">
        <f>SUMIF(险种!E:E,E:E,险种!Z:Z)</f>
        <v>0</v>
      </c>
      <c r="T118" s="10">
        <f>SUMIFS(险种!Z:Z,险种!U:U,"有效",险种!E:E,E:E)</f>
        <v>0</v>
      </c>
      <c r="U118" s="10">
        <f>SUMIF(认购!D:D,E:E,认购!E:E)</f>
        <v>0</v>
      </c>
      <c r="V118" s="10">
        <f t="shared" si="6"/>
        <v>0</v>
      </c>
      <c r="W118" s="10">
        <f t="shared" si="7"/>
        <v>0</v>
      </c>
      <c r="X118" s="10">
        <f>SUMIF(保单!R:R,E:E,保单!BE:BE)*IF(U:U&gt;1,1,0)</f>
        <v>0</v>
      </c>
    </row>
    <row r="119" spans="1:24">
      <c r="A119" s="5" t="s">
        <v>36</v>
      </c>
      <c r="B119" s="5" t="s">
        <v>69</v>
      </c>
      <c r="C119" s="5" t="s">
        <v>176</v>
      </c>
      <c r="D119" s="5" t="s">
        <v>333</v>
      </c>
      <c r="E119" s="5">
        <v>6424700762</v>
      </c>
      <c r="F119" s="5" t="s">
        <v>126</v>
      </c>
      <c r="G119" s="9">
        <f>SUMIF(险种!E:E,E:E,险种!R:R)-SUMIFS(险种!R:R,险种!U:U,"终止",险种!E:E,E:E)</f>
        <v>0</v>
      </c>
      <c r="H119" s="9">
        <f>SUMIFS(险种!R:R,险种!U:U,"有效",险种!E:E,E:E)</f>
        <v>0</v>
      </c>
      <c r="I119" s="9">
        <f>SUMIF(险种!E:E,E:E,险种!Q:Q)-SUMIFS(险种!Q:Q,险种!U:U,"终止",险种!E:E,E:E)</f>
        <v>0</v>
      </c>
      <c r="J119" s="9">
        <f>SUMIFS(险种!Q:Q,险种!U:U,"有效",险种!E:E,E:E)</f>
        <v>0</v>
      </c>
      <c r="K119" s="10">
        <f>SUMIF(险种!E:E,E:E,险种!W:W)</f>
        <v>0</v>
      </c>
      <c r="L119" s="10">
        <f t="shared" si="4"/>
        <v>0</v>
      </c>
      <c r="M119" s="9">
        <f>SUMIFS(险种!Q:Q,险种!E:E,E:E,险种!V:V,"&lt;=20210506")-SUMIFS(险种!Q:Q,险种!U:U,"终止",险种!E:E,E:E,险种!V:V,"&lt;=20210506")</f>
        <v>0</v>
      </c>
      <c r="N119" s="9">
        <f>SUMIFS(险种!Q:Q,险种!U:U,"有效",险种!E:E,E:E,险种!V:V,"&lt;=20210506")</f>
        <v>0</v>
      </c>
      <c r="O119" s="9">
        <f>SUMIFS(险种!Q:Q,险种!E:E,E:E,险种!V:V,"&lt;=20210510")-SUMIFS(险种!Q:Q,险种!U:U,"终止",险种!E:E,E:E,险种!V:V,"&lt;=20210510")</f>
        <v>0</v>
      </c>
      <c r="P119" s="9">
        <f>SUMIFS(险种!Q:Q,险种!U:U,"有效",险种!E:E,E:E,险种!V:V,"&lt;=20210510")</f>
        <v>0</v>
      </c>
      <c r="Q119" s="10">
        <f>SUMIF(险种!E:E,E:E,险种!Y:Y)</f>
        <v>0</v>
      </c>
      <c r="R119" s="9">
        <f t="shared" si="5"/>
        <v>0</v>
      </c>
      <c r="S119" s="10">
        <f>SUMIF(险种!E:E,E:E,险种!Z:Z)</f>
        <v>0</v>
      </c>
      <c r="T119" s="10">
        <f>SUMIFS(险种!Z:Z,险种!U:U,"有效",险种!E:E,E:E)</f>
        <v>0</v>
      </c>
      <c r="U119" s="10">
        <f>SUMIF(认购!D:D,E:E,认购!E:E)</f>
        <v>200</v>
      </c>
      <c r="V119" s="10">
        <f t="shared" si="6"/>
        <v>0</v>
      </c>
      <c r="W119" s="10">
        <f t="shared" si="7"/>
        <v>0</v>
      </c>
      <c r="X119" s="10">
        <f>SUMIF(保单!R:R,E:E,保单!BE:BE)*IF(U:U&gt;1,1,0)</f>
        <v>0</v>
      </c>
    </row>
    <row r="120" spans="1:24">
      <c r="A120" s="5" t="s">
        <v>26</v>
      </c>
      <c r="B120" s="5" t="s">
        <v>27</v>
      </c>
      <c r="C120" s="5" t="s">
        <v>66</v>
      </c>
      <c r="D120" s="5" t="s">
        <v>334</v>
      </c>
      <c r="E120" s="5">
        <v>6417900792</v>
      </c>
      <c r="F120" s="5" t="s">
        <v>117</v>
      </c>
      <c r="G120" s="9">
        <f>SUMIF(险种!E:E,E:E,险种!R:R)-SUMIFS(险种!R:R,险种!U:U,"终止",险种!E:E,E:E)</f>
        <v>0</v>
      </c>
      <c r="H120" s="9">
        <f>SUMIFS(险种!R:R,险种!U:U,"有效",险种!E:E,E:E)</f>
        <v>0</v>
      </c>
      <c r="I120" s="9">
        <f>SUMIF(险种!E:E,E:E,险种!Q:Q)-SUMIFS(险种!Q:Q,险种!U:U,"终止",险种!E:E,E:E)</f>
        <v>0</v>
      </c>
      <c r="J120" s="9">
        <f>SUMIFS(险种!Q:Q,险种!U:U,"有效",险种!E:E,E:E)</f>
        <v>0</v>
      </c>
      <c r="K120" s="10">
        <f>SUMIF(险种!E:E,E:E,险种!W:W)</f>
        <v>0</v>
      </c>
      <c r="L120" s="10">
        <f t="shared" si="4"/>
        <v>0</v>
      </c>
      <c r="M120" s="9">
        <f>SUMIFS(险种!Q:Q,险种!E:E,E:E,险种!V:V,"&lt;=20210506")-SUMIFS(险种!Q:Q,险种!U:U,"终止",险种!E:E,E:E,险种!V:V,"&lt;=20210506")</f>
        <v>0</v>
      </c>
      <c r="N120" s="9">
        <f>SUMIFS(险种!Q:Q,险种!U:U,"有效",险种!E:E,E:E,险种!V:V,"&lt;=20210506")</f>
        <v>0</v>
      </c>
      <c r="O120" s="9">
        <f>SUMIFS(险种!Q:Q,险种!E:E,E:E,险种!V:V,"&lt;=20210510")-SUMIFS(险种!Q:Q,险种!U:U,"终止",险种!E:E,E:E,险种!V:V,"&lt;=20210510")</f>
        <v>0</v>
      </c>
      <c r="P120" s="9">
        <f>SUMIFS(险种!Q:Q,险种!U:U,"有效",险种!E:E,E:E,险种!V:V,"&lt;=20210510")</f>
        <v>0</v>
      </c>
      <c r="Q120" s="10">
        <f>SUMIF(险种!E:E,E:E,险种!Y:Y)</f>
        <v>0</v>
      </c>
      <c r="R120" s="9">
        <f t="shared" si="5"/>
        <v>0</v>
      </c>
      <c r="S120" s="10">
        <f>SUMIF(险种!E:E,E:E,险种!Z:Z)</f>
        <v>0</v>
      </c>
      <c r="T120" s="10">
        <f>SUMIFS(险种!Z:Z,险种!U:U,"有效",险种!E:E,E:E)</f>
        <v>0</v>
      </c>
      <c r="U120" s="10">
        <f>SUMIF(认购!D:D,E:E,认购!E:E)</f>
        <v>0</v>
      </c>
      <c r="V120" s="10">
        <f t="shared" si="6"/>
        <v>0</v>
      </c>
      <c r="W120" s="10">
        <f t="shared" si="7"/>
        <v>0</v>
      </c>
      <c r="X120" s="10">
        <f>SUMIF(保单!R:R,E:E,保单!BE:BE)*IF(U:U&gt;1,1,0)</f>
        <v>0</v>
      </c>
    </row>
    <row r="121" spans="1:24">
      <c r="A121" s="5" t="s">
        <v>26</v>
      </c>
      <c r="B121" s="5" t="s">
        <v>27</v>
      </c>
      <c r="C121" s="5" t="s">
        <v>64</v>
      </c>
      <c r="D121" s="5" t="s">
        <v>335</v>
      </c>
      <c r="E121" s="5">
        <v>6411039132</v>
      </c>
      <c r="F121" s="5" t="s">
        <v>294</v>
      </c>
      <c r="G121" s="9">
        <f>SUMIF(险种!E:E,E:E,险种!R:R)-SUMIFS(险种!R:R,险种!U:U,"终止",险种!E:E,E:E)</f>
        <v>0</v>
      </c>
      <c r="H121" s="9">
        <f>SUMIFS(险种!R:R,险种!U:U,"有效",险种!E:E,E:E)</f>
        <v>0</v>
      </c>
      <c r="I121" s="9">
        <f>SUMIF(险种!E:E,E:E,险种!Q:Q)-SUMIFS(险种!Q:Q,险种!U:U,"终止",险种!E:E,E:E)</f>
        <v>0</v>
      </c>
      <c r="J121" s="9">
        <f>SUMIFS(险种!Q:Q,险种!U:U,"有效",险种!E:E,E:E)</f>
        <v>0</v>
      </c>
      <c r="K121" s="10">
        <f>SUMIF(险种!E:E,E:E,险种!W:W)</f>
        <v>0</v>
      </c>
      <c r="L121" s="10">
        <f t="shared" si="4"/>
        <v>0</v>
      </c>
      <c r="M121" s="9">
        <f>SUMIFS(险种!Q:Q,险种!E:E,E:E,险种!V:V,"&lt;=20210506")-SUMIFS(险种!Q:Q,险种!U:U,"终止",险种!E:E,E:E,险种!V:V,"&lt;=20210506")</f>
        <v>0</v>
      </c>
      <c r="N121" s="9">
        <f>SUMIFS(险种!Q:Q,险种!U:U,"有效",险种!E:E,E:E,险种!V:V,"&lt;=20210506")</f>
        <v>0</v>
      </c>
      <c r="O121" s="9">
        <f>SUMIFS(险种!Q:Q,险种!E:E,E:E,险种!V:V,"&lt;=20210510")-SUMIFS(险种!Q:Q,险种!U:U,"终止",险种!E:E,E:E,险种!V:V,"&lt;=20210510")</f>
        <v>0</v>
      </c>
      <c r="P121" s="9">
        <f>SUMIFS(险种!Q:Q,险种!U:U,"有效",险种!E:E,E:E,险种!V:V,"&lt;=20210510")</f>
        <v>0</v>
      </c>
      <c r="Q121" s="10">
        <f>SUMIF(险种!E:E,E:E,险种!Y:Y)</f>
        <v>0</v>
      </c>
      <c r="R121" s="9">
        <f t="shared" si="5"/>
        <v>0</v>
      </c>
      <c r="S121" s="10">
        <f>SUMIF(险种!E:E,E:E,险种!Z:Z)</f>
        <v>0</v>
      </c>
      <c r="T121" s="10">
        <f>SUMIFS(险种!Z:Z,险种!U:U,"有效",险种!E:E,E:E)</f>
        <v>0</v>
      </c>
      <c r="U121" s="10">
        <f>SUMIF(认购!D:D,E:E,认购!E:E)</f>
        <v>0</v>
      </c>
      <c r="V121" s="10">
        <f t="shared" si="6"/>
        <v>0</v>
      </c>
      <c r="W121" s="10">
        <f t="shared" si="7"/>
        <v>0</v>
      </c>
      <c r="X121" s="10">
        <f>SUMIF(保单!R:R,E:E,保单!BE:BE)*IF(U:U&gt;1,1,0)</f>
        <v>0</v>
      </c>
    </row>
    <row r="122" spans="1:24">
      <c r="A122" s="5" t="s">
        <v>26</v>
      </c>
      <c r="B122" s="5" t="s">
        <v>27</v>
      </c>
      <c r="C122" s="5" t="s">
        <v>64</v>
      </c>
      <c r="D122" s="5" t="s">
        <v>167</v>
      </c>
      <c r="E122" s="5">
        <v>6409592302</v>
      </c>
      <c r="F122" s="5" t="s">
        <v>130</v>
      </c>
      <c r="G122" s="9">
        <f>SUMIF(险种!E:E,E:E,险种!R:R)-SUMIFS(险种!R:R,险种!U:U,"终止",险种!E:E,E:E)</f>
        <v>0</v>
      </c>
      <c r="H122" s="9">
        <f>SUMIFS(险种!R:R,险种!U:U,"有效",险种!E:E,E:E)</f>
        <v>0</v>
      </c>
      <c r="I122" s="9">
        <f>SUMIF(险种!E:E,E:E,险种!Q:Q)-SUMIFS(险种!Q:Q,险种!U:U,"终止",险种!E:E,E:E)</f>
        <v>0</v>
      </c>
      <c r="J122" s="9">
        <f>SUMIFS(险种!Q:Q,险种!U:U,"有效",险种!E:E,E:E)</f>
        <v>0</v>
      </c>
      <c r="K122" s="10">
        <f>SUMIF(险种!E:E,E:E,险种!W:W)</f>
        <v>0</v>
      </c>
      <c r="L122" s="10">
        <f t="shared" si="4"/>
        <v>0</v>
      </c>
      <c r="M122" s="9">
        <f>SUMIFS(险种!Q:Q,险种!E:E,E:E,险种!V:V,"&lt;=20210506")-SUMIFS(险种!Q:Q,险种!U:U,"终止",险种!E:E,E:E,险种!V:V,"&lt;=20210506")</f>
        <v>0</v>
      </c>
      <c r="N122" s="9">
        <f>SUMIFS(险种!Q:Q,险种!U:U,"有效",险种!E:E,E:E,险种!V:V,"&lt;=20210506")</f>
        <v>0</v>
      </c>
      <c r="O122" s="9">
        <f>SUMIFS(险种!Q:Q,险种!E:E,E:E,险种!V:V,"&lt;=20210510")-SUMIFS(险种!Q:Q,险种!U:U,"终止",险种!E:E,E:E,险种!V:V,"&lt;=20210510")</f>
        <v>0</v>
      </c>
      <c r="P122" s="9">
        <f>SUMIFS(险种!Q:Q,险种!U:U,"有效",险种!E:E,E:E,险种!V:V,"&lt;=20210510")</f>
        <v>0</v>
      </c>
      <c r="Q122" s="10">
        <f>SUMIF(险种!E:E,E:E,险种!Y:Y)</f>
        <v>0</v>
      </c>
      <c r="R122" s="9">
        <f t="shared" si="5"/>
        <v>0</v>
      </c>
      <c r="S122" s="10">
        <f>SUMIF(险种!E:E,E:E,险种!Z:Z)</f>
        <v>0</v>
      </c>
      <c r="T122" s="10">
        <f>SUMIFS(险种!Z:Z,险种!U:U,"有效",险种!E:E,E:E)</f>
        <v>0</v>
      </c>
      <c r="U122" s="10">
        <f>SUMIF(认购!D:D,E:E,认购!E:E)</f>
        <v>0</v>
      </c>
      <c r="V122" s="10">
        <f t="shared" si="6"/>
        <v>0</v>
      </c>
      <c r="W122" s="10">
        <f t="shared" si="7"/>
        <v>0</v>
      </c>
      <c r="X122" s="10">
        <f>SUMIF(保单!R:R,E:E,保单!BE:BE)*IF(U:U&gt;1,1,0)</f>
        <v>0</v>
      </c>
    </row>
    <row r="123" spans="1:24">
      <c r="A123" s="5" t="s">
        <v>26</v>
      </c>
      <c r="B123" s="5" t="s">
        <v>27</v>
      </c>
      <c r="C123" s="5" t="s">
        <v>66</v>
      </c>
      <c r="D123" s="5" t="s">
        <v>336</v>
      </c>
      <c r="E123" s="5">
        <v>6409585032</v>
      </c>
      <c r="F123" s="5" t="s">
        <v>126</v>
      </c>
      <c r="G123" s="9">
        <f>SUMIF(险种!E:E,E:E,险种!R:R)-SUMIFS(险种!R:R,险种!U:U,"终止",险种!E:E,E:E)</f>
        <v>0</v>
      </c>
      <c r="H123" s="9">
        <f>SUMIFS(险种!R:R,险种!U:U,"有效",险种!E:E,E:E)</f>
        <v>0</v>
      </c>
      <c r="I123" s="9">
        <f>SUMIF(险种!E:E,E:E,险种!Q:Q)-SUMIFS(险种!Q:Q,险种!U:U,"终止",险种!E:E,E:E)</f>
        <v>0</v>
      </c>
      <c r="J123" s="9">
        <f>SUMIFS(险种!Q:Q,险种!U:U,"有效",险种!E:E,E:E)</f>
        <v>0</v>
      </c>
      <c r="K123" s="10">
        <f>SUMIF(险种!E:E,E:E,险种!W:W)</f>
        <v>0</v>
      </c>
      <c r="L123" s="10">
        <f t="shared" si="4"/>
        <v>0</v>
      </c>
      <c r="M123" s="9">
        <f>SUMIFS(险种!Q:Q,险种!E:E,E:E,险种!V:V,"&lt;=20210506")-SUMIFS(险种!Q:Q,险种!U:U,"终止",险种!E:E,E:E,险种!V:V,"&lt;=20210506")</f>
        <v>0</v>
      </c>
      <c r="N123" s="9">
        <f>SUMIFS(险种!Q:Q,险种!U:U,"有效",险种!E:E,E:E,险种!V:V,"&lt;=20210506")</f>
        <v>0</v>
      </c>
      <c r="O123" s="9">
        <f>SUMIFS(险种!Q:Q,险种!E:E,E:E,险种!V:V,"&lt;=20210510")-SUMIFS(险种!Q:Q,险种!U:U,"终止",险种!E:E,E:E,险种!V:V,"&lt;=20210510")</f>
        <v>0</v>
      </c>
      <c r="P123" s="9">
        <f>SUMIFS(险种!Q:Q,险种!U:U,"有效",险种!E:E,E:E,险种!V:V,"&lt;=20210510")</f>
        <v>0</v>
      </c>
      <c r="Q123" s="10">
        <f>SUMIF(险种!E:E,E:E,险种!Y:Y)</f>
        <v>0</v>
      </c>
      <c r="R123" s="9">
        <f t="shared" si="5"/>
        <v>0</v>
      </c>
      <c r="S123" s="10">
        <f>SUMIF(险种!E:E,E:E,险种!Z:Z)</f>
        <v>0</v>
      </c>
      <c r="T123" s="10">
        <f>SUMIFS(险种!Z:Z,险种!U:U,"有效",险种!E:E,E:E)</f>
        <v>0</v>
      </c>
      <c r="U123" s="10">
        <f>SUMIF(认购!D:D,E:E,认购!E:E)</f>
        <v>0</v>
      </c>
      <c r="V123" s="10">
        <f t="shared" si="6"/>
        <v>0</v>
      </c>
      <c r="W123" s="10">
        <f t="shared" si="7"/>
        <v>0</v>
      </c>
      <c r="X123" s="10">
        <f>SUMIF(保单!R:R,E:E,保单!BE:BE)*IF(U:U&gt;1,1,0)</f>
        <v>0</v>
      </c>
    </row>
    <row r="124" spans="1:24">
      <c r="A124" s="5" t="s">
        <v>42</v>
      </c>
      <c r="B124" s="5" t="s">
        <v>43</v>
      </c>
      <c r="C124" s="5" t="s">
        <v>199</v>
      </c>
      <c r="D124" s="5" t="s">
        <v>337</v>
      </c>
      <c r="E124" s="5">
        <v>6407283342</v>
      </c>
      <c r="F124" s="5" t="s">
        <v>294</v>
      </c>
      <c r="G124" s="9">
        <f>SUMIF(险种!E:E,E:E,险种!R:R)-SUMIFS(险种!R:R,险种!U:U,"终止",险种!E:E,E:E)</f>
        <v>0</v>
      </c>
      <c r="H124" s="9">
        <f>SUMIFS(险种!R:R,险种!U:U,"有效",险种!E:E,E:E)</f>
        <v>0</v>
      </c>
      <c r="I124" s="9">
        <f>SUMIF(险种!E:E,E:E,险种!Q:Q)-SUMIFS(险种!Q:Q,险种!U:U,"终止",险种!E:E,E:E)</f>
        <v>0</v>
      </c>
      <c r="J124" s="9">
        <f>SUMIFS(险种!Q:Q,险种!U:U,"有效",险种!E:E,E:E)</f>
        <v>0</v>
      </c>
      <c r="K124" s="10">
        <f>SUMIF(险种!E:E,E:E,险种!W:W)</f>
        <v>0</v>
      </c>
      <c r="L124" s="10">
        <f t="shared" si="4"/>
        <v>0</v>
      </c>
      <c r="M124" s="9">
        <f>SUMIFS(险种!Q:Q,险种!E:E,E:E,险种!V:V,"&lt;=20210506")-SUMIFS(险种!Q:Q,险种!U:U,"终止",险种!E:E,E:E,险种!V:V,"&lt;=20210506")</f>
        <v>0</v>
      </c>
      <c r="N124" s="9">
        <f>SUMIFS(险种!Q:Q,险种!U:U,"有效",险种!E:E,E:E,险种!V:V,"&lt;=20210506")</f>
        <v>0</v>
      </c>
      <c r="O124" s="9">
        <f>SUMIFS(险种!Q:Q,险种!E:E,E:E,险种!V:V,"&lt;=20210510")-SUMIFS(险种!Q:Q,险种!U:U,"终止",险种!E:E,E:E,险种!V:V,"&lt;=20210510")</f>
        <v>0</v>
      </c>
      <c r="P124" s="9">
        <f>SUMIFS(险种!Q:Q,险种!U:U,"有效",险种!E:E,E:E,险种!V:V,"&lt;=20210510")</f>
        <v>0</v>
      </c>
      <c r="Q124" s="10">
        <f>SUMIF(险种!E:E,E:E,险种!Y:Y)</f>
        <v>0</v>
      </c>
      <c r="R124" s="9">
        <f t="shared" si="5"/>
        <v>0</v>
      </c>
      <c r="S124" s="10">
        <f>SUMIF(险种!E:E,E:E,险种!Z:Z)</f>
        <v>0</v>
      </c>
      <c r="T124" s="10">
        <f>SUMIFS(险种!Z:Z,险种!U:U,"有效",险种!E:E,E:E)</f>
        <v>0</v>
      </c>
      <c r="U124" s="10">
        <f>SUMIF(认购!D:D,E:E,认购!E:E)</f>
        <v>0</v>
      </c>
      <c r="V124" s="10">
        <f t="shared" si="6"/>
        <v>0</v>
      </c>
      <c r="W124" s="10">
        <f t="shared" si="7"/>
        <v>0</v>
      </c>
      <c r="X124" s="10">
        <f>SUMIF(保单!R:R,E:E,保单!BE:BE)*IF(U:U&gt;1,1,0)</f>
        <v>0</v>
      </c>
    </row>
    <row r="125" spans="1:24">
      <c r="A125" s="5" t="s">
        <v>26</v>
      </c>
      <c r="B125" s="5" t="s">
        <v>194</v>
      </c>
      <c r="C125" s="5" t="s">
        <v>324</v>
      </c>
      <c r="D125" s="5" t="s">
        <v>338</v>
      </c>
      <c r="E125" s="5">
        <v>6405516502</v>
      </c>
      <c r="F125" s="5" t="s">
        <v>126</v>
      </c>
      <c r="G125" s="9">
        <f>SUMIF(险种!E:E,E:E,险种!R:R)-SUMIFS(险种!R:R,险种!U:U,"终止",险种!E:E,E:E)</f>
        <v>0</v>
      </c>
      <c r="H125" s="9">
        <f>SUMIFS(险种!R:R,险种!U:U,"有效",险种!E:E,E:E)</f>
        <v>0</v>
      </c>
      <c r="I125" s="9">
        <f>SUMIF(险种!E:E,E:E,险种!Q:Q)-SUMIFS(险种!Q:Q,险种!U:U,"终止",险种!E:E,E:E)</f>
        <v>0</v>
      </c>
      <c r="J125" s="9">
        <f>SUMIFS(险种!Q:Q,险种!U:U,"有效",险种!E:E,E:E)</f>
        <v>0</v>
      </c>
      <c r="K125" s="10">
        <f>SUMIF(险种!E:E,E:E,险种!W:W)</f>
        <v>0</v>
      </c>
      <c r="L125" s="10">
        <f t="shared" si="4"/>
        <v>0</v>
      </c>
      <c r="M125" s="9">
        <f>SUMIFS(险种!Q:Q,险种!E:E,E:E,险种!V:V,"&lt;=20210506")-SUMIFS(险种!Q:Q,险种!U:U,"终止",险种!E:E,E:E,险种!V:V,"&lt;=20210506")</f>
        <v>0</v>
      </c>
      <c r="N125" s="9">
        <f>SUMIFS(险种!Q:Q,险种!U:U,"有效",险种!E:E,E:E,险种!V:V,"&lt;=20210506")</f>
        <v>0</v>
      </c>
      <c r="O125" s="9">
        <f>SUMIFS(险种!Q:Q,险种!E:E,E:E,险种!V:V,"&lt;=20210510")-SUMIFS(险种!Q:Q,险种!U:U,"终止",险种!E:E,E:E,险种!V:V,"&lt;=20210510")</f>
        <v>0</v>
      </c>
      <c r="P125" s="9">
        <f>SUMIFS(险种!Q:Q,险种!U:U,"有效",险种!E:E,E:E,险种!V:V,"&lt;=20210510")</f>
        <v>0</v>
      </c>
      <c r="Q125" s="10">
        <f>SUMIF(险种!E:E,E:E,险种!Y:Y)</f>
        <v>0</v>
      </c>
      <c r="R125" s="9">
        <f t="shared" si="5"/>
        <v>0</v>
      </c>
      <c r="S125" s="10">
        <f>SUMIF(险种!E:E,E:E,险种!Z:Z)</f>
        <v>0</v>
      </c>
      <c r="T125" s="10">
        <f>SUMIFS(险种!Z:Z,险种!U:U,"有效",险种!E:E,E:E)</f>
        <v>0</v>
      </c>
      <c r="U125" s="10">
        <f>SUMIF(认购!D:D,E:E,认购!E:E)</f>
        <v>0</v>
      </c>
      <c r="V125" s="10">
        <f t="shared" si="6"/>
        <v>0</v>
      </c>
      <c r="W125" s="10">
        <f t="shared" si="7"/>
        <v>0</v>
      </c>
      <c r="X125" s="10">
        <f>SUMIF(保单!R:R,E:E,保单!BE:BE)*IF(U:U&gt;1,1,0)</f>
        <v>0</v>
      </c>
    </row>
    <row r="126" spans="1:24">
      <c r="A126" s="5" t="s">
        <v>42</v>
      </c>
      <c r="B126" s="5" t="s">
        <v>43</v>
      </c>
      <c r="C126" s="5" t="s">
        <v>44</v>
      </c>
      <c r="D126" s="5" t="s">
        <v>171</v>
      </c>
      <c r="E126" s="5">
        <v>6401858612</v>
      </c>
      <c r="F126" s="5" t="s">
        <v>294</v>
      </c>
      <c r="G126" s="9">
        <f>SUMIF(险种!E:E,E:E,险种!R:R)-SUMIFS(险种!R:R,险种!U:U,"终止",险种!E:E,E:E)</f>
        <v>0</v>
      </c>
      <c r="H126" s="9">
        <f>SUMIFS(险种!R:R,险种!U:U,"有效",险种!E:E,E:E)</f>
        <v>0</v>
      </c>
      <c r="I126" s="9">
        <f>SUMIF(险种!E:E,E:E,险种!Q:Q)-SUMIFS(险种!Q:Q,险种!U:U,"终止",险种!E:E,E:E)</f>
        <v>0</v>
      </c>
      <c r="J126" s="9">
        <f>SUMIFS(险种!Q:Q,险种!U:U,"有效",险种!E:E,E:E)</f>
        <v>0</v>
      </c>
      <c r="K126" s="10">
        <f>SUMIF(险种!E:E,E:E,险种!W:W)</f>
        <v>0</v>
      </c>
      <c r="L126" s="10">
        <f t="shared" si="4"/>
        <v>0</v>
      </c>
      <c r="M126" s="9">
        <f>SUMIFS(险种!Q:Q,险种!E:E,E:E,险种!V:V,"&lt;=20210506")-SUMIFS(险种!Q:Q,险种!U:U,"终止",险种!E:E,E:E,险种!V:V,"&lt;=20210506")</f>
        <v>0</v>
      </c>
      <c r="N126" s="9">
        <f>SUMIFS(险种!Q:Q,险种!U:U,"有效",险种!E:E,E:E,险种!V:V,"&lt;=20210506")</f>
        <v>0</v>
      </c>
      <c r="O126" s="9">
        <f>SUMIFS(险种!Q:Q,险种!E:E,E:E,险种!V:V,"&lt;=20210510")-SUMIFS(险种!Q:Q,险种!U:U,"终止",险种!E:E,E:E,险种!V:V,"&lt;=20210510")</f>
        <v>0</v>
      </c>
      <c r="P126" s="9">
        <f>SUMIFS(险种!Q:Q,险种!U:U,"有效",险种!E:E,E:E,险种!V:V,"&lt;=20210510")</f>
        <v>0</v>
      </c>
      <c r="Q126" s="10">
        <f>SUMIF(险种!E:E,E:E,险种!Y:Y)</f>
        <v>0</v>
      </c>
      <c r="R126" s="9">
        <f t="shared" si="5"/>
        <v>0</v>
      </c>
      <c r="S126" s="10">
        <f>SUMIF(险种!E:E,E:E,险种!Z:Z)</f>
        <v>0</v>
      </c>
      <c r="T126" s="10">
        <f>SUMIFS(险种!Z:Z,险种!U:U,"有效",险种!E:E,E:E)</f>
        <v>0</v>
      </c>
      <c r="U126" s="10">
        <f>SUMIF(认购!D:D,E:E,认购!E:E)</f>
        <v>0</v>
      </c>
      <c r="V126" s="10">
        <f t="shared" si="6"/>
        <v>0</v>
      </c>
      <c r="W126" s="10">
        <f t="shared" si="7"/>
        <v>0</v>
      </c>
      <c r="X126" s="10">
        <f>SUMIF(保单!R:R,E:E,保单!BE:BE)*IF(U:U&gt;1,1,0)</f>
        <v>0</v>
      </c>
    </row>
    <row r="127" spans="1:24">
      <c r="A127" s="5" t="s">
        <v>36</v>
      </c>
      <c r="B127" s="5" t="s">
        <v>163</v>
      </c>
      <c r="C127" s="5" t="s">
        <v>178</v>
      </c>
      <c r="D127" s="5" t="s">
        <v>339</v>
      </c>
      <c r="E127" s="5">
        <v>6396799172</v>
      </c>
      <c r="F127" s="5" t="s">
        <v>117</v>
      </c>
      <c r="G127" s="9">
        <f>SUMIF(险种!E:E,E:E,险种!R:R)-SUMIFS(险种!R:R,险种!U:U,"终止",险种!E:E,E:E)</f>
        <v>0</v>
      </c>
      <c r="H127" s="9">
        <f>SUMIFS(险种!R:R,险种!U:U,"有效",险种!E:E,E:E)</f>
        <v>0</v>
      </c>
      <c r="I127" s="9">
        <f>SUMIF(险种!E:E,E:E,险种!Q:Q)-SUMIFS(险种!Q:Q,险种!U:U,"终止",险种!E:E,E:E)</f>
        <v>0</v>
      </c>
      <c r="J127" s="9">
        <f>SUMIFS(险种!Q:Q,险种!U:U,"有效",险种!E:E,E:E)</f>
        <v>0</v>
      </c>
      <c r="K127" s="10">
        <f>SUMIF(险种!E:E,E:E,险种!W:W)</f>
        <v>0</v>
      </c>
      <c r="L127" s="10">
        <f t="shared" si="4"/>
        <v>0</v>
      </c>
      <c r="M127" s="9">
        <f>SUMIFS(险种!Q:Q,险种!E:E,E:E,险种!V:V,"&lt;=20210506")-SUMIFS(险种!Q:Q,险种!U:U,"终止",险种!E:E,E:E,险种!V:V,"&lt;=20210506")</f>
        <v>0</v>
      </c>
      <c r="N127" s="9">
        <f>SUMIFS(险种!Q:Q,险种!U:U,"有效",险种!E:E,E:E,险种!V:V,"&lt;=20210506")</f>
        <v>0</v>
      </c>
      <c r="O127" s="9">
        <f>SUMIFS(险种!Q:Q,险种!E:E,E:E,险种!V:V,"&lt;=20210510")-SUMIFS(险种!Q:Q,险种!U:U,"终止",险种!E:E,E:E,险种!V:V,"&lt;=20210510")</f>
        <v>0</v>
      </c>
      <c r="P127" s="9">
        <f>SUMIFS(险种!Q:Q,险种!U:U,"有效",险种!E:E,E:E,险种!V:V,"&lt;=20210510")</f>
        <v>0</v>
      </c>
      <c r="Q127" s="10">
        <f>SUMIF(险种!E:E,E:E,险种!Y:Y)</f>
        <v>0</v>
      </c>
      <c r="R127" s="9">
        <f t="shared" si="5"/>
        <v>0</v>
      </c>
      <c r="S127" s="10">
        <f>SUMIF(险种!E:E,E:E,险种!Z:Z)</f>
        <v>0</v>
      </c>
      <c r="T127" s="10">
        <f>SUMIFS(险种!Z:Z,险种!U:U,"有效",险种!E:E,E:E)</f>
        <v>0</v>
      </c>
      <c r="U127" s="10">
        <f>SUMIF(认购!D:D,E:E,认购!E:E)</f>
        <v>0</v>
      </c>
      <c r="V127" s="10">
        <f t="shared" si="6"/>
        <v>0</v>
      </c>
      <c r="W127" s="10">
        <f t="shared" si="7"/>
        <v>0</v>
      </c>
      <c r="X127" s="10">
        <f>SUMIF(保单!R:R,E:E,保单!BE:BE)*IF(U:U&gt;1,1,0)</f>
        <v>0</v>
      </c>
    </row>
    <row r="128" spans="1:24">
      <c r="A128" s="5" t="s">
        <v>26</v>
      </c>
      <c r="B128" s="5" t="s">
        <v>194</v>
      </c>
      <c r="C128" s="5" t="s">
        <v>195</v>
      </c>
      <c r="D128" s="5" t="s">
        <v>340</v>
      </c>
      <c r="E128" s="5">
        <v>6396794672</v>
      </c>
      <c r="F128" s="5" t="s">
        <v>294</v>
      </c>
      <c r="G128" s="9">
        <f>SUMIF(险种!E:E,E:E,险种!R:R)-SUMIFS(险种!R:R,险种!U:U,"终止",险种!E:E,E:E)</f>
        <v>0</v>
      </c>
      <c r="H128" s="9">
        <f>SUMIFS(险种!R:R,险种!U:U,"有效",险种!E:E,E:E)</f>
        <v>0</v>
      </c>
      <c r="I128" s="9">
        <f>SUMIF(险种!E:E,E:E,险种!Q:Q)-SUMIFS(险种!Q:Q,险种!U:U,"终止",险种!E:E,E:E)</f>
        <v>0</v>
      </c>
      <c r="J128" s="9">
        <f>SUMIFS(险种!Q:Q,险种!U:U,"有效",险种!E:E,E:E)</f>
        <v>0</v>
      </c>
      <c r="K128" s="10">
        <f>SUMIF(险种!E:E,E:E,险种!W:W)</f>
        <v>0</v>
      </c>
      <c r="L128" s="10">
        <f t="shared" si="4"/>
        <v>0</v>
      </c>
      <c r="M128" s="9">
        <f>SUMIFS(险种!Q:Q,险种!E:E,E:E,险种!V:V,"&lt;=20210506")-SUMIFS(险种!Q:Q,险种!U:U,"终止",险种!E:E,E:E,险种!V:V,"&lt;=20210506")</f>
        <v>0</v>
      </c>
      <c r="N128" s="9">
        <f>SUMIFS(险种!Q:Q,险种!U:U,"有效",险种!E:E,E:E,险种!V:V,"&lt;=20210506")</f>
        <v>0</v>
      </c>
      <c r="O128" s="9">
        <f>SUMIFS(险种!Q:Q,险种!E:E,E:E,险种!V:V,"&lt;=20210510")-SUMIFS(险种!Q:Q,险种!U:U,"终止",险种!E:E,E:E,险种!V:V,"&lt;=20210510")</f>
        <v>0</v>
      </c>
      <c r="P128" s="9">
        <f>SUMIFS(险种!Q:Q,险种!U:U,"有效",险种!E:E,E:E,险种!V:V,"&lt;=20210510")</f>
        <v>0</v>
      </c>
      <c r="Q128" s="10">
        <f>SUMIF(险种!E:E,E:E,险种!Y:Y)</f>
        <v>0</v>
      </c>
      <c r="R128" s="9">
        <f t="shared" si="5"/>
        <v>0</v>
      </c>
      <c r="S128" s="10">
        <f>SUMIF(险种!E:E,E:E,险种!Z:Z)</f>
        <v>0</v>
      </c>
      <c r="T128" s="10">
        <f>SUMIFS(险种!Z:Z,险种!U:U,"有效",险种!E:E,E:E)</f>
        <v>0</v>
      </c>
      <c r="U128" s="10">
        <f>SUMIF(认购!D:D,E:E,认购!E:E)</f>
        <v>0</v>
      </c>
      <c r="V128" s="10">
        <f t="shared" si="6"/>
        <v>0</v>
      </c>
      <c r="W128" s="10">
        <f t="shared" si="7"/>
        <v>0</v>
      </c>
      <c r="X128" s="10">
        <f>SUMIF(保单!R:R,E:E,保单!BE:BE)*IF(U:U&gt;1,1,0)</f>
        <v>0</v>
      </c>
    </row>
    <row r="129" spans="1:24">
      <c r="A129" s="5" t="s">
        <v>26</v>
      </c>
      <c r="B129" s="5" t="s">
        <v>27</v>
      </c>
      <c r="C129" s="5" t="s">
        <v>184</v>
      </c>
      <c r="D129" s="5" t="s">
        <v>185</v>
      </c>
      <c r="E129" s="5">
        <v>6396788302</v>
      </c>
      <c r="F129" s="5" t="s">
        <v>130</v>
      </c>
      <c r="G129" s="9">
        <f>SUMIF(险种!E:E,E:E,险种!R:R)-SUMIFS(险种!R:R,险种!U:U,"终止",险种!E:E,E:E)</f>
        <v>0</v>
      </c>
      <c r="H129" s="9">
        <f>SUMIFS(险种!R:R,险种!U:U,"有效",险种!E:E,E:E)</f>
        <v>0</v>
      </c>
      <c r="I129" s="9">
        <f>SUMIF(险种!E:E,E:E,险种!Q:Q)-SUMIFS(险种!Q:Q,险种!U:U,"终止",险种!E:E,E:E)</f>
        <v>0</v>
      </c>
      <c r="J129" s="9">
        <f>SUMIFS(险种!Q:Q,险种!U:U,"有效",险种!E:E,E:E)</f>
        <v>0</v>
      </c>
      <c r="K129" s="10">
        <f>SUMIF(险种!E:E,E:E,险种!W:W)</f>
        <v>0</v>
      </c>
      <c r="L129" s="10">
        <f t="shared" si="4"/>
        <v>0</v>
      </c>
      <c r="M129" s="9">
        <f>SUMIFS(险种!Q:Q,险种!E:E,E:E,险种!V:V,"&lt;=20210506")-SUMIFS(险种!Q:Q,险种!U:U,"终止",险种!E:E,E:E,险种!V:V,"&lt;=20210506")</f>
        <v>0</v>
      </c>
      <c r="N129" s="9">
        <f>SUMIFS(险种!Q:Q,险种!U:U,"有效",险种!E:E,E:E,险种!V:V,"&lt;=20210506")</f>
        <v>0</v>
      </c>
      <c r="O129" s="9">
        <f>SUMIFS(险种!Q:Q,险种!E:E,E:E,险种!V:V,"&lt;=20210510")-SUMIFS(险种!Q:Q,险种!U:U,"终止",险种!E:E,E:E,险种!V:V,"&lt;=20210510")</f>
        <v>0</v>
      </c>
      <c r="P129" s="9">
        <f>SUMIFS(险种!Q:Q,险种!U:U,"有效",险种!E:E,E:E,险种!V:V,"&lt;=20210510")</f>
        <v>0</v>
      </c>
      <c r="Q129" s="10">
        <f>SUMIF(险种!E:E,E:E,险种!Y:Y)</f>
        <v>0</v>
      </c>
      <c r="R129" s="9">
        <f t="shared" si="5"/>
        <v>0</v>
      </c>
      <c r="S129" s="10">
        <f>SUMIF(险种!E:E,E:E,险种!Z:Z)</f>
        <v>0</v>
      </c>
      <c r="T129" s="10">
        <f>SUMIFS(险种!Z:Z,险种!U:U,"有效",险种!E:E,E:E)</f>
        <v>0</v>
      </c>
      <c r="U129" s="10">
        <f>SUMIF(认购!D:D,E:E,认购!E:E)</f>
        <v>200</v>
      </c>
      <c r="V129" s="10">
        <f t="shared" si="6"/>
        <v>0</v>
      </c>
      <c r="W129" s="10">
        <f t="shared" si="7"/>
        <v>0</v>
      </c>
      <c r="X129" s="10">
        <f>SUMIF(保单!R:R,E:E,保单!BE:BE)*IF(U:U&gt;1,1,0)</f>
        <v>0</v>
      </c>
    </row>
    <row r="130" spans="1:24">
      <c r="A130" s="5" t="s">
        <v>36</v>
      </c>
      <c r="B130" s="5" t="s">
        <v>163</v>
      </c>
      <c r="C130" s="5" t="s">
        <v>178</v>
      </c>
      <c r="D130" s="5" t="s">
        <v>341</v>
      </c>
      <c r="E130" s="5">
        <v>6392046172</v>
      </c>
      <c r="F130" s="5" t="s">
        <v>294</v>
      </c>
      <c r="G130" s="9">
        <f>SUMIF(险种!E:E,E:E,险种!R:R)-SUMIFS(险种!R:R,险种!U:U,"终止",险种!E:E,E:E)</f>
        <v>0</v>
      </c>
      <c r="H130" s="9">
        <f>SUMIFS(险种!R:R,险种!U:U,"有效",险种!E:E,E:E)</f>
        <v>0</v>
      </c>
      <c r="I130" s="9">
        <f>SUMIF(险种!E:E,E:E,险种!Q:Q)-SUMIFS(险种!Q:Q,险种!U:U,"终止",险种!E:E,E:E)</f>
        <v>0</v>
      </c>
      <c r="J130" s="9">
        <f>SUMIFS(险种!Q:Q,险种!U:U,"有效",险种!E:E,E:E)</f>
        <v>0</v>
      </c>
      <c r="K130" s="10">
        <f>SUMIF(险种!E:E,E:E,险种!W:W)</f>
        <v>0</v>
      </c>
      <c r="L130" s="10">
        <f t="shared" si="4"/>
        <v>0</v>
      </c>
      <c r="M130" s="9">
        <f>SUMIFS(险种!Q:Q,险种!E:E,E:E,险种!V:V,"&lt;=20210506")-SUMIFS(险种!Q:Q,险种!U:U,"终止",险种!E:E,E:E,险种!V:V,"&lt;=20210506")</f>
        <v>0</v>
      </c>
      <c r="N130" s="9">
        <f>SUMIFS(险种!Q:Q,险种!U:U,"有效",险种!E:E,E:E,险种!V:V,"&lt;=20210506")</f>
        <v>0</v>
      </c>
      <c r="O130" s="9">
        <f>SUMIFS(险种!Q:Q,险种!E:E,E:E,险种!V:V,"&lt;=20210510")-SUMIFS(险种!Q:Q,险种!U:U,"终止",险种!E:E,E:E,险种!V:V,"&lt;=20210510")</f>
        <v>0</v>
      </c>
      <c r="P130" s="9">
        <f>SUMIFS(险种!Q:Q,险种!U:U,"有效",险种!E:E,E:E,险种!V:V,"&lt;=20210510")</f>
        <v>0</v>
      </c>
      <c r="Q130" s="10">
        <f>SUMIF(险种!E:E,E:E,险种!Y:Y)</f>
        <v>0</v>
      </c>
      <c r="R130" s="9">
        <f t="shared" si="5"/>
        <v>0</v>
      </c>
      <c r="S130" s="10">
        <f>SUMIF(险种!E:E,E:E,险种!Z:Z)</f>
        <v>0</v>
      </c>
      <c r="T130" s="10">
        <f>SUMIFS(险种!Z:Z,险种!U:U,"有效",险种!E:E,E:E)</f>
        <v>0</v>
      </c>
      <c r="U130" s="10">
        <f>SUMIF(认购!D:D,E:E,认购!E:E)</f>
        <v>0</v>
      </c>
      <c r="V130" s="10">
        <f t="shared" si="6"/>
        <v>0</v>
      </c>
      <c r="W130" s="10">
        <f t="shared" si="7"/>
        <v>0</v>
      </c>
      <c r="X130" s="10">
        <f>SUMIF(保单!R:R,E:E,保单!BE:BE)*IF(U:U&gt;1,1,0)</f>
        <v>0</v>
      </c>
    </row>
    <row r="131" spans="1:24">
      <c r="A131" s="5" t="s">
        <v>36</v>
      </c>
      <c r="B131" s="5" t="s">
        <v>59</v>
      </c>
      <c r="C131" s="5" t="s">
        <v>60</v>
      </c>
      <c r="D131" s="5" t="s">
        <v>342</v>
      </c>
      <c r="E131" s="5">
        <v>6390989142</v>
      </c>
      <c r="F131" s="5" t="s">
        <v>117</v>
      </c>
      <c r="G131" s="9">
        <f>SUMIF(险种!E:E,E:E,险种!R:R)-SUMIFS(险种!R:R,险种!U:U,"终止",险种!E:E,E:E)</f>
        <v>0</v>
      </c>
      <c r="H131" s="9">
        <f>SUMIFS(险种!R:R,险种!U:U,"有效",险种!E:E,E:E)</f>
        <v>0</v>
      </c>
      <c r="I131" s="9">
        <f>SUMIF(险种!E:E,E:E,险种!Q:Q)-SUMIFS(险种!Q:Q,险种!U:U,"终止",险种!E:E,E:E)</f>
        <v>0</v>
      </c>
      <c r="J131" s="9">
        <f>SUMIFS(险种!Q:Q,险种!U:U,"有效",险种!E:E,E:E)</f>
        <v>0</v>
      </c>
      <c r="K131" s="10">
        <f>SUMIF(险种!E:E,E:E,险种!W:W)</f>
        <v>0</v>
      </c>
      <c r="L131" s="10">
        <f t="shared" ref="L131:L194" si="8">IF(K:K&gt;=1,1,0)</f>
        <v>0</v>
      </c>
      <c r="M131" s="9">
        <f>SUMIFS(险种!Q:Q,险种!E:E,E:E,险种!V:V,"&lt;=20210506")-SUMIFS(险种!Q:Q,险种!U:U,"终止",险种!E:E,E:E,险种!V:V,"&lt;=20210506")</f>
        <v>0</v>
      </c>
      <c r="N131" s="9">
        <f>SUMIFS(险种!Q:Q,险种!U:U,"有效",险种!E:E,E:E,险种!V:V,"&lt;=20210506")</f>
        <v>0</v>
      </c>
      <c r="O131" s="9">
        <f>SUMIFS(险种!Q:Q,险种!E:E,E:E,险种!V:V,"&lt;=20210510")-SUMIFS(险种!Q:Q,险种!U:U,"终止",险种!E:E,E:E,险种!V:V,"&lt;=20210510")</f>
        <v>0</v>
      </c>
      <c r="P131" s="9">
        <f>SUMIFS(险种!Q:Q,险种!U:U,"有效",险种!E:E,E:E,险种!V:V,"&lt;=20210510")</f>
        <v>0</v>
      </c>
      <c r="Q131" s="10">
        <f>SUMIF(险种!E:E,E:E,险种!Y:Y)</f>
        <v>0</v>
      </c>
      <c r="R131" s="9">
        <f t="shared" ref="R131:R194" si="9">MAX(_xlfn.IFS(OR(Q:Q=1,Q:Q=2),I:I*0.1,Q:Q&gt;=3,I:I*0.2,Q:Q=0,0),IF(I:I&gt;=20000,I:I*0.2,0))</f>
        <v>0</v>
      </c>
      <c r="S131" s="10">
        <f>SUMIF(险种!E:E,E:E,险种!Z:Z)</f>
        <v>0</v>
      </c>
      <c r="T131" s="10">
        <f>SUMIFS(险种!Z:Z,险种!U:U,"有效",险种!E:E,E:E)</f>
        <v>0</v>
      </c>
      <c r="U131" s="10">
        <f>SUMIF(认购!D:D,E:E,认购!E:E)</f>
        <v>0</v>
      </c>
      <c r="V131" s="10">
        <f t="shared" ref="V131:V194" si="10">_xlfn.IFS(O:O&gt;=3000,U:U*0.5,O:O&gt;=5000,U:U,O:O&lt;3000,0)</f>
        <v>0</v>
      </c>
      <c r="W131" s="10">
        <f t="shared" ref="W131:W194" si="11">_xlfn.IFS(P:P&gt;=3000,U:U*0.5,P:P&gt;=5000,U:U,P:P&lt;3000,0)</f>
        <v>0</v>
      </c>
      <c r="X131" s="10">
        <f>SUMIF(保单!R:R,E:E,保单!BE:BE)*IF(U:U&gt;1,1,0)</f>
        <v>0</v>
      </c>
    </row>
    <row r="132" spans="1:24">
      <c r="A132" s="5" t="s">
        <v>26</v>
      </c>
      <c r="B132" s="5" t="s">
        <v>161</v>
      </c>
      <c r="C132" s="5" t="s">
        <v>186</v>
      </c>
      <c r="D132" s="5" t="s">
        <v>343</v>
      </c>
      <c r="E132" s="5">
        <v>6390442522</v>
      </c>
      <c r="F132" s="5" t="s">
        <v>117</v>
      </c>
      <c r="G132" s="9">
        <f>SUMIF(险种!E:E,E:E,险种!R:R)-SUMIFS(险种!R:R,险种!U:U,"终止",险种!E:E,E:E)</f>
        <v>0</v>
      </c>
      <c r="H132" s="9">
        <f>SUMIFS(险种!R:R,险种!U:U,"有效",险种!E:E,E:E)</f>
        <v>0</v>
      </c>
      <c r="I132" s="9">
        <f>SUMIF(险种!E:E,E:E,险种!Q:Q)-SUMIFS(险种!Q:Q,险种!U:U,"终止",险种!E:E,E:E)</f>
        <v>0</v>
      </c>
      <c r="J132" s="9">
        <f>SUMIFS(险种!Q:Q,险种!U:U,"有效",险种!E:E,E:E)</f>
        <v>0</v>
      </c>
      <c r="K132" s="10">
        <f>SUMIF(险种!E:E,E:E,险种!W:W)</f>
        <v>0</v>
      </c>
      <c r="L132" s="10">
        <f t="shared" si="8"/>
        <v>0</v>
      </c>
      <c r="M132" s="9">
        <f>SUMIFS(险种!Q:Q,险种!E:E,E:E,险种!V:V,"&lt;=20210506")-SUMIFS(险种!Q:Q,险种!U:U,"终止",险种!E:E,E:E,险种!V:V,"&lt;=20210506")</f>
        <v>0</v>
      </c>
      <c r="N132" s="9">
        <f>SUMIFS(险种!Q:Q,险种!U:U,"有效",险种!E:E,E:E,险种!V:V,"&lt;=20210506")</f>
        <v>0</v>
      </c>
      <c r="O132" s="9">
        <f>SUMIFS(险种!Q:Q,险种!E:E,E:E,险种!V:V,"&lt;=20210510")-SUMIFS(险种!Q:Q,险种!U:U,"终止",险种!E:E,E:E,险种!V:V,"&lt;=20210510")</f>
        <v>0</v>
      </c>
      <c r="P132" s="9">
        <f>SUMIFS(险种!Q:Q,险种!U:U,"有效",险种!E:E,E:E,险种!V:V,"&lt;=20210510")</f>
        <v>0</v>
      </c>
      <c r="Q132" s="10">
        <f>SUMIF(险种!E:E,E:E,险种!Y:Y)</f>
        <v>0</v>
      </c>
      <c r="R132" s="9">
        <f t="shared" si="9"/>
        <v>0</v>
      </c>
      <c r="S132" s="10">
        <f>SUMIF(险种!E:E,E:E,险种!Z:Z)</f>
        <v>0</v>
      </c>
      <c r="T132" s="10">
        <f>SUMIFS(险种!Z:Z,险种!U:U,"有效",险种!E:E,E:E)</f>
        <v>0</v>
      </c>
      <c r="U132" s="10">
        <f>SUMIF(认购!D:D,E:E,认购!E:E)</f>
        <v>0</v>
      </c>
      <c r="V132" s="10">
        <f t="shared" si="10"/>
        <v>0</v>
      </c>
      <c r="W132" s="10">
        <f t="shared" si="11"/>
        <v>0</v>
      </c>
      <c r="X132" s="10">
        <f>SUMIF(保单!R:R,E:E,保单!BE:BE)*IF(U:U&gt;1,1,0)</f>
        <v>0</v>
      </c>
    </row>
    <row r="133" spans="1:24">
      <c r="A133" s="5" t="s">
        <v>26</v>
      </c>
      <c r="B133" s="5" t="s">
        <v>161</v>
      </c>
      <c r="C133" s="5" t="s">
        <v>197</v>
      </c>
      <c r="D133" s="5" t="s">
        <v>344</v>
      </c>
      <c r="E133" s="5">
        <v>6390424382</v>
      </c>
      <c r="F133" s="5" t="s">
        <v>294</v>
      </c>
      <c r="G133" s="9">
        <f>SUMIF(险种!E:E,E:E,险种!R:R)-SUMIFS(险种!R:R,险种!U:U,"终止",险种!E:E,E:E)</f>
        <v>0</v>
      </c>
      <c r="H133" s="9">
        <f>SUMIFS(险种!R:R,险种!U:U,"有效",险种!E:E,E:E)</f>
        <v>0</v>
      </c>
      <c r="I133" s="9">
        <f>SUMIF(险种!E:E,E:E,险种!Q:Q)-SUMIFS(险种!Q:Q,险种!U:U,"终止",险种!E:E,E:E)</f>
        <v>0</v>
      </c>
      <c r="J133" s="9">
        <f>SUMIFS(险种!Q:Q,险种!U:U,"有效",险种!E:E,E:E)</f>
        <v>0</v>
      </c>
      <c r="K133" s="10">
        <f>SUMIF(险种!E:E,E:E,险种!W:W)</f>
        <v>0</v>
      </c>
      <c r="L133" s="10">
        <f t="shared" si="8"/>
        <v>0</v>
      </c>
      <c r="M133" s="9">
        <f>SUMIFS(险种!Q:Q,险种!E:E,E:E,险种!V:V,"&lt;=20210506")-SUMIFS(险种!Q:Q,险种!U:U,"终止",险种!E:E,E:E,险种!V:V,"&lt;=20210506")</f>
        <v>0</v>
      </c>
      <c r="N133" s="9">
        <f>SUMIFS(险种!Q:Q,险种!U:U,"有效",险种!E:E,E:E,险种!V:V,"&lt;=20210506")</f>
        <v>0</v>
      </c>
      <c r="O133" s="9">
        <f>SUMIFS(险种!Q:Q,险种!E:E,E:E,险种!V:V,"&lt;=20210510")-SUMIFS(险种!Q:Q,险种!U:U,"终止",险种!E:E,E:E,险种!V:V,"&lt;=20210510")</f>
        <v>0</v>
      </c>
      <c r="P133" s="9">
        <f>SUMIFS(险种!Q:Q,险种!U:U,"有效",险种!E:E,E:E,险种!V:V,"&lt;=20210510")</f>
        <v>0</v>
      </c>
      <c r="Q133" s="10">
        <f>SUMIF(险种!E:E,E:E,险种!Y:Y)</f>
        <v>0</v>
      </c>
      <c r="R133" s="9">
        <f t="shared" si="9"/>
        <v>0</v>
      </c>
      <c r="S133" s="10">
        <f>SUMIF(险种!E:E,E:E,险种!Z:Z)</f>
        <v>0</v>
      </c>
      <c r="T133" s="10">
        <f>SUMIFS(险种!Z:Z,险种!U:U,"有效",险种!E:E,E:E)</f>
        <v>0</v>
      </c>
      <c r="U133" s="10">
        <f>SUMIF(认购!D:D,E:E,认购!E:E)</f>
        <v>0</v>
      </c>
      <c r="V133" s="10">
        <f t="shared" si="10"/>
        <v>0</v>
      </c>
      <c r="W133" s="10">
        <f t="shared" si="11"/>
        <v>0</v>
      </c>
      <c r="X133" s="10">
        <f>SUMIF(保单!R:R,E:E,保单!BE:BE)*IF(U:U&gt;1,1,0)</f>
        <v>0</v>
      </c>
    </row>
    <row r="134" spans="1:24">
      <c r="A134" s="5" t="s">
        <v>36</v>
      </c>
      <c r="B134" s="5" t="s">
        <v>163</v>
      </c>
      <c r="C134" s="5" t="s">
        <v>178</v>
      </c>
      <c r="D134" s="5" t="s">
        <v>345</v>
      </c>
      <c r="E134" s="5">
        <v>6389324772</v>
      </c>
      <c r="F134" s="5" t="s">
        <v>117</v>
      </c>
      <c r="G134" s="9">
        <f>SUMIF(险种!E:E,E:E,险种!R:R)-SUMIFS(险种!R:R,险种!U:U,"终止",险种!E:E,E:E)</f>
        <v>0</v>
      </c>
      <c r="H134" s="9">
        <f>SUMIFS(险种!R:R,险种!U:U,"有效",险种!E:E,E:E)</f>
        <v>0</v>
      </c>
      <c r="I134" s="9">
        <f>SUMIF(险种!E:E,E:E,险种!Q:Q)-SUMIFS(险种!Q:Q,险种!U:U,"终止",险种!E:E,E:E)</f>
        <v>0</v>
      </c>
      <c r="J134" s="9">
        <f>SUMIFS(险种!Q:Q,险种!U:U,"有效",险种!E:E,E:E)</f>
        <v>0</v>
      </c>
      <c r="K134" s="10">
        <f>SUMIF(险种!E:E,E:E,险种!W:W)</f>
        <v>0</v>
      </c>
      <c r="L134" s="10">
        <f t="shared" si="8"/>
        <v>0</v>
      </c>
      <c r="M134" s="9">
        <f>SUMIFS(险种!Q:Q,险种!E:E,E:E,险种!V:V,"&lt;=20210506")-SUMIFS(险种!Q:Q,险种!U:U,"终止",险种!E:E,E:E,险种!V:V,"&lt;=20210506")</f>
        <v>0</v>
      </c>
      <c r="N134" s="9">
        <f>SUMIFS(险种!Q:Q,险种!U:U,"有效",险种!E:E,E:E,险种!V:V,"&lt;=20210506")</f>
        <v>0</v>
      </c>
      <c r="O134" s="9">
        <f>SUMIFS(险种!Q:Q,险种!E:E,E:E,险种!V:V,"&lt;=20210510")-SUMIFS(险种!Q:Q,险种!U:U,"终止",险种!E:E,E:E,险种!V:V,"&lt;=20210510")</f>
        <v>0</v>
      </c>
      <c r="P134" s="9">
        <f>SUMIFS(险种!Q:Q,险种!U:U,"有效",险种!E:E,E:E,险种!V:V,"&lt;=20210510")</f>
        <v>0</v>
      </c>
      <c r="Q134" s="10">
        <f>SUMIF(险种!E:E,E:E,险种!Y:Y)</f>
        <v>0</v>
      </c>
      <c r="R134" s="9">
        <f t="shared" si="9"/>
        <v>0</v>
      </c>
      <c r="S134" s="10">
        <f>SUMIF(险种!E:E,E:E,险种!Z:Z)</f>
        <v>0</v>
      </c>
      <c r="T134" s="10">
        <f>SUMIFS(险种!Z:Z,险种!U:U,"有效",险种!E:E,E:E)</f>
        <v>0</v>
      </c>
      <c r="U134" s="10">
        <f>SUMIF(认购!D:D,E:E,认购!E:E)</f>
        <v>0</v>
      </c>
      <c r="V134" s="10">
        <f t="shared" si="10"/>
        <v>0</v>
      </c>
      <c r="W134" s="10">
        <f t="shared" si="11"/>
        <v>0</v>
      </c>
      <c r="X134" s="10">
        <f>SUMIF(保单!R:R,E:E,保单!BE:BE)*IF(U:U&gt;1,1,0)</f>
        <v>0</v>
      </c>
    </row>
    <row r="135" spans="1:24">
      <c r="A135" s="5" t="s">
        <v>36</v>
      </c>
      <c r="B135" s="5" t="s">
        <v>53</v>
      </c>
      <c r="C135" s="5" t="s">
        <v>54</v>
      </c>
      <c r="D135" s="5" t="s">
        <v>346</v>
      </c>
      <c r="E135" s="5">
        <v>6389254982</v>
      </c>
      <c r="F135" s="5" t="s">
        <v>294</v>
      </c>
      <c r="G135" s="9">
        <f>SUMIF(险种!E:E,E:E,险种!R:R)-SUMIFS(险种!R:R,险种!U:U,"终止",险种!E:E,E:E)</f>
        <v>0</v>
      </c>
      <c r="H135" s="9">
        <f>SUMIFS(险种!R:R,险种!U:U,"有效",险种!E:E,E:E)</f>
        <v>0</v>
      </c>
      <c r="I135" s="9">
        <f>SUMIF(险种!E:E,E:E,险种!Q:Q)-SUMIFS(险种!Q:Q,险种!U:U,"终止",险种!E:E,E:E)</f>
        <v>0</v>
      </c>
      <c r="J135" s="9">
        <f>SUMIFS(险种!Q:Q,险种!U:U,"有效",险种!E:E,E:E)</f>
        <v>0</v>
      </c>
      <c r="K135" s="10">
        <f>SUMIF(险种!E:E,E:E,险种!W:W)</f>
        <v>0</v>
      </c>
      <c r="L135" s="10">
        <f t="shared" si="8"/>
        <v>0</v>
      </c>
      <c r="M135" s="9">
        <f>SUMIFS(险种!Q:Q,险种!E:E,E:E,险种!V:V,"&lt;=20210506")-SUMIFS(险种!Q:Q,险种!U:U,"终止",险种!E:E,E:E,险种!V:V,"&lt;=20210506")</f>
        <v>0</v>
      </c>
      <c r="N135" s="9">
        <f>SUMIFS(险种!Q:Q,险种!U:U,"有效",险种!E:E,E:E,险种!V:V,"&lt;=20210506")</f>
        <v>0</v>
      </c>
      <c r="O135" s="9">
        <f>SUMIFS(险种!Q:Q,险种!E:E,E:E,险种!V:V,"&lt;=20210510")-SUMIFS(险种!Q:Q,险种!U:U,"终止",险种!E:E,E:E,险种!V:V,"&lt;=20210510")</f>
        <v>0</v>
      </c>
      <c r="P135" s="9">
        <f>SUMIFS(险种!Q:Q,险种!U:U,"有效",险种!E:E,E:E,险种!V:V,"&lt;=20210510")</f>
        <v>0</v>
      </c>
      <c r="Q135" s="10">
        <f>SUMIF(险种!E:E,E:E,险种!Y:Y)</f>
        <v>0</v>
      </c>
      <c r="R135" s="9">
        <f t="shared" si="9"/>
        <v>0</v>
      </c>
      <c r="S135" s="10">
        <f>SUMIF(险种!E:E,E:E,险种!Z:Z)</f>
        <v>0</v>
      </c>
      <c r="T135" s="10">
        <f>SUMIFS(险种!Z:Z,险种!U:U,"有效",险种!E:E,E:E)</f>
        <v>0</v>
      </c>
      <c r="U135" s="10">
        <f>SUMIF(认购!D:D,E:E,认购!E:E)</f>
        <v>0</v>
      </c>
      <c r="V135" s="10">
        <f t="shared" si="10"/>
        <v>0</v>
      </c>
      <c r="W135" s="10">
        <f t="shared" si="11"/>
        <v>0</v>
      </c>
      <c r="X135" s="10">
        <f>SUMIF(保单!R:R,E:E,保单!BE:BE)*IF(U:U&gt;1,1,0)</f>
        <v>0</v>
      </c>
    </row>
    <row r="136" spans="1:24">
      <c r="A136" s="5" t="s">
        <v>26</v>
      </c>
      <c r="B136" s="5" t="s">
        <v>194</v>
      </c>
      <c r="C136" s="5" t="s">
        <v>195</v>
      </c>
      <c r="D136" s="5" t="s">
        <v>347</v>
      </c>
      <c r="E136" s="5">
        <v>6385405792</v>
      </c>
      <c r="F136" s="5" t="s">
        <v>294</v>
      </c>
      <c r="G136" s="9">
        <f>SUMIF(险种!E:E,E:E,险种!R:R)-SUMIFS(险种!R:R,险种!U:U,"终止",险种!E:E,E:E)</f>
        <v>0</v>
      </c>
      <c r="H136" s="9">
        <f>SUMIFS(险种!R:R,险种!U:U,"有效",险种!E:E,E:E)</f>
        <v>0</v>
      </c>
      <c r="I136" s="9">
        <f>SUMIF(险种!E:E,E:E,险种!Q:Q)-SUMIFS(险种!Q:Q,险种!U:U,"终止",险种!E:E,E:E)</f>
        <v>0</v>
      </c>
      <c r="J136" s="9">
        <f>SUMIFS(险种!Q:Q,险种!U:U,"有效",险种!E:E,E:E)</f>
        <v>0</v>
      </c>
      <c r="K136" s="10">
        <f>SUMIF(险种!E:E,E:E,险种!W:W)</f>
        <v>0</v>
      </c>
      <c r="L136" s="10">
        <f t="shared" si="8"/>
        <v>0</v>
      </c>
      <c r="M136" s="9">
        <f>SUMIFS(险种!Q:Q,险种!E:E,E:E,险种!V:V,"&lt;=20210506")-SUMIFS(险种!Q:Q,险种!U:U,"终止",险种!E:E,E:E,险种!V:V,"&lt;=20210506")</f>
        <v>0</v>
      </c>
      <c r="N136" s="9">
        <f>SUMIFS(险种!Q:Q,险种!U:U,"有效",险种!E:E,E:E,险种!V:V,"&lt;=20210506")</f>
        <v>0</v>
      </c>
      <c r="O136" s="9">
        <f>SUMIFS(险种!Q:Q,险种!E:E,E:E,险种!V:V,"&lt;=20210510")-SUMIFS(险种!Q:Q,险种!U:U,"终止",险种!E:E,E:E,险种!V:V,"&lt;=20210510")</f>
        <v>0</v>
      </c>
      <c r="P136" s="9">
        <f>SUMIFS(险种!Q:Q,险种!U:U,"有效",险种!E:E,E:E,险种!V:V,"&lt;=20210510")</f>
        <v>0</v>
      </c>
      <c r="Q136" s="10">
        <f>SUMIF(险种!E:E,E:E,险种!Y:Y)</f>
        <v>0</v>
      </c>
      <c r="R136" s="9">
        <f t="shared" si="9"/>
        <v>0</v>
      </c>
      <c r="S136" s="10">
        <f>SUMIF(险种!E:E,E:E,险种!Z:Z)</f>
        <v>0</v>
      </c>
      <c r="T136" s="10">
        <f>SUMIFS(险种!Z:Z,险种!U:U,"有效",险种!E:E,E:E)</f>
        <v>0</v>
      </c>
      <c r="U136" s="10">
        <f>SUMIF(认购!D:D,E:E,认购!E:E)</f>
        <v>0</v>
      </c>
      <c r="V136" s="10">
        <f t="shared" si="10"/>
        <v>0</v>
      </c>
      <c r="W136" s="10">
        <f t="shared" si="11"/>
        <v>0</v>
      </c>
      <c r="X136" s="10">
        <f>SUMIF(保单!R:R,E:E,保单!BE:BE)*IF(U:U&gt;1,1,0)</f>
        <v>0</v>
      </c>
    </row>
    <row r="137" spans="1:24">
      <c r="A137" s="5" t="s">
        <v>26</v>
      </c>
      <c r="B137" s="5" t="s">
        <v>27</v>
      </c>
      <c r="C137" s="5" t="s">
        <v>66</v>
      </c>
      <c r="D137" s="5" t="s">
        <v>348</v>
      </c>
      <c r="E137" s="5">
        <v>6385849042</v>
      </c>
      <c r="F137" s="5" t="s">
        <v>294</v>
      </c>
      <c r="G137" s="9">
        <f>SUMIF(险种!E:E,E:E,险种!R:R)-SUMIFS(险种!R:R,险种!U:U,"终止",险种!E:E,E:E)</f>
        <v>0</v>
      </c>
      <c r="H137" s="9">
        <f>SUMIFS(险种!R:R,险种!U:U,"有效",险种!E:E,E:E)</f>
        <v>0</v>
      </c>
      <c r="I137" s="9">
        <f>SUMIF(险种!E:E,E:E,险种!Q:Q)-SUMIFS(险种!Q:Q,险种!U:U,"终止",险种!E:E,E:E)</f>
        <v>0</v>
      </c>
      <c r="J137" s="9">
        <f>SUMIFS(险种!Q:Q,险种!U:U,"有效",险种!E:E,E:E)</f>
        <v>0</v>
      </c>
      <c r="K137" s="10">
        <f>SUMIF(险种!E:E,E:E,险种!W:W)</f>
        <v>0</v>
      </c>
      <c r="L137" s="10">
        <f t="shared" si="8"/>
        <v>0</v>
      </c>
      <c r="M137" s="9">
        <f>SUMIFS(险种!Q:Q,险种!E:E,E:E,险种!V:V,"&lt;=20210506")-SUMIFS(险种!Q:Q,险种!U:U,"终止",险种!E:E,E:E,险种!V:V,"&lt;=20210506")</f>
        <v>0</v>
      </c>
      <c r="N137" s="9">
        <f>SUMIFS(险种!Q:Q,险种!U:U,"有效",险种!E:E,E:E,险种!V:V,"&lt;=20210506")</f>
        <v>0</v>
      </c>
      <c r="O137" s="9">
        <f>SUMIFS(险种!Q:Q,险种!E:E,E:E,险种!V:V,"&lt;=20210510")-SUMIFS(险种!Q:Q,险种!U:U,"终止",险种!E:E,E:E,险种!V:V,"&lt;=20210510")</f>
        <v>0</v>
      </c>
      <c r="P137" s="9">
        <f>SUMIFS(险种!Q:Q,险种!U:U,"有效",险种!E:E,E:E,险种!V:V,"&lt;=20210510")</f>
        <v>0</v>
      </c>
      <c r="Q137" s="10">
        <f>SUMIF(险种!E:E,E:E,险种!Y:Y)</f>
        <v>0</v>
      </c>
      <c r="R137" s="9">
        <f t="shared" si="9"/>
        <v>0</v>
      </c>
      <c r="S137" s="10">
        <f>SUMIF(险种!E:E,E:E,险种!Z:Z)</f>
        <v>0</v>
      </c>
      <c r="T137" s="10">
        <f>SUMIFS(险种!Z:Z,险种!U:U,"有效",险种!E:E,E:E)</f>
        <v>0</v>
      </c>
      <c r="U137" s="10">
        <f>SUMIF(认购!D:D,E:E,认购!E:E)</f>
        <v>0</v>
      </c>
      <c r="V137" s="10">
        <f t="shared" si="10"/>
        <v>0</v>
      </c>
      <c r="W137" s="10">
        <f t="shared" si="11"/>
        <v>0</v>
      </c>
      <c r="X137" s="10">
        <f>SUMIF(保单!R:R,E:E,保单!BE:BE)*IF(U:U&gt;1,1,0)</f>
        <v>0</v>
      </c>
    </row>
    <row r="138" spans="1:24">
      <c r="A138" s="5" t="s">
        <v>36</v>
      </c>
      <c r="B138" s="5" t="s">
        <v>163</v>
      </c>
      <c r="C138" s="5" t="s">
        <v>174</v>
      </c>
      <c r="D138" s="5" t="s">
        <v>349</v>
      </c>
      <c r="E138" s="5">
        <v>6376123702</v>
      </c>
      <c r="F138" s="5" t="s">
        <v>117</v>
      </c>
      <c r="G138" s="9">
        <f>SUMIF(险种!E:E,E:E,险种!R:R)-SUMIFS(险种!R:R,险种!U:U,"终止",险种!E:E,E:E)</f>
        <v>0</v>
      </c>
      <c r="H138" s="9">
        <f>SUMIFS(险种!R:R,险种!U:U,"有效",险种!E:E,E:E)</f>
        <v>0</v>
      </c>
      <c r="I138" s="9">
        <f>SUMIF(险种!E:E,E:E,险种!Q:Q)-SUMIFS(险种!Q:Q,险种!U:U,"终止",险种!E:E,E:E)</f>
        <v>0</v>
      </c>
      <c r="J138" s="9">
        <f>SUMIFS(险种!Q:Q,险种!U:U,"有效",险种!E:E,E:E)</f>
        <v>0</v>
      </c>
      <c r="K138" s="10">
        <f>SUMIF(险种!E:E,E:E,险种!W:W)</f>
        <v>0</v>
      </c>
      <c r="L138" s="10">
        <f t="shared" si="8"/>
        <v>0</v>
      </c>
      <c r="M138" s="9">
        <f>SUMIFS(险种!Q:Q,险种!E:E,E:E,险种!V:V,"&lt;=20210506")-SUMIFS(险种!Q:Q,险种!U:U,"终止",险种!E:E,E:E,险种!V:V,"&lt;=20210506")</f>
        <v>0</v>
      </c>
      <c r="N138" s="9">
        <f>SUMIFS(险种!Q:Q,险种!U:U,"有效",险种!E:E,E:E,险种!V:V,"&lt;=20210506")</f>
        <v>0</v>
      </c>
      <c r="O138" s="9">
        <f>SUMIFS(险种!Q:Q,险种!E:E,E:E,险种!V:V,"&lt;=20210510")-SUMIFS(险种!Q:Q,险种!U:U,"终止",险种!E:E,E:E,险种!V:V,"&lt;=20210510")</f>
        <v>0</v>
      </c>
      <c r="P138" s="9">
        <f>SUMIFS(险种!Q:Q,险种!U:U,"有效",险种!E:E,E:E,险种!V:V,"&lt;=20210510")</f>
        <v>0</v>
      </c>
      <c r="Q138" s="10">
        <f>SUMIF(险种!E:E,E:E,险种!Y:Y)</f>
        <v>0</v>
      </c>
      <c r="R138" s="9">
        <f t="shared" si="9"/>
        <v>0</v>
      </c>
      <c r="S138" s="10">
        <f>SUMIF(险种!E:E,E:E,险种!Z:Z)</f>
        <v>0</v>
      </c>
      <c r="T138" s="10">
        <f>SUMIFS(险种!Z:Z,险种!U:U,"有效",险种!E:E,E:E)</f>
        <v>0</v>
      </c>
      <c r="U138" s="10">
        <f>SUMIF(认购!D:D,E:E,认购!E:E)</f>
        <v>0</v>
      </c>
      <c r="V138" s="10">
        <f t="shared" si="10"/>
        <v>0</v>
      </c>
      <c r="W138" s="10">
        <f t="shared" si="11"/>
        <v>0</v>
      </c>
      <c r="X138" s="10">
        <f>SUMIF(保单!R:R,E:E,保单!BE:BE)*IF(U:U&gt;1,1,0)</f>
        <v>0</v>
      </c>
    </row>
    <row r="139" spans="1:24">
      <c r="A139" s="5" t="s">
        <v>36</v>
      </c>
      <c r="B139" s="5" t="s">
        <v>53</v>
      </c>
      <c r="C139" s="5" t="s">
        <v>54</v>
      </c>
      <c r="D139" s="5" t="s">
        <v>350</v>
      </c>
      <c r="E139" s="5">
        <v>6369820502</v>
      </c>
      <c r="F139" s="5" t="s">
        <v>117</v>
      </c>
      <c r="G139" s="9">
        <f>SUMIF(险种!E:E,E:E,险种!R:R)-SUMIFS(险种!R:R,险种!U:U,"终止",险种!E:E,E:E)</f>
        <v>0</v>
      </c>
      <c r="H139" s="9">
        <f>SUMIFS(险种!R:R,险种!U:U,"有效",险种!E:E,E:E)</f>
        <v>0</v>
      </c>
      <c r="I139" s="9">
        <f>SUMIF(险种!E:E,E:E,险种!Q:Q)-SUMIFS(险种!Q:Q,险种!U:U,"终止",险种!E:E,E:E)</f>
        <v>0</v>
      </c>
      <c r="J139" s="9">
        <f>SUMIFS(险种!Q:Q,险种!U:U,"有效",险种!E:E,E:E)</f>
        <v>0</v>
      </c>
      <c r="K139" s="10">
        <f>SUMIF(险种!E:E,E:E,险种!W:W)</f>
        <v>0</v>
      </c>
      <c r="L139" s="10">
        <f t="shared" si="8"/>
        <v>0</v>
      </c>
      <c r="M139" s="9">
        <f>SUMIFS(险种!Q:Q,险种!E:E,E:E,险种!V:V,"&lt;=20210506")-SUMIFS(险种!Q:Q,险种!U:U,"终止",险种!E:E,E:E,险种!V:V,"&lt;=20210506")</f>
        <v>0</v>
      </c>
      <c r="N139" s="9">
        <f>SUMIFS(险种!Q:Q,险种!U:U,"有效",险种!E:E,E:E,险种!V:V,"&lt;=20210506")</f>
        <v>0</v>
      </c>
      <c r="O139" s="9">
        <f>SUMIFS(险种!Q:Q,险种!E:E,E:E,险种!V:V,"&lt;=20210510")-SUMIFS(险种!Q:Q,险种!U:U,"终止",险种!E:E,E:E,险种!V:V,"&lt;=20210510")</f>
        <v>0</v>
      </c>
      <c r="P139" s="9">
        <f>SUMIFS(险种!Q:Q,险种!U:U,"有效",险种!E:E,E:E,险种!V:V,"&lt;=20210510")</f>
        <v>0</v>
      </c>
      <c r="Q139" s="10">
        <f>SUMIF(险种!E:E,E:E,险种!Y:Y)</f>
        <v>0</v>
      </c>
      <c r="R139" s="9">
        <f t="shared" si="9"/>
        <v>0</v>
      </c>
      <c r="S139" s="10">
        <f>SUMIF(险种!E:E,E:E,险种!Z:Z)</f>
        <v>0</v>
      </c>
      <c r="T139" s="10">
        <f>SUMIFS(险种!Z:Z,险种!U:U,"有效",险种!E:E,E:E)</f>
        <v>0</v>
      </c>
      <c r="U139" s="10">
        <f>SUMIF(认购!D:D,E:E,认购!E:E)</f>
        <v>0</v>
      </c>
      <c r="V139" s="10">
        <f t="shared" si="10"/>
        <v>0</v>
      </c>
      <c r="W139" s="10">
        <f t="shared" si="11"/>
        <v>0</v>
      </c>
      <c r="X139" s="10">
        <f>SUMIF(保单!R:R,E:E,保单!BE:BE)*IF(U:U&gt;1,1,0)</f>
        <v>0</v>
      </c>
    </row>
    <row r="140" spans="1:24">
      <c r="A140" s="5" t="s">
        <v>42</v>
      </c>
      <c r="B140" s="5" t="s">
        <v>43</v>
      </c>
      <c r="C140" s="5" t="s">
        <v>199</v>
      </c>
      <c r="D140" s="5" t="s">
        <v>351</v>
      </c>
      <c r="E140" s="5">
        <v>6360574692</v>
      </c>
      <c r="F140" s="5" t="s">
        <v>126</v>
      </c>
      <c r="G140" s="9">
        <f>SUMIF(险种!E:E,E:E,险种!R:R)-SUMIFS(险种!R:R,险种!U:U,"终止",险种!E:E,E:E)</f>
        <v>0</v>
      </c>
      <c r="H140" s="9">
        <f>SUMIFS(险种!R:R,险种!U:U,"有效",险种!E:E,E:E)</f>
        <v>0</v>
      </c>
      <c r="I140" s="9">
        <f>SUMIF(险种!E:E,E:E,险种!Q:Q)-SUMIFS(险种!Q:Q,险种!U:U,"终止",险种!E:E,E:E)</f>
        <v>0</v>
      </c>
      <c r="J140" s="9">
        <f>SUMIFS(险种!Q:Q,险种!U:U,"有效",险种!E:E,E:E)</f>
        <v>0</v>
      </c>
      <c r="K140" s="10">
        <f>SUMIF(险种!E:E,E:E,险种!W:W)</f>
        <v>0</v>
      </c>
      <c r="L140" s="10">
        <f t="shared" si="8"/>
        <v>0</v>
      </c>
      <c r="M140" s="9">
        <f>SUMIFS(险种!Q:Q,险种!E:E,E:E,险种!V:V,"&lt;=20210506")-SUMIFS(险种!Q:Q,险种!U:U,"终止",险种!E:E,E:E,险种!V:V,"&lt;=20210506")</f>
        <v>0</v>
      </c>
      <c r="N140" s="9">
        <f>SUMIFS(险种!Q:Q,险种!U:U,"有效",险种!E:E,E:E,险种!V:V,"&lt;=20210506")</f>
        <v>0</v>
      </c>
      <c r="O140" s="9">
        <f>SUMIFS(险种!Q:Q,险种!E:E,E:E,险种!V:V,"&lt;=20210510")-SUMIFS(险种!Q:Q,险种!U:U,"终止",险种!E:E,E:E,险种!V:V,"&lt;=20210510")</f>
        <v>0</v>
      </c>
      <c r="P140" s="9">
        <f>SUMIFS(险种!Q:Q,险种!U:U,"有效",险种!E:E,E:E,险种!V:V,"&lt;=20210510")</f>
        <v>0</v>
      </c>
      <c r="Q140" s="10">
        <f>SUMIF(险种!E:E,E:E,险种!Y:Y)</f>
        <v>0</v>
      </c>
      <c r="R140" s="9">
        <f t="shared" si="9"/>
        <v>0</v>
      </c>
      <c r="S140" s="10">
        <f>SUMIF(险种!E:E,E:E,险种!Z:Z)</f>
        <v>0</v>
      </c>
      <c r="T140" s="10">
        <f>SUMIFS(险种!Z:Z,险种!U:U,"有效",险种!E:E,E:E)</f>
        <v>0</v>
      </c>
      <c r="U140" s="10">
        <f>SUMIF(认购!D:D,E:E,认购!E:E)</f>
        <v>200</v>
      </c>
      <c r="V140" s="10">
        <f t="shared" si="10"/>
        <v>0</v>
      </c>
      <c r="W140" s="10">
        <f t="shared" si="11"/>
        <v>0</v>
      </c>
      <c r="X140" s="10">
        <f>SUMIF(保单!R:R,E:E,保单!BE:BE)*IF(U:U&gt;1,1,0)</f>
        <v>0</v>
      </c>
    </row>
    <row r="141" spans="1:24">
      <c r="A141" s="5" t="s">
        <v>42</v>
      </c>
      <c r="B141" s="5" t="s">
        <v>43</v>
      </c>
      <c r="C141" s="5" t="s">
        <v>44</v>
      </c>
      <c r="D141" s="5" t="s">
        <v>352</v>
      </c>
      <c r="E141" s="5">
        <v>6360454082</v>
      </c>
      <c r="F141" s="5" t="s">
        <v>117</v>
      </c>
      <c r="G141" s="9">
        <f>SUMIF(险种!E:E,E:E,险种!R:R)-SUMIFS(险种!R:R,险种!U:U,"终止",险种!E:E,E:E)</f>
        <v>0</v>
      </c>
      <c r="H141" s="9">
        <f>SUMIFS(险种!R:R,险种!U:U,"有效",险种!E:E,E:E)</f>
        <v>0</v>
      </c>
      <c r="I141" s="9">
        <f>SUMIF(险种!E:E,E:E,险种!Q:Q)-SUMIFS(险种!Q:Q,险种!U:U,"终止",险种!E:E,E:E)</f>
        <v>0</v>
      </c>
      <c r="J141" s="9">
        <f>SUMIFS(险种!Q:Q,险种!U:U,"有效",险种!E:E,E:E)</f>
        <v>0</v>
      </c>
      <c r="K141" s="10">
        <f>SUMIF(险种!E:E,E:E,险种!W:W)</f>
        <v>0</v>
      </c>
      <c r="L141" s="10">
        <f t="shared" si="8"/>
        <v>0</v>
      </c>
      <c r="M141" s="9">
        <f>SUMIFS(险种!Q:Q,险种!E:E,E:E,险种!V:V,"&lt;=20210506")-SUMIFS(险种!Q:Q,险种!U:U,"终止",险种!E:E,E:E,险种!V:V,"&lt;=20210506")</f>
        <v>0</v>
      </c>
      <c r="N141" s="9">
        <f>SUMIFS(险种!Q:Q,险种!U:U,"有效",险种!E:E,E:E,险种!V:V,"&lt;=20210506")</f>
        <v>0</v>
      </c>
      <c r="O141" s="9">
        <f>SUMIFS(险种!Q:Q,险种!E:E,E:E,险种!V:V,"&lt;=20210510")-SUMIFS(险种!Q:Q,险种!U:U,"终止",险种!E:E,E:E,险种!V:V,"&lt;=20210510")</f>
        <v>0</v>
      </c>
      <c r="P141" s="9">
        <f>SUMIFS(险种!Q:Q,险种!U:U,"有效",险种!E:E,E:E,险种!V:V,"&lt;=20210510")</f>
        <v>0</v>
      </c>
      <c r="Q141" s="10">
        <f>SUMIF(险种!E:E,E:E,险种!Y:Y)</f>
        <v>0</v>
      </c>
      <c r="R141" s="9">
        <f t="shared" si="9"/>
        <v>0</v>
      </c>
      <c r="S141" s="10">
        <f>SUMIF(险种!E:E,E:E,险种!Z:Z)</f>
        <v>0</v>
      </c>
      <c r="T141" s="10">
        <f>SUMIFS(险种!Z:Z,险种!U:U,"有效",险种!E:E,E:E)</f>
        <v>0</v>
      </c>
      <c r="U141" s="10">
        <f>SUMIF(认购!D:D,E:E,认购!E:E)</f>
        <v>0</v>
      </c>
      <c r="V141" s="10">
        <f t="shared" si="10"/>
        <v>0</v>
      </c>
      <c r="W141" s="10">
        <f t="shared" si="11"/>
        <v>0</v>
      </c>
      <c r="X141" s="10">
        <f>SUMIF(保单!R:R,E:E,保单!BE:BE)*IF(U:U&gt;1,1,0)</f>
        <v>0</v>
      </c>
    </row>
    <row r="142" spans="1:24">
      <c r="A142" s="5" t="s">
        <v>26</v>
      </c>
      <c r="B142" s="5" t="s">
        <v>161</v>
      </c>
      <c r="C142" s="5" t="s">
        <v>188</v>
      </c>
      <c r="D142" s="5" t="s">
        <v>353</v>
      </c>
      <c r="E142" s="5">
        <v>6360270052</v>
      </c>
      <c r="F142" s="5" t="s">
        <v>294</v>
      </c>
      <c r="G142" s="9">
        <f>SUMIF(险种!E:E,E:E,险种!R:R)-SUMIFS(险种!R:R,险种!U:U,"终止",险种!E:E,E:E)</f>
        <v>0</v>
      </c>
      <c r="H142" s="9">
        <f>SUMIFS(险种!R:R,险种!U:U,"有效",险种!E:E,E:E)</f>
        <v>0</v>
      </c>
      <c r="I142" s="9">
        <f>SUMIF(险种!E:E,E:E,险种!Q:Q)-SUMIFS(险种!Q:Q,险种!U:U,"终止",险种!E:E,E:E)</f>
        <v>0</v>
      </c>
      <c r="J142" s="9">
        <f>SUMIFS(险种!Q:Q,险种!U:U,"有效",险种!E:E,E:E)</f>
        <v>0</v>
      </c>
      <c r="K142" s="10">
        <f>SUMIF(险种!E:E,E:E,险种!W:W)</f>
        <v>0</v>
      </c>
      <c r="L142" s="10">
        <f t="shared" si="8"/>
        <v>0</v>
      </c>
      <c r="M142" s="9">
        <f>SUMIFS(险种!Q:Q,险种!E:E,E:E,险种!V:V,"&lt;=20210506")-SUMIFS(险种!Q:Q,险种!U:U,"终止",险种!E:E,E:E,险种!V:V,"&lt;=20210506")</f>
        <v>0</v>
      </c>
      <c r="N142" s="9">
        <f>SUMIFS(险种!Q:Q,险种!U:U,"有效",险种!E:E,E:E,险种!V:V,"&lt;=20210506")</f>
        <v>0</v>
      </c>
      <c r="O142" s="9">
        <f>SUMIFS(险种!Q:Q,险种!E:E,E:E,险种!V:V,"&lt;=20210510")-SUMIFS(险种!Q:Q,险种!U:U,"终止",险种!E:E,E:E,险种!V:V,"&lt;=20210510")</f>
        <v>0</v>
      </c>
      <c r="P142" s="9">
        <f>SUMIFS(险种!Q:Q,险种!U:U,"有效",险种!E:E,E:E,险种!V:V,"&lt;=20210510")</f>
        <v>0</v>
      </c>
      <c r="Q142" s="10">
        <f>SUMIF(险种!E:E,E:E,险种!Y:Y)</f>
        <v>0</v>
      </c>
      <c r="R142" s="9">
        <f t="shared" si="9"/>
        <v>0</v>
      </c>
      <c r="S142" s="10">
        <f>SUMIF(险种!E:E,E:E,险种!Z:Z)</f>
        <v>0</v>
      </c>
      <c r="T142" s="10">
        <f>SUMIFS(险种!Z:Z,险种!U:U,"有效",险种!E:E,E:E)</f>
        <v>0</v>
      </c>
      <c r="U142" s="10">
        <f>SUMIF(认购!D:D,E:E,认购!E:E)</f>
        <v>0</v>
      </c>
      <c r="V142" s="10">
        <f t="shared" si="10"/>
        <v>0</v>
      </c>
      <c r="W142" s="10">
        <f t="shared" si="11"/>
        <v>0</v>
      </c>
      <c r="X142" s="10">
        <f>SUMIF(保单!R:R,E:E,保单!BE:BE)*IF(U:U&gt;1,1,0)</f>
        <v>0</v>
      </c>
    </row>
    <row r="143" spans="1:24">
      <c r="A143" s="5" t="s">
        <v>42</v>
      </c>
      <c r="B143" s="5" t="s">
        <v>43</v>
      </c>
      <c r="C143" s="5" t="s">
        <v>44</v>
      </c>
      <c r="D143" s="5" t="s">
        <v>354</v>
      </c>
      <c r="E143" s="5">
        <v>6359975452</v>
      </c>
      <c r="F143" s="5" t="s">
        <v>117</v>
      </c>
      <c r="G143" s="9">
        <f>SUMIF(险种!E:E,E:E,险种!R:R)-SUMIFS(险种!R:R,险种!U:U,"终止",险种!E:E,E:E)</f>
        <v>0</v>
      </c>
      <c r="H143" s="9">
        <f>SUMIFS(险种!R:R,险种!U:U,"有效",险种!E:E,E:E)</f>
        <v>0</v>
      </c>
      <c r="I143" s="9">
        <f>SUMIF(险种!E:E,E:E,险种!Q:Q)-SUMIFS(险种!Q:Q,险种!U:U,"终止",险种!E:E,E:E)</f>
        <v>0</v>
      </c>
      <c r="J143" s="9">
        <f>SUMIFS(险种!Q:Q,险种!U:U,"有效",险种!E:E,E:E)</f>
        <v>0</v>
      </c>
      <c r="K143" s="10">
        <f>SUMIF(险种!E:E,E:E,险种!W:W)</f>
        <v>0</v>
      </c>
      <c r="L143" s="10">
        <f t="shared" si="8"/>
        <v>0</v>
      </c>
      <c r="M143" s="9">
        <f>SUMIFS(险种!Q:Q,险种!E:E,E:E,险种!V:V,"&lt;=20210506")-SUMIFS(险种!Q:Q,险种!U:U,"终止",险种!E:E,E:E,险种!V:V,"&lt;=20210506")</f>
        <v>0</v>
      </c>
      <c r="N143" s="9">
        <f>SUMIFS(险种!Q:Q,险种!U:U,"有效",险种!E:E,E:E,险种!V:V,"&lt;=20210506")</f>
        <v>0</v>
      </c>
      <c r="O143" s="9">
        <f>SUMIFS(险种!Q:Q,险种!E:E,E:E,险种!V:V,"&lt;=20210510")-SUMIFS(险种!Q:Q,险种!U:U,"终止",险种!E:E,E:E,险种!V:V,"&lt;=20210510")</f>
        <v>0</v>
      </c>
      <c r="P143" s="9">
        <f>SUMIFS(险种!Q:Q,险种!U:U,"有效",险种!E:E,E:E,险种!V:V,"&lt;=20210510")</f>
        <v>0</v>
      </c>
      <c r="Q143" s="10">
        <f>SUMIF(险种!E:E,E:E,险种!Y:Y)</f>
        <v>0</v>
      </c>
      <c r="R143" s="9">
        <f t="shared" si="9"/>
        <v>0</v>
      </c>
      <c r="S143" s="10">
        <f>SUMIF(险种!E:E,E:E,险种!Z:Z)</f>
        <v>0</v>
      </c>
      <c r="T143" s="10">
        <f>SUMIFS(险种!Z:Z,险种!U:U,"有效",险种!E:E,E:E)</f>
        <v>0</v>
      </c>
      <c r="U143" s="10">
        <f>SUMIF(认购!D:D,E:E,认购!E:E)</f>
        <v>0</v>
      </c>
      <c r="V143" s="10">
        <f t="shared" si="10"/>
        <v>0</v>
      </c>
      <c r="W143" s="10">
        <f t="shared" si="11"/>
        <v>0</v>
      </c>
      <c r="X143" s="10">
        <f>SUMIF(保单!R:R,E:E,保单!BE:BE)*IF(U:U&gt;1,1,0)</f>
        <v>0</v>
      </c>
    </row>
    <row r="144" spans="1:24">
      <c r="A144" s="5" t="s">
        <v>26</v>
      </c>
      <c r="B144" s="5" t="s">
        <v>27</v>
      </c>
      <c r="C144" s="5" t="s">
        <v>66</v>
      </c>
      <c r="D144" s="5" t="s">
        <v>355</v>
      </c>
      <c r="E144" s="5">
        <v>6359432432</v>
      </c>
      <c r="F144" s="5" t="s">
        <v>294</v>
      </c>
      <c r="G144" s="9">
        <f>SUMIF(险种!E:E,E:E,险种!R:R)-SUMIFS(险种!R:R,险种!U:U,"终止",险种!E:E,E:E)</f>
        <v>0</v>
      </c>
      <c r="H144" s="9">
        <f>SUMIFS(险种!R:R,险种!U:U,"有效",险种!E:E,E:E)</f>
        <v>0</v>
      </c>
      <c r="I144" s="9">
        <f>SUMIF(险种!E:E,E:E,险种!Q:Q)-SUMIFS(险种!Q:Q,险种!U:U,"终止",险种!E:E,E:E)</f>
        <v>0</v>
      </c>
      <c r="J144" s="9">
        <f>SUMIFS(险种!Q:Q,险种!U:U,"有效",险种!E:E,E:E)</f>
        <v>0</v>
      </c>
      <c r="K144" s="10">
        <f>SUMIF(险种!E:E,E:E,险种!W:W)</f>
        <v>0</v>
      </c>
      <c r="L144" s="10">
        <f t="shared" si="8"/>
        <v>0</v>
      </c>
      <c r="M144" s="9">
        <f>SUMIFS(险种!Q:Q,险种!E:E,E:E,险种!V:V,"&lt;=20210506")-SUMIFS(险种!Q:Q,险种!U:U,"终止",险种!E:E,E:E,险种!V:V,"&lt;=20210506")</f>
        <v>0</v>
      </c>
      <c r="N144" s="9">
        <f>SUMIFS(险种!Q:Q,险种!U:U,"有效",险种!E:E,E:E,险种!V:V,"&lt;=20210506")</f>
        <v>0</v>
      </c>
      <c r="O144" s="9">
        <f>SUMIFS(险种!Q:Q,险种!E:E,E:E,险种!V:V,"&lt;=20210510")-SUMIFS(险种!Q:Q,险种!U:U,"终止",险种!E:E,E:E,险种!V:V,"&lt;=20210510")</f>
        <v>0</v>
      </c>
      <c r="P144" s="9">
        <f>SUMIFS(险种!Q:Q,险种!U:U,"有效",险种!E:E,E:E,险种!V:V,"&lt;=20210510")</f>
        <v>0</v>
      </c>
      <c r="Q144" s="10">
        <f>SUMIF(险种!E:E,E:E,险种!Y:Y)</f>
        <v>0</v>
      </c>
      <c r="R144" s="9">
        <f t="shared" si="9"/>
        <v>0</v>
      </c>
      <c r="S144" s="10">
        <f>SUMIF(险种!E:E,E:E,险种!Z:Z)</f>
        <v>0</v>
      </c>
      <c r="T144" s="10">
        <f>SUMIFS(险种!Z:Z,险种!U:U,"有效",险种!E:E,E:E)</f>
        <v>0</v>
      </c>
      <c r="U144" s="10">
        <f>SUMIF(认购!D:D,E:E,认购!E:E)</f>
        <v>0</v>
      </c>
      <c r="V144" s="10">
        <f t="shared" si="10"/>
        <v>0</v>
      </c>
      <c r="W144" s="10">
        <f t="shared" si="11"/>
        <v>0</v>
      </c>
      <c r="X144" s="10">
        <f>SUMIF(保单!R:R,E:E,保单!BE:BE)*IF(U:U&gt;1,1,0)</f>
        <v>0</v>
      </c>
    </row>
    <row r="145" spans="1:24">
      <c r="A145" s="5" t="s">
        <v>36</v>
      </c>
      <c r="B145" s="5" t="s">
        <v>163</v>
      </c>
      <c r="C145" s="5" t="s">
        <v>178</v>
      </c>
      <c r="D145" s="5" t="s">
        <v>356</v>
      </c>
      <c r="E145" s="5">
        <v>6359420662</v>
      </c>
      <c r="F145" s="5" t="s">
        <v>126</v>
      </c>
      <c r="G145" s="9">
        <f>SUMIF(险种!E:E,E:E,险种!R:R)-SUMIFS(险种!R:R,险种!U:U,"终止",险种!E:E,E:E)</f>
        <v>0</v>
      </c>
      <c r="H145" s="9">
        <f>SUMIFS(险种!R:R,险种!U:U,"有效",险种!E:E,E:E)</f>
        <v>0</v>
      </c>
      <c r="I145" s="9">
        <f>SUMIF(险种!E:E,E:E,险种!Q:Q)-SUMIFS(险种!Q:Q,险种!U:U,"终止",险种!E:E,E:E)</f>
        <v>0</v>
      </c>
      <c r="J145" s="9">
        <f>SUMIFS(险种!Q:Q,险种!U:U,"有效",险种!E:E,E:E)</f>
        <v>0</v>
      </c>
      <c r="K145" s="10">
        <f>SUMIF(险种!E:E,E:E,险种!W:W)</f>
        <v>0</v>
      </c>
      <c r="L145" s="10">
        <f t="shared" si="8"/>
        <v>0</v>
      </c>
      <c r="M145" s="9">
        <f>SUMIFS(险种!Q:Q,险种!E:E,E:E,险种!V:V,"&lt;=20210506")-SUMIFS(险种!Q:Q,险种!U:U,"终止",险种!E:E,E:E,险种!V:V,"&lt;=20210506")</f>
        <v>0</v>
      </c>
      <c r="N145" s="9">
        <f>SUMIFS(险种!Q:Q,险种!U:U,"有效",险种!E:E,E:E,险种!V:V,"&lt;=20210506")</f>
        <v>0</v>
      </c>
      <c r="O145" s="9">
        <f>SUMIFS(险种!Q:Q,险种!E:E,E:E,险种!V:V,"&lt;=20210510")-SUMIFS(险种!Q:Q,险种!U:U,"终止",险种!E:E,E:E,险种!V:V,"&lt;=20210510")</f>
        <v>0</v>
      </c>
      <c r="P145" s="9">
        <f>SUMIFS(险种!Q:Q,险种!U:U,"有效",险种!E:E,E:E,险种!V:V,"&lt;=20210510")</f>
        <v>0</v>
      </c>
      <c r="Q145" s="10">
        <f>SUMIF(险种!E:E,E:E,险种!Y:Y)</f>
        <v>0</v>
      </c>
      <c r="R145" s="9">
        <f t="shared" si="9"/>
        <v>0</v>
      </c>
      <c r="S145" s="10">
        <f>SUMIF(险种!E:E,E:E,险种!Z:Z)</f>
        <v>0</v>
      </c>
      <c r="T145" s="10">
        <f>SUMIFS(险种!Z:Z,险种!U:U,"有效",险种!E:E,E:E)</f>
        <v>0</v>
      </c>
      <c r="U145" s="10">
        <f>SUMIF(认购!D:D,E:E,认购!E:E)</f>
        <v>0</v>
      </c>
      <c r="V145" s="10">
        <f t="shared" si="10"/>
        <v>0</v>
      </c>
      <c r="W145" s="10">
        <f t="shared" si="11"/>
        <v>0</v>
      </c>
      <c r="X145" s="10">
        <f>SUMIF(保单!R:R,E:E,保单!BE:BE)*IF(U:U&gt;1,1,0)</f>
        <v>0</v>
      </c>
    </row>
    <row r="146" spans="1:24">
      <c r="A146" s="5" t="s">
        <v>26</v>
      </c>
      <c r="B146" s="5" t="s">
        <v>194</v>
      </c>
      <c r="C146" s="5" t="s">
        <v>195</v>
      </c>
      <c r="D146" s="5" t="s">
        <v>357</v>
      </c>
      <c r="E146" s="5">
        <v>6358462432</v>
      </c>
      <c r="F146" s="5" t="s">
        <v>294</v>
      </c>
      <c r="G146" s="9">
        <f>SUMIF(险种!E:E,E:E,险种!R:R)-SUMIFS(险种!R:R,险种!U:U,"终止",险种!E:E,E:E)</f>
        <v>0</v>
      </c>
      <c r="H146" s="9">
        <f>SUMIFS(险种!R:R,险种!U:U,"有效",险种!E:E,E:E)</f>
        <v>0</v>
      </c>
      <c r="I146" s="9">
        <f>SUMIF(险种!E:E,E:E,险种!Q:Q)-SUMIFS(险种!Q:Q,险种!U:U,"终止",险种!E:E,E:E)</f>
        <v>0</v>
      </c>
      <c r="J146" s="9">
        <f>SUMIFS(险种!Q:Q,险种!U:U,"有效",险种!E:E,E:E)</f>
        <v>0</v>
      </c>
      <c r="K146" s="10">
        <f>SUMIF(险种!E:E,E:E,险种!W:W)</f>
        <v>0</v>
      </c>
      <c r="L146" s="10">
        <f t="shared" si="8"/>
        <v>0</v>
      </c>
      <c r="M146" s="9">
        <f>SUMIFS(险种!Q:Q,险种!E:E,E:E,险种!V:V,"&lt;=20210506")-SUMIFS(险种!Q:Q,险种!U:U,"终止",险种!E:E,E:E,险种!V:V,"&lt;=20210506")</f>
        <v>0</v>
      </c>
      <c r="N146" s="9">
        <f>SUMIFS(险种!Q:Q,险种!U:U,"有效",险种!E:E,E:E,险种!V:V,"&lt;=20210506")</f>
        <v>0</v>
      </c>
      <c r="O146" s="9">
        <f>SUMIFS(险种!Q:Q,险种!E:E,E:E,险种!V:V,"&lt;=20210510")-SUMIFS(险种!Q:Q,险种!U:U,"终止",险种!E:E,E:E,险种!V:V,"&lt;=20210510")</f>
        <v>0</v>
      </c>
      <c r="P146" s="9">
        <f>SUMIFS(险种!Q:Q,险种!U:U,"有效",险种!E:E,E:E,险种!V:V,"&lt;=20210510")</f>
        <v>0</v>
      </c>
      <c r="Q146" s="10">
        <f>SUMIF(险种!E:E,E:E,险种!Y:Y)</f>
        <v>0</v>
      </c>
      <c r="R146" s="9">
        <f t="shared" si="9"/>
        <v>0</v>
      </c>
      <c r="S146" s="10">
        <f>SUMIF(险种!E:E,E:E,险种!Z:Z)</f>
        <v>0</v>
      </c>
      <c r="T146" s="10">
        <f>SUMIFS(险种!Z:Z,险种!U:U,"有效",险种!E:E,E:E)</f>
        <v>0</v>
      </c>
      <c r="U146" s="10">
        <f>SUMIF(认购!D:D,E:E,认购!E:E)</f>
        <v>0</v>
      </c>
      <c r="V146" s="10">
        <f t="shared" si="10"/>
        <v>0</v>
      </c>
      <c r="W146" s="10">
        <f t="shared" si="11"/>
        <v>0</v>
      </c>
      <c r="X146" s="10">
        <f>SUMIF(保单!R:R,E:E,保单!BE:BE)*IF(U:U&gt;1,1,0)</f>
        <v>0</v>
      </c>
    </row>
    <row r="147" spans="1:24">
      <c r="A147" s="5" t="s">
        <v>42</v>
      </c>
      <c r="B147" s="5" t="s">
        <v>43</v>
      </c>
      <c r="C147" s="5" t="s">
        <v>48</v>
      </c>
      <c r="D147" s="5" t="s">
        <v>358</v>
      </c>
      <c r="E147" s="5">
        <v>6354094732</v>
      </c>
      <c r="F147" s="5" t="s">
        <v>294</v>
      </c>
      <c r="G147" s="9">
        <f>SUMIF(险种!E:E,E:E,险种!R:R)-SUMIFS(险种!R:R,险种!U:U,"终止",险种!E:E,E:E)</f>
        <v>0</v>
      </c>
      <c r="H147" s="9">
        <f>SUMIFS(险种!R:R,险种!U:U,"有效",险种!E:E,E:E)</f>
        <v>0</v>
      </c>
      <c r="I147" s="9">
        <f>SUMIF(险种!E:E,E:E,险种!Q:Q)-SUMIFS(险种!Q:Q,险种!U:U,"终止",险种!E:E,E:E)</f>
        <v>0</v>
      </c>
      <c r="J147" s="9">
        <f>SUMIFS(险种!Q:Q,险种!U:U,"有效",险种!E:E,E:E)</f>
        <v>0</v>
      </c>
      <c r="K147" s="10">
        <f>SUMIF(险种!E:E,E:E,险种!W:W)</f>
        <v>0</v>
      </c>
      <c r="L147" s="10">
        <f t="shared" si="8"/>
        <v>0</v>
      </c>
      <c r="M147" s="9">
        <f>SUMIFS(险种!Q:Q,险种!E:E,E:E,险种!V:V,"&lt;=20210506")-SUMIFS(险种!Q:Q,险种!U:U,"终止",险种!E:E,E:E,险种!V:V,"&lt;=20210506")</f>
        <v>0</v>
      </c>
      <c r="N147" s="9">
        <f>SUMIFS(险种!Q:Q,险种!U:U,"有效",险种!E:E,E:E,险种!V:V,"&lt;=20210506")</f>
        <v>0</v>
      </c>
      <c r="O147" s="9">
        <f>SUMIFS(险种!Q:Q,险种!E:E,E:E,险种!V:V,"&lt;=20210510")-SUMIFS(险种!Q:Q,险种!U:U,"终止",险种!E:E,E:E,险种!V:V,"&lt;=20210510")</f>
        <v>0</v>
      </c>
      <c r="P147" s="9">
        <f>SUMIFS(险种!Q:Q,险种!U:U,"有效",险种!E:E,E:E,险种!V:V,"&lt;=20210510")</f>
        <v>0</v>
      </c>
      <c r="Q147" s="10">
        <f>SUMIF(险种!E:E,E:E,险种!Y:Y)</f>
        <v>0</v>
      </c>
      <c r="R147" s="9">
        <f t="shared" si="9"/>
        <v>0</v>
      </c>
      <c r="S147" s="10">
        <f>SUMIF(险种!E:E,E:E,险种!Z:Z)</f>
        <v>0</v>
      </c>
      <c r="T147" s="10">
        <f>SUMIFS(险种!Z:Z,险种!U:U,"有效",险种!E:E,E:E)</f>
        <v>0</v>
      </c>
      <c r="U147" s="10">
        <f>SUMIF(认购!D:D,E:E,认购!E:E)</f>
        <v>0</v>
      </c>
      <c r="V147" s="10">
        <f t="shared" si="10"/>
        <v>0</v>
      </c>
      <c r="W147" s="10">
        <f t="shared" si="11"/>
        <v>0</v>
      </c>
      <c r="X147" s="10">
        <f>SUMIF(保单!R:R,E:E,保单!BE:BE)*IF(U:U&gt;1,1,0)</f>
        <v>0</v>
      </c>
    </row>
    <row r="148" spans="1:24">
      <c r="A148" s="5" t="s">
        <v>36</v>
      </c>
      <c r="B148" s="5" t="s">
        <v>163</v>
      </c>
      <c r="C148" s="5" t="s">
        <v>170</v>
      </c>
      <c r="D148" s="5" t="s">
        <v>171</v>
      </c>
      <c r="E148" s="5">
        <v>6334160782</v>
      </c>
      <c r="F148" s="5" t="s">
        <v>130</v>
      </c>
      <c r="G148" s="9">
        <f>SUMIF(险种!E:E,E:E,险种!R:R)-SUMIFS(险种!R:R,险种!U:U,"终止",险种!E:E,E:E)</f>
        <v>0</v>
      </c>
      <c r="H148" s="9">
        <f>SUMIFS(险种!R:R,险种!U:U,"有效",险种!E:E,E:E)</f>
        <v>0</v>
      </c>
      <c r="I148" s="9">
        <f>SUMIF(险种!E:E,E:E,险种!Q:Q)-SUMIFS(险种!Q:Q,险种!U:U,"终止",险种!E:E,E:E)</f>
        <v>0</v>
      </c>
      <c r="J148" s="9">
        <f>SUMIFS(险种!Q:Q,险种!U:U,"有效",险种!E:E,E:E)</f>
        <v>0</v>
      </c>
      <c r="K148" s="10">
        <f>SUMIF(险种!E:E,E:E,险种!W:W)</f>
        <v>0</v>
      </c>
      <c r="L148" s="10">
        <f t="shared" si="8"/>
        <v>0</v>
      </c>
      <c r="M148" s="9">
        <f>SUMIFS(险种!Q:Q,险种!E:E,E:E,险种!V:V,"&lt;=20210506")-SUMIFS(险种!Q:Q,险种!U:U,"终止",险种!E:E,E:E,险种!V:V,"&lt;=20210506")</f>
        <v>0</v>
      </c>
      <c r="N148" s="9">
        <f>SUMIFS(险种!Q:Q,险种!U:U,"有效",险种!E:E,E:E,险种!V:V,"&lt;=20210506")</f>
        <v>0</v>
      </c>
      <c r="O148" s="9">
        <f>SUMIFS(险种!Q:Q,险种!E:E,E:E,险种!V:V,"&lt;=20210510")-SUMIFS(险种!Q:Q,险种!U:U,"终止",险种!E:E,E:E,险种!V:V,"&lt;=20210510")</f>
        <v>0</v>
      </c>
      <c r="P148" s="9">
        <f>SUMIFS(险种!Q:Q,险种!U:U,"有效",险种!E:E,E:E,险种!V:V,"&lt;=20210510")</f>
        <v>0</v>
      </c>
      <c r="Q148" s="10">
        <f>SUMIF(险种!E:E,E:E,险种!Y:Y)</f>
        <v>0</v>
      </c>
      <c r="R148" s="9">
        <f t="shared" si="9"/>
        <v>0</v>
      </c>
      <c r="S148" s="10">
        <f>SUMIF(险种!E:E,E:E,险种!Z:Z)</f>
        <v>0</v>
      </c>
      <c r="T148" s="10">
        <f>SUMIFS(险种!Z:Z,险种!U:U,"有效",险种!E:E,E:E)</f>
        <v>0</v>
      </c>
      <c r="U148" s="10">
        <f>SUMIF(认购!D:D,E:E,认购!E:E)</f>
        <v>0</v>
      </c>
      <c r="V148" s="10">
        <f t="shared" si="10"/>
        <v>0</v>
      </c>
      <c r="W148" s="10">
        <f t="shared" si="11"/>
        <v>0</v>
      </c>
      <c r="X148" s="10">
        <f>SUMIF(保单!R:R,E:E,保单!BE:BE)*IF(U:U&gt;1,1,0)</f>
        <v>0</v>
      </c>
    </row>
    <row r="149" spans="1:24">
      <c r="A149" s="5" t="s">
        <v>26</v>
      </c>
      <c r="B149" s="5" t="s">
        <v>27</v>
      </c>
      <c r="C149" s="5" t="s">
        <v>190</v>
      </c>
      <c r="D149" s="5" t="s">
        <v>359</v>
      </c>
      <c r="E149" s="5">
        <v>6328826682</v>
      </c>
      <c r="F149" s="5" t="s">
        <v>126</v>
      </c>
      <c r="G149" s="9">
        <f>SUMIF(险种!E:E,E:E,险种!R:R)-SUMIFS(险种!R:R,险种!U:U,"终止",险种!E:E,E:E)</f>
        <v>0</v>
      </c>
      <c r="H149" s="9">
        <f>SUMIFS(险种!R:R,险种!U:U,"有效",险种!E:E,E:E)</f>
        <v>0</v>
      </c>
      <c r="I149" s="9">
        <f>SUMIF(险种!E:E,E:E,险种!Q:Q)-SUMIFS(险种!Q:Q,险种!U:U,"终止",险种!E:E,E:E)</f>
        <v>0</v>
      </c>
      <c r="J149" s="9">
        <f>SUMIFS(险种!Q:Q,险种!U:U,"有效",险种!E:E,E:E)</f>
        <v>0</v>
      </c>
      <c r="K149" s="10">
        <f>SUMIF(险种!E:E,E:E,险种!W:W)</f>
        <v>0</v>
      </c>
      <c r="L149" s="10">
        <f t="shared" si="8"/>
        <v>0</v>
      </c>
      <c r="M149" s="9">
        <f>SUMIFS(险种!Q:Q,险种!E:E,E:E,险种!V:V,"&lt;=20210506")-SUMIFS(险种!Q:Q,险种!U:U,"终止",险种!E:E,E:E,险种!V:V,"&lt;=20210506")</f>
        <v>0</v>
      </c>
      <c r="N149" s="9">
        <f>SUMIFS(险种!Q:Q,险种!U:U,"有效",险种!E:E,E:E,险种!V:V,"&lt;=20210506")</f>
        <v>0</v>
      </c>
      <c r="O149" s="9">
        <f>SUMIFS(险种!Q:Q,险种!E:E,E:E,险种!V:V,"&lt;=20210510")-SUMIFS(险种!Q:Q,险种!U:U,"终止",险种!E:E,E:E,险种!V:V,"&lt;=20210510")</f>
        <v>0</v>
      </c>
      <c r="P149" s="9">
        <f>SUMIFS(险种!Q:Q,险种!U:U,"有效",险种!E:E,E:E,险种!V:V,"&lt;=20210510")</f>
        <v>0</v>
      </c>
      <c r="Q149" s="10">
        <f>SUMIF(险种!E:E,E:E,险种!Y:Y)</f>
        <v>0</v>
      </c>
      <c r="R149" s="9">
        <f t="shared" si="9"/>
        <v>0</v>
      </c>
      <c r="S149" s="10">
        <f>SUMIF(险种!E:E,E:E,险种!Z:Z)</f>
        <v>0</v>
      </c>
      <c r="T149" s="10">
        <f>SUMIFS(险种!Z:Z,险种!U:U,"有效",险种!E:E,E:E)</f>
        <v>0</v>
      </c>
      <c r="U149" s="10">
        <f>SUMIF(认购!D:D,E:E,认购!E:E)</f>
        <v>0</v>
      </c>
      <c r="V149" s="10">
        <f t="shared" si="10"/>
        <v>0</v>
      </c>
      <c r="W149" s="10">
        <f t="shared" si="11"/>
        <v>0</v>
      </c>
      <c r="X149" s="10">
        <f>SUMIF(保单!R:R,E:E,保单!BE:BE)*IF(U:U&gt;1,1,0)</f>
        <v>0</v>
      </c>
    </row>
    <row r="150" spans="1:24">
      <c r="A150" s="5" t="s">
        <v>26</v>
      </c>
      <c r="B150" s="5" t="s">
        <v>27</v>
      </c>
      <c r="C150" s="5" t="s">
        <v>360</v>
      </c>
      <c r="D150" s="5" t="s">
        <v>361</v>
      </c>
      <c r="E150" s="5">
        <v>6328822112</v>
      </c>
      <c r="F150" s="5" t="s">
        <v>294</v>
      </c>
      <c r="G150" s="9">
        <f>SUMIF(险种!E:E,E:E,险种!R:R)-SUMIFS(险种!R:R,险种!U:U,"终止",险种!E:E,E:E)</f>
        <v>0</v>
      </c>
      <c r="H150" s="9">
        <f>SUMIFS(险种!R:R,险种!U:U,"有效",险种!E:E,E:E)</f>
        <v>0</v>
      </c>
      <c r="I150" s="9">
        <f>SUMIF(险种!E:E,E:E,险种!Q:Q)-SUMIFS(险种!Q:Q,险种!U:U,"终止",险种!E:E,E:E)</f>
        <v>0</v>
      </c>
      <c r="J150" s="9">
        <f>SUMIFS(险种!Q:Q,险种!U:U,"有效",险种!E:E,E:E)</f>
        <v>0</v>
      </c>
      <c r="K150" s="10">
        <f>SUMIF(险种!E:E,E:E,险种!W:W)</f>
        <v>0</v>
      </c>
      <c r="L150" s="10">
        <f t="shared" si="8"/>
        <v>0</v>
      </c>
      <c r="M150" s="9">
        <f>SUMIFS(险种!Q:Q,险种!E:E,E:E,险种!V:V,"&lt;=20210506")-SUMIFS(险种!Q:Q,险种!U:U,"终止",险种!E:E,E:E,险种!V:V,"&lt;=20210506")</f>
        <v>0</v>
      </c>
      <c r="N150" s="9">
        <f>SUMIFS(险种!Q:Q,险种!U:U,"有效",险种!E:E,E:E,险种!V:V,"&lt;=20210506")</f>
        <v>0</v>
      </c>
      <c r="O150" s="9">
        <f>SUMIFS(险种!Q:Q,险种!E:E,E:E,险种!V:V,"&lt;=20210510")-SUMIFS(险种!Q:Q,险种!U:U,"终止",险种!E:E,E:E,险种!V:V,"&lt;=20210510")</f>
        <v>0</v>
      </c>
      <c r="P150" s="9">
        <f>SUMIFS(险种!Q:Q,险种!U:U,"有效",险种!E:E,E:E,险种!V:V,"&lt;=20210510")</f>
        <v>0</v>
      </c>
      <c r="Q150" s="10">
        <f>SUMIF(险种!E:E,E:E,险种!Y:Y)</f>
        <v>0</v>
      </c>
      <c r="R150" s="9">
        <f t="shared" si="9"/>
        <v>0</v>
      </c>
      <c r="S150" s="10">
        <f>SUMIF(险种!E:E,E:E,险种!Z:Z)</f>
        <v>0</v>
      </c>
      <c r="T150" s="10">
        <f>SUMIFS(险种!Z:Z,险种!U:U,"有效",险种!E:E,E:E)</f>
        <v>0</v>
      </c>
      <c r="U150" s="10">
        <f>SUMIF(认购!D:D,E:E,认购!E:E)</f>
        <v>0</v>
      </c>
      <c r="V150" s="10">
        <f t="shared" si="10"/>
        <v>0</v>
      </c>
      <c r="W150" s="10">
        <f t="shared" si="11"/>
        <v>0</v>
      </c>
      <c r="X150" s="10">
        <f>SUMIF(保单!R:R,E:E,保单!BE:BE)*IF(U:U&gt;1,1,0)</f>
        <v>0</v>
      </c>
    </row>
    <row r="151" spans="1:24">
      <c r="A151" s="5" t="s">
        <v>36</v>
      </c>
      <c r="B151" s="5" t="s">
        <v>53</v>
      </c>
      <c r="C151" s="5" t="s">
        <v>54</v>
      </c>
      <c r="D151" s="5" t="s">
        <v>362</v>
      </c>
      <c r="E151" s="5">
        <v>6328454052</v>
      </c>
      <c r="F151" s="5" t="s">
        <v>117</v>
      </c>
      <c r="G151" s="9">
        <f>SUMIF(险种!E:E,E:E,险种!R:R)-SUMIFS(险种!R:R,险种!U:U,"终止",险种!E:E,E:E)</f>
        <v>0</v>
      </c>
      <c r="H151" s="9">
        <f>SUMIFS(险种!R:R,险种!U:U,"有效",险种!E:E,E:E)</f>
        <v>0</v>
      </c>
      <c r="I151" s="9">
        <f>SUMIF(险种!E:E,E:E,险种!Q:Q)-SUMIFS(险种!Q:Q,险种!U:U,"终止",险种!E:E,E:E)</f>
        <v>0</v>
      </c>
      <c r="J151" s="9">
        <f>SUMIFS(险种!Q:Q,险种!U:U,"有效",险种!E:E,E:E)</f>
        <v>0</v>
      </c>
      <c r="K151" s="10">
        <f>SUMIF(险种!E:E,E:E,险种!W:W)</f>
        <v>0</v>
      </c>
      <c r="L151" s="10">
        <f t="shared" si="8"/>
        <v>0</v>
      </c>
      <c r="M151" s="9">
        <f>SUMIFS(险种!Q:Q,险种!E:E,E:E,险种!V:V,"&lt;=20210506")-SUMIFS(险种!Q:Q,险种!U:U,"终止",险种!E:E,E:E,险种!V:V,"&lt;=20210506")</f>
        <v>0</v>
      </c>
      <c r="N151" s="9">
        <f>SUMIFS(险种!Q:Q,险种!U:U,"有效",险种!E:E,E:E,险种!V:V,"&lt;=20210506")</f>
        <v>0</v>
      </c>
      <c r="O151" s="9">
        <f>SUMIFS(险种!Q:Q,险种!E:E,E:E,险种!V:V,"&lt;=20210510")-SUMIFS(险种!Q:Q,险种!U:U,"终止",险种!E:E,E:E,险种!V:V,"&lt;=20210510")</f>
        <v>0</v>
      </c>
      <c r="P151" s="9">
        <f>SUMIFS(险种!Q:Q,险种!U:U,"有效",险种!E:E,E:E,险种!V:V,"&lt;=20210510")</f>
        <v>0</v>
      </c>
      <c r="Q151" s="10">
        <f>SUMIF(险种!E:E,E:E,险种!Y:Y)</f>
        <v>0</v>
      </c>
      <c r="R151" s="9">
        <f t="shared" si="9"/>
        <v>0</v>
      </c>
      <c r="S151" s="10">
        <f>SUMIF(险种!E:E,E:E,险种!Z:Z)</f>
        <v>0</v>
      </c>
      <c r="T151" s="10">
        <f>SUMIFS(险种!Z:Z,险种!U:U,"有效",险种!E:E,E:E)</f>
        <v>0</v>
      </c>
      <c r="U151" s="10">
        <f>SUMIF(认购!D:D,E:E,认购!E:E)</f>
        <v>0</v>
      </c>
      <c r="V151" s="10">
        <f t="shared" si="10"/>
        <v>0</v>
      </c>
      <c r="W151" s="10">
        <f t="shared" si="11"/>
        <v>0</v>
      </c>
      <c r="X151" s="10">
        <f>SUMIF(保单!R:R,E:E,保单!BE:BE)*IF(U:U&gt;1,1,0)</f>
        <v>0</v>
      </c>
    </row>
    <row r="152" spans="1:24">
      <c r="A152" s="5" t="s">
        <v>42</v>
      </c>
      <c r="B152" s="5" t="s">
        <v>43</v>
      </c>
      <c r="C152" s="5" t="s">
        <v>44</v>
      </c>
      <c r="D152" s="5" t="s">
        <v>363</v>
      </c>
      <c r="E152" s="5">
        <v>6328447752</v>
      </c>
      <c r="F152" s="5" t="s">
        <v>294</v>
      </c>
      <c r="G152" s="9">
        <f>SUMIF(险种!E:E,E:E,险种!R:R)-SUMIFS(险种!R:R,险种!U:U,"终止",险种!E:E,E:E)</f>
        <v>0</v>
      </c>
      <c r="H152" s="9">
        <f>SUMIFS(险种!R:R,险种!U:U,"有效",险种!E:E,E:E)</f>
        <v>0</v>
      </c>
      <c r="I152" s="9">
        <f>SUMIF(险种!E:E,E:E,险种!Q:Q)-SUMIFS(险种!Q:Q,险种!U:U,"终止",险种!E:E,E:E)</f>
        <v>0</v>
      </c>
      <c r="J152" s="9">
        <f>SUMIFS(险种!Q:Q,险种!U:U,"有效",险种!E:E,E:E)</f>
        <v>0</v>
      </c>
      <c r="K152" s="10">
        <f>SUMIF(险种!E:E,E:E,险种!W:W)</f>
        <v>0</v>
      </c>
      <c r="L152" s="10">
        <f t="shared" si="8"/>
        <v>0</v>
      </c>
      <c r="M152" s="9">
        <f>SUMIFS(险种!Q:Q,险种!E:E,E:E,险种!V:V,"&lt;=20210506")-SUMIFS(险种!Q:Q,险种!U:U,"终止",险种!E:E,E:E,险种!V:V,"&lt;=20210506")</f>
        <v>0</v>
      </c>
      <c r="N152" s="9">
        <f>SUMIFS(险种!Q:Q,险种!U:U,"有效",险种!E:E,E:E,险种!V:V,"&lt;=20210506")</f>
        <v>0</v>
      </c>
      <c r="O152" s="9">
        <f>SUMIFS(险种!Q:Q,险种!E:E,E:E,险种!V:V,"&lt;=20210510")-SUMIFS(险种!Q:Q,险种!U:U,"终止",险种!E:E,E:E,险种!V:V,"&lt;=20210510")</f>
        <v>0</v>
      </c>
      <c r="P152" s="9">
        <f>SUMIFS(险种!Q:Q,险种!U:U,"有效",险种!E:E,E:E,险种!V:V,"&lt;=20210510")</f>
        <v>0</v>
      </c>
      <c r="Q152" s="10">
        <f>SUMIF(险种!E:E,E:E,险种!Y:Y)</f>
        <v>0</v>
      </c>
      <c r="R152" s="9">
        <f t="shared" si="9"/>
        <v>0</v>
      </c>
      <c r="S152" s="10">
        <f>SUMIF(险种!E:E,E:E,险种!Z:Z)</f>
        <v>0</v>
      </c>
      <c r="T152" s="10">
        <f>SUMIFS(险种!Z:Z,险种!U:U,"有效",险种!E:E,E:E)</f>
        <v>0</v>
      </c>
      <c r="U152" s="10">
        <f>SUMIF(认购!D:D,E:E,认购!E:E)</f>
        <v>0</v>
      </c>
      <c r="V152" s="10">
        <f t="shared" si="10"/>
        <v>0</v>
      </c>
      <c r="W152" s="10">
        <f t="shared" si="11"/>
        <v>0</v>
      </c>
      <c r="X152" s="10">
        <f>SUMIF(保单!R:R,E:E,保单!BE:BE)*IF(U:U&gt;1,1,0)</f>
        <v>0</v>
      </c>
    </row>
    <row r="153" spans="1:24">
      <c r="A153" s="5" t="s">
        <v>26</v>
      </c>
      <c r="B153" s="5" t="s">
        <v>27</v>
      </c>
      <c r="C153" s="5" t="s">
        <v>28</v>
      </c>
      <c r="D153" s="5" t="s">
        <v>364</v>
      </c>
      <c r="E153" s="5">
        <v>6328797672</v>
      </c>
      <c r="F153" s="5" t="s">
        <v>126</v>
      </c>
      <c r="G153" s="9">
        <f>SUMIF(险种!E:E,E:E,险种!R:R)-SUMIFS(险种!R:R,险种!U:U,"终止",险种!E:E,E:E)</f>
        <v>0</v>
      </c>
      <c r="H153" s="9">
        <f>SUMIFS(险种!R:R,险种!U:U,"有效",险种!E:E,E:E)</f>
        <v>0</v>
      </c>
      <c r="I153" s="9">
        <f>SUMIF(险种!E:E,E:E,险种!Q:Q)-SUMIFS(险种!Q:Q,险种!U:U,"终止",险种!E:E,E:E)</f>
        <v>0</v>
      </c>
      <c r="J153" s="9">
        <f>SUMIFS(险种!Q:Q,险种!U:U,"有效",险种!E:E,E:E)</f>
        <v>0</v>
      </c>
      <c r="K153" s="10">
        <f>SUMIF(险种!E:E,E:E,险种!W:W)</f>
        <v>0</v>
      </c>
      <c r="L153" s="10">
        <f t="shared" si="8"/>
        <v>0</v>
      </c>
      <c r="M153" s="9">
        <f>SUMIFS(险种!Q:Q,险种!E:E,E:E,险种!V:V,"&lt;=20210506")-SUMIFS(险种!Q:Q,险种!U:U,"终止",险种!E:E,E:E,险种!V:V,"&lt;=20210506")</f>
        <v>0</v>
      </c>
      <c r="N153" s="9">
        <f>SUMIFS(险种!Q:Q,险种!U:U,"有效",险种!E:E,E:E,险种!V:V,"&lt;=20210506")</f>
        <v>0</v>
      </c>
      <c r="O153" s="9">
        <f>SUMIFS(险种!Q:Q,险种!E:E,E:E,险种!V:V,"&lt;=20210510")-SUMIFS(险种!Q:Q,险种!U:U,"终止",险种!E:E,E:E,险种!V:V,"&lt;=20210510")</f>
        <v>0</v>
      </c>
      <c r="P153" s="9">
        <f>SUMIFS(险种!Q:Q,险种!U:U,"有效",险种!E:E,E:E,险种!V:V,"&lt;=20210510")</f>
        <v>0</v>
      </c>
      <c r="Q153" s="10">
        <f>SUMIF(险种!E:E,E:E,险种!Y:Y)</f>
        <v>0</v>
      </c>
      <c r="R153" s="9">
        <f t="shared" si="9"/>
        <v>0</v>
      </c>
      <c r="S153" s="10">
        <f>SUMIF(险种!E:E,E:E,险种!Z:Z)</f>
        <v>0</v>
      </c>
      <c r="T153" s="10">
        <f>SUMIFS(险种!Z:Z,险种!U:U,"有效",险种!E:E,E:E)</f>
        <v>0</v>
      </c>
      <c r="U153" s="10">
        <f>SUMIF(认购!D:D,E:E,认购!E:E)</f>
        <v>200</v>
      </c>
      <c r="V153" s="10">
        <f t="shared" si="10"/>
        <v>0</v>
      </c>
      <c r="W153" s="10">
        <f t="shared" si="11"/>
        <v>0</v>
      </c>
      <c r="X153" s="10">
        <f>SUMIF(保单!R:R,E:E,保单!BE:BE)*IF(U:U&gt;1,1,0)</f>
        <v>0</v>
      </c>
    </row>
    <row r="154" spans="1:24">
      <c r="A154" s="5" t="s">
        <v>42</v>
      </c>
      <c r="B154" s="5" t="s">
        <v>43</v>
      </c>
      <c r="C154" s="5" t="s">
        <v>48</v>
      </c>
      <c r="D154" s="5" t="s">
        <v>365</v>
      </c>
      <c r="E154" s="5">
        <v>6328391532</v>
      </c>
      <c r="F154" s="5" t="s">
        <v>126</v>
      </c>
      <c r="G154" s="9">
        <f>SUMIF(险种!E:E,E:E,险种!R:R)-SUMIFS(险种!R:R,险种!U:U,"终止",险种!E:E,E:E)</f>
        <v>0</v>
      </c>
      <c r="H154" s="9">
        <f>SUMIFS(险种!R:R,险种!U:U,"有效",险种!E:E,E:E)</f>
        <v>0</v>
      </c>
      <c r="I154" s="9">
        <f>SUMIF(险种!E:E,E:E,险种!Q:Q)-SUMIFS(险种!Q:Q,险种!U:U,"终止",险种!E:E,E:E)</f>
        <v>0</v>
      </c>
      <c r="J154" s="9">
        <f>SUMIFS(险种!Q:Q,险种!U:U,"有效",险种!E:E,E:E)</f>
        <v>0</v>
      </c>
      <c r="K154" s="10">
        <f>SUMIF(险种!E:E,E:E,险种!W:W)</f>
        <v>0</v>
      </c>
      <c r="L154" s="10">
        <f t="shared" si="8"/>
        <v>0</v>
      </c>
      <c r="M154" s="9">
        <f>SUMIFS(险种!Q:Q,险种!E:E,E:E,险种!V:V,"&lt;=20210506")-SUMIFS(险种!Q:Q,险种!U:U,"终止",险种!E:E,E:E,险种!V:V,"&lt;=20210506")</f>
        <v>0</v>
      </c>
      <c r="N154" s="9">
        <f>SUMIFS(险种!Q:Q,险种!U:U,"有效",险种!E:E,E:E,险种!V:V,"&lt;=20210506")</f>
        <v>0</v>
      </c>
      <c r="O154" s="9">
        <f>SUMIFS(险种!Q:Q,险种!E:E,E:E,险种!V:V,"&lt;=20210510")-SUMIFS(险种!Q:Q,险种!U:U,"终止",险种!E:E,E:E,险种!V:V,"&lt;=20210510")</f>
        <v>0</v>
      </c>
      <c r="P154" s="9">
        <f>SUMIFS(险种!Q:Q,险种!U:U,"有效",险种!E:E,E:E,险种!V:V,"&lt;=20210510")</f>
        <v>0</v>
      </c>
      <c r="Q154" s="10">
        <f>SUMIF(险种!E:E,E:E,险种!Y:Y)</f>
        <v>0</v>
      </c>
      <c r="R154" s="9">
        <f t="shared" si="9"/>
        <v>0</v>
      </c>
      <c r="S154" s="10">
        <f>SUMIF(险种!E:E,E:E,险种!Z:Z)</f>
        <v>0</v>
      </c>
      <c r="T154" s="10">
        <f>SUMIFS(险种!Z:Z,险种!U:U,"有效",险种!E:E,E:E)</f>
        <v>0</v>
      </c>
      <c r="U154" s="10">
        <f>SUMIF(认购!D:D,E:E,认购!E:E)</f>
        <v>200</v>
      </c>
      <c r="V154" s="10">
        <f t="shared" si="10"/>
        <v>0</v>
      </c>
      <c r="W154" s="10">
        <f t="shared" si="11"/>
        <v>0</v>
      </c>
      <c r="X154" s="10">
        <f>SUMIF(保单!R:R,E:E,保单!BE:BE)*IF(U:U&gt;1,1,0)</f>
        <v>0</v>
      </c>
    </row>
    <row r="155" spans="1:24">
      <c r="A155" s="5" t="s">
        <v>42</v>
      </c>
      <c r="B155" s="5" t="s">
        <v>43</v>
      </c>
      <c r="C155" s="5" t="s">
        <v>199</v>
      </c>
      <c r="D155" s="5" t="s">
        <v>366</v>
      </c>
      <c r="E155" s="5">
        <v>6326344562</v>
      </c>
      <c r="F155" s="5" t="s">
        <v>294</v>
      </c>
      <c r="G155" s="9">
        <f>SUMIF(险种!E:E,E:E,险种!R:R)-SUMIFS(险种!R:R,险种!U:U,"终止",险种!E:E,E:E)</f>
        <v>0</v>
      </c>
      <c r="H155" s="9">
        <f>SUMIFS(险种!R:R,险种!U:U,"有效",险种!E:E,E:E)</f>
        <v>0</v>
      </c>
      <c r="I155" s="9">
        <f>SUMIF(险种!E:E,E:E,险种!Q:Q)-SUMIFS(险种!Q:Q,险种!U:U,"终止",险种!E:E,E:E)</f>
        <v>0</v>
      </c>
      <c r="J155" s="9">
        <f>SUMIFS(险种!Q:Q,险种!U:U,"有效",险种!E:E,E:E)</f>
        <v>0</v>
      </c>
      <c r="K155" s="10">
        <f>SUMIF(险种!E:E,E:E,险种!W:W)</f>
        <v>0</v>
      </c>
      <c r="L155" s="10">
        <f t="shared" si="8"/>
        <v>0</v>
      </c>
      <c r="M155" s="9">
        <f>SUMIFS(险种!Q:Q,险种!E:E,E:E,险种!V:V,"&lt;=20210506")-SUMIFS(险种!Q:Q,险种!U:U,"终止",险种!E:E,E:E,险种!V:V,"&lt;=20210506")</f>
        <v>0</v>
      </c>
      <c r="N155" s="9">
        <f>SUMIFS(险种!Q:Q,险种!U:U,"有效",险种!E:E,E:E,险种!V:V,"&lt;=20210506")</f>
        <v>0</v>
      </c>
      <c r="O155" s="9">
        <f>SUMIFS(险种!Q:Q,险种!E:E,E:E,险种!V:V,"&lt;=20210510")-SUMIFS(险种!Q:Q,险种!U:U,"终止",险种!E:E,E:E,险种!V:V,"&lt;=20210510")</f>
        <v>0</v>
      </c>
      <c r="P155" s="9">
        <f>SUMIFS(险种!Q:Q,险种!U:U,"有效",险种!E:E,E:E,险种!V:V,"&lt;=20210510")</f>
        <v>0</v>
      </c>
      <c r="Q155" s="10">
        <f>SUMIF(险种!E:E,E:E,险种!Y:Y)</f>
        <v>0</v>
      </c>
      <c r="R155" s="9">
        <f t="shared" si="9"/>
        <v>0</v>
      </c>
      <c r="S155" s="10">
        <f>SUMIF(险种!E:E,E:E,险种!Z:Z)</f>
        <v>0</v>
      </c>
      <c r="T155" s="10">
        <f>SUMIFS(险种!Z:Z,险种!U:U,"有效",险种!E:E,E:E)</f>
        <v>0</v>
      </c>
      <c r="U155" s="10">
        <f>SUMIF(认购!D:D,E:E,认购!E:E)</f>
        <v>0</v>
      </c>
      <c r="V155" s="10">
        <f t="shared" si="10"/>
        <v>0</v>
      </c>
      <c r="W155" s="10">
        <f t="shared" si="11"/>
        <v>0</v>
      </c>
      <c r="X155" s="10">
        <f>SUMIF(保单!R:R,E:E,保单!BE:BE)*IF(U:U&gt;1,1,0)</f>
        <v>0</v>
      </c>
    </row>
    <row r="156" spans="1:24">
      <c r="A156" s="5" t="s">
        <v>36</v>
      </c>
      <c r="B156" s="5" t="s">
        <v>163</v>
      </c>
      <c r="C156" s="5" t="s">
        <v>178</v>
      </c>
      <c r="D156" s="5" t="s">
        <v>367</v>
      </c>
      <c r="E156" s="5">
        <v>6324163412</v>
      </c>
      <c r="F156" s="5" t="s">
        <v>117</v>
      </c>
      <c r="G156" s="9">
        <f>SUMIF(险种!E:E,E:E,险种!R:R)-SUMIFS(险种!R:R,险种!U:U,"终止",险种!E:E,E:E)</f>
        <v>0</v>
      </c>
      <c r="H156" s="9">
        <f>SUMIFS(险种!R:R,险种!U:U,"有效",险种!E:E,E:E)</f>
        <v>0</v>
      </c>
      <c r="I156" s="9">
        <f>SUMIF(险种!E:E,E:E,险种!Q:Q)-SUMIFS(险种!Q:Q,险种!U:U,"终止",险种!E:E,E:E)</f>
        <v>0</v>
      </c>
      <c r="J156" s="9">
        <f>SUMIFS(险种!Q:Q,险种!U:U,"有效",险种!E:E,E:E)</f>
        <v>0</v>
      </c>
      <c r="K156" s="10">
        <f>SUMIF(险种!E:E,E:E,险种!W:W)</f>
        <v>0</v>
      </c>
      <c r="L156" s="10">
        <f t="shared" si="8"/>
        <v>0</v>
      </c>
      <c r="M156" s="9">
        <f>SUMIFS(险种!Q:Q,险种!E:E,E:E,险种!V:V,"&lt;=20210506")-SUMIFS(险种!Q:Q,险种!U:U,"终止",险种!E:E,E:E,险种!V:V,"&lt;=20210506")</f>
        <v>0</v>
      </c>
      <c r="N156" s="9">
        <f>SUMIFS(险种!Q:Q,险种!U:U,"有效",险种!E:E,E:E,险种!V:V,"&lt;=20210506")</f>
        <v>0</v>
      </c>
      <c r="O156" s="9">
        <f>SUMIFS(险种!Q:Q,险种!E:E,E:E,险种!V:V,"&lt;=20210510")-SUMIFS(险种!Q:Q,险种!U:U,"终止",险种!E:E,E:E,险种!V:V,"&lt;=20210510")</f>
        <v>0</v>
      </c>
      <c r="P156" s="9">
        <f>SUMIFS(险种!Q:Q,险种!U:U,"有效",险种!E:E,E:E,险种!V:V,"&lt;=20210510")</f>
        <v>0</v>
      </c>
      <c r="Q156" s="10">
        <f>SUMIF(险种!E:E,E:E,险种!Y:Y)</f>
        <v>0</v>
      </c>
      <c r="R156" s="9">
        <f t="shared" si="9"/>
        <v>0</v>
      </c>
      <c r="S156" s="10">
        <f>SUMIF(险种!E:E,E:E,险种!Z:Z)</f>
        <v>0</v>
      </c>
      <c r="T156" s="10">
        <f>SUMIFS(险种!Z:Z,险种!U:U,"有效",险种!E:E,E:E)</f>
        <v>0</v>
      </c>
      <c r="U156" s="10">
        <f>SUMIF(认购!D:D,E:E,认购!E:E)</f>
        <v>0</v>
      </c>
      <c r="V156" s="10">
        <f t="shared" si="10"/>
        <v>0</v>
      </c>
      <c r="W156" s="10">
        <f t="shared" si="11"/>
        <v>0</v>
      </c>
      <c r="X156" s="10">
        <f>SUMIF(保单!R:R,E:E,保单!BE:BE)*IF(U:U&gt;1,1,0)</f>
        <v>0</v>
      </c>
    </row>
    <row r="157" spans="1:24">
      <c r="A157" s="5" t="s">
        <v>26</v>
      </c>
      <c r="B157" s="5" t="s">
        <v>27</v>
      </c>
      <c r="C157" s="5" t="s">
        <v>190</v>
      </c>
      <c r="D157" s="5" t="s">
        <v>368</v>
      </c>
      <c r="E157" s="5">
        <v>6324067312</v>
      </c>
      <c r="F157" s="5" t="s">
        <v>117</v>
      </c>
      <c r="G157" s="9">
        <f>SUMIF(险种!E:E,E:E,险种!R:R)-SUMIFS(险种!R:R,险种!U:U,"终止",险种!E:E,E:E)</f>
        <v>0</v>
      </c>
      <c r="H157" s="9">
        <f>SUMIFS(险种!R:R,险种!U:U,"有效",险种!E:E,E:E)</f>
        <v>0</v>
      </c>
      <c r="I157" s="9">
        <f>SUMIF(险种!E:E,E:E,险种!Q:Q)-SUMIFS(险种!Q:Q,险种!U:U,"终止",险种!E:E,E:E)</f>
        <v>0</v>
      </c>
      <c r="J157" s="9">
        <f>SUMIFS(险种!Q:Q,险种!U:U,"有效",险种!E:E,E:E)</f>
        <v>0</v>
      </c>
      <c r="K157" s="10">
        <f>SUMIF(险种!E:E,E:E,险种!W:W)</f>
        <v>0</v>
      </c>
      <c r="L157" s="10">
        <f t="shared" si="8"/>
        <v>0</v>
      </c>
      <c r="M157" s="9">
        <f>SUMIFS(险种!Q:Q,险种!E:E,E:E,险种!V:V,"&lt;=20210506")-SUMIFS(险种!Q:Q,险种!U:U,"终止",险种!E:E,E:E,险种!V:V,"&lt;=20210506")</f>
        <v>0</v>
      </c>
      <c r="N157" s="9">
        <f>SUMIFS(险种!Q:Q,险种!U:U,"有效",险种!E:E,E:E,险种!V:V,"&lt;=20210506")</f>
        <v>0</v>
      </c>
      <c r="O157" s="9">
        <f>SUMIFS(险种!Q:Q,险种!E:E,E:E,险种!V:V,"&lt;=20210510")-SUMIFS(险种!Q:Q,险种!U:U,"终止",险种!E:E,E:E,险种!V:V,"&lt;=20210510")</f>
        <v>0</v>
      </c>
      <c r="P157" s="9">
        <f>SUMIFS(险种!Q:Q,险种!U:U,"有效",险种!E:E,E:E,险种!V:V,"&lt;=20210510")</f>
        <v>0</v>
      </c>
      <c r="Q157" s="10">
        <f>SUMIF(险种!E:E,E:E,险种!Y:Y)</f>
        <v>0</v>
      </c>
      <c r="R157" s="9">
        <f t="shared" si="9"/>
        <v>0</v>
      </c>
      <c r="S157" s="10">
        <f>SUMIF(险种!E:E,E:E,险种!Z:Z)</f>
        <v>0</v>
      </c>
      <c r="T157" s="10">
        <f>SUMIFS(险种!Z:Z,险种!U:U,"有效",险种!E:E,E:E)</f>
        <v>0</v>
      </c>
      <c r="U157" s="10">
        <f>SUMIF(认购!D:D,E:E,认购!E:E)</f>
        <v>0</v>
      </c>
      <c r="V157" s="10">
        <f t="shared" si="10"/>
        <v>0</v>
      </c>
      <c r="W157" s="10">
        <f t="shared" si="11"/>
        <v>0</v>
      </c>
      <c r="X157" s="10">
        <f>SUMIF(保单!R:R,E:E,保单!BE:BE)*IF(U:U&gt;1,1,0)</f>
        <v>0</v>
      </c>
    </row>
    <row r="158" spans="1:24">
      <c r="A158" s="5" t="s">
        <v>26</v>
      </c>
      <c r="B158" s="5" t="s">
        <v>161</v>
      </c>
      <c r="C158" s="5" t="s">
        <v>197</v>
      </c>
      <c r="D158" s="5" t="s">
        <v>369</v>
      </c>
      <c r="E158" s="5">
        <v>6323934032</v>
      </c>
      <c r="F158" s="5" t="s">
        <v>294</v>
      </c>
      <c r="G158" s="9">
        <f>SUMIF(险种!E:E,E:E,险种!R:R)-SUMIFS(险种!R:R,险种!U:U,"终止",险种!E:E,E:E)</f>
        <v>0</v>
      </c>
      <c r="H158" s="9">
        <f>SUMIFS(险种!R:R,险种!U:U,"有效",险种!E:E,E:E)</f>
        <v>0</v>
      </c>
      <c r="I158" s="9">
        <f>SUMIF(险种!E:E,E:E,险种!Q:Q)-SUMIFS(险种!Q:Q,险种!U:U,"终止",险种!E:E,E:E)</f>
        <v>0</v>
      </c>
      <c r="J158" s="9">
        <f>SUMIFS(险种!Q:Q,险种!U:U,"有效",险种!E:E,E:E)</f>
        <v>0</v>
      </c>
      <c r="K158" s="10">
        <f>SUMIF(险种!E:E,E:E,险种!W:W)</f>
        <v>0</v>
      </c>
      <c r="L158" s="10">
        <f t="shared" si="8"/>
        <v>0</v>
      </c>
      <c r="M158" s="9">
        <f>SUMIFS(险种!Q:Q,险种!E:E,E:E,险种!V:V,"&lt;=20210506")-SUMIFS(险种!Q:Q,险种!U:U,"终止",险种!E:E,E:E,险种!V:V,"&lt;=20210506")</f>
        <v>0</v>
      </c>
      <c r="N158" s="9">
        <f>SUMIFS(险种!Q:Q,险种!U:U,"有效",险种!E:E,E:E,险种!V:V,"&lt;=20210506")</f>
        <v>0</v>
      </c>
      <c r="O158" s="9">
        <f>SUMIFS(险种!Q:Q,险种!E:E,E:E,险种!V:V,"&lt;=20210510")-SUMIFS(险种!Q:Q,险种!U:U,"终止",险种!E:E,E:E,险种!V:V,"&lt;=20210510")</f>
        <v>0</v>
      </c>
      <c r="P158" s="9">
        <f>SUMIFS(险种!Q:Q,险种!U:U,"有效",险种!E:E,E:E,险种!V:V,"&lt;=20210510")</f>
        <v>0</v>
      </c>
      <c r="Q158" s="10">
        <f>SUMIF(险种!E:E,E:E,险种!Y:Y)</f>
        <v>0</v>
      </c>
      <c r="R158" s="9">
        <f t="shared" si="9"/>
        <v>0</v>
      </c>
      <c r="S158" s="10">
        <f>SUMIF(险种!E:E,E:E,险种!Z:Z)</f>
        <v>0</v>
      </c>
      <c r="T158" s="10">
        <f>SUMIFS(险种!Z:Z,险种!U:U,"有效",险种!E:E,E:E)</f>
        <v>0</v>
      </c>
      <c r="U158" s="10">
        <f>SUMIF(认购!D:D,E:E,认购!E:E)</f>
        <v>0</v>
      </c>
      <c r="V158" s="10">
        <f t="shared" si="10"/>
        <v>0</v>
      </c>
      <c r="W158" s="10">
        <f t="shared" si="11"/>
        <v>0</v>
      </c>
      <c r="X158" s="10">
        <f>SUMIF(保单!R:R,E:E,保单!BE:BE)*IF(U:U&gt;1,1,0)</f>
        <v>0</v>
      </c>
    </row>
    <row r="159" spans="1:24">
      <c r="A159" s="5" t="s">
        <v>26</v>
      </c>
      <c r="B159" s="5" t="s">
        <v>27</v>
      </c>
      <c r="C159" s="5" t="s">
        <v>190</v>
      </c>
      <c r="D159" s="5" t="s">
        <v>370</v>
      </c>
      <c r="E159" s="5">
        <v>6323920462</v>
      </c>
      <c r="F159" s="5" t="s">
        <v>126</v>
      </c>
      <c r="G159" s="9">
        <f>SUMIF(险种!E:E,E:E,险种!R:R)-SUMIFS(险种!R:R,险种!U:U,"终止",险种!E:E,E:E)</f>
        <v>0</v>
      </c>
      <c r="H159" s="9">
        <f>SUMIFS(险种!R:R,险种!U:U,"有效",险种!E:E,E:E)</f>
        <v>0</v>
      </c>
      <c r="I159" s="9">
        <f>SUMIF(险种!E:E,E:E,险种!Q:Q)-SUMIFS(险种!Q:Q,险种!U:U,"终止",险种!E:E,E:E)</f>
        <v>0</v>
      </c>
      <c r="J159" s="9">
        <f>SUMIFS(险种!Q:Q,险种!U:U,"有效",险种!E:E,E:E)</f>
        <v>0</v>
      </c>
      <c r="K159" s="10">
        <f>SUMIF(险种!E:E,E:E,险种!W:W)</f>
        <v>0</v>
      </c>
      <c r="L159" s="10">
        <f t="shared" si="8"/>
        <v>0</v>
      </c>
      <c r="M159" s="9">
        <f>SUMIFS(险种!Q:Q,险种!E:E,E:E,险种!V:V,"&lt;=20210506")-SUMIFS(险种!Q:Q,险种!U:U,"终止",险种!E:E,E:E,险种!V:V,"&lt;=20210506")</f>
        <v>0</v>
      </c>
      <c r="N159" s="9">
        <f>SUMIFS(险种!Q:Q,险种!U:U,"有效",险种!E:E,E:E,险种!V:V,"&lt;=20210506")</f>
        <v>0</v>
      </c>
      <c r="O159" s="9">
        <f>SUMIFS(险种!Q:Q,险种!E:E,E:E,险种!V:V,"&lt;=20210510")-SUMIFS(险种!Q:Q,险种!U:U,"终止",险种!E:E,E:E,险种!V:V,"&lt;=20210510")</f>
        <v>0</v>
      </c>
      <c r="P159" s="9">
        <f>SUMIFS(险种!Q:Q,险种!U:U,"有效",险种!E:E,E:E,险种!V:V,"&lt;=20210510")</f>
        <v>0</v>
      </c>
      <c r="Q159" s="10">
        <f>SUMIF(险种!E:E,E:E,险种!Y:Y)</f>
        <v>0</v>
      </c>
      <c r="R159" s="9">
        <f t="shared" si="9"/>
        <v>0</v>
      </c>
      <c r="S159" s="10">
        <f>SUMIF(险种!E:E,E:E,险种!Z:Z)</f>
        <v>0</v>
      </c>
      <c r="T159" s="10">
        <f>SUMIFS(险种!Z:Z,险种!U:U,"有效",险种!E:E,E:E)</f>
        <v>0</v>
      </c>
      <c r="U159" s="10">
        <f>SUMIF(认购!D:D,E:E,认购!E:E)</f>
        <v>0</v>
      </c>
      <c r="V159" s="10">
        <f t="shared" si="10"/>
        <v>0</v>
      </c>
      <c r="W159" s="10">
        <f t="shared" si="11"/>
        <v>0</v>
      </c>
      <c r="X159" s="10">
        <f>SUMIF(保单!R:R,E:E,保单!BE:BE)*IF(U:U&gt;1,1,0)</f>
        <v>0</v>
      </c>
    </row>
    <row r="160" spans="1:24">
      <c r="A160" s="5" t="s">
        <v>36</v>
      </c>
      <c r="B160" s="5" t="s">
        <v>53</v>
      </c>
      <c r="C160" s="5" t="s">
        <v>54</v>
      </c>
      <c r="D160" s="5" t="s">
        <v>371</v>
      </c>
      <c r="E160" s="5">
        <v>6322624082</v>
      </c>
      <c r="F160" s="5" t="s">
        <v>126</v>
      </c>
      <c r="G160" s="9">
        <f>SUMIF(险种!E:E,E:E,险种!R:R)-SUMIFS(险种!R:R,险种!U:U,"终止",险种!E:E,E:E)</f>
        <v>0</v>
      </c>
      <c r="H160" s="9">
        <f>SUMIFS(险种!R:R,险种!U:U,"有效",险种!E:E,E:E)</f>
        <v>0</v>
      </c>
      <c r="I160" s="9">
        <f>SUMIF(险种!E:E,E:E,险种!Q:Q)-SUMIFS(险种!Q:Q,险种!U:U,"终止",险种!E:E,E:E)</f>
        <v>0</v>
      </c>
      <c r="J160" s="9">
        <f>SUMIFS(险种!Q:Q,险种!U:U,"有效",险种!E:E,E:E)</f>
        <v>0</v>
      </c>
      <c r="K160" s="10">
        <f>SUMIF(险种!E:E,E:E,险种!W:W)</f>
        <v>0</v>
      </c>
      <c r="L160" s="10">
        <f t="shared" si="8"/>
        <v>0</v>
      </c>
      <c r="M160" s="9">
        <f>SUMIFS(险种!Q:Q,险种!E:E,E:E,险种!V:V,"&lt;=20210506")-SUMIFS(险种!Q:Q,险种!U:U,"终止",险种!E:E,E:E,险种!V:V,"&lt;=20210506")</f>
        <v>0</v>
      </c>
      <c r="N160" s="9">
        <f>SUMIFS(险种!Q:Q,险种!U:U,"有效",险种!E:E,E:E,险种!V:V,"&lt;=20210506")</f>
        <v>0</v>
      </c>
      <c r="O160" s="9">
        <f>SUMIFS(险种!Q:Q,险种!E:E,E:E,险种!V:V,"&lt;=20210510")-SUMIFS(险种!Q:Q,险种!U:U,"终止",险种!E:E,E:E,险种!V:V,"&lt;=20210510")</f>
        <v>0</v>
      </c>
      <c r="P160" s="9">
        <f>SUMIFS(险种!Q:Q,险种!U:U,"有效",险种!E:E,E:E,险种!V:V,"&lt;=20210510")</f>
        <v>0</v>
      </c>
      <c r="Q160" s="10">
        <f>SUMIF(险种!E:E,E:E,险种!Y:Y)</f>
        <v>0</v>
      </c>
      <c r="R160" s="9">
        <f t="shared" si="9"/>
        <v>0</v>
      </c>
      <c r="S160" s="10">
        <f>SUMIF(险种!E:E,E:E,险种!Z:Z)</f>
        <v>0</v>
      </c>
      <c r="T160" s="10">
        <f>SUMIFS(险种!Z:Z,险种!U:U,"有效",险种!E:E,E:E)</f>
        <v>0</v>
      </c>
      <c r="U160" s="10">
        <f>SUMIF(认购!D:D,E:E,认购!E:E)</f>
        <v>0</v>
      </c>
      <c r="V160" s="10">
        <f t="shared" si="10"/>
        <v>0</v>
      </c>
      <c r="W160" s="10">
        <f t="shared" si="11"/>
        <v>0</v>
      </c>
      <c r="X160" s="10">
        <f>SUMIF(保单!R:R,E:E,保单!BE:BE)*IF(U:U&gt;1,1,0)</f>
        <v>0</v>
      </c>
    </row>
    <row r="161" spans="1:24">
      <c r="A161" s="5" t="s">
        <v>36</v>
      </c>
      <c r="B161" s="5" t="s">
        <v>163</v>
      </c>
      <c r="C161" s="5" t="s">
        <v>178</v>
      </c>
      <c r="D161" s="5" t="s">
        <v>372</v>
      </c>
      <c r="E161" s="5">
        <v>6323154432</v>
      </c>
      <c r="F161" s="5" t="s">
        <v>126</v>
      </c>
      <c r="G161" s="9">
        <f>SUMIF(险种!E:E,E:E,险种!R:R)-SUMIFS(险种!R:R,险种!U:U,"终止",险种!E:E,E:E)</f>
        <v>0</v>
      </c>
      <c r="H161" s="9">
        <f>SUMIFS(险种!R:R,险种!U:U,"有效",险种!E:E,E:E)</f>
        <v>0</v>
      </c>
      <c r="I161" s="9">
        <f>SUMIF(险种!E:E,E:E,险种!Q:Q)-SUMIFS(险种!Q:Q,险种!U:U,"终止",险种!E:E,E:E)</f>
        <v>0</v>
      </c>
      <c r="J161" s="9">
        <f>SUMIFS(险种!Q:Q,险种!U:U,"有效",险种!E:E,E:E)</f>
        <v>0</v>
      </c>
      <c r="K161" s="10">
        <f>SUMIF(险种!E:E,E:E,险种!W:W)</f>
        <v>0</v>
      </c>
      <c r="L161" s="10">
        <f t="shared" si="8"/>
        <v>0</v>
      </c>
      <c r="M161" s="9">
        <f>SUMIFS(险种!Q:Q,险种!E:E,E:E,险种!V:V,"&lt;=20210506")-SUMIFS(险种!Q:Q,险种!U:U,"终止",险种!E:E,E:E,险种!V:V,"&lt;=20210506")</f>
        <v>0</v>
      </c>
      <c r="N161" s="9">
        <f>SUMIFS(险种!Q:Q,险种!U:U,"有效",险种!E:E,E:E,险种!V:V,"&lt;=20210506")</f>
        <v>0</v>
      </c>
      <c r="O161" s="9">
        <f>SUMIFS(险种!Q:Q,险种!E:E,E:E,险种!V:V,"&lt;=20210510")-SUMIFS(险种!Q:Q,险种!U:U,"终止",险种!E:E,E:E,险种!V:V,"&lt;=20210510")</f>
        <v>0</v>
      </c>
      <c r="P161" s="9">
        <f>SUMIFS(险种!Q:Q,险种!U:U,"有效",险种!E:E,E:E,险种!V:V,"&lt;=20210510")</f>
        <v>0</v>
      </c>
      <c r="Q161" s="10">
        <f>SUMIF(险种!E:E,E:E,险种!Y:Y)</f>
        <v>0</v>
      </c>
      <c r="R161" s="9">
        <f t="shared" si="9"/>
        <v>0</v>
      </c>
      <c r="S161" s="10">
        <f>SUMIF(险种!E:E,E:E,险种!Z:Z)</f>
        <v>0</v>
      </c>
      <c r="T161" s="10">
        <f>SUMIFS(险种!Z:Z,险种!U:U,"有效",险种!E:E,E:E)</f>
        <v>0</v>
      </c>
      <c r="U161" s="10">
        <f>SUMIF(认购!D:D,E:E,认购!E:E)</f>
        <v>0</v>
      </c>
      <c r="V161" s="10">
        <f t="shared" si="10"/>
        <v>0</v>
      </c>
      <c r="W161" s="10">
        <f t="shared" si="11"/>
        <v>0</v>
      </c>
      <c r="X161" s="10">
        <f>SUMIF(保单!R:R,E:E,保单!BE:BE)*IF(U:U&gt;1,1,0)</f>
        <v>0</v>
      </c>
    </row>
    <row r="162" spans="1:24">
      <c r="A162" s="5" t="s">
        <v>26</v>
      </c>
      <c r="B162" s="5" t="s">
        <v>194</v>
      </c>
      <c r="C162" s="5" t="s">
        <v>195</v>
      </c>
      <c r="D162" s="5" t="s">
        <v>373</v>
      </c>
      <c r="E162" s="5">
        <v>6321905202</v>
      </c>
      <c r="F162" s="5" t="s">
        <v>294</v>
      </c>
      <c r="G162" s="9">
        <f>SUMIF(险种!E:E,E:E,险种!R:R)-SUMIFS(险种!R:R,险种!U:U,"终止",险种!E:E,E:E)</f>
        <v>0</v>
      </c>
      <c r="H162" s="9">
        <f>SUMIFS(险种!R:R,险种!U:U,"有效",险种!E:E,E:E)</f>
        <v>0</v>
      </c>
      <c r="I162" s="9">
        <f>SUMIF(险种!E:E,E:E,险种!Q:Q)-SUMIFS(险种!Q:Q,险种!U:U,"终止",险种!E:E,E:E)</f>
        <v>0</v>
      </c>
      <c r="J162" s="9">
        <f>SUMIFS(险种!Q:Q,险种!U:U,"有效",险种!E:E,E:E)</f>
        <v>0</v>
      </c>
      <c r="K162" s="10">
        <f>SUMIF(险种!E:E,E:E,险种!W:W)</f>
        <v>0</v>
      </c>
      <c r="L162" s="10">
        <f t="shared" si="8"/>
        <v>0</v>
      </c>
      <c r="M162" s="9">
        <f>SUMIFS(险种!Q:Q,险种!E:E,E:E,险种!V:V,"&lt;=20210506")-SUMIFS(险种!Q:Q,险种!U:U,"终止",险种!E:E,E:E,险种!V:V,"&lt;=20210506")</f>
        <v>0</v>
      </c>
      <c r="N162" s="9">
        <f>SUMIFS(险种!Q:Q,险种!U:U,"有效",险种!E:E,E:E,险种!V:V,"&lt;=20210506")</f>
        <v>0</v>
      </c>
      <c r="O162" s="9">
        <f>SUMIFS(险种!Q:Q,险种!E:E,E:E,险种!V:V,"&lt;=20210510")-SUMIFS(险种!Q:Q,险种!U:U,"终止",险种!E:E,E:E,险种!V:V,"&lt;=20210510")</f>
        <v>0</v>
      </c>
      <c r="P162" s="9">
        <f>SUMIFS(险种!Q:Q,险种!U:U,"有效",险种!E:E,E:E,险种!V:V,"&lt;=20210510")</f>
        <v>0</v>
      </c>
      <c r="Q162" s="10">
        <f>SUMIF(险种!E:E,E:E,险种!Y:Y)</f>
        <v>0</v>
      </c>
      <c r="R162" s="9">
        <f t="shared" si="9"/>
        <v>0</v>
      </c>
      <c r="S162" s="10">
        <f>SUMIF(险种!E:E,E:E,险种!Z:Z)</f>
        <v>0</v>
      </c>
      <c r="T162" s="10">
        <f>SUMIFS(险种!Z:Z,险种!U:U,"有效",险种!E:E,E:E)</f>
        <v>0</v>
      </c>
      <c r="U162" s="10">
        <f>SUMIF(认购!D:D,E:E,认购!E:E)</f>
        <v>0</v>
      </c>
      <c r="V162" s="10">
        <f t="shared" si="10"/>
        <v>0</v>
      </c>
      <c r="W162" s="10">
        <f t="shared" si="11"/>
        <v>0</v>
      </c>
      <c r="X162" s="10">
        <f>SUMIF(保单!R:R,E:E,保单!BE:BE)*IF(U:U&gt;1,1,0)</f>
        <v>0</v>
      </c>
    </row>
    <row r="163" spans="1:24">
      <c r="A163" s="5" t="s">
        <v>42</v>
      </c>
      <c r="B163" s="5" t="s">
        <v>43</v>
      </c>
      <c r="C163" s="5" t="s">
        <v>199</v>
      </c>
      <c r="D163" s="5" t="s">
        <v>374</v>
      </c>
      <c r="E163" s="5">
        <v>6293781572</v>
      </c>
      <c r="F163" s="5" t="s">
        <v>294</v>
      </c>
      <c r="G163" s="9">
        <f>SUMIF(险种!E:E,E:E,险种!R:R)-SUMIFS(险种!R:R,险种!U:U,"终止",险种!E:E,E:E)</f>
        <v>0</v>
      </c>
      <c r="H163" s="9">
        <f>SUMIFS(险种!R:R,险种!U:U,"有效",险种!E:E,E:E)</f>
        <v>0</v>
      </c>
      <c r="I163" s="9">
        <f>SUMIF(险种!E:E,E:E,险种!Q:Q)-SUMIFS(险种!Q:Q,险种!U:U,"终止",险种!E:E,E:E)</f>
        <v>0</v>
      </c>
      <c r="J163" s="9">
        <f>SUMIFS(险种!Q:Q,险种!U:U,"有效",险种!E:E,E:E)</f>
        <v>0</v>
      </c>
      <c r="K163" s="10">
        <f>SUMIF(险种!E:E,E:E,险种!W:W)</f>
        <v>0</v>
      </c>
      <c r="L163" s="10">
        <f t="shared" si="8"/>
        <v>0</v>
      </c>
      <c r="M163" s="9">
        <f>SUMIFS(险种!Q:Q,险种!E:E,E:E,险种!V:V,"&lt;=20210506")-SUMIFS(险种!Q:Q,险种!U:U,"终止",险种!E:E,E:E,险种!V:V,"&lt;=20210506")</f>
        <v>0</v>
      </c>
      <c r="N163" s="9">
        <f>SUMIFS(险种!Q:Q,险种!U:U,"有效",险种!E:E,E:E,险种!V:V,"&lt;=20210506")</f>
        <v>0</v>
      </c>
      <c r="O163" s="9">
        <f>SUMIFS(险种!Q:Q,险种!E:E,E:E,险种!V:V,"&lt;=20210510")-SUMIFS(险种!Q:Q,险种!U:U,"终止",险种!E:E,E:E,险种!V:V,"&lt;=20210510")</f>
        <v>0</v>
      </c>
      <c r="P163" s="9">
        <f>SUMIFS(险种!Q:Q,险种!U:U,"有效",险种!E:E,E:E,险种!V:V,"&lt;=20210510")</f>
        <v>0</v>
      </c>
      <c r="Q163" s="10">
        <f>SUMIF(险种!E:E,E:E,险种!Y:Y)</f>
        <v>0</v>
      </c>
      <c r="R163" s="9">
        <f t="shared" si="9"/>
        <v>0</v>
      </c>
      <c r="S163" s="10">
        <f>SUMIF(险种!E:E,E:E,险种!Z:Z)</f>
        <v>0</v>
      </c>
      <c r="T163" s="10">
        <f>SUMIFS(险种!Z:Z,险种!U:U,"有效",险种!E:E,E:E)</f>
        <v>0</v>
      </c>
      <c r="U163" s="10">
        <f>SUMIF(认购!D:D,E:E,认购!E:E)</f>
        <v>0</v>
      </c>
      <c r="V163" s="10">
        <f t="shared" si="10"/>
        <v>0</v>
      </c>
      <c r="W163" s="10">
        <f t="shared" si="11"/>
        <v>0</v>
      </c>
      <c r="X163" s="10">
        <f>SUMIF(保单!R:R,E:E,保单!BE:BE)*IF(U:U&gt;1,1,0)</f>
        <v>0</v>
      </c>
    </row>
    <row r="164" spans="1:24">
      <c r="A164" s="5" t="s">
        <v>36</v>
      </c>
      <c r="B164" s="5" t="s">
        <v>163</v>
      </c>
      <c r="C164" s="5" t="s">
        <v>178</v>
      </c>
      <c r="D164" s="5" t="s">
        <v>375</v>
      </c>
      <c r="E164" s="5">
        <v>6278827232</v>
      </c>
      <c r="F164" s="5" t="s">
        <v>294</v>
      </c>
      <c r="G164" s="9">
        <f>SUMIF(险种!E:E,E:E,险种!R:R)-SUMIFS(险种!R:R,险种!U:U,"终止",险种!E:E,E:E)</f>
        <v>0</v>
      </c>
      <c r="H164" s="9">
        <f>SUMIFS(险种!R:R,险种!U:U,"有效",险种!E:E,E:E)</f>
        <v>0</v>
      </c>
      <c r="I164" s="9">
        <f>SUMIF(险种!E:E,E:E,险种!Q:Q)-SUMIFS(险种!Q:Q,险种!U:U,"终止",险种!E:E,E:E)</f>
        <v>0</v>
      </c>
      <c r="J164" s="9">
        <f>SUMIFS(险种!Q:Q,险种!U:U,"有效",险种!E:E,E:E)</f>
        <v>0</v>
      </c>
      <c r="K164" s="10">
        <f>SUMIF(险种!E:E,E:E,险种!W:W)</f>
        <v>0</v>
      </c>
      <c r="L164" s="10">
        <f t="shared" si="8"/>
        <v>0</v>
      </c>
      <c r="M164" s="9">
        <f>SUMIFS(险种!Q:Q,险种!E:E,E:E,险种!V:V,"&lt;=20210506")-SUMIFS(险种!Q:Q,险种!U:U,"终止",险种!E:E,E:E,险种!V:V,"&lt;=20210506")</f>
        <v>0</v>
      </c>
      <c r="N164" s="9">
        <f>SUMIFS(险种!Q:Q,险种!U:U,"有效",险种!E:E,E:E,险种!V:V,"&lt;=20210506")</f>
        <v>0</v>
      </c>
      <c r="O164" s="9">
        <f>SUMIFS(险种!Q:Q,险种!E:E,E:E,险种!V:V,"&lt;=20210510")-SUMIFS(险种!Q:Q,险种!U:U,"终止",险种!E:E,E:E,险种!V:V,"&lt;=20210510")</f>
        <v>0</v>
      </c>
      <c r="P164" s="9">
        <f>SUMIFS(险种!Q:Q,险种!U:U,"有效",险种!E:E,E:E,险种!V:V,"&lt;=20210510")</f>
        <v>0</v>
      </c>
      <c r="Q164" s="10">
        <f>SUMIF(险种!E:E,E:E,险种!Y:Y)</f>
        <v>0</v>
      </c>
      <c r="R164" s="9">
        <f t="shared" si="9"/>
        <v>0</v>
      </c>
      <c r="S164" s="10">
        <f>SUMIF(险种!E:E,E:E,险种!Z:Z)</f>
        <v>0</v>
      </c>
      <c r="T164" s="10">
        <f>SUMIFS(险种!Z:Z,险种!U:U,"有效",险种!E:E,E:E)</f>
        <v>0</v>
      </c>
      <c r="U164" s="10">
        <f>SUMIF(认购!D:D,E:E,认购!E:E)</f>
        <v>0</v>
      </c>
      <c r="V164" s="10">
        <f t="shared" si="10"/>
        <v>0</v>
      </c>
      <c r="W164" s="10">
        <f t="shared" si="11"/>
        <v>0</v>
      </c>
      <c r="X164" s="10">
        <f>SUMIF(保单!R:R,E:E,保单!BE:BE)*IF(U:U&gt;1,1,0)</f>
        <v>0</v>
      </c>
    </row>
    <row r="165" spans="1:24">
      <c r="A165" s="5" t="s">
        <v>36</v>
      </c>
      <c r="B165" s="5" t="s">
        <v>163</v>
      </c>
      <c r="C165" s="5" t="s">
        <v>178</v>
      </c>
      <c r="D165" s="5" t="s">
        <v>376</v>
      </c>
      <c r="E165" s="5">
        <v>6273949122</v>
      </c>
      <c r="F165" s="5" t="s">
        <v>117</v>
      </c>
      <c r="G165" s="9">
        <f>SUMIF(险种!E:E,E:E,险种!R:R)-SUMIFS(险种!R:R,险种!U:U,"终止",险种!E:E,E:E)</f>
        <v>0</v>
      </c>
      <c r="H165" s="9">
        <f>SUMIFS(险种!R:R,险种!U:U,"有效",险种!E:E,E:E)</f>
        <v>0</v>
      </c>
      <c r="I165" s="9">
        <f>SUMIF(险种!E:E,E:E,险种!Q:Q)-SUMIFS(险种!Q:Q,险种!U:U,"终止",险种!E:E,E:E)</f>
        <v>0</v>
      </c>
      <c r="J165" s="9">
        <f>SUMIFS(险种!Q:Q,险种!U:U,"有效",险种!E:E,E:E)</f>
        <v>0</v>
      </c>
      <c r="K165" s="10">
        <f>SUMIF(险种!E:E,E:E,险种!W:W)</f>
        <v>0</v>
      </c>
      <c r="L165" s="10">
        <f t="shared" si="8"/>
        <v>0</v>
      </c>
      <c r="M165" s="9">
        <f>SUMIFS(险种!Q:Q,险种!E:E,E:E,险种!V:V,"&lt;=20210506")-SUMIFS(险种!Q:Q,险种!U:U,"终止",险种!E:E,E:E,险种!V:V,"&lt;=20210506")</f>
        <v>0</v>
      </c>
      <c r="N165" s="9">
        <f>SUMIFS(险种!Q:Q,险种!U:U,"有效",险种!E:E,E:E,险种!V:V,"&lt;=20210506")</f>
        <v>0</v>
      </c>
      <c r="O165" s="9">
        <f>SUMIFS(险种!Q:Q,险种!E:E,E:E,险种!V:V,"&lt;=20210510")-SUMIFS(险种!Q:Q,险种!U:U,"终止",险种!E:E,E:E,险种!V:V,"&lt;=20210510")</f>
        <v>0</v>
      </c>
      <c r="P165" s="9">
        <f>SUMIFS(险种!Q:Q,险种!U:U,"有效",险种!E:E,E:E,险种!V:V,"&lt;=20210510")</f>
        <v>0</v>
      </c>
      <c r="Q165" s="10">
        <f>SUMIF(险种!E:E,E:E,险种!Y:Y)</f>
        <v>0</v>
      </c>
      <c r="R165" s="9">
        <f t="shared" si="9"/>
        <v>0</v>
      </c>
      <c r="S165" s="10">
        <f>SUMIF(险种!E:E,E:E,险种!Z:Z)</f>
        <v>0</v>
      </c>
      <c r="T165" s="10">
        <f>SUMIFS(险种!Z:Z,险种!U:U,"有效",险种!E:E,E:E)</f>
        <v>0</v>
      </c>
      <c r="U165" s="10">
        <f>SUMIF(认购!D:D,E:E,认购!E:E)</f>
        <v>0</v>
      </c>
      <c r="V165" s="10">
        <f t="shared" si="10"/>
        <v>0</v>
      </c>
      <c r="W165" s="10">
        <f t="shared" si="11"/>
        <v>0</v>
      </c>
      <c r="X165" s="10">
        <f>SUMIF(保单!R:R,E:E,保单!BE:BE)*IF(U:U&gt;1,1,0)</f>
        <v>0</v>
      </c>
    </row>
    <row r="166" spans="1:24">
      <c r="A166" s="5" t="s">
        <v>42</v>
      </c>
      <c r="B166" s="5" t="s">
        <v>43</v>
      </c>
      <c r="C166" s="5" t="s">
        <v>199</v>
      </c>
      <c r="D166" s="5" t="s">
        <v>377</v>
      </c>
      <c r="E166" s="5">
        <v>6274418752</v>
      </c>
      <c r="F166" s="5" t="s">
        <v>294</v>
      </c>
      <c r="G166" s="9">
        <f>SUMIF(险种!E:E,E:E,险种!R:R)-SUMIFS(险种!R:R,险种!U:U,"终止",险种!E:E,E:E)</f>
        <v>0</v>
      </c>
      <c r="H166" s="9">
        <f>SUMIFS(险种!R:R,险种!U:U,"有效",险种!E:E,E:E)</f>
        <v>0</v>
      </c>
      <c r="I166" s="9">
        <f>SUMIF(险种!E:E,E:E,险种!Q:Q)-SUMIFS(险种!Q:Q,险种!U:U,"终止",险种!E:E,E:E)</f>
        <v>0</v>
      </c>
      <c r="J166" s="9">
        <f>SUMIFS(险种!Q:Q,险种!U:U,"有效",险种!E:E,E:E)</f>
        <v>0</v>
      </c>
      <c r="K166" s="10">
        <f>SUMIF(险种!E:E,E:E,险种!W:W)</f>
        <v>0</v>
      </c>
      <c r="L166" s="10">
        <f t="shared" si="8"/>
        <v>0</v>
      </c>
      <c r="M166" s="9">
        <f>SUMIFS(险种!Q:Q,险种!E:E,E:E,险种!V:V,"&lt;=20210506")-SUMIFS(险种!Q:Q,险种!U:U,"终止",险种!E:E,E:E,险种!V:V,"&lt;=20210506")</f>
        <v>0</v>
      </c>
      <c r="N166" s="9">
        <f>SUMIFS(险种!Q:Q,险种!U:U,"有效",险种!E:E,E:E,险种!V:V,"&lt;=20210506")</f>
        <v>0</v>
      </c>
      <c r="O166" s="9">
        <f>SUMIFS(险种!Q:Q,险种!E:E,E:E,险种!V:V,"&lt;=20210510")-SUMIFS(险种!Q:Q,险种!U:U,"终止",险种!E:E,E:E,险种!V:V,"&lt;=20210510")</f>
        <v>0</v>
      </c>
      <c r="P166" s="9">
        <f>SUMIFS(险种!Q:Q,险种!U:U,"有效",险种!E:E,E:E,险种!V:V,"&lt;=20210510")</f>
        <v>0</v>
      </c>
      <c r="Q166" s="10">
        <f>SUMIF(险种!E:E,E:E,险种!Y:Y)</f>
        <v>0</v>
      </c>
      <c r="R166" s="9">
        <f t="shared" si="9"/>
        <v>0</v>
      </c>
      <c r="S166" s="10">
        <f>SUMIF(险种!E:E,E:E,险种!Z:Z)</f>
        <v>0</v>
      </c>
      <c r="T166" s="10">
        <f>SUMIFS(险种!Z:Z,险种!U:U,"有效",险种!E:E,E:E)</f>
        <v>0</v>
      </c>
      <c r="U166" s="10">
        <f>SUMIF(认购!D:D,E:E,认购!E:E)</f>
        <v>0</v>
      </c>
      <c r="V166" s="10">
        <f t="shared" si="10"/>
        <v>0</v>
      </c>
      <c r="W166" s="10">
        <f t="shared" si="11"/>
        <v>0</v>
      </c>
      <c r="X166" s="10">
        <f>SUMIF(保单!R:R,E:E,保单!BE:BE)*IF(U:U&gt;1,1,0)</f>
        <v>0</v>
      </c>
    </row>
    <row r="167" spans="1:24">
      <c r="A167" s="5" t="s">
        <v>42</v>
      </c>
      <c r="B167" s="5" t="s">
        <v>43</v>
      </c>
      <c r="C167" s="5" t="s">
        <v>44</v>
      </c>
      <c r="D167" s="5" t="s">
        <v>378</v>
      </c>
      <c r="E167" s="5">
        <v>6272495022</v>
      </c>
      <c r="F167" s="5" t="s">
        <v>294</v>
      </c>
      <c r="G167" s="9">
        <f>SUMIF(险种!E:E,E:E,险种!R:R)-SUMIFS(险种!R:R,险种!U:U,"终止",险种!E:E,E:E)</f>
        <v>0</v>
      </c>
      <c r="H167" s="9">
        <f>SUMIFS(险种!R:R,险种!U:U,"有效",险种!E:E,E:E)</f>
        <v>0</v>
      </c>
      <c r="I167" s="9">
        <f>SUMIF(险种!E:E,E:E,险种!Q:Q)-SUMIFS(险种!Q:Q,险种!U:U,"终止",险种!E:E,E:E)</f>
        <v>0</v>
      </c>
      <c r="J167" s="9">
        <f>SUMIFS(险种!Q:Q,险种!U:U,"有效",险种!E:E,E:E)</f>
        <v>0</v>
      </c>
      <c r="K167" s="10">
        <f>SUMIF(险种!E:E,E:E,险种!W:W)</f>
        <v>0</v>
      </c>
      <c r="L167" s="10">
        <f t="shared" si="8"/>
        <v>0</v>
      </c>
      <c r="M167" s="9">
        <f>SUMIFS(险种!Q:Q,险种!E:E,E:E,险种!V:V,"&lt;=20210506")-SUMIFS(险种!Q:Q,险种!U:U,"终止",险种!E:E,E:E,险种!V:V,"&lt;=20210506")</f>
        <v>0</v>
      </c>
      <c r="N167" s="9">
        <f>SUMIFS(险种!Q:Q,险种!U:U,"有效",险种!E:E,E:E,险种!V:V,"&lt;=20210506")</f>
        <v>0</v>
      </c>
      <c r="O167" s="9">
        <f>SUMIFS(险种!Q:Q,险种!E:E,E:E,险种!V:V,"&lt;=20210510")-SUMIFS(险种!Q:Q,险种!U:U,"终止",险种!E:E,E:E,险种!V:V,"&lt;=20210510")</f>
        <v>0</v>
      </c>
      <c r="P167" s="9">
        <f>SUMIFS(险种!Q:Q,险种!U:U,"有效",险种!E:E,E:E,险种!V:V,"&lt;=20210510")</f>
        <v>0</v>
      </c>
      <c r="Q167" s="10">
        <f>SUMIF(险种!E:E,E:E,险种!Y:Y)</f>
        <v>0</v>
      </c>
      <c r="R167" s="9">
        <f t="shared" si="9"/>
        <v>0</v>
      </c>
      <c r="S167" s="10">
        <f>SUMIF(险种!E:E,E:E,险种!Z:Z)</f>
        <v>0</v>
      </c>
      <c r="T167" s="10">
        <f>SUMIFS(险种!Z:Z,险种!U:U,"有效",险种!E:E,E:E)</f>
        <v>0</v>
      </c>
      <c r="U167" s="10">
        <f>SUMIF(认购!D:D,E:E,认购!E:E)</f>
        <v>0</v>
      </c>
      <c r="V167" s="10">
        <f t="shared" si="10"/>
        <v>0</v>
      </c>
      <c r="W167" s="10">
        <f t="shared" si="11"/>
        <v>0</v>
      </c>
      <c r="X167" s="10">
        <f>SUMIF(保单!R:R,E:E,保单!BE:BE)*IF(U:U&gt;1,1,0)</f>
        <v>0</v>
      </c>
    </row>
    <row r="168" spans="1:24">
      <c r="A168" s="5" t="s">
        <v>36</v>
      </c>
      <c r="B168" s="5" t="s">
        <v>163</v>
      </c>
      <c r="C168" s="5" t="s">
        <v>178</v>
      </c>
      <c r="D168" s="5" t="s">
        <v>379</v>
      </c>
      <c r="E168" s="5">
        <v>6271123452</v>
      </c>
      <c r="F168" s="5" t="s">
        <v>126</v>
      </c>
      <c r="G168" s="9">
        <f>SUMIF(险种!E:E,E:E,险种!R:R)-SUMIFS(险种!R:R,险种!U:U,"终止",险种!E:E,E:E)</f>
        <v>0</v>
      </c>
      <c r="H168" s="9">
        <f>SUMIFS(险种!R:R,险种!U:U,"有效",险种!E:E,E:E)</f>
        <v>0</v>
      </c>
      <c r="I168" s="9">
        <f>SUMIF(险种!E:E,E:E,险种!Q:Q)-SUMIFS(险种!Q:Q,险种!U:U,"终止",险种!E:E,E:E)</f>
        <v>0</v>
      </c>
      <c r="J168" s="9">
        <f>SUMIFS(险种!Q:Q,险种!U:U,"有效",险种!E:E,E:E)</f>
        <v>0</v>
      </c>
      <c r="K168" s="10">
        <f>SUMIF(险种!E:E,E:E,险种!W:W)</f>
        <v>0</v>
      </c>
      <c r="L168" s="10">
        <f t="shared" si="8"/>
        <v>0</v>
      </c>
      <c r="M168" s="9">
        <f>SUMIFS(险种!Q:Q,险种!E:E,E:E,险种!V:V,"&lt;=20210506")-SUMIFS(险种!Q:Q,险种!U:U,"终止",险种!E:E,E:E,险种!V:V,"&lt;=20210506")</f>
        <v>0</v>
      </c>
      <c r="N168" s="9">
        <f>SUMIFS(险种!Q:Q,险种!U:U,"有效",险种!E:E,E:E,险种!V:V,"&lt;=20210506")</f>
        <v>0</v>
      </c>
      <c r="O168" s="9">
        <f>SUMIFS(险种!Q:Q,险种!E:E,E:E,险种!V:V,"&lt;=20210510")-SUMIFS(险种!Q:Q,险种!U:U,"终止",险种!E:E,E:E,险种!V:V,"&lt;=20210510")</f>
        <v>0</v>
      </c>
      <c r="P168" s="9">
        <f>SUMIFS(险种!Q:Q,险种!U:U,"有效",险种!E:E,E:E,险种!V:V,"&lt;=20210510")</f>
        <v>0</v>
      </c>
      <c r="Q168" s="10">
        <f>SUMIF(险种!E:E,E:E,险种!Y:Y)</f>
        <v>0</v>
      </c>
      <c r="R168" s="9">
        <f t="shared" si="9"/>
        <v>0</v>
      </c>
      <c r="S168" s="10">
        <f>SUMIF(险种!E:E,E:E,险种!Z:Z)</f>
        <v>0</v>
      </c>
      <c r="T168" s="10">
        <f>SUMIFS(险种!Z:Z,险种!U:U,"有效",险种!E:E,E:E)</f>
        <v>0</v>
      </c>
      <c r="U168" s="10">
        <f>SUMIF(认购!D:D,E:E,认购!E:E)</f>
        <v>0</v>
      </c>
      <c r="V168" s="10">
        <f t="shared" si="10"/>
        <v>0</v>
      </c>
      <c r="W168" s="10">
        <f t="shared" si="11"/>
        <v>0</v>
      </c>
      <c r="X168" s="10">
        <f>SUMIF(保单!R:R,E:E,保单!BE:BE)*IF(U:U&gt;1,1,0)</f>
        <v>0</v>
      </c>
    </row>
    <row r="169" spans="1:24">
      <c r="A169" s="5" t="s">
        <v>26</v>
      </c>
      <c r="B169" s="5" t="s">
        <v>161</v>
      </c>
      <c r="C169" s="5" t="s">
        <v>188</v>
      </c>
      <c r="D169" s="5" t="s">
        <v>380</v>
      </c>
      <c r="E169" s="5">
        <v>6270653892</v>
      </c>
      <c r="F169" s="5" t="s">
        <v>126</v>
      </c>
      <c r="G169" s="9">
        <f>SUMIF(险种!E:E,E:E,险种!R:R)-SUMIFS(险种!R:R,险种!U:U,"终止",险种!E:E,E:E)</f>
        <v>0</v>
      </c>
      <c r="H169" s="9">
        <f>SUMIFS(险种!R:R,险种!U:U,"有效",险种!E:E,E:E)</f>
        <v>0</v>
      </c>
      <c r="I169" s="9">
        <f>SUMIF(险种!E:E,E:E,险种!Q:Q)-SUMIFS(险种!Q:Q,险种!U:U,"终止",险种!E:E,E:E)</f>
        <v>0</v>
      </c>
      <c r="J169" s="9">
        <f>SUMIFS(险种!Q:Q,险种!U:U,"有效",险种!E:E,E:E)</f>
        <v>0</v>
      </c>
      <c r="K169" s="10">
        <f>SUMIF(险种!E:E,E:E,险种!W:W)</f>
        <v>0</v>
      </c>
      <c r="L169" s="10">
        <f t="shared" si="8"/>
        <v>0</v>
      </c>
      <c r="M169" s="9">
        <f>SUMIFS(险种!Q:Q,险种!E:E,E:E,险种!V:V,"&lt;=20210506")-SUMIFS(险种!Q:Q,险种!U:U,"终止",险种!E:E,E:E,险种!V:V,"&lt;=20210506")</f>
        <v>0</v>
      </c>
      <c r="N169" s="9">
        <f>SUMIFS(险种!Q:Q,险种!U:U,"有效",险种!E:E,E:E,险种!V:V,"&lt;=20210506")</f>
        <v>0</v>
      </c>
      <c r="O169" s="9">
        <f>SUMIFS(险种!Q:Q,险种!E:E,E:E,险种!V:V,"&lt;=20210510")-SUMIFS(险种!Q:Q,险种!U:U,"终止",险种!E:E,E:E,险种!V:V,"&lt;=20210510")</f>
        <v>0</v>
      </c>
      <c r="P169" s="9">
        <f>SUMIFS(险种!Q:Q,险种!U:U,"有效",险种!E:E,E:E,险种!V:V,"&lt;=20210510")</f>
        <v>0</v>
      </c>
      <c r="Q169" s="10">
        <f>SUMIF(险种!E:E,E:E,险种!Y:Y)</f>
        <v>0</v>
      </c>
      <c r="R169" s="9">
        <f t="shared" si="9"/>
        <v>0</v>
      </c>
      <c r="S169" s="10">
        <f>SUMIF(险种!E:E,E:E,险种!Z:Z)</f>
        <v>0</v>
      </c>
      <c r="T169" s="10">
        <f>SUMIFS(险种!Z:Z,险种!U:U,"有效",险种!E:E,E:E)</f>
        <v>0</v>
      </c>
      <c r="U169" s="10">
        <f>SUMIF(认购!D:D,E:E,认购!E:E)</f>
        <v>200</v>
      </c>
      <c r="V169" s="10">
        <f t="shared" si="10"/>
        <v>0</v>
      </c>
      <c r="W169" s="10">
        <f t="shared" si="11"/>
        <v>0</v>
      </c>
      <c r="X169" s="10">
        <f>SUMIF(保单!R:R,E:E,保单!BE:BE)*IF(U:U&gt;1,1,0)</f>
        <v>0</v>
      </c>
    </row>
    <row r="170" spans="1:24">
      <c r="A170" s="5" t="s">
        <v>42</v>
      </c>
      <c r="B170" s="5" t="s">
        <v>43</v>
      </c>
      <c r="C170" s="5" t="s">
        <v>44</v>
      </c>
      <c r="D170" s="5" t="s">
        <v>381</v>
      </c>
      <c r="E170" s="5">
        <v>6251499542</v>
      </c>
      <c r="F170" s="5" t="s">
        <v>294</v>
      </c>
      <c r="G170" s="9">
        <f>SUMIF(险种!E:E,E:E,险种!R:R)-SUMIFS(险种!R:R,险种!U:U,"终止",险种!E:E,E:E)</f>
        <v>0</v>
      </c>
      <c r="H170" s="9">
        <f>SUMIFS(险种!R:R,险种!U:U,"有效",险种!E:E,E:E)</f>
        <v>0</v>
      </c>
      <c r="I170" s="9">
        <f>SUMIF(险种!E:E,E:E,险种!Q:Q)-SUMIFS(险种!Q:Q,险种!U:U,"终止",险种!E:E,E:E)</f>
        <v>0</v>
      </c>
      <c r="J170" s="9">
        <f>SUMIFS(险种!Q:Q,险种!U:U,"有效",险种!E:E,E:E)</f>
        <v>0</v>
      </c>
      <c r="K170" s="10">
        <f>SUMIF(险种!E:E,E:E,险种!W:W)</f>
        <v>0</v>
      </c>
      <c r="L170" s="10">
        <f t="shared" si="8"/>
        <v>0</v>
      </c>
      <c r="M170" s="9">
        <f>SUMIFS(险种!Q:Q,险种!E:E,E:E,险种!V:V,"&lt;=20210506")-SUMIFS(险种!Q:Q,险种!U:U,"终止",险种!E:E,E:E,险种!V:V,"&lt;=20210506")</f>
        <v>0</v>
      </c>
      <c r="N170" s="9">
        <f>SUMIFS(险种!Q:Q,险种!U:U,"有效",险种!E:E,E:E,险种!V:V,"&lt;=20210506")</f>
        <v>0</v>
      </c>
      <c r="O170" s="9">
        <f>SUMIFS(险种!Q:Q,险种!E:E,E:E,险种!V:V,"&lt;=20210510")-SUMIFS(险种!Q:Q,险种!U:U,"终止",险种!E:E,E:E,险种!V:V,"&lt;=20210510")</f>
        <v>0</v>
      </c>
      <c r="P170" s="9">
        <f>SUMIFS(险种!Q:Q,险种!U:U,"有效",险种!E:E,E:E,险种!V:V,"&lt;=20210510")</f>
        <v>0</v>
      </c>
      <c r="Q170" s="10">
        <f>SUMIF(险种!E:E,E:E,险种!Y:Y)</f>
        <v>0</v>
      </c>
      <c r="R170" s="9">
        <f t="shared" si="9"/>
        <v>0</v>
      </c>
      <c r="S170" s="10">
        <f>SUMIF(险种!E:E,E:E,险种!Z:Z)</f>
        <v>0</v>
      </c>
      <c r="T170" s="10">
        <f>SUMIFS(险种!Z:Z,险种!U:U,"有效",险种!E:E,E:E)</f>
        <v>0</v>
      </c>
      <c r="U170" s="10">
        <f>SUMIF(认购!D:D,E:E,认购!E:E)</f>
        <v>0</v>
      </c>
      <c r="V170" s="10">
        <f t="shared" si="10"/>
        <v>0</v>
      </c>
      <c r="W170" s="10">
        <f t="shared" si="11"/>
        <v>0</v>
      </c>
      <c r="X170" s="10">
        <f>SUMIF(保单!R:R,E:E,保单!BE:BE)*IF(U:U&gt;1,1,0)</f>
        <v>0</v>
      </c>
    </row>
    <row r="171" spans="1:24">
      <c r="A171" s="5" t="s">
        <v>36</v>
      </c>
      <c r="B171" s="5" t="s">
        <v>59</v>
      </c>
      <c r="C171" s="5" t="s">
        <v>60</v>
      </c>
      <c r="D171" s="5" t="s">
        <v>382</v>
      </c>
      <c r="E171" s="5">
        <v>6240561182</v>
      </c>
      <c r="F171" s="5" t="s">
        <v>294</v>
      </c>
      <c r="G171" s="9">
        <f>SUMIF(险种!E:E,E:E,险种!R:R)-SUMIFS(险种!R:R,险种!U:U,"终止",险种!E:E,E:E)</f>
        <v>0</v>
      </c>
      <c r="H171" s="9">
        <f>SUMIFS(险种!R:R,险种!U:U,"有效",险种!E:E,E:E)</f>
        <v>0</v>
      </c>
      <c r="I171" s="9">
        <f>SUMIF(险种!E:E,E:E,险种!Q:Q)-SUMIFS(险种!Q:Q,险种!U:U,"终止",险种!E:E,E:E)</f>
        <v>0</v>
      </c>
      <c r="J171" s="9">
        <f>SUMIFS(险种!Q:Q,险种!U:U,"有效",险种!E:E,E:E)</f>
        <v>0</v>
      </c>
      <c r="K171" s="10">
        <f>SUMIF(险种!E:E,E:E,险种!W:W)</f>
        <v>0</v>
      </c>
      <c r="L171" s="10">
        <f t="shared" si="8"/>
        <v>0</v>
      </c>
      <c r="M171" s="9">
        <f>SUMIFS(险种!Q:Q,险种!E:E,E:E,险种!V:V,"&lt;=20210506")-SUMIFS(险种!Q:Q,险种!U:U,"终止",险种!E:E,E:E,险种!V:V,"&lt;=20210506")</f>
        <v>0</v>
      </c>
      <c r="N171" s="9">
        <f>SUMIFS(险种!Q:Q,险种!U:U,"有效",险种!E:E,E:E,险种!V:V,"&lt;=20210506")</f>
        <v>0</v>
      </c>
      <c r="O171" s="9">
        <f>SUMIFS(险种!Q:Q,险种!E:E,E:E,险种!V:V,"&lt;=20210510")-SUMIFS(险种!Q:Q,险种!U:U,"终止",险种!E:E,E:E,险种!V:V,"&lt;=20210510")</f>
        <v>0</v>
      </c>
      <c r="P171" s="9">
        <f>SUMIFS(险种!Q:Q,险种!U:U,"有效",险种!E:E,E:E,险种!V:V,"&lt;=20210510")</f>
        <v>0</v>
      </c>
      <c r="Q171" s="10">
        <f>SUMIF(险种!E:E,E:E,险种!Y:Y)</f>
        <v>0</v>
      </c>
      <c r="R171" s="9">
        <f t="shared" si="9"/>
        <v>0</v>
      </c>
      <c r="S171" s="10">
        <f>SUMIF(险种!E:E,E:E,险种!Z:Z)</f>
        <v>0</v>
      </c>
      <c r="T171" s="10">
        <f>SUMIFS(险种!Z:Z,险种!U:U,"有效",险种!E:E,E:E)</f>
        <v>0</v>
      </c>
      <c r="U171" s="10">
        <f>SUMIF(认购!D:D,E:E,认购!E:E)</f>
        <v>0</v>
      </c>
      <c r="V171" s="10">
        <f t="shared" si="10"/>
        <v>0</v>
      </c>
      <c r="W171" s="10">
        <f t="shared" si="11"/>
        <v>0</v>
      </c>
      <c r="X171" s="10">
        <f>SUMIF(保单!R:R,E:E,保单!BE:BE)*IF(U:U&gt;1,1,0)</f>
        <v>0</v>
      </c>
    </row>
    <row r="172" spans="1:24">
      <c r="A172" s="5" t="s">
        <v>36</v>
      </c>
      <c r="B172" s="5" t="s">
        <v>53</v>
      </c>
      <c r="C172" s="5" t="s">
        <v>54</v>
      </c>
      <c r="D172" s="5" t="s">
        <v>383</v>
      </c>
      <c r="E172" s="5">
        <v>6233846442</v>
      </c>
      <c r="F172" s="5" t="s">
        <v>294</v>
      </c>
      <c r="G172" s="9">
        <f>SUMIF(险种!E:E,E:E,险种!R:R)-SUMIFS(险种!R:R,险种!U:U,"终止",险种!E:E,E:E)</f>
        <v>0</v>
      </c>
      <c r="H172" s="9">
        <f>SUMIFS(险种!R:R,险种!U:U,"有效",险种!E:E,E:E)</f>
        <v>0</v>
      </c>
      <c r="I172" s="9">
        <f>SUMIF(险种!E:E,E:E,险种!Q:Q)-SUMIFS(险种!Q:Q,险种!U:U,"终止",险种!E:E,E:E)</f>
        <v>0</v>
      </c>
      <c r="J172" s="9">
        <f>SUMIFS(险种!Q:Q,险种!U:U,"有效",险种!E:E,E:E)</f>
        <v>0</v>
      </c>
      <c r="K172" s="10">
        <f>SUMIF(险种!E:E,E:E,险种!W:W)</f>
        <v>0</v>
      </c>
      <c r="L172" s="10">
        <f t="shared" si="8"/>
        <v>0</v>
      </c>
      <c r="M172" s="9">
        <f>SUMIFS(险种!Q:Q,险种!E:E,E:E,险种!V:V,"&lt;=20210506")-SUMIFS(险种!Q:Q,险种!U:U,"终止",险种!E:E,E:E,险种!V:V,"&lt;=20210506")</f>
        <v>0</v>
      </c>
      <c r="N172" s="9">
        <f>SUMIFS(险种!Q:Q,险种!U:U,"有效",险种!E:E,E:E,险种!V:V,"&lt;=20210506")</f>
        <v>0</v>
      </c>
      <c r="O172" s="9">
        <f>SUMIFS(险种!Q:Q,险种!E:E,E:E,险种!V:V,"&lt;=20210510")-SUMIFS(险种!Q:Q,险种!U:U,"终止",险种!E:E,E:E,险种!V:V,"&lt;=20210510")</f>
        <v>0</v>
      </c>
      <c r="P172" s="9">
        <f>SUMIFS(险种!Q:Q,险种!U:U,"有效",险种!E:E,E:E,险种!V:V,"&lt;=20210510")</f>
        <v>0</v>
      </c>
      <c r="Q172" s="10">
        <f>SUMIF(险种!E:E,E:E,险种!Y:Y)</f>
        <v>0</v>
      </c>
      <c r="R172" s="9">
        <f t="shared" si="9"/>
        <v>0</v>
      </c>
      <c r="S172" s="10">
        <f>SUMIF(险种!E:E,E:E,险种!Z:Z)</f>
        <v>0</v>
      </c>
      <c r="T172" s="10">
        <f>SUMIFS(险种!Z:Z,险种!U:U,"有效",险种!E:E,E:E)</f>
        <v>0</v>
      </c>
      <c r="U172" s="10">
        <f>SUMIF(认购!D:D,E:E,认购!E:E)</f>
        <v>0</v>
      </c>
      <c r="V172" s="10">
        <f t="shared" si="10"/>
        <v>0</v>
      </c>
      <c r="W172" s="10">
        <f t="shared" si="11"/>
        <v>0</v>
      </c>
      <c r="X172" s="10">
        <f>SUMIF(保单!R:R,E:E,保单!BE:BE)*IF(U:U&gt;1,1,0)</f>
        <v>0</v>
      </c>
    </row>
    <row r="173" spans="1:24">
      <c r="A173" s="5" t="s">
        <v>26</v>
      </c>
      <c r="B173" s="5" t="s">
        <v>194</v>
      </c>
      <c r="C173" s="5" t="s">
        <v>324</v>
      </c>
      <c r="D173" s="5" t="s">
        <v>384</v>
      </c>
      <c r="E173" s="5">
        <v>6230817702</v>
      </c>
      <c r="F173" s="5" t="s">
        <v>117</v>
      </c>
      <c r="G173" s="9">
        <f>SUMIF(险种!E:E,E:E,险种!R:R)-SUMIFS(险种!R:R,险种!U:U,"终止",险种!E:E,E:E)</f>
        <v>0</v>
      </c>
      <c r="H173" s="9">
        <f>SUMIFS(险种!R:R,险种!U:U,"有效",险种!E:E,E:E)</f>
        <v>0</v>
      </c>
      <c r="I173" s="9">
        <f>SUMIF(险种!E:E,E:E,险种!Q:Q)-SUMIFS(险种!Q:Q,险种!U:U,"终止",险种!E:E,E:E)</f>
        <v>0</v>
      </c>
      <c r="J173" s="9">
        <f>SUMIFS(险种!Q:Q,险种!U:U,"有效",险种!E:E,E:E)</f>
        <v>0</v>
      </c>
      <c r="K173" s="10">
        <f>SUMIF(险种!E:E,E:E,险种!W:W)</f>
        <v>0</v>
      </c>
      <c r="L173" s="10">
        <f t="shared" si="8"/>
        <v>0</v>
      </c>
      <c r="M173" s="9">
        <f>SUMIFS(险种!Q:Q,险种!E:E,E:E,险种!V:V,"&lt;=20210506")-SUMIFS(险种!Q:Q,险种!U:U,"终止",险种!E:E,E:E,险种!V:V,"&lt;=20210506")</f>
        <v>0</v>
      </c>
      <c r="N173" s="9">
        <f>SUMIFS(险种!Q:Q,险种!U:U,"有效",险种!E:E,E:E,险种!V:V,"&lt;=20210506")</f>
        <v>0</v>
      </c>
      <c r="O173" s="9">
        <f>SUMIFS(险种!Q:Q,险种!E:E,E:E,险种!V:V,"&lt;=20210510")-SUMIFS(险种!Q:Q,险种!U:U,"终止",险种!E:E,E:E,险种!V:V,"&lt;=20210510")</f>
        <v>0</v>
      </c>
      <c r="P173" s="9">
        <f>SUMIFS(险种!Q:Q,险种!U:U,"有效",险种!E:E,E:E,险种!V:V,"&lt;=20210510")</f>
        <v>0</v>
      </c>
      <c r="Q173" s="10">
        <f>SUMIF(险种!E:E,E:E,险种!Y:Y)</f>
        <v>0</v>
      </c>
      <c r="R173" s="9">
        <f t="shared" si="9"/>
        <v>0</v>
      </c>
      <c r="S173" s="10">
        <f>SUMIF(险种!E:E,E:E,险种!Z:Z)</f>
        <v>0</v>
      </c>
      <c r="T173" s="10">
        <f>SUMIFS(险种!Z:Z,险种!U:U,"有效",险种!E:E,E:E)</f>
        <v>0</v>
      </c>
      <c r="U173" s="10">
        <f>SUMIF(认购!D:D,E:E,认购!E:E)</f>
        <v>0</v>
      </c>
      <c r="V173" s="10">
        <f t="shared" si="10"/>
        <v>0</v>
      </c>
      <c r="W173" s="10">
        <f t="shared" si="11"/>
        <v>0</v>
      </c>
      <c r="X173" s="10">
        <f>SUMIF(保单!R:R,E:E,保单!BE:BE)*IF(U:U&gt;1,1,0)</f>
        <v>0</v>
      </c>
    </row>
    <row r="174" spans="1:24">
      <c r="A174" s="5" t="s">
        <v>26</v>
      </c>
      <c r="B174" s="5" t="s">
        <v>161</v>
      </c>
      <c r="C174" s="5" t="s">
        <v>188</v>
      </c>
      <c r="D174" s="5" t="s">
        <v>385</v>
      </c>
      <c r="E174" s="5">
        <v>6230021762</v>
      </c>
      <c r="F174" s="5" t="s">
        <v>294</v>
      </c>
      <c r="G174" s="9">
        <f>SUMIF(险种!E:E,E:E,险种!R:R)-SUMIFS(险种!R:R,险种!U:U,"终止",险种!E:E,E:E)</f>
        <v>0</v>
      </c>
      <c r="H174" s="9">
        <f>SUMIFS(险种!R:R,险种!U:U,"有效",险种!E:E,E:E)</f>
        <v>0</v>
      </c>
      <c r="I174" s="9">
        <f>SUMIF(险种!E:E,E:E,险种!Q:Q)-SUMIFS(险种!Q:Q,险种!U:U,"终止",险种!E:E,E:E)</f>
        <v>0</v>
      </c>
      <c r="J174" s="9">
        <f>SUMIFS(险种!Q:Q,险种!U:U,"有效",险种!E:E,E:E)</f>
        <v>0</v>
      </c>
      <c r="K174" s="10">
        <f>SUMIF(险种!E:E,E:E,险种!W:W)</f>
        <v>0</v>
      </c>
      <c r="L174" s="10">
        <f t="shared" si="8"/>
        <v>0</v>
      </c>
      <c r="M174" s="9">
        <f>SUMIFS(险种!Q:Q,险种!E:E,E:E,险种!V:V,"&lt;=20210506")-SUMIFS(险种!Q:Q,险种!U:U,"终止",险种!E:E,E:E,险种!V:V,"&lt;=20210506")</f>
        <v>0</v>
      </c>
      <c r="N174" s="9">
        <f>SUMIFS(险种!Q:Q,险种!U:U,"有效",险种!E:E,E:E,险种!V:V,"&lt;=20210506")</f>
        <v>0</v>
      </c>
      <c r="O174" s="9">
        <f>SUMIFS(险种!Q:Q,险种!E:E,E:E,险种!V:V,"&lt;=20210510")-SUMIFS(险种!Q:Q,险种!U:U,"终止",险种!E:E,E:E,险种!V:V,"&lt;=20210510")</f>
        <v>0</v>
      </c>
      <c r="P174" s="9">
        <f>SUMIFS(险种!Q:Q,险种!U:U,"有效",险种!E:E,E:E,险种!V:V,"&lt;=20210510")</f>
        <v>0</v>
      </c>
      <c r="Q174" s="10">
        <f>SUMIF(险种!E:E,E:E,险种!Y:Y)</f>
        <v>0</v>
      </c>
      <c r="R174" s="9">
        <f t="shared" si="9"/>
        <v>0</v>
      </c>
      <c r="S174" s="10">
        <f>SUMIF(险种!E:E,E:E,险种!Z:Z)</f>
        <v>0</v>
      </c>
      <c r="T174" s="10">
        <f>SUMIFS(险种!Z:Z,险种!U:U,"有效",险种!E:E,E:E)</f>
        <v>0</v>
      </c>
      <c r="U174" s="10">
        <f>SUMIF(认购!D:D,E:E,认购!E:E)</f>
        <v>0</v>
      </c>
      <c r="V174" s="10">
        <f t="shared" si="10"/>
        <v>0</v>
      </c>
      <c r="W174" s="10">
        <f t="shared" si="11"/>
        <v>0</v>
      </c>
      <c r="X174" s="10">
        <f>SUMIF(保单!R:R,E:E,保单!BE:BE)*IF(U:U&gt;1,1,0)</f>
        <v>0</v>
      </c>
    </row>
    <row r="175" spans="1:24">
      <c r="A175" s="5" t="s">
        <v>36</v>
      </c>
      <c r="B175" s="5" t="s">
        <v>163</v>
      </c>
      <c r="C175" s="5" t="s">
        <v>172</v>
      </c>
      <c r="D175" s="5" t="s">
        <v>386</v>
      </c>
      <c r="E175" s="5">
        <v>6197981852</v>
      </c>
      <c r="F175" s="5" t="s">
        <v>294</v>
      </c>
      <c r="G175" s="9">
        <f>SUMIF(险种!E:E,E:E,险种!R:R)-SUMIFS(险种!R:R,险种!U:U,"终止",险种!E:E,E:E)</f>
        <v>0</v>
      </c>
      <c r="H175" s="9">
        <f>SUMIFS(险种!R:R,险种!U:U,"有效",险种!E:E,E:E)</f>
        <v>0</v>
      </c>
      <c r="I175" s="9">
        <f>SUMIF(险种!E:E,E:E,险种!Q:Q)-SUMIFS(险种!Q:Q,险种!U:U,"终止",险种!E:E,E:E)</f>
        <v>0</v>
      </c>
      <c r="J175" s="9">
        <f>SUMIFS(险种!Q:Q,险种!U:U,"有效",险种!E:E,E:E)</f>
        <v>0</v>
      </c>
      <c r="K175" s="10">
        <f>SUMIF(险种!E:E,E:E,险种!W:W)</f>
        <v>0</v>
      </c>
      <c r="L175" s="10">
        <f t="shared" si="8"/>
        <v>0</v>
      </c>
      <c r="M175" s="9">
        <f>SUMIFS(险种!Q:Q,险种!E:E,E:E,险种!V:V,"&lt;=20210506")-SUMIFS(险种!Q:Q,险种!U:U,"终止",险种!E:E,E:E,险种!V:V,"&lt;=20210506")</f>
        <v>0</v>
      </c>
      <c r="N175" s="9">
        <f>SUMIFS(险种!Q:Q,险种!U:U,"有效",险种!E:E,E:E,险种!V:V,"&lt;=20210506")</f>
        <v>0</v>
      </c>
      <c r="O175" s="9">
        <f>SUMIFS(险种!Q:Q,险种!E:E,E:E,险种!V:V,"&lt;=20210510")-SUMIFS(险种!Q:Q,险种!U:U,"终止",险种!E:E,E:E,险种!V:V,"&lt;=20210510")</f>
        <v>0</v>
      </c>
      <c r="P175" s="9">
        <f>SUMIFS(险种!Q:Q,险种!U:U,"有效",险种!E:E,E:E,险种!V:V,"&lt;=20210510")</f>
        <v>0</v>
      </c>
      <c r="Q175" s="10">
        <f>SUMIF(险种!E:E,E:E,险种!Y:Y)</f>
        <v>0</v>
      </c>
      <c r="R175" s="9">
        <f t="shared" si="9"/>
        <v>0</v>
      </c>
      <c r="S175" s="10">
        <f>SUMIF(险种!E:E,E:E,险种!Z:Z)</f>
        <v>0</v>
      </c>
      <c r="T175" s="10">
        <f>SUMIFS(险种!Z:Z,险种!U:U,"有效",险种!E:E,E:E)</f>
        <v>0</v>
      </c>
      <c r="U175" s="10">
        <f>SUMIF(认购!D:D,E:E,认购!E:E)</f>
        <v>0</v>
      </c>
      <c r="V175" s="10">
        <f t="shared" si="10"/>
        <v>0</v>
      </c>
      <c r="W175" s="10">
        <f t="shared" si="11"/>
        <v>0</v>
      </c>
      <c r="X175" s="10">
        <f>SUMIF(保单!R:R,E:E,保单!BE:BE)*IF(U:U&gt;1,1,0)</f>
        <v>0</v>
      </c>
    </row>
    <row r="176" spans="1:24">
      <c r="A176" s="5" t="s">
        <v>26</v>
      </c>
      <c r="B176" s="5" t="s">
        <v>161</v>
      </c>
      <c r="C176" s="5" t="s">
        <v>197</v>
      </c>
      <c r="D176" s="5" t="s">
        <v>387</v>
      </c>
      <c r="E176" s="5">
        <v>6186306472</v>
      </c>
      <c r="F176" s="5" t="s">
        <v>294</v>
      </c>
      <c r="G176" s="9">
        <f>SUMIF(险种!E:E,E:E,险种!R:R)-SUMIFS(险种!R:R,险种!U:U,"终止",险种!E:E,E:E)</f>
        <v>0</v>
      </c>
      <c r="H176" s="9">
        <f>SUMIFS(险种!R:R,险种!U:U,"有效",险种!E:E,E:E)</f>
        <v>0</v>
      </c>
      <c r="I176" s="9">
        <f>SUMIF(险种!E:E,E:E,险种!Q:Q)-SUMIFS(险种!Q:Q,险种!U:U,"终止",险种!E:E,E:E)</f>
        <v>0</v>
      </c>
      <c r="J176" s="9">
        <f>SUMIFS(险种!Q:Q,险种!U:U,"有效",险种!E:E,E:E)</f>
        <v>0</v>
      </c>
      <c r="K176" s="10">
        <f>SUMIF(险种!E:E,E:E,险种!W:W)</f>
        <v>0</v>
      </c>
      <c r="L176" s="10">
        <f t="shared" si="8"/>
        <v>0</v>
      </c>
      <c r="M176" s="9">
        <f>SUMIFS(险种!Q:Q,险种!E:E,E:E,险种!V:V,"&lt;=20210506")-SUMIFS(险种!Q:Q,险种!U:U,"终止",险种!E:E,E:E,险种!V:V,"&lt;=20210506")</f>
        <v>0</v>
      </c>
      <c r="N176" s="9">
        <f>SUMIFS(险种!Q:Q,险种!U:U,"有效",险种!E:E,E:E,险种!V:V,"&lt;=20210506")</f>
        <v>0</v>
      </c>
      <c r="O176" s="9">
        <f>SUMIFS(险种!Q:Q,险种!E:E,E:E,险种!V:V,"&lt;=20210510")-SUMIFS(险种!Q:Q,险种!U:U,"终止",险种!E:E,E:E,险种!V:V,"&lt;=20210510")</f>
        <v>0</v>
      </c>
      <c r="P176" s="9">
        <f>SUMIFS(险种!Q:Q,险种!U:U,"有效",险种!E:E,E:E,险种!V:V,"&lt;=20210510")</f>
        <v>0</v>
      </c>
      <c r="Q176" s="10">
        <f>SUMIF(险种!E:E,E:E,险种!Y:Y)</f>
        <v>0</v>
      </c>
      <c r="R176" s="9">
        <f t="shared" si="9"/>
        <v>0</v>
      </c>
      <c r="S176" s="10">
        <f>SUMIF(险种!E:E,E:E,险种!Z:Z)</f>
        <v>0</v>
      </c>
      <c r="T176" s="10">
        <f>SUMIFS(险种!Z:Z,险种!U:U,"有效",险种!E:E,E:E)</f>
        <v>0</v>
      </c>
      <c r="U176" s="10">
        <f>SUMIF(认购!D:D,E:E,认购!E:E)</f>
        <v>0</v>
      </c>
      <c r="V176" s="10">
        <f t="shared" si="10"/>
        <v>0</v>
      </c>
      <c r="W176" s="10">
        <f t="shared" si="11"/>
        <v>0</v>
      </c>
      <c r="X176" s="10">
        <f>SUMIF(保单!R:R,E:E,保单!BE:BE)*IF(U:U&gt;1,1,0)</f>
        <v>0</v>
      </c>
    </row>
    <row r="177" spans="1:24">
      <c r="A177" s="5" t="s">
        <v>42</v>
      </c>
      <c r="B177" s="5" t="s">
        <v>43</v>
      </c>
      <c r="C177" s="5" t="s">
        <v>48</v>
      </c>
      <c r="D177" s="5" t="s">
        <v>388</v>
      </c>
      <c r="E177" s="5">
        <v>6183615882</v>
      </c>
      <c r="F177" s="5" t="s">
        <v>294</v>
      </c>
      <c r="G177" s="9">
        <f>SUMIF(险种!E:E,E:E,险种!R:R)-SUMIFS(险种!R:R,险种!U:U,"终止",险种!E:E,E:E)</f>
        <v>0</v>
      </c>
      <c r="H177" s="9">
        <f>SUMIFS(险种!R:R,险种!U:U,"有效",险种!E:E,E:E)</f>
        <v>0</v>
      </c>
      <c r="I177" s="9">
        <f>SUMIF(险种!E:E,E:E,险种!Q:Q)-SUMIFS(险种!Q:Q,险种!U:U,"终止",险种!E:E,E:E)</f>
        <v>0</v>
      </c>
      <c r="J177" s="9">
        <f>SUMIFS(险种!Q:Q,险种!U:U,"有效",险种!E:E,E:E)</f>
        <v>0</v>
      </c>
      <c r="K177" s="10">
        <f>SUMIF(险种!E:E,E:E,险种!W:W)</f>
        <v>0</v>
      </c>
      <c r="L177" s="10">
        <f t="shared" si="8"/>
        <v>0</v>
      </c>
      <c r="M177" s="9">
        <f>SUMIFS(险种!Q:Q,险种!E:E,E:E,险种!V:V,"&lt;=20210506")-SUMIFS(险种!Q:Q,险种!U:U,"终止",险种!E:E,E:E,险种!V:V,"&lt;=20210506")</f>
        <v>0</v>
      </c>
      <c r="N177" s="9">
        <f>SUMIFS(险种!Q:Q,险种!U:U,"有效",险种!E:E,E:E,险种!V:V,"&lt;=20210506")</f>
        <v>0</v>
      </c>
      <c r="O177" s="9">
        <f>SUMIFS(险种!Q:Q,险种!E:E,E:E,险种!V:V,"&lt;=20210510")-SUMIFS(险种!Q:Q,险种!U:U,"终止",险种!E:E,E:E,险种!V:V,"&lt;=20210510")</f>
        <v>0</v>
      </c>
      <c r="P177" s="9">
        <f>SUMIFS(险种!Q:Q,险种!U:U,"有效",险种!E:E,E:E,险种!V:V,"&lt;=20210510")</f>
        <v>0</v>
      </c>
      <c r="Q177" s="10">
        <f>SUMIF(险种!E:E,E:E,险种!Y:Y)</f>
        <v>0</v>
      </c>
      <c r="R177" s="9">
        <f t="shared" si="9"/>
        <v>0</v>
      </c>
      <c r="S177" s="10">
        <f>SUMIF(险种!E:E,E:E,险种!Z:Z)</f>
        <v>0</v>
      </c>
      <c r="T177" s="10">
        <f>SUMIFS(险种!Z:Z,险种!U:U,"有效",险种!E:E,E:E)</f>
        <v>0</v>
      </c>
      <c r="U177" s="10">
        <f>SUMIF(认购!D:D,E:E,认购!E:E)</f>
        <v>200</v>
      </c>
      <c r="V177" s="10">
        <f t="shared" si="10"/>
        <v>0</v>
      </c>
      <c r="W177" s="10">
        <f t="shared" si="11"/>
        <v>0</v>
      </c>
      <c r="X177" s="10">
        <f>SUMIF(保单!R:R,E:E,保单!BE:BE)*IF(U:U&gt;1,1,0)</f>
        <v>0</v>
      </c>
    </row>
    <row r="178" spans="1:24">
      <c r="A178" s="5" t="s">
        <v>42</v>
      </c>
      <c r="B178" s="5" t="s">
        <v>43</v>
      </c>
      <c r="C178" s="5" t="s">
        <v>48</v>
      </c>
      <c r="D178" s="5" t="s">
        <v>389</v>
      </c>
      <c r="E178" s="5">
        <v>6183512512</v>
      </c>
      <c r="F178" s="5" t="s">
        <v>294</v>
      </c>
      <c r="G178" s="9">
        <f>SUMIF(险种!E:E,E:E,险种!R:R)-SUMIFS(险种!R:R,险种!U:U,"终止",险种!E:E,E:E)</f>
        <v>0</v>
      </c>
      <c r="H178" s="9">
        <f>SUMIFS(险种!R:R,险种!U:U,"有效",险种!E:E,E:E)</f>
        <v>0</v>
      </c>
      <c r="I178" s="9">
        <f>SUMIF(险种!E:E,E:E,险种!Q:Q)-SUMIFS(险种!Q:Q,险种!U:U,"终止",险种!E:E,E:E)</f>
        <v>0</v>
      </c>
      <c r="J178" s="9">
        <f>SUMIFS(险种!Q:Q,险种!U:U,"有效",险种!E:E,E:E)</f>
        <v>0</v>
      </c>
      <c r="K178" s="10">
        <f>SUMIF(险种!E:E,E:E,险种!W:W)</f>
        <v>0</v>
      </c>
      <c r="L178" s="10">
        <f t="shared" si="8"/>
        <v>0</v>
      </c>
      <c r="M178" s="9">
        <f>SUMIFS(险种!Q:Q,险种!E:E,E:E,险种!V:V,"&lt;=20210506")-SUMIFS(险种!Q:Q,险种!U:U,"终止",险种!E:E,E:E,险种!V:V,"&lt;=20210506")</f>
        <v>0</v>
      </c>
      <c r="N178" s="9">
        <f>SUMIFS(险种!Q:Q,险种!U:U,"有效",险种!E:E,E:E,险种!V:V,"&lt;=20210506")</f>
        <v>0</v>
      </c>
      <c r="O178" s="9">
        <f>SUMIFS(险种!Q:Q,险种!E:E,E:E,险种!V:V,"&lt;=20210510")-SUMIFS(险种!Q:Q,险种!U:U,"终止",险种!E:E,E:E,险种!V:V,"&lt;=20210510")</f>
        <v>0</v>
      </c>
      <c r="P178" s="9">
        <f>SUMIFS(险种!Q:Q,险种!U:U,"有效",险种!E:E,E:E,险种!V:V,"&lt;=20210510")</f>
        <v>0</v>
      </c>
      <c r="Q178" s="10">
        <f>SUMIF(险种!E:E,E:E,险种!Y:Y)</f>
        <v>0</v>
      </c>
      <c r="R178" s="9">
        <f t="shared" si="9"/>
        <v>0</v>
      </c>
      <c r="S178" s="10">
        <f>SUMIF(险种!E:E,E:E,险种!Z:Z)</f>
        <v>0</v>
      </c>
      <c r="T178" s="10">
        <f>SUMIFS(险种!Z:Z,险种!U:U,"有效",险种!E:E,E:E)</f>
        <v>0</v>
      </c>
      <c r="U178" s="10">
        <f>SUMIF(认购!D:D,E:E,认购!E:E)</f>
        <v>0</v>
      </c>
      <c r="V178" s="10">
        <f t="shared" si="10"/>
        <v>0</v>
      </c>
      <c r="W178" s="10">
        <f t="shared" si="11"/>
        <v>0</v>
      </c>
      <c r="X178" s="10">
        <f>SUMIF(保单!R:R,E:E,保单!BE:BE)*IF(U:U&gt;1,1,0)</f>
        <v>0</v>
      </c>
    </row>
    <row r="179" spans="1:24">
      <c r="A179" s="5" t="s">
        <v>26</v>
      </c>
      <c r="B179" s="5" t="s">
        <v>161</v>
      </c>
      <c r="C179" s="5" t="s">
        <v>186</v>
      </c>
      <c r="D179" s="5" t="s">
        <v>390</v>
      </c>
      <c r="E179" s="5">
        <v>6183121812</v>
      </c>
      <c r="F179" s="5" t="s">
        <v>294</v>
      </c>
      <c r="G179" s="9">
        <f>SUMIF(险种!E:E,E:E,险种!R:R)-SUMIFS(险种!R:R,险种!U:U,"终止",险种!E:E,E:E)</f>
        <v>0</v>
      </c>
      <c r="H179" s="9">
        <f>SUMIFS(险种!R:R,险种!U:U,"有效",险种!E:E,E:E)</f>
        <v>0</v>
      </c>
      <c r="I179" s="9">
        <f>SUMIF(险种!E:E,E:E,险种!Q:Q)-SUMIFS(险种!Q:Q,险种!U:U,"终止",险种!E:E,E:E)</f>
        <v>0</v>
      </c>
      <c r="J179" s="9">
        <f>SUMIFS(险种!Q:Q,险种!U:U,"有效",险种!E:E,E:E)</f>
        <v>0</v>
      </c>
      <c r="K179" s="10">
        <f>SUMIF(险种!E:E,E:E,险种!W:W)</f>
        <v>0</v>
      </c>
      <c r="L179" s="10">
        <f t="shared" si="8"/>
        <v>0</v>
      </c>
      <c r="M179" s="9">
        <f>SUMIFS(险种!Q:Q,险种!E:E,E:E,险种!V:V,"&lt;=20210506")-SUMIFS(险种!Q:Q,险种!U:U,"终止",险种!E:E,E:E,险种!V:V,"&lt;=20210506")</f>
        <v>0</v>
      </c>
      <c r="N179" s="9">
        <f>SUMIFS(险种!Q:Q,险种!U:U,"有效",险种!E:E,E:E,险种!V:V,"&lt;=20210506")</f>
        <v>0</v>
      </c>
      <c r="O179" s="9">
        <f>SUMIFS(险种!Q:Q,险种!E:E,E:E,险种!V:V,"&lt;=20210510")-SUMIFS(险种!Q:Q,险种!U:U,"终止",险种!E:E,E:E,险种!V:V,"&lt;=20210510")</f>
        <v>0</v>
      </c>
      <c r="P179" s="9">
        <f>SUMIFS(险种!Q:Q,险种!U:U,"有效",险种!E:E,E:E,险种!V:V,"&lt;=20210510")</f>
        <v>0</v>
      </c>
      <c r="Q179" s="10">
        <f>SUMIF(险种!E:E,E:E,险种!Y:Y)</f>
        <v>0</v>
      </c>
      <c r="R179" s="9">
        <f t="shared" si="9"/>
        <v>0</v>
      </c>
      <c r="S179" s="10">
        <f>SUMIF(险种!E:E,E:E,险种!Z:Z)</f>
        <v>0</v>
      </c>
      <c r="T179" s="10">
        <f>SUMIFS(险种!Z:Z,险种!U:U,"有效",险种!E:E,E:E)</f>
        <v>0</v>
      </c>
      <c r="U179" s="10">
        <f>SUMIF(认购!D:D,E:E,认购!E:E)</f>
        <v>0</v>
      </c>
      <c r="V179" s="10">
        <f t="shared" si="10"/>
        <v>0</v>
      </c>
      <c r="W179" s="10">
        <f t="shared" si="11"/>
        <v>0</v>
      </c>
      <c r="X179" s="10">
        <f>SUMIF(保单!R:R,E:E,保单!BE:BE)*IF(U:U&gt;1,1,0)</f>
        <v>0</v>
      </c>
    </row>
    <row r="180" spans="1:24">
      <c r="A180" s="5" t="s">
        <v>26</v>
      </c>
      <c r="B180" s="5" t="s">
        <v>161</v>
      </c>
      <c r="C180" s="5" t="s">
        <v>186</v>
      </c>
      <c r="D180" s="5" t="s">
        <v>391</v>
      </c>
      <c r="E180" s="5">
        <v>6176568392</v>
      </c>
      <c r="F180" s="5" t="s">
        <v>117</v>
      </c>
      <c r="G180" s="9">
        <f>SUMIF(险种!E:E,E:E,险种!R:R)-SUMIFS(险种!R:R,险种!U:U,"终止",险种!E:E,E:E)</f>
        <v>0</v>
      </c>
      <c r="H180" s="9">
        <f>SUMIFS(险种!R:R,险种!U:U,"有效",险种!E:E,E:E)</f>
        <v>0</v>
      </c>
      <c r="I180" s="9">
        <f>SUMIF(险种!E:E,E:E,险种!Q:Q)-SUMIFS(险种!Q:Q,险种!U:U,"终止",险种!E:E,E:E)</f>
        <v>0</v>
      </c>
      <c r="J180" s="9">
        <f>SUMIFS(险种!Q:Q,险种!U:U,"有效",险种!E:E,E:E)</f>
        <v>0</v>
      </c>
      <c r="K180" s="10">
        <f>SUMIF(险种!E:E,E:E,险种!W:W)</f>
        <v>0</v>
      </c>
      <c r="L180" s="10">
        <f t="shared" si="8"/>
        <v>0</v>
      </c>
      <c r="M180" s="9">
        <f>SUMIFS(险种!Q:Q,险种!E:E,E:E,险种!V:V,"&lt;=20210506")-SUMIFS(险种!Q:Q,险种!U:U,"终止",险种!E:E,E:E,险种!V:V,"&lt;=20210506")</f>
        <v>0</v>
      </c>
      <c r="N180" s="9">
        <f>SUMIFS(险种!Q:Q,险种!U:U,"有效",险种!E:E,E:E,险种!V:V,"&lt;=20210506")</f>
        <v>0</v>
      </c>
      <c r="O180" s="9">
        <f>SUMIFS(险种!Q:Q,险种!E:E,E:E,险种!V:V,"&lt;=20210510")-SUMIFS(险种!Q:Q,险种!U:U,"终止",险种!E:E,E:E,险种!V:V,"&lt;=20210510")</f>
        <v>0</v>
      </c>
      <c r="P180" s="9">
        <f>SUMIFS(险种!Q:Q,险种!U:U,"有效",险种!E:E,E:E,险种!V:V,"&lt;=20210510")</f>
        <v>0</v>
      </c>
      <c r="Q180" s="10">
        <f>SUMIF(险种!E:E,E:E,险种!Y:Y)</f>
        <v>0</v>
      </c>
      <c r="R180" s="9">
        <f t="shared" si="9"/>
        <v>0</v>
      </c>
      <c r="S180" s="10">
        <f>SUMIF(险种!E:E,E:E,险种!Z:Z)</f>
        <v>0</v>
      </c>
      <c r="T180" s="10">
        <f>SUMIFS(险种!Z:Z,险种!U:U,"有效",险种!E:E,E:E)</f>
        <v>0</v>
      </c>
      <c r="U180" s="10">
        <f>SUMIF(认购!D:D,E:E,认购!E:E)</f>
        <v>0</v>
      </c>
      <c r="V180" s="10">
        <f t="shared" si="10"/>
        <v>0</v>
      </c>
      <c r="W180" s="10">
        <f t="shared" si="11"/>
        <v>0</v>
      </c>
      <c r="X180" s="10">
        <f>SUMIF(保单!R:R,E:E,保单!BE:BE)*IF(U:U&gt;1,1,0)</f>
        <v>0</v>
      </c>
    </row>
    <row r="181" spans="1:24">
      <c r="A181" s="5" t="s">
        <v>42</v>
      </c>
      <c r="B181" s="5" t="s">
        <v>43</v>
      </c>
      <c r="C181" s="5" t="s">
        <v>44</v>
      </c>
      <c r="D181" s="5" t="s">
        <v>392</v>
      </c>
      <c r="E181" s="5">
        <v>6173444452</v>
      </c>
      <c r="F181" s="5" t="s">
        <v>126</v>
      </c>
      <c r="G181" s="9">
        <f>SUMIF(险种!E:E,E:E,险种!R:R)-SUMIFS(险种!R:R,险种!U:U,"终止",险种!E:E,E:E)</f>
        <v>0</v>
      </c>
      <c r="H181" s="9">
        <f>SUMIFS(险种!R:R,险种!U:U,"有效",险种!E:E,E:E)</f>
        <v>0</v>
      </c>
      <c r="I181" s="9">
        <f>SUMIF(险种!E:E,E:E,险种!Q:Q)-SUMIFS(险种!Q:Q,险种!U:U,"终止",险种!E:E,E:E)</f>
        <v>0</v>
      </c>
      <c r="J181" s="9">
        <f>SUMIFS(险种!Q:Q,险种!U:U,"有效",险种!E:E,E:E)</f>
        <v>0</v>
      </c>
      <c r="K181" s="10">
        <f>SUMIF(险种!E:E,E:E,险种!W:W)</f>
        <v>0</v>
      </c>
      <c r="L181" s="10">
        <f t="shared" si="8"/>
        <v>0</v>
      </c>
      <c r="M181" s="9">
        <f>SUMIFS(险种!Q:Q,险种!E:E,E:E,险种!V:V,"&lt;=20210506")-SUMIFS(险种!Q:Q,险种!U:U,"终止",险种!E:E,E:E,险种!V:V,"&lt;=20210506")</f>
        <v>0</v>
      </c>
      <c r="N181" s="9">
        <f>SUMIFS(险种!Q:Q,险种!U:U,"有效",险种!E:E,E:E,险种!V:V,"&lt;=20210506")</f>
        <v>0</v>
      </c>
      <c r="O181" s="9">
        <f>SUMIFS(险种!Q:Q,险种!E:E,E:E,险种!V:V,"&lt;=20210510")-SUMIFS(险种!Q:Q,险种!U:U,"终止",险种!E:E,E:E,险种!V:V,"&lt;=20210510")</f>
        <v>0</v>
      </c>
      <c r="P181" s="9">
        <f>SUMIFS(险种!Q:Q,险种!U:U,"有效",险种!E:E,E:E,险种!V:V,"&lt;=20210510")</f>
        <v>0</v>
      </c>
      <c r="Q181" s="10">
        <f>SUMIF(险种!E:E,E:E,险种!Y:Y)</f>
        <v>0</v>
      </c>
      <c r="R181" s="9">
        <f t="shared" si="9"/>
        <v>0</v>
      </c>
      <c r="S181" s="10">
        <f>SUMIF(险种!E:E,E:E,险种!Z:Z)</f>
        <v>0</v>
      </c>
      <c r="T181" s="10">
        <f>SUMIFS(险种!Z:Z,险种!U:U,"有效",险种!E:E,E:E)</f>
        <v>0</v>
      </c>
      <c r="U181" s="10">
        <f>SUMIF(认购!D:D,E:E,认购!E:E)</f>
        <v>200</v>
      </c>
      <c r="V181" s="10">
        <f t="shared" si="10"/>
        <v>0</v>
      </c>
      <c r="W181" s="10">
        <f t="shared" si="11"/>
        <v>0</v>
      </c>
      <c r="X181" s="10">
        <f>SUMIF(保单!R:R,E:E,保单!BE:BE)*IF(U:U&gt;1,1,0)</f>
        <v>0</v>
      </c>
    </row>
    <row r="182" spans="1:24">
      <c r="A182" s="5" t="s">
        <v>26</v>
      </c>
      <c r="B182" s="5" t="s">
        <v>194</v>
      </c>
      <c r="C182" s="5" t="s">
        <v>195</v>
      </c>
      <c r="D182" s="5" t="s">
        <v>393</v>
      </c>
      <c r="E182" s="5">
        <v>6172970322</v>
      </c>
      <c r="F182" s="5" t="s">
        <v>294</v>
      </c>
      <c r="G182" s="9">
        <f>SUMIF(险种!E:E,E:E,险种!R:R)-SUMIFS(险种!R:R,险种!U:U,"终止",险种!E:E,E:E)</f>
        <v>0</v>
      </c>
      <c r="H182" s="9">
        <f>SUMIFS(险种!R:R,险种!U:U,"有效",险种!E:E,E:E)</f>
        <v>0</v>
      </c>
      <c r="I182" s="9">
        <f>SUMIF(险种!E:E,E:E,险种!Q:Q)-SUMIFS(险种!Q:Q,险种!U:U,"终止",险种!E:E,E:E)</f>
        <v>0</v>
      </c>
      <c r="J182" s="9">
        <f>SUMIFS(险种!Q:Q,险种!U:U,"有效",险种!E:E,E:E)</f>
        <v>0</v>
      </c>
      <c r="K182" s="10">
        <f>SUMIF(险种!E:E,E:E,险种!W:W)</f>
        <v>0</v>
      </c>
      <c r="L182" s="10">
        <f t="shared" si="8"/>
        <v>0</v>
      </c>
      <c r="M182" s="9">
        <f>SUMIFS(险种!Q:Q,险种!E:E,E:E,险种!V:V,"&lt;=20210506")-SUMIFS(险种!Q:Q,险种!U:U,"终止",险种!E:E,E:E,险种!V:V,"&lt;=20210506")</f>
        <v>0</v>
      </c>
      <c r="N182" s="9">
        <f>SUMIFS(险种!Q:Q,险种!U:U,"有效",险种!E:E,E:E,险种!V:V,"&lt;=20210506")</f>
        <v>0</v>
      </c>
      <c r="O182" s="9">
        <f>SUMIFS(险种!Q:Q,险种!E:E,E:E,险种!V:V,"&lt;=20210510")-SUMIFS(险种!Q:Q,险种!U:U,"终止",险种!E:E,E:E,险种!V:V,"&lt;=20210510")</f>
        <v>0</v>
      </c>
      <c r="P182" s="9">
        <f>SUMIFS(险种!Q:Q,险种!U:U,"有效",险种!E:E,E:E,险种!V:V,"&lt;=20210510")</f>
        <v>0</v>
      </c>
      <c r="Q182" s="10">
        <f>SUMIF(险种!E:E,E:E,险种!Y:Y)</f>
        <v>0</v>
      </c>
      <c r="R182" s="9">
        <f t="shared" si="9"/>
        <v>0</v>
      </c>
      <c r="S182" s="10">
        <f>SUMIF(险种!E:E,E:E,险种!Z:Z)</f>
        <v>0</v>
      </c>
      <c r="T182" s="10">
        <f>SUMIFS(险种!Z:Z,险种!U:U,"有效",险种!E:E,E:E)</f>
        <v>0</v>
      </c>
      <c r="U182" s="10">
        <f>SUMIF(认购!D:D,E:E,认购!E:E)</f>
        <v>0</v>
      </c>
      <c r="V182" s="10">
        <f t="shared" si="10"/>
        <v>0</v>
      </c>
      <c r="W182" s="10">
        <f t="shared" si="11"/>
        <v>0</v>
      </c>
      <c r="X182" s="10">
        <f>SUMIF(保单!R:R,E:E,保单!BE:BE)*IF(U:U&gt;1,1,0)</f>
        <v>0</v>
      </c>
    </row>
    <row r="183" spans="1:24">
      <c r="A183" s="5" t="s">
        <v>42</v>
      </c>
      <c r="B183" s="5" t="s">
        <v>43</v>
      </c>
      <c r="C183" s="5" t="s">
        <v>199</v>
      </c>
      <c r="D183" s="5" t="s">
        <v>394</v>
      </c>
      <c r="E183" s="5">
        <v>6170483702</v>
      </c>
      <c r="F183" s="5" t="s">
        <v>126</v>
      </c>
      <c r="G183" s="9">
        <f>SUMIF(险种!E:E,E:E,险种!R:R)-SUMIFS(险种!R:R,险种!U:U,"终止",险种!E:E,E:E)</f>
        <v>0</v>
      </c>
      <c r="H183" s="9">
        <f>SUMIFS(险种!R:R,险种!U:U,"有效",险种!E:E,E:E)</f>
        <v>0</v>
      </c>
      <c r="I183" s="9">
        <f>SUMIF(险种!E:E,E:E,险种!Q:Q)-SUMIFS(险种!Q:Q,险种!U:U,"终止",险种!E:E,E:E)</f>
        <v>0</v>
      </c>
      <c r="J183" s="9">
        <f>SUMIFS(险种!Q:Q,险种!U:U,"有效",险种!E:E,E:E)</f>
        <v>0</v>
      </c>
      <c r="K183" s="10">
        <f>SUMIF(险种!E:E,E:E,险种!W:W)</f>
        <v>0</v>
      </c>
      <c r="L183" s="10">
        <f t="shared" si="8"/>
        <v>0</v>
      </c>
      <c r="M183" s="9">
        <f>SUMIFS(险种!Q:Q,险种!E:E,E:E,险种!V:V,"&lt;=20210506")-SUMIFS(险种!Q:Q,险种!U:U,"终止",险种!E:E,E:E,险种!V:V,"&lt;=20210506")</f>
        <v>0</v>
      </c>
      <c r="N183" s="9">
        <f>SUMIFS(险种!Q:Q,险种!U:U,"有效",险种!E:E,E:E,险种!V:V,"&lt;=20210506")</f>
        <v>0</v>
      </c>
      <c r="O183" s="9">
        <f>SUMIFS(险种!Q:Q,险种!E:E,E:E,险种!V:V,"&lt;=20210510")-SUMIFS(险种!Q:Q,险种!U:U,"终止",险种!E:E,E:E,险种!V:V,"&lt;=20210510")</f>
        <v>0</v>
      </c>
      <c r="P183" s="9">
        <f>SUMIFS(险种!Q:Q,险种!U:U,"有效",险种!E:E,E:E,险种!V:V,"&lt;=20210510")</f>
        <v>0</v>
      </c>
      <c r="Q183" s="10">
        <f>SUMIF(险种!E:E,E:E,险种!Y:Y)</f>
        <v>0</v>
      </c>
      <c r="R183" s="9">
        <f t="shared" si="9"/>
        <v>0</v>
      </c>
      <c r="S183" s="10">
        <f>SUMIF(险种!E:E,E:E,险种!Z:Z)</f>
        <v>0</v>
      </c>
      <c r="T183" s="10">
        <f>SUMIFS(险种!Z:Z,险种!U:U,"有效",险种!E:E,E:E)</f>
        <v>0</v>
      </c>
      <c r="U183" s="10">
        <f>SUMIF(认购!D:D,E:E,认购!E:E)</f>
        <v>200</v>
      </c>
      <c r="V183" s="10">
        <f t="shared" si="10"/>
        <v>0</v>
      </c>
      <c r="W183" s="10">
        <f t="shared" si="11"/>
        <v>0</v>
      </c>
      <c r="X183" s="10">
        <f>SUMIF(保单!R:R,E:E,保单!BE:BE)*IF(U:U&gt;1,1,0)</f>
        <v>0</v>
      </c>
    </row>
    <row r="184" spans="1:24">
      <c r="A184" s="5" t="s">
        <v>36</v>
      </c>
      <c r="B184" s="5" t="s">
        <v>53</v>
      </c>
      <c r="C184" s="5" t="s">
        <v>54</v>
      </c>
      <c r="D184" s="5" t="s">
        <v>395</v>
      </c>
      <c r="E184" s="5">
        <v>6165252972</v>
      </c>
      <c r="F184" s="5" t="s">
        <v>126</v>
      </c>
      <c r="G184" s="9">
        <f>SUMIF(险种!E:E,E:E,险种!R:R)-SUMIFS(险种!R:R,险种!U:U,"终止",险种!E:E,E:E)</f>
        <v>0</v>
      </c>
      <c r="H184" s="9">
        <f>SUMIFS(险种!R:R,险种!U:U,"有效",险种!E:E,E:E)</f>
        <v>0</v>
      </c>
      <c r="I184" s="9">
        <f>SUMIF(险种!E:E,E:E,险种!Q:Q)-SUMIFS(险种!Q:Q,险种!U:U,"终止",险种!E:E,E:E)</f>
        <v>0</v>
      </c>
      <c r="J184" s="9">
        <f>SUMIFS(险种!Q:Q,险种!U:U,"有效",险种!E:E,E:E)</f>
        <v>0</v>
      </c>
      <c r="K184" s="10">
        <f>SUMIF(险种!E:E,E:E,险种!W:W)</f>
        <v>0</v>
      </c>
      <c r="L184" s="10">
        <f t="shared" si="8"/>
        <v>0</v>
      </c>
      <c r="M184" s="9">
        <f>SUMIFS(险种!Q:Q,险种!E:E,E:E,险种!V:V,"&lt;=20210506")-SUMIFS(险种!Q:Q,险种!U:U,"终止",险种!E:E,E:E,险种!V:V,"&lt;=20210506")</f>
        <v>0</v>
      </c>
      <c r="N184" s="9">
        <f>SUMIFS(险种!Q:Q,险种!U:U,"有效",险种!E:E,E:E,险种!V:V,"&lt;=20210506")</f>
        <v>0</v>
      </c>
      <c r="O184" s="9">
        <f>SUMIFS(险种!Q:Q,险种!E:E,E:E,险种!V:V,"&lt;=20210510")-SUMIFS(险种!Q:Q,险种!U:U,"终止",险种!E:E,E:E,险种!V:V,"&lt;=20210510")</f>
        <v>0</v>
      </c>
      <c r="P184" s="9">
        <f>SUMIFS(险种!Q:Q,险种!U:U,"有效",险种!E:E,E:E,险种!V:V,"&lt;=20210510")</f>
        <v>0</v>
      </c>
      <c r="Q184" s="10">
        <f>SUMIF(险种!E:E,E:E,险种!Y:Y)</f>
        <v>0</v>
      </c>
      <c r="R184" s="9">
        <f t="shared" si="9"/>
        <v>0</v>
      </c>
      <c r="S184" s="10">
        <f>SUMIF(险种!E:E,E:E,险种!Z:Z)</f>
        <v>0</v>
      </c>
      <c r="T184" s="10">
        <f>SUMIFS(险种!Z:Z,险种!U:U,"有效",险种!E:E,E:E)</f>
        <v>0</v>
      </c>
      <c r="U184" s="10">
        <f>SUMIF(认购!D:D,E:E,认购!E:E)</f>
        <v>200</v>
      </c>
      <c r="V184" s="10">
        <f t="shared" si="10"/>
        <v>0</v>
      </c>
      <c r="W184" s="10">
        <f t="shared" si="11"/>
        <v>0</v>
      </c>
      <c r="X184" s="10">
        <f>SUMIF(保单!R:R,E:E,保单!BE:BE)*IF(U:U&gt;1,1,0)</f>
        <v>0</v>
      </c>
    </row>
    <row r="185" spans="1:24">
      <c r="A185" s="5" t="s">
        <v>26</v>
      </c>
      <c r="B185" s="5" t="s">
        <v>161</v>
      </c>
      <c r="C185" s="5" t="s">
        <v>197</v>
      </c>
      <c r="D185" s="5" t="s">
        <v>396</v>
      </c>
      <c r="E185" s="5">
        <v>6155042562</v>
      </c>
      <c r="F185" s="5" t="s">
        <v>294</v>
      </c>
      <c r="G185" s="9">
        <f>SUMIF(险种!E:E,E:E,险种!R:R)-SUMIFS(险种!R:R,险种!U:U,"终止",险种!E:E,E:E)</f>
        <v>0</v>
      </c>
      <c r="H185" s="9">
        <f>SUMIFS(险种!R:R,险种!U:U,"有效",险种!E:E,E:E)</f>
        <v>0</v>
      </c>
      <c r="I185" s="9">
        <f>SUMIF(险种!E:E,E:E,险种!Q:Q)-SUMIFS(险种!Q:Q,险种!U:U,"终止",险种!E:E,E:E)</f>
        <v>0</v>
      </c>
      <c r="J185" s="9">
        <f>SUMIFS(险种!Q:Q,险种!U:U,"有效",险种!E:E,E:E)</f>
        <v>0</v>
      </c>
      <c r="K185" s="10">
        <f>SUMIF(险种!E:E,E:E,险种!W:W)</f>
        <v>0</v>
      </c>
      <c r="L185" s="10">
        <f t="shared" si="8"/>
        <v>0</v>
      </c>
      <c r="M185" s="9">
        <f>SUMIFS(险种!Q:Q,险种!E:E,E:E,险种!V:V,"&lt;=20210506")-SUMIFS(险种!Q:Q,险种!U:U,"终止",险种!E:E,E:E,险种!V:V,"&lt;=20210506")</f>
        <v>0</v>
      </c>
      <c r="N185" s="9">
        <f>SUMIFS(险种!Q:Q,险种!U:U,"有效",险种!E:E,E:E,险种!V:V,"&lt;=20210506")</f>
        <v>0</v>
      </c>
      <c r="O185" s="9">
        <f>SUMIFS(险种!Q:Q,险种!E:E,E:E,险种!V:V,"&lt;=20210510")-SUMIFS(险种!Q:Q,险种!U:U,"终止",险种!E:E,E:E,险种!V:V,"&lt;=20210510")</f>
        <v>0</v>
      </c>
      <c r="P185" s="9">
        <f>SUMIFS(险种!Q:Q,险种!U:U,"有效",险种!E:E,E:E,险种!V:V,"&lt;=20210510")</f>
        <v>0</v>
      </c>
      <c r="Q185" s="10">
        <f>SUMIF(险种!E:E,E:E,险种!Y:Y)</f>
        <v>0</v>
      </c>
      <c r="R185" s="9">
        <f t="shared" si="9"/>
        <v>0</v>
      </c>
      <c r="S185" s="10">
        <f>SUMIF(险种!E:E,E:E,险种!Z:Z)</f>
        <v>0</v>
      </c>
      <c r="T185" s="10">
        <f>SUMIFS(险种!Z:Z,险种!U:U,"有效",险种!E:E,E:E)</f>
        <v>0</v>
      </c>
      <c r="U185" s="10">
        <f>SUMIF(认购!D:D,E:E,认购!E:E)</f>
        <v>0</v>
      </c>
      <c r="V185" s="10">
        <f t="shared" si="10"/>
        <v>0</v>
      </c>
      <c r="W185" s="10">
        <f t="shared" si="11"/>
        <v>0</v>
      </c>
      <c r="X185" s="10">
        <f>SUMIF(保单!R:R,E:E,保单!BE:BE)*IF(U:U&gt;1,1,0)</f>
        <v>0</v>
      </c>
    </row>
    <row r="186" spans="1:24">
      <c r="A186" s="5" t="s">
        <v>36</v>
      </c>
      <c r="B186" s="5" t="s">
        <v>163</v>
      </c>
      <c r="C186" s="5" t="s">
        <v>178</v>
      </c>
      <c r="D186" s="5" t="s">
        <v>397</v>
      </c>
      <c r="E186" s="5">
        <v>6148870842</v>
      </c>
      <c r="F186" s="5" t="s">
        <v>126</v>
      </c>
      <c r="G186" s="9">
        <f>SUMIF(险种!E:E,E:E,险种!R:R)-SUMIFS(险种!R:R,险种!U:U,"终止",险种!E:E,E:E)</f>
        <v>0</v>
      </c>
      <c r="H186" s="9">
        <f>SUMIFS(险种!R:R,险种!U:U,"有效",险种!E:E,E:E)</f>
        <v>0</v>
      </c>
      <c r="I186" s="9">
        <f>SUMIF(险种!E:E,E:E,险种!Q:Q)-SUMIFS(险种!Q:Q,险种!U:U,"终止",险种!E:E,E:E)</f>
        <v>0</v>
      </c>
      <c r="J186" s="9">
        <f>SUMIFS(险种!Q:Q,险种!U:U,"有效",险种!E:E,E:E)</f>
        <v>0</v>
      </c>
      <c r="K186" s="10">
        <f>SUMIF(险种!E:E,E:E,险种!W:W)</f>
        <v>0</v>
      </c>
      <c r="L186" s="10">
        <f t="shared" si="8"/>
        <v>0</v>
      </c>
      <c r="M186" s="9">
        <f>SUMIFS(险种!Q:Q,险种!E:E,E:E,险种!V:V,"&lt;=20210506")-SUMIFS(险种!Q:Q,险种!U:U,"终止",险种!E:E,E:E,险种!V:V,"&lt;=20210506")</f>
        <v>0</v>
      </c>
      <c r="N186" s="9">
        <f>SUMIFS(险种!Q:Q,险种!U:U,"有效",险种!E:E,E:E,险种!V:V,"&lt;=20210506")</f>
        <v>0</v>
      </c>
      <c r="O186" s="9">
        <f>SUMIFS(险种!Q:Q,险种!E:E,E:E,险种!V:V,"&lt;=20210510")-SUMIFS(险种!Q:Q,险种!U:U,"终止",险种!E:E,E:E,险种!V:V,"&lt;=20210510")</f>
        <v>0</v>
      </c>
      <c r="P186" s="9">
        <f>SUMIFS(险种!Q:Q,险种!U:U,"有效",险种!E:E,E:E,险种!V:V,"&lt;=20210510")</f>
        <v>0</v>
      </c>
      <c r="Q186" s="10">
        <f>SUMIF(险种!E:E,E:E,险种!Y:Y)</f>
        <v>0</v>
      </c>
      <c r="R186" s="9">
        <f t="shared" si="9"/>
        <v>0</v>
      </c>
      <c r="S186" s="10">
        <f>SUMIF(险种!E:E,E:E,险种!Z:Z)</f>
        <v>0</v>
      </c>
      <c r="T186" s="10">
        <f>SUMIFS(险种!Z:Z,险种!U:U,"有效",险种!E:E,E:E)</f>
        <v>0</v>
      </c>
      <c r="U186" s="10">
        <f>SUMIF(认购!D:D,E:E,认购!E:E)</f>
        <v>0</v>
      </c>
      <c r="V186" s="10">
        <f t="shared" si="10"/>
        <v>0</v>
      </c>
      <c r="W186" s="10">
        <f t="shared" si="11"/>
        <v>0</v>
      </c>
      <c r="X186" s="10">
        <f>SUMIF(保单!R:R,E:E,保单!BE:BE)*IF(U:U&gt;1,1,0)</f>
        <v>0</v>
      </c>
    </row>
    <row r="187" spans="1:24">
      <c r="A187" s="5" t="s">
        <v>26</v>
      </c>
      <c r="B187" s="5" t="s">
        <v>194</v>
      </c>
      <c r="C187" s="5" t="s">
        <v>324</v>
      </c>
      <c r="D187" s="5" t="s">
        <v>398</v>
      </c>
      <c r="E187" s="5">
        <v>6145056062</v>
      </c>
      <c r="F187" s="5" t="s">
        <v>294</v>
      </c>
      <c r="G187" s="9">
        <f>SUMIF(险种!E:E,E:E,险种!R:R)-SUMIFS(险种!R:R,险种!U:U,"终止",险种!E:E,E:E)</f>
        <v>0</v>
      </c>
      <c r="H187" s="9">
        <f>SUMIFS(险种!R:R,险种!U:U,"有效",险种!E:E,E:E)</f>
        <v>0</v>
      </c>
      <c r="I187" s="9">
        <f>SUMIF(险种!E:E,E:E,险种!Q:Q)-SUMIFS(险种!Q:Q,险种!U:U,"终止",险种!E:E,E:E)</f>
        <v>0</v>
      </c>
      <c r="J187" s="9">
        <f>SUMIFS(险种!Q:Q,险种!U:U,"有效",险种!E:E,E:E)</f>
        <v>0</v>
      </c>
      <c r="K187" s="10">
        <f>SUMIF(险种!E:E,E:E,险种!W:W)</f>
        <v>0</v>
      </c>
      <c r="L187" s="10">
        <f t="shared" si="8"/>
        <v>0</v>
      </c>
      <c r="M187" s="9">
        <f>SUMIFS(险种!Q:Q,险种!E:E,E:E,险种!V:V,"&lt;=20210506")-SUMIFS(险种!Q:Q,险种!U:U,"终止",险种!E:E,E:E,险种!V:V,"&lt;=20210506")</f>
        <v>0</v>
      </c>
      <c r="N187" s="9">
        <f>SUMIFS(险种!Q:Q,险种!U:U,"有效",险种!E:E,E:E,险种!V:V,"&lt;=20210506")</f>
        <v>0</v>
      </c>
      <c r="O187" s="9">
        <f>SUMIFS(险种!Q:Q,险种!E:E,E:E,险种!V:V,"&lt;=20210510")-SUMIFS(险种!Q:Q,险种!U:U,"终止",险种!E:E,E:E,险种!V:V,"&lt;=20210510")</f>
        <v>0</v>
      </c>
      <c r="P187" s="9">
        <f>SUMIFS(险种!Q:Q,险种!U:U,"有效",险种!E:E,E:E,险种!V:V,"&lt;=20210510")</f>
        <v>0</v>
      </c>
      <c r="Q187" s="10">
        <f>SUMIF(险种!E:E,E:E,险种!Y:Y)</f>
        <v>0</v>
      </c>
      <c r="R187" s="9">
        <f t="shared" si="9"/>
        <v>0</v>
      </c>
      <c r="S187" s="10">
        <f>SUMIF(险种!E:E,E:E,险种!Z:Z)</f>
        <v>0</v>
      </c>
      <c r="T187" s="10">
        <f>SUMIFS(险种!Z:Z,险种!U:U,"有效",险种!E:E,E:E)</f>
        <v>0</v>
      </c>
      <c r="U187" s="10">
        <f>SUMIF(认购!D:D,E:E,认购!E:E)</f>
        <v>0</v>
      </c>
      <c r="V187" s="10">
        <f t="shared" si="10"/>
        <v>0</v>
      </c>
      <c r="W187" s="10">
        <f t="shared" si="11"/>
        <v>0</v>
      </c>
      <c r="X187" s="10">
        <f>SUMIF(保单!R:R,E:E,保单!BE:BE)*IF(U:U&gt;1,1,0)</f>
        <v>0</v>
      </c>
    </row>
    <row r="188" spans="1:24">
      <c r="A188" s="5" t="s">
        <v>42</v>
      </c>
      <c r="B188" s="5" t="s">
        <v>43</v>
      </c>
      <c r="C188" s="5" t="s">
        <v>44</v>
      </c>
      <c r="D188" s="5" t="s">
        <v>399</v>
      </c>
      <c r="E188" s="5">
        <v>6138546192</v>
      </c>
      <c r="F188" s="5" t="s">
        <v>126</v>
      </c>
      <c r="G188" s="9">
        <f>SUMIF(险种!E:E,E:E,险种!R:R)-SUMIFS(险种!R:R,险种!U:U,"终止",险种!E:E,E:E)</f>
        <v>0</v>
      </c>
      <c r="H188" s="9">
        <f>SUMIFS(险种!R:R,险种!U:U,"有效",险种!E:E,E:E)</f>
        <v>0</v>
      </c>
      <c r="I188" s="9">
        <f>SUMIF(险种!E:E,E:E,险种!Q:Q)-SUMIFS(险种!Q:Q,险种!U:U,"终止",险种!E:E,E:E)</f>
        <v>0</v>
      </c>
      <c r="J188" s="9">
        <f>SUMIFS(险种!Q:Q,险种!U:U,"有效",险种!E:E,E:E)</f>
        <v>0</v>
      </c>
      <c r="K188" s="10">
        <f>SUMIF(险种!E:E,E:E,险种!W:W)</f>
        <v>0</v>
      </c>
      <c r="L188" s="10">
        <f t="shared" si="8"/>
        <v>0</v>
      </c>
      <c r="M188" s="9">
        <f>SUMIFS(险种!Q:Q,险种!E:E,E:E,险种!V:V,"&lt;=20210506")-SUMIFS(险种!Q:Q,险种!U:U,"终止",险种!E:E,E:E,险种!V:V,"&lt;=20210506")</f>
        <v>0</v>
      </c>
      <c r="N188" s="9">
        <f>SUMIFS(险种!Q:Q,险种!U:U,"有效",险种!E:E,E:E,险种!V:V,"&lt;=20210506")</f>
        <v>0</v>
      </c>
      <c r="O188" s="9">
        <f>SUMIFS(险种!Q:Q,险种!E:E,E:E,险种!V:V,"&lt;=20210510")-SUMIFS(险种!Q:Q,险种!U:U,"终止",险种!E:E,E:E,险种!V:V,"&lt;=20210510")</f>
        <v>0</v>
      </c>
      <c r="P188" s="9">
        <f>SUMIFS(险种!Q:Q,险种!U:U,"有效",险种!E:E,E:E,险种!V:V,"&lt;=20210510")</f>
        <v>0</v>
      </c>
      <c r="Q188" s="10">
        <f>SUMIF(险种!E:E,E:E,险种!Y:Y)</f>
        <v>0</v>
      </c>
      <c r="R188" s="9">
        <f t="shared" si="9"/>
        <v>0</v>
      </c>
      <c r="S188" s="10">
        <f>SUMIF(险种!E:E,E:E,险种!Z:Z)</f>
        <v>0</v>
      </c>
      <c r="T188" s="10">
        <f>SUMIFS(险种!Z:Z,险种!U:U,"有效",险种!E:E,E:E)</f>
        <v>0</v>
      </c>
      <c r="U188" s="10">
        <f>SUMIF(认购!D:D,E:E,认购!E:E)</f>
        <v>0</v>
      </c>
      <c r="V188" s="10">
        <f t="shared" si="10"/>
        <v>0</v>
      </c>
      <c r="W188" s="10">
        <f t="shared" si="11"/>
        <v>0</v>
      </c>
      <c r="X188" s="10">
        <f>SUMIF(保单!R:R,E:E,保单!BE:BE)*IF(U:U&gt;1,1,0)</f>
        <v>0</v>
      </c>
    </row>
    <row r="189" spans="1:24">
      <c r="A189" s="5" t="s">
        <v>42</v>
      </c>
      <c r="B189" s="5" t="s">
        <v>43</v>
      </c>
      <c r="C189" s="5" t="s">
        <v>199</v>
      </c>
      <c r="D189" s="5" t="s">
        <v>400</v>
      </c>
      <c r="E189" s="5">
        <v>6137982332</v>
      </c>
      <c r="F189" s="5" t="s">
        <v>126</v>
      </c>
      <c r="G189" s="9">
        <f>SUMIF(险种!E:E,E:E,险种!R:R)-SUMIFS(险种!R:R,险种!U:U,"终止",险种!E:E,E:E)</f>
        <v>0</v>
      </c>
      <c r="H189" s="9">
        <f>SUMIFS(险种!R:R,险种!U:U,"有效",险种!E:E,E:E)</f>
        <v>0</v>
      </c>
      <c r="I189" s="9">
        <f>SUMIF(险种!E:E,E:E,险种!Q:Q)-SUMIFS(险种!Q:Q,险种!U:U,"终止",险种!E:E,E:E)</f>
        <v>0</v>
      </c>
      <c r="J189" s="9">
        <f>SUMIFS(险种!Q:Q,险种!U:U,"有效",险种!E:E,E:E)</f>
        <v>0</v>
      </c>
      <c r="K189" s="10">
        <f>SUMIF(险种!E:E,E:E,险种!W:W)</f>
        <v>0</v>
      </c>
      <c r="L189" s="10">
        <f t="shared" si="8"/>
        <v>0</v>
      </c>
      <c r="M189" s="9">
        <f>SUMIFS(险种!Q:Q,险种!E:E,E:E,险种!V:V,"&lt;=20210506")-SUMIFS(险种!Q:Q,险种!U:U,"终止",险种!E:E,E:E,险种!V:V,"&lt;=20210506")</f>
        <v>0</v>
      </c>
      <c r="N189" s="9">
        <f>SUMIFS(险种!Q:Q,险种!U:U,"有效",险种!E:E,E:E,险种!V:V,"&lt;=20210506")</f>
        <v>0</v>
      </c>
      <c r="O189" s="9">
        <f>SUMIFS(险种!Q:Q,险种!E:E,E:E,险种!V:V,"&lt;=20210510")-SUMIFS(险种!Q:Q,险种!U:U,"终止",险种!E:E,E:E,险种!V:V,"&lt;=20210510")</f>
        <v>0</v>
      </c>
      <c r="P189" s="9">
        <f>SUMIFS(险种!Q:Q,险种!U:U,"有效",险种!E:E,E:E,险种!V:V,"&lt;=20210510")</f>
        <v>0</v>
      </c>
      <c r="Q189" s="10">
        <f>SUMIF(险种!E:E,E:E,险种!Y:Y)</f>
        <v>0</v>
      </c>
      <c r="R189" s="9">
        <f t="shared" si="9"/>
        <v>0</v>
      </c>
      <c r="S189" s="10">
        <f>SUMIF(险种!E:E,E:E,险种!Z:Z)</f>
        <v>0</v>
      </c>
      <c r="T189" s="10">
        <f>SUMIFS(险种!Z:Z,险种!U:U,"有效",险种!E:E,E:E)</f>
        <v>0</v>
      </c>
      <c r="U189" s="10">
        <f>SUMIF(认购!D:D,E:E,认购!E:E)</f>
        <v>200</v>
      </c>
      <c r="V189" s="10">
        <f t="shared" si="10"/>
        <v>0</v>
      </c>
      <c r="W189" s="10">
        <f t="shared" si="11"/>
        <v>0</v>
      </c>
      <c r="X189" s="10">
        <f>SUMIF(保单!R:R,E:E,保单!BE:BE)*IF(U:U&gt;1,1,0)</f>
        <v>0</v>
      </c>
    </row>
    <row r="190" spans="1:24">
      <c r="A190" s="5" t="s">
        <v>42</v>
      </c>
      <c r="B190" s="5" t="s">
        <v>43</v>
      </c>
      <c r="C190" s="5" t="s">
        <v>44</v>
      </c>
      <c r="D190" s="5" t="s">
        <v>401</v>
      </c>
      <c r="E190" s="5">
        <v>6124158482</v>
      </c>
      <c r="F190" s="5" t="s">
        <v>294</v>
      </c>
      <c r="G190" s="9">
        <f>SUMIF(险种!E:E,E:E,险种!R:R)-SUMIFS(险种!R:R,险种!U:U,"终止",险种!E:E,E:E)</f>
        <v>0</v>
      </c>
      <c r="H190" s="9">
        <f>SUMIFS(险种!R:R,险种!U:U,"有效",险种!E:E,E:E)</f>
        <v>0</v>
      </c>
      <c r="I190" s="9">
        <f>SUMIF(险种!E:E,E:E,险种!Q:Q)-SUMIFS(险种!Q:Q,险种!U:U,"终止",险种!E:E,E:E)</f>
        <v>0</v>
      </c>
      <c r="J190" s="9">
        <f>SUMIFS(险种!Q:Q,险种!U:U,"有效",险种!E:E,E:E)</f>
        <v>0</v>
      </c>
      <c r="K190" s="10">
        <f>SUMIF(险种!E:E,E:E,险种!W:W)</f>
        <v>0</v>
      </c>
      <c r="L190" s="10">
        <f t="shared" si="8"/>
        <v>0</v>
      </c>
      <c r="M190" s="9">
        <f>SUMIFS(险种!Q:Q,险种!E:E,E:E,险种!V:V,"&lt;=20210506")-SUMIFS(险种!Q:Q,险种!U:U,"终止",险种!E:E,E:E,险种!V:V,"&lt;=20210506")</f>
        <v>0</v>
      </c>
      <c r="N190" s="9">
        <f>SUMIFS(险种!Q:Q,险种!U:U,"有效",险种!E:E,E:E,险种!V:V,"&lt;=20210506")</f>
        <v>0</v>
      </c>
      <c r="O190" s="9">
        <f>SUMIFS(险种!Q:Q,险种!E:E,E:E,险种!V:V,"&lt;=20210510")-SUMIFS(险种!Q:Q,险种!U:U,"终止",险种!E:E,E:E,险种!V:V,"&lt;=20210510")</f>
        <v>0</v>
      </c>
      <c r="P190" s="9">
        <f>SUMIFS(险种!Q:Q,险种!U:U,"有效",险种!E:E,E:E,险种!V:V,"&lt;=20210510")</f>
        <v>0</v>
      </c>
      <c r="Q190" s="10">
        <f>SUMIF(险种!E:E,E:E,险种!Y:Y)</f>
        <v>0</v>
      </c>
      <c r="R190" s="9">
        <f t="shared" si="9"/>
        <v>0</v>
      </c>
      <c r="S190" s="10">
        <f>SUMIF(险种!E:E,E:E,险种!Z:Z)</f>
        <v>0</v>
      </c>
      <c r="T190" s="10">
        <f>SUMIFS(险种!Z:Z,险种!U:U,"有效",险种!E:E,E:E)</f>
        <v>0</v>
      </c>
      <c r="U190" s="10">
        <f>SUMIF(认购!D:D,E:E,认购!E:E)</f>
        <v>200</v>
      </c>
      <c r="V190" s="10">
        <f t="shared" si="10"/>
        <v>0</v>
      </c>
      <c r="W190" s="10">
        <f t="shared" si="11"/>
        <v>0</v>
      </c>
      <c r="X190" s="10">
        <f>SUMIF(保单!R:R,E:E,保单!BE:BE)*IF(U:U&gt;1,1,0)</f>
        <v>0</v>
      </c>
    </row>
    <row r="191" spans="1:24">
      <c r="A191" s="5" t="s">
        <v>36</v>
      </c>
      <c r="B191" s="5" t="s">
        <v>163</v>
      </c>
      <c r="C191" s="5" t="s">
        <v>172</v>
      </c>
      <c r="D191" s="5" t="s">
        <v>173</v>
      </c>
      <c r="E191" s="5">
        <v>6116420222</v>
      </c>
      <c r="F191" s="5" t="s">
        <v>130</v>
      </c>
      <c r="G191" s="9">
        <f>SUMIF(险种!E:E,E:E,险种!R:R)-SUMIFS(险种!R:R,险种!U:U,"终止",险种!E:E,E:E)</f>
        <v>0</v>
      </c>
      <c r="H191" s="9">
        <f>SUMIFS(险种!R:R,险种!U:U,"有效",险种!E:E,E:E)</f>
        <v>0</v>
      </c>
      <c r="I191" s="9">
        <f>SUMIF(险种!E:E,E:E,险种!Q:Q)-SUMIFS(险种!Q:Q,险种!U:U,"终止",险种!E:E,E:E)</f>
        <v>0</v>
      </c>
      <c r="J191" s="9">
        <f>SUMIFS(险种!Q:Q,险种!U:U,"有效",险种!E:E,E:E)</f>
        <v>0</v>
      </c>
      <c r="K191" s="10">
        <f>SUMIF(险种!E:E,E:E,险种!W:W)</f>
        <v>0</v>
      </c>
      <c r="L191" s="10">
        <f t="shared" si="8"/>
        <v>0</v>
      </c>
      <c r="M191" s="9">
        <f>SUMIFS(险种!Q:Q,险种!E:E,E:E,险种!V:V,"&lt;=20210506")-SUMIFS(险种!Q:Q,险种!U:U,"终止",险种!E:E,E:E,险种!V:V,"&lt;=20210506")</f>
        <v>0</v>
      </c>
      <c r="N191" s="9">
        <f>SUMIFS(险种!Q:Q,险种!U:U,"有效",险种!E:E,E:E,险种!V:V,"&lt;=20210506")</f>
        <v>0</v>
      </c>
      <c r="O191" s="9">
        <f>SUMIFS(险种!Q:Q,险种!E:E,E:E,险种!V:V,"&lt;=20210510")-SUMIFS(险种!Q:Q,险种!U:U,"终止",险种!E:E,E:E,险种!V:V,"&lt;=20210510")</f>
        <v>0</v>
      </c>
      <c r="P191" s="9">
        <f>SUMIFS(险种!Q:Q,险种!U:U,"有效",险种!E:E,E:E,险种!V:V,"&lt;=20210510")</f>
        <v>0</v>
      </c>
      <c r="Q191" s="10">
        <f>SUMIF(险种!E:E,E:E,险种!Y:Y)</f>
        <v>0</v>
      </c>
      <c r="R191" s="9">
        <f t="shared" si="9"/>
        <v>0</v>
      </c>
      <c r="S191" s="10">
        <f>SUMIF(险种!E:E,E:E,险种!Z:Z)</f>
        <v>0</v>
      </c>
      <c r="T191" s="10">
        <f>SUMIFS(险种!Z:Z,险种!U:U,"有效",险种!E:E,E:E)</f>
        <v>0</v>
      </c>
      <c r="U191" s="10">
        <f>SUMIF(认购!D:D,E:E,认购!E:E)</f>
        <v>0</v>
      </c>
      <c r="V191" s="10">
        <f t="shared" si="10"/>
        <v>0</v>
      </c>
      <c r="W191" s="10">
        <f t="shared" si="11"/>
        <v>0</v>
      </c>
      <c r="X191" s="10">
        <f>SUMIF(保单!R:R,E:E,保单!BE:BE)*IF(U:U&gt;1,1,0)</f>
        <v>0</v>
      </c>
    </row>
    <row r="192" spans="1:24">
      <c r="A192" s="5" t="s">
        <v>36</v>
      </c>
      <c r="B192" s="5" t="s">
        <v>69</v>
      </c>
      <c r="C192" s="5" t="s">
        <v>70</v>
      </c>
      <c r="D192" s="5" t="s">
        <v>402</v>
      </c>
      <c r="E192" s="5">
        <v>6090747902</v>
      </c>
      <c r="F192" s="5" t="s">
        <v>294</v>
      </c>
      <c r="G192" s="9">
        <f>SUMIF(险种!E:E,E:E,险种!R:R)-SUMIFS(险种!R:R,险种!U:U,"终止",险种!E:E,E:E)</f>
        <v>0</v>
      </c>
      <c r="H192" s="9">
        <f>SUMIFS(险种!R:R,险种!U:U,"有效",险种!E:E,E:E)</f>
        <v>0</v>
      </c>
      <c r="I192" s="9">
        <f>SUMIF(险种!E:E,E:E,险种!Q:Q)-SUMIFS(险种!Q:Q,险种!U:U,"终止",险种!E:E,E:E)</f>
        <v>0</v>
      </c>
      <c r="J192" s="9">
        <f>SUMIFS(险种!Q:Q,险种!U:U,"有效",险种!E:E,E:E)</f>
        <v>0</v>
      </c>
      <c r="K192" s="10">
        <f>SUMIF(险种!E:E,E:E,险种!W:W)</f>
        <v>0</v>
      </c>
      <c r="L192" s="10">
        <f t="shared" si="8"/>
        <v>0</v>
      </c>
      <c r="M192" s="9">
        <f>SUMIFS(险种!Q:Q,险种!E:E,E:E,险种!V:V,"&lt;=20210506")-SUMIFS(险种!Q:Q,险种!U:U,"终止",险种!E:E,E:E,险种!V:V,"&lt;=20210506")</f>
        <v>0</v>
      </c>
      <c r="N192" s="9">
        <f>SUMIFS(险种!Q:Q,险种!U:U,"有效",险种!E:E,E:E,险种!V:V,"&lt;=20210506")</f>
        <v>0</v>
      </c>
      <c r="O192" s="9">
        <f>SUMIFS(险种!Q:Q,险种!E:E,E:E,险种!V:V,"&lt;=20210510")-SUMIFS(险种!Q:Q,险种!U:U,"终止",险种!E:E,E:E,险种!V:V,"&lt;=20210510")</f>
        <v>0</v>
      </c>
      <c r="P192" s="9">
        <f>SUMIFS(险种!Q:Q,险种!U:U,"有效",险种!E:E,E:E,险种!V:V,"&lt;=20210510")</f>
        <v>0</v>
      </c>
      <c r="Q192" s="10">
        <f>SUMIF(险种!E:E,E:E,险种!Y:Y)</f>
        <v>0</v>
      </c>
      <c r="R192" s="9">
        <f t="shared" si="9"/>
        <v>0</v>
      </c>
      <c r="S192" s="10">
        <f>SUMIF(险种!E:E,E:E,险种!Z:Z)</f>
        <v>0</v>
      </c>
      <c r="T192" s="10">
        <f>SUMIFS(险种!Z:Z,险种!U:U,"有效",险种!E:E,E:E)</f>
        <v>0</v>
      </c>
      <c r="U192" s="10">
        <f>SUMIF(认购!D:D,E:E,认购!E:E)</f>
        <v>0</v>
      </c>
      <c r="V192" s="10">
        <f t="shared" si="10"/>
        <v>0</v>
      </c>
      <c r="W192" s="10">
        <f t="shared" si="11"/>
        <v>0</v>
      </c>
      <c r="X192" s="10">
        <f>SUMIF(保单!R:R,E:E,保单!BE:BE)*IF(U:U&gt;1,1,0)</f>
        <v>0</v>
      </c>
    </row>
    <row r="193" spans="1:24">
      <c r="A193" s="5" t="s">
        <v>26</v>
      </c>
      <c r="B193" s="5" t="s">
        <v>161</v>
      </c>
      <c r="C193" s="5" t="s">
        <v>188</v>
      </c>
      <c r="D193" s="5" t="s">
        <v>403</v>
      </c>
      <c r="E193" s="5">
        <v>6090081572</v>
      </c>
      <c r="F193" s="5" t="s">
        <v>294</v>
      </c>
      <c r="G193" s="9">
        <f>SUMIF(险种!E:E,E:E,险种!R:R)-SUMIFS(险种!R:R,险种!U:U,"终止",险种!E:E,E:E)</f>
        <v>0</v>
      </c>
      <c r="H193" s="9">
        <f>SUMIFS(险种!R:R,险种!U:U,"有效",险种!E:E,E:E)</f>
        <v>0</v>
      </c>
      <c r="I193" s="9">
        <f>SUMIF(险种!E:E,E:E,险种!Q:Q)-SUMIFS(险种!Q:Q,险种!U:U,"终止",险种!E:E,E:E)</f>
        <v>0</v>
      </c>
      <c r="J193" s="9">
        <f>SUMIFS(险种!Q:Q,险种!U:U,"有效",险种!E:E,E:E)</f>
        <v>0</v>
      </c>
      <c r="K193" s="10">
        <f>SUMIF(险种!E:E,E:E,险种!W:W)</f>
        <v>0</v>
      </c>
      <c r="L193" s="10">
        <f t="shared" si="8"/>
        <v>0</v>
      </c>
      <c r="M193" s="9">
        <f>SUMIFS(险种!Q:Q,险种!E:E,E:E,险种!V:V,"&lt;=20210506")-SUMIFS(险种!Q:Q,险种!U:U,"终止",险种!E:E,E:E,险种!V:V,"&lt;=20210506")</f>
        <v>0</v>
      </c>
      <c r="N193" s="9">
        <f>SUMIFS(险种!Q:Q,险种!U:U,"有效",险种!E:E,E:E,险种!V:V,"&lt;=20210506")</f>
        <v>0</v>
      </c>
      <c r="O193" s="9">
        <f>SUMIFS(险种!Q:Q,险种!E:E,E:E,险种!V:V,"&lt;=20210510")-SUMIFS(险种!Q:Q,险种!U:U,"终止",险种!E:E,E:E,险种!V:V,"&lt;=20210510")</f>
        <v>0</v>
      </c>
      <c r="P193" s="9">
        <f>SUMIFS(险种!Q:Q,险种!U:U,"有效",险种!E:E,E:E,险种!V:V,"&lt;=20210510")</f>
        <v>0</v>
      </c>
      <c r="Q193" s="10">
        <f>SUMIF(险种!E:E,E:E,险种!Y:Y)</f>
        <v>0</v>
      </c>
      <c r="R193" s="9">
        <f t="shared" si="9"/>
        <v>0</v>
      </c>
      <c r="S193" s="10">
        <f>SUMIF(险种!E:E,E:E,险种!Z:Z)</f>
        <v>0</v>
      </c>
      <c r="T193" s="10">
        <f>SUMIFS(险种!Z:Z,险种!U:U,"有效",险种!E:E,E:E)</f>
        <v>0</v>
      </c>
      <c r="U193" s="10">
        <f>SUMIF(认购!D:D,E:E,认购!E:E)</f>
        <v>0</v>
      </c>
      <c r="V193" s="10">
        <f t="shared" si="10"/>
        <v>0</v>
      </c>
      <c r="W193" s="10">
        <f t="shared" si="11"/>
        <v>0</v>
      </c>
      <c r="X193" s="10">
        <f>SUMIF(保单!R:R,E:E,保单!BE:BE)*IF(U:U&gt;1,1,0)</f>
        <v>0</v>
      </c>
    </row>
    <row r="194" spans="1:24">
      <c r="A194" s="5" t="s">
        <v>42</v>
      </c>
      <c r="B194" s="5" t="s">
        <v>43</v>
      </c>
      <c r="C194" s="5" t="s">
        <v>199</v>
      </c>
      <c r="D194" s="5" t="s">
        <v>404</v>
      </c>
      <c r="E194" s="5">
        <v>6089744322</v>
      </c>
      <c r="F194" s="5" t="s">
        <v>294</v>
      </c>
      <c r="G194" s="9">
        <f>SUMIF(险种!E:E,E:E,险种!R:R)-SUMIFS(险种!R:R,险种!U:U,"终止",险种!E:E,E:E)</f>
        <v>0</v>
      </c>
      <c r="H194" s="9">
        <f>SUMIFS(险种!R:R,险种!U:U,"有效",险种!E:E,E:E)</f>
        <v>0</v>
      </c>
      <c r="I194" s="9">
        <f>SUMIF(险种!E:E,E:E,险种!Q:Q)-SUMIFS(险种!Q:Q,险种!U:U,"终止",险种!E:E,E:E)</f>
        <v>0</v>
      </c>
      <c r="J194" s="9">
        <f>SUMIFS(险种!Q:Q,险种!U:U,"有效",险种!E:E,E:E)</f>
        <v>0</v>
      </c>
      <c r="K194" s="10">
        <f>SUMIF(险种!E:E,E:E,险种!W:W)</f>
        <v>0</v>
      </c>
      <c r="L194" s="10">
        <f t="shared" si="8"/>
        <v>0</v>
      </c>
      <c r="M194" s="9">
        <f>SUMIFS(险种!Q:Q,险种!E:E,E:E,险种!V:V,"&lt;=20210506")-SUMIFS(险种!Q:Q,险种!U:U,"终止",险种!E:E,E:E,险种!V:V,"&lt;=20210506")</f>
        <v>0</v>
      </c>
      <c r="N194" s="9">
        <f>SUMIFS(险种!Q:Q,险种!U:U,"有效",险种!E:E,E:E,险种!V:V,"&lt;=20210506")</f>
        <v>0</v>
      </c>
      <c r="O194" s="9">
        <f>SUMIFS(险种!Q:Q,险种!E:E,E:E,险种!V:V,"&lt;=20210510")-SUMIFS(险种!Q:Q,险种!U:U,"终止",险种!E:E,E:E,险种!V:V,"&lt;=20210510")</f>
        <v>0</v>
      </c>
      <c r="P194" s="9">
        <f>SUMIFS(险种!Q:Q,险种!U:U,"有效",险种!E:E,E:E,险种!V:V,"&lt;=20210510")</f>
        <v>0</v>
      </c>
      <c r="Q194" s="10">
        <f>SUMIF(险种!E:E,E:E,险种!Y:Y)</f>
        <v>0</v>
      </c>
      <c r="R194" s="9">
        <f t="shared" si="9"/>
        <v>0</v>
      </c>
      <c r="S194" s="10">
        <f>SUMIF(险种!E:E,E:E,险种!Z:Z)</f>
        <v>0</v>
      </c>
      <c r="T194" s="10">
        <f>SUMIFS(险种!Z:Z,险种!U:U,"有效",险种!E:E,E:E)</f>
        <v>0</v>
      </c>
      <c r="U194" s="10">
        <f>SUMIF(认购!D:D,E:E,认购!E:E)</f>
        <v>0</v>
      </c>
      <c r="V194" s="10">
        <f t="shared" si="10"/>
        <v>0</v>
      </c>
      <c r="W194" s="10">
        <f t="shared" si="11"/>
        <v>0</v>
      </c>
      <c r="X194" s="10">
        <f>SUMIF(保单!R:R,E:E,保单!BE:BE)*IF(U:U&gt;1,1,0)</f>
        <v>0</v>
      </c>
    </row>
    <row r="195" spans="1:24">
      <c r="A195" s="5" t="s">
        <v>42</v>
      </c>
      <c r="B195" s="5" t="s">
        <v>43</v>
      </c>
      <c r="C195" s="5" t="s">
        <v>44</v>
      </c>
      <c r="D195" s="5" t="s">
        <v>405</v>
      </c>
      <c r="E195" s="5">
        <v>6089567562</v>
      </c>
      <c r="F195" s="5" t="s">
        <v>294</v>
      </c>
      <c r="G195" s="9">
        <f>SUMIF(险种!E:E,E:E,险种!R:R)-SUMIFS(险种!R:R,险种!U:U,"终止",险种!E:E,E:E)</f>
        <v>0</v>
      </c>
      <c r="H195" s="9">
        <f>SUMIFS(险种!R:R,险种!U:U,"有效",险种!E:E,E:E)</f>
        <v>0</v>
      </c>
      <c r="I195" s="9">
        <f>SUMIF(险种!E:E,E:E,险种!Q:Q)-SUMIFS(险种!Q:Q,险种!U:U,"终止",险种!E:E,E:E)</f>
        <v>0</v>
      </c>
      <c r="J195" s="9">
        <f>SUMIFS(险种!Q:Q,险种!U:U,"有效",险种!E:E,E:E)</f>
        <v>0</v>
      </c>
      <c r="K195" s="10">
        <f>SUMIF(险种!E:E,E:E,险种!W:W)</f>
        <v>0</v>
      </c>
      <c r="L195" s="10">
        <f t="shared" ref="L195:L258" si="12">IF(K:K&gt;=1,1,0)</f>
        <v>0</v>
      </c>
      <c r="M195" s="9">
        <f>SUMIFS(险种!Q:Q,险种!E:E,E:E,险种!V:V,"&lt;=20210506")-SUMIFS(险种!Q:Q,险种!U:U,"终止",险种!E:E,E:E,险种!V:V,"&lt;=20210506")</f>
        <v>0</v>
      </c>
      <c r="N195" s="9">
        <f>SUMIFS(险种!Q:Q,险种!U:U,"有效",险种!E:E,E:E,险种!V:V,"&lt;=20210506")</f>
        <v>0</v>
      </c>
      <c r="O195" s="9">
        <f>SUMIFS(险种!Q:Q,险种!E:E,E:E,险种!V:V,"&lt;=20210510")-SUMIFS(险种!Q:Q,险种!U:U,"终止",险种!E:E,E:E,险种!V:V,"&lt;=20210510")</f>
        <v>0</v>
      </c>
      <c r="P195" s="9">
        <f>SUMIFS(险种!Q:Q,险种!U:U,"有效",险种!E:E,E:E,险种!V:V,"&lt;=20210510")</f>
        <v>0</v>
      </c>
      <c r="Q195" s="10">
        <f>SUMIF(险种!E:E,E:E,险种!Y:Y)</f>
        <v>0</v>
      </c>
      <c r="R195" s="9">
        <f t="shared" ref="R195:R258" si="13">MAX(_xlfn.IFS(OR(Q:Q=1,Q:Q=2),I:I*0.1,Q:Q&gt;=3,I:I*0.2,Q:Q=0,0),IF(I:I&gt;=20000,I:I*0.2,0))</f>
        <v>0</v>
      </c>
      <c r="S195" s="10">
        <f>SUMIF(险种!E:E,E:E,险种!Z:Z)</f>
        <v>0</v>
      </c>
      <c r="T195" s="10">
        <f>SUMIFS(险种!Z:Z,险种!U:U,"有效",险种!E:E,E:E)</f>
        <v>0</v>
      </c>
      <c r="U195" s="10">
        <f>SUMIF(认购!D:D,E:E,认购!E:E)</f>
        <v>0</v>
      </c>
      <c r="V195" s="10">
        <f t="shared" ref="V195:V258" si="14">_xlfn.IFS(O:O&gt;=3000,U:U*0.5,O:O&gt;=5000,U:U,O:O&lt;3000,0)</f>
        <v>0</v>
      </c>
      <c r="W195" s="10">
        <f t="shared" ref="W195:W258" si="15">_xlfn.IFS(P:P&gt;=3000,U:U*0.5,P:P&gt;=5000,U:U,P:P&lt;3000,0)</f>
        <v>0</v>
      </c>
      <c r="X195" s="10">
        <f>SUMIF(保单!R:R,E:E,保单!BE:BE)*IF(U:U&gt;1,1,0)</f>
        <v>0</v>
      </c>
    </row>
    <row r="196" spans="1:24">
      <c r="A196" s="5" t="s">
        <v>42</v>
      </c>
      <c r="B196" s="5" t="s">
        <v>43</v>
      </c>
      <c r="C196" s="5" t="s">
        <v>44</v>
      </c>
      <c r="D196" s="5" t="s">
        <v>406</v>
      </c>
      <c r="E196" s="5">
        <v>6089161422</v>
      </c>
      <c r="F196" s="5" t="s">
        <v>294</v>
      </c>
      <c r="G196" s="9">
        <f>SUMIF(险种!E:E,E:E,险种!R:R)-SUMIFS(险种!R:R,险种!U:U,"终止",险种!E:E,E:E)</f>
        <v>0</v>
      </c>
      <c r="H196" s="9">
        <f>SUMIFS(险种!R:R,险种!U:U,"有效",险种!E:E,E:E)</f>
        <v>0</v>
      </c>
      <c r="I196" s="9">
        <f>SUMIF(险种!E:E,E:E,险种!Q:Q)-SUMIFS(险种!Q:Q,险种!U:U,"终止",险种!E:E,E:E)</f>
        <v>0</v>
      </c>
      <c r="J196" s="9">
        <f>SUMIFS(险种!Q:Q,险种!U:U,"有效",险种!E:E,E:E)</f>
        <v>0</v>
      </c>
      <c r="K196" s="10">
        <f>SUMIF(险种!E:E,E:E,险种!W:W)</f>
        <v>0</v>
      </c>
      <c r="L196" s="10">
        <f t="shared" si="12"/>
        <v>0</v>
      </c>
      <c r="M196" s="9">
        <f>SUMIFS(险种!Q:Q,险种!E:E,E:E,险种!V:V,"&lt;=20210506")-SUMIFS(险种!Q:Q,险种!U:U,"终止",险种!E:E,E:E,险种!V:V,"&lt;=20210506")</f>
        <v>0</v>
      </c>
      <c r="N196" s="9">
        <f>SUMIFS(险种!Q:Q,险种!U:U,"有效",险种!E:E,E:E,险种!V:V,"&lt;=20210506")</f>
        <v>0</v>
      </c>
      <c r="O196" s="9">
        <f>SUMIFS(险种!Q:Q,险种!E:E,E:E,险种!V:V,"&lt;=20210510")-SUMIFS(险种!Q:Q,险种!U:U,"终止",险种!E:E,E:E,险种!V:V,"&lt;=20210510")</f>
        <v>0</v>
      </c>
      <c r="P196" s="9">
        <f>SUMIFS(险种!Q:Q,险种!U:U,"有效",险种!E:E,E:E,险种!V:V,"&lt;=20210510")</f>
        <v>0</v>
      </c>
      <c r="Q196" s="10">
        <f>SUMIF(险种!E:E,E:E,险种!Y:Y)</f>
        <v>0</v>
      </c>
      <c r="R196" s="9">
        <f t="shared" si="13"/>
        <v>0</v>
      </c>
      <c r="S196" s="10">
        <f>SUMIF(险种!E:E,E:E,险种!Z:Z)</f>
        <v>0</v>
      </c>
      <c r="T196" s="10">
        <f>SUMIFS(险种!Z:Z,险种!U:U,"有效",险种!E:E,E:E)</f>
        <v>0</v>
      </c>
      <c r="U196" s="10">
        <f>SUMIF(认购!D:D,E:E,认购!E:E)</f>
        <v>0</v>
      </c>
      <c r="V196" s="10">
        <f t="shared" si="14"/>
        <v>0</v>
      </c>
      <c r="W196" s="10">
        <f t="shared" si="15"/>
        <v>0</v>
      </c>
      <c r="X196" s="10">
        <f>SUMIF(保单!R:R,E:E,保单!BE:BE)*IF(U:U&gt;1,1,0)</f>
        <v>0</v>
      </c>
    </row>
    <row r="197" spans="1:24">
      <c r="A197" s="5" t="s">
        <v>36</v>
      </c>
      <c r="B197" s="5" t="s">
        <v>163</v>
      </c>
      <c r="C197" s="5" t="s">
        <v>174</v>
      </c>
      <c r="D197" s="5" t="s">
        <v>407</v>
      </c>
      <c r="E197" s="5">
        <v>6088245842</v>
      </c>
      <c r="F197" s="5" t="s">
        <v>294</v>
      </c>
      <c r="G197" s="9">
        <f>SUMIF(险种!E:E,E:E,险种!R:R)-SUMIFS(险种!R:R,险种!U:U,"终止",险种!E:E,E:E)</f>
        <v>0</v>
      </c>
      <c r="H197" s="9">
        <f>SUMIFS(险种!R:R,险种!U:U,"有效",险种!E:E,E:E)</f>
        <v>0</v>
      </c>
      <c r="I197" s="9">
        <f>SUMIF(险种!E:E,E:E,险种!Q:Q)-SUMIFS(险种!Q:Q,险种!U:U,"终止",险种!E:E,E:E)</f>
        <v>0</v>
      </c>
      <c r="J197" s="9">
        <f>SUMIFS(险种!Q:Q,险种!U:U,"有效",险种!E:E,E:E)</f>
        <v>0</v>
      </c>
      <c r="K197" s="10">
        <f>SUMIF(险种!E:E,E:E,险种!W:W)</f>
        <v>0</v>
      </c>
      <c r="L197" s="10">
        <f t="shared" si="12"/>
        <v>0</v>
      </c>
      <c r="M197" s="9">
        <f>SUMIFS(险种!Q:Q,险种!E:E,E:E,险种!V:V,"&lt;=20210506")-SUMIFS(险种!Q:Q,险种!U:U,"终止",险种!E:E,E:E,险种!V:V,"&lt;=20210506")</f>
        <v>0</v>
      </c>
      <c r="N197" s="9">
        <f>SUMIFS(险种!Q:Q,险种!U:U,"有效",险种!E:E,E:E,险种!V:V,"&lt;=20210506")</f>
        <v>0</v>
      </c>
      <c r="O197" s="9">
        <f>SUMIFS(险种!Q:Q,险种!E:E,E:E,险种!V:V,"&lt;=20210510")-SUMIFS(险种!Q:Q,险种!U:U,"终止",险种!E:E,E:E,险种!V:V,"&lt;=20210510")</f>
        <v>0</v>
      </c>
      <c r="P197" s="9">
        <f>SUMIFS(险种!Q:Q,险种!U:U,"有效",险种!E:E,E:E,险种!V:V,"&lt;=20210510")</f>
        <v>0</v>
      </c>
      <c r="Q197" s="10">
        <f>SUMIF(险种!E:E,E:E,险种!Y:Y)</f>
        <v>0</v>
      </c>
      <c r="R197" s="9">
        <f t="shared" si="13"/>
        <v>0</v>
      </c>
      <c r="S197" s="10">
        <f>SUMIF(险种!E:E,E:E,险种!Z:Z)</f>
        <v>0</v>
      </c>
      <c r="T197" s="10">
        <f>SUMIFS(险种!Z:Z,险种!U:U,"有效",险种!E:E,E:E)</f>
        <v>0</v>
      </c>
      <c r="U197" s="10">
        <f>SUMIF(认购!D:D,E:E,认购!E:E)</f>
        <v>0</v>
      </c>
      <c r="V197" s="10">
        <f t="shared" si="14"/>
        <v>0</v>
      </c>
      <c r="W197" s="10">
        <f t="shared" si="15"/>
        <v>0</v>
      </c>
      <c r="X197" s="10">
        <f>SUMIF(保单!R:R,E:E,保单!BE:BE)*IF(U:U&gt;1,1,0)</f>
        <v>0</v>
      </c>
    </row>
    <row r="198" spans="1:24">
      <c r="A198" s="5" t="s">
        <v>36</v>
      </c>
      <c r="B198" s="5" t="s">
        <v>69</v>
      </c>
      <c r="C198" s="5" t="s">
        <v>180</v>
      </c>
      <c r="D198" s="5" t="s">
        <v>408</v>
      </c>
      <c r="E198" s="5">
        <v>6087942102</v>
      </c>
      <c r="F198" s="5" t="s">
        <v>294</v>
      </c>
      <c r="G198" s="9">
        <f>SUMIF(险种!E:E,E:E,险种!R:R)-SUMIFS(险种!R:R,险种!U:U,"终止",险种!E:E,E:E)</f>
        <v>0</v>
      </c>
      <c r="H198" s="9">
        <f>SUMIFS(险种!R:R,险种!U:U,"有效",险种!E:E,E:E)</f>
        <v>0</v>
      </c>
      <c r="I198" s="9">
        <f>SUMIF(险种!E:E,E:E,险种!Q:Q)-SUMIFS(险种!Q:Q,险种!U:U,"终止",险种!E:E,E:E)</f>
        <v>0</v>
      </c>
      <c r="J198" s="9">
        <f>SUMIFS(险种!Q:Q,险种!U:U,"有效",险种!E:E,E:E)</f>
        <v>0</v>
      </c>
      <c r="K198" s="10">
        <f>SUMIF(险种!E:E,E:E,险种!W:W)</f>
        <v>0</v>
      </c>
      <c r="L198" s="10">
        <f t="shared" si="12"/>
        <v>0</v>
      </c>
      <c r="M198" s="9">
        <f>SUMIFS(险种!Q:Q,险种!E:E,E:E,险种!V:V,"&lt;=20210506")-SUMIFS(险种!Q:Q,险种!U:U,"终止",险种!E:E,E:E,险种!V:V,"&lt;=20210506")</f>
        <v>0</v>
      </c>
      <c r="N198" s="9">
        <f>SUMIFS(险种!Q:Q,险种!U:U,"有效",险种!E:E,E:E,险种!V:V,"&lt;=20210506")</f>
        <v>0</v>
      </c>
      <c r="O198" s="9">
        <f>SUMIFS(险种!Q:Q,险种!E:E,E:E,险种!V:V,"&lt;=20210510")-SUMIFS(险种!Q:Q,险种!U:U,"终止",险种!E:E,E:E,险种!V:V,"&lt;=20210510")</f>
        <v>0</v>
      </c>
      <c r="P198" s="9">
        <f>SUMIFS(险种!Q:Q,险种!U:U,"有效",险种!E:E,E:E,险种!V:V,"&lt;=20210510")</f>
        <v>0</v>
      </c>
      <c r="Q198" s="10">
        <f>SUMIF(险种!E:E,E:E,险种!Y:Y)</f>
        <v>0</v>
      </c>
      <c r="R198" s="9">
        <f t="shared" si="13"/>
        <v>0</v>
      </c>
      <c r="S198" s="10">
        <f>SUMIF(险种!E:E,E:E,险种!Z:Z)</f>
        <v>0</v>
      </c>
      <c r="T198" s="10">
        <f>SUMIFS(险种!Z:Z,险种!U:U,"有效",险种!E:E,E:E)</f>
        <v>0</v>
      </c>
      <c r="U198" s="10">
        <f>SUMIF(认购!D:D,E:E,认购!E:E)</f>
        <v>0</v>
      </c>
      <c r="V198" s="10">
        <f t="shared" si="14"/>
        <v>0</v>
      </c>
      <c r="W198" s="10">
        <f t="shared" si="15"/>
        <v>0</v>
      </c>
      <c r="X198" s="10">
        <f>SUMIF(保单!R:R,E:E,保单!BE:BE)*IF(U:U&gt;1,1,0)</f>
        <v>0</v>
      </c>
    </row>
    <row r="199" spans="1:24">
      <c r="A199" s="5" t="s">
        <v>42</v>
      </c>
      <c r="B199" s="5" t="s">
        <v>43</v>
      </c>
      <c r="C199" s="5" t="s">
        <v>48</v>
      </c>
      <c r="D199" s="5" t="s">
        <v>409</v>
      </c>
      <c r="E199" s="5">
        <v>6085146342</v>
      </c>
      <c r="F199" s="5" t="s">
        <v>294</v>
      </c>
      <c r="G199" s="9">
        <f>SUMIF(险种!E:E,E:E,险种!R:R)-SUMIFS(险种!R:R,险种!U:U,"终止",险种!E:E,E:E)</f>
        <v>0</v>
      </c>
      <c r="H199" s="9">
        <f>SUMIFS(险种!R:R,险种!U:U,"有效",险种!E:E,E:E)</f>
        <v>0</v>
      </c>
      <c r="I199" s="9">
        <f>SUMIF(险种!E:E,E:E,险种!Q:Q)-SUMIFS(险种!Q:Q,险种!U:U,"终止",险种!E:E,E:E)</f>
        <v>0</v>
      </c>
      <c r="J199" s="9">
        <f>SUMIFS(险种!Q:Q,险种!U:U,"有效",险种!E:E,E:E)</f>
        <v>0</v>
      </c>
      <c r="K199" s="10">
        <f>SUMIF(险种!E:E,E:E,险种!W:W)</f>
        <v>0</v>
      </c>
      <c r="L199" s="10">
        <f t="shared" si="12"/>
        <v>0</v>
      </c>
      <c r="M199" s="9">
        <f>SUMIFS(险种!Q:Q,险种!E:E,E:E,险种!V:V,"&lt;=20210506")-SUMIFS(险种!Q:Q,险种!U:U,"终止",险种!E:E,E:E,险种!V:V,"&lt;=20210506")</f>
        <v>0</v>
      </c>
      <c r="N199" s="9">
        <f>SUMIFS(险种!Q:Q,险种!U:U,"有效",险种!E:E,E:E,险种!V:V,"&lt;=20210506")</f>
        <v>0</v>
      </c>
      <c r="O199" s="9">
        <f>SUMIFS(险种!Q:Q,险种!E:E,E:E,险种!V:V,"&lt;=20210510")-SUMIFS(险种!Q:Q,险种!U:U,"终止",险种!E:E,E:E,险种!V:V,"&lt;=20210510")</f>
        <v>0</v>
      </c>
      <c r="P199" s="9">
        <f>SUMIFS(险种!Q:Q,险种!U:U,"有效",险种!E:E,E:E,险种!V:V,"&lt;=20210510")</f>
        <v>0</v>
      </c>
      <c r="Q199" s="10">
        <f>SUMIF(险种!E:E,E:E,险种!Y:Y)</f>
        <v>0</v>
      </c>
      <c r="R199" s="9">
        <f t="shared" si="13"/>
        <v>0</v>
      </c>
      <c r="S199" s="10">
        <f>SUMIF(险种!E:E,E:E,险种!Z:Z)</f>
        <v>0</v>
      </c>
      <c r="T199" s="10">
        <f>SUMIFS(险种!Z:Z,险种!U:U,"有效",险种!E:E,E:E)</f>
        <v>0</v>
      </c>
      <c r="U199" s="10">
        <f>SUMIF(认购!D:D,E:E,认购!E:E)</f>
        <v>0</v>
      </c>
      <c r="V199" s="10">
        <f t="shared" si="14"/>
        <v>0</v>
      </c>
      <c r="W199" s="10">
        <f t="shared" si="15"/>
        <v>0</v>
      </c>
      <c r="X199" s="10">
        <f>SUMIF(保单!R:R,E:E,保单!BE:BE)*IF(U:U&gt;1,1,0)</f>
        <v>0</v>
      </c>
    </row>
    <row r="200" spans="1:24">
      <c r="A200" s="5" t="s">
        <v>26</v>
      </c>
      <c r="B200" s="5" t="s">
        <v>161</v>
      </c>
      <c r="C200" s="5" t="s">
        <v>188</v>
      </c>
      <c r="D200" s="5" t="s">
        <v>410</v>
      </c>
      <c r="E200" s="5">
        <v>6084400252</v>
      </c>
      <c r="F200" s="5" t="s">
        <v>294</v>
      </c>
      <c r="G200" s="9">
        <f>SUMIF(险种!E:E,E:E,险种!R:R)-SUMIFS(险种!R:R,险种!U:U,"终止",险种!E:E,E:E)</f>
        <v>0</v>
      </c>
      <c r="H200" s="9">
        <f>SUMIFS(险种!R:R,险种!U:U,"有效",险种!E:E,E:E)</f>
        <v>0</v>
      </c>
      <c r="I200" s="9">
        <f>SUMIF(险种!E:E,E:E,险种!Q:Q)-SUMIFS(险种!Q:Q,险种!U:U,"终止",险种!E:E,E:E)</f>
        <v>0</v>
      </c>
      <c r="J200" s="9">
        <f>SUMIFS(险种!Q:Q,险种!U:U,"有效",险种!E:E,E:E)</f>
        <v>0</v>
      </c>
      <c r="K200" s="10">
        <f>SUMIF(险种!E:E,E:E,险种!W:W)</f>
        <v>0</v>
      </c>
      <c r="L200" s="10">
        <f t="shared" si="12"/>
        <v>0</v>
      </c>
      <c r="M200" s="9">
        <f>SUMIFS(险种!Q:Q,险种!E:E,E:E,险种!V:V,"&lt;=20210506")-SUMIFS(险种!Q:Q,险种!U:U,"终止",险种!E:E,E:E,险种!V:V,"&lt;=20210506")</f>
        <v>0</v>
      </c>
      <c r="N200" s="9">
        <f>SUMIFS(险种!Q:Q,险种!U:U,"有效",险种!E:E,E:E,险种!V:V,"&lt;=20210506")</f>
        <v>0</v>
      </c>
      <c r="O200" s="9">
        <f>SUMIFS(险种!Q:Q,险种!E:E,E:E,险种!V:V,"&lt;=20210510")-SUMIFS(险种!Q:Q,险种!U:U,"终止",险种!E:E,E:E,险种!V:V,"&lt;=20210510")</f>
        <v>0</v>
      </c>
      <c r="P200" s="9">
        <f>SUMIFS(险种!Q:Q,险种!U:U,"有效",险种!E:E,E:E,险种!V:V,"&lt;=20210510")</f>
        <v>0</v>
      </c>
      <c r="Q200" s="10">
        <f>SUMIF(险种!E:E,E:E,险种!Y:Y)</f>
        <v>0</v>
      </c>
      <c r="R200" s="9">
        <f t="shared" si="13"/>
        <v>0</v>
      </c>
      <c r="S200" s="10">
        <f>SUMIF(险种!E:E,E:E,险种!Z:Z)</f>
        <v>0</v>
      </c>
      <c r="T200" s="10">
        <f>SUMIFS(险种!Z:Z,险种!U:U,"有效",险种!E:E,E:E)</f>
        <v>0</v>
      </c>
      <c r="U200" s="10">
        <f>SUMIF(认购!D:D,E:E,认购!E:E)</f>
        <v>0</v>
      </c>
      <c r="V200" s="10">
        <f t="shared" si="14"/>
        <v>0</v>
      </c>
      <c r="W200" s="10">
        <f t="shared" si="15"/>
        <v>0</v>
      </c>
      <c r="X200" s="10">
        <f>SUMIF(保单!R:R,E:E,保单!BE:BE)*IF(U:U&gt;1,1,0)</f>
        <v>0</v>
      </c>
    </row>
    <row r="201" spans="1:24">
      <c r="A201" s="5" t="s">
        <v>36</v>
      </c>
      <c r="B201" s="5" t="s">
        <v>163</v>
      </c>
      <c r="C201" s="5" t="s">
        <v>178</v>
      </c>
      <c r="D201" s="5" t="s">
        <v>411</v>
      </c>
      <c r="E201" s="5">
        <v>6071927132</v>
      </c>
      <c r="F201" s="5" t="s">
        <v>294</v>
      </c>
      <c r="G201" s="9">
        <f>SUMIF(险种!E:E,E:E,险种!R:R)-SUMIFS(险种!R:R,险种!U:U,"终止",险种!E:E,E:E)</f>
        <v>0</v>
      </c>
      <c r="H201" s="9">
        <f>SUMIFS(险种!R:R,险种!U:U,"有效",险种!E:E,E:E)</f>
        <v>0</v>
      </c>
      <c r="I201" s="9">
        <f>SUMIF(险种!E:E,E:E,险种!Q:Q)-SUMIFS(险种!Q:Q,险种!U:U,"终止",险种!E:E,E:E)</f>
        <v>0</v>
      </c>
      <c r="J201" s="9">
        <f>SUMIFS(险种!Q:Q,险种!U:U,"有效",险种!E:E,E:E)</f>
        <v>0</v>
      </c>
      <c r="K201" s="10">
        <f>SUMIF(险种!E:E,E:E,险种!W:W)</f>
        <v>0</v>
      </c>
      <c r="L201" s="10">
        <f t="shared" si="12"/>
        <v>0</v>
      </c>
      <c r="M201" s="9">
        <f>SUMIFS(险种!Q:Q,险种!E:E,E:E,险种!V:V,"&lt;=20210506")-SUMIFS(险种!Q:Q,险种!U:U,"终止",险种!E:E,E:E,险种!V:V,"&lt;=20210506")</f>
        <v>0</v>
      </c>
      <c r="N201" s="9">
        <f>SUMIFS(险种!Q:Q,险种!U:U,"有效",险种!E:E,E:E,险种!V:V,"&lt;=20210506")</f>
        <v>0</v>
      </c>
      <c r="O201" s="9">
        <f>SUMIFS(险种!Q:Q,险种!E:E,E:E,险种!V:V,"&lt;=20210510")-SUMIFS(险种!Q:Q,险种!U:U,"终止",险种!E:E,E:E,险种!V:V,"&lt;=20210510")</f>
        <v>0</v>
      </c>
      <c r="P201" s="9">
        <f>SUMIFS(险种!Q:Q,险种!U:U,"有效",险种!E:E,E:E,险种!V:V,"&lt;=20210510")</f>
        <v>0</v>
      </c>
      <c r="Q201" s="10">
        <f>SUMIF(险种!E:E,E:E,险种!Y:Y)</f>
        <v>0</v>
      </c>
      <c r="R201" s="9">
        <f t="shared" si="13"/>
        <v>0</v>
      </c>
      <c r="S201" s="10">
        <f>SUMIF(险种!E:E,E:E,险种!Z:Z)</f>
        <v>0</v>
      </c>
      <c r="T201" s="10">
        <f>SUMIFS(险种!Z:Z,险种!U:U,"有效",险种!E:E,E:E)</f>
        <v>0</v>
      </c>
      <c r="U201" s="10">
        <f>SUMIF(认购!D:D,E:E,认购!E:E)</f>
        <v>0</v>
      </c>
      <c r="V201" s="10">
        <f t="shared" si="14"/>
        <v>0</v>
      </c>
      <c r="W201" s="10">
        <f t="shared" si="15"/>
        <v>0</v>
      </c>
      <c r="X201" s="10">
        <f>SUMIF(保单!R:R,E:E,保单!BE:BE)*IF(U:U&gt;1,1,0)</f>
        <v>0</v>
      </c>
    </row>
    <row r="202" spans="1:24">
      <c r="A202" s="5" t="s">
        <v>36</v>
      </c>
      <c r="B202" s="5" t="s">
        <v>163</v>
      </c>
      <c r="C202" s="5" t="s">
        <v>178</v>
      </c>
      <c r="D202" s="5" t="s">
        <v>412</v>
      </c>
      <c r="E202" s="5">
        <v>6071625262</v>
      </c>
      <c r="F202" s="5" t="s">
        <v>294</v>
      </c>
      <c r="G202" s="9">
        <f>SUMIF(险种!E:E,E:E,险种!R:R)-SUMIFS(险种!R:R,险种!U:U,"终止",险种!E:E,E:E)</f>
        <v>0</v>
      </c>
      <c r="H202" s="9">
        <f>SUMIFS(险种!R:R,险种!U:U,"有效",险种!E:E,E:E)</f>
        <v>0</v>
      </c>
      <c r="I202" s="9">
        <f>SUMIF(险种!E:E,E:E,险种!Q:Q)-SUMIFS(险种!Q:Q,险种!U:U,"终止",险种!E:E,E:E)</f>
        <v>0</v>
      </c>
      <c r="J202" s="9">
        <f>SUMIFS(险种!Q:Q,险种!U:U,"有效",险种!E:E,E:E)</f>
        <v>0</v>
      </c>
      <c r="K202" s="10">
        <f>SUMIF(险种!E:E,E:E,险种!W:W)</f>
        <v>0</v>
      </c>
      <c r="L202" s="10">
        <f t="shared" si="12"/>
        <v>0</v>
      </c>
      <c r="M202" s="9">
        <f>SUMIFS(险种!Q:Q,险种!E:E,E:E,险种!V:V,"&lt;=20210506")-SUMIFS(险种!Q:Q,险种!U:U,"终止",险种!E:E,E:E,险种!V:V,"&lt;=20210506")</f>
        <v>0</v>
      </c>
      <c r="N202" s="9">
        <f>SUMIFS(险种!Q:Q,险种!U:U,"有效",险种!E:E,E:E,险种!V:V,"&lt;=20210506")</f>
        <v>0</v>
      </c>
      <c r="O202" s="9">
        <f>SUMIFS(险种!Q:Q,险种!E:E,E:E,险种!V:V,"&lt;=20210510")-SUMIFS(险种!Q:Q,险种!U:U,"终止",险种!E:E,E:E,险种!V:V,"&lt;=20210510")</f>
        <v>0</v>
      </c>
      <c r="P202" s="9">
        <f>SUMIFS(险种!Q:Q,险种!U:U,"有效",险种!E:E,E:E,险种!V:V,"&lt;=20210510")</f>
        <v>0</v>
      </c>
      <c r="Q202" s="10">
        <f>SUMIF(险种!E:E,E:E,险种!Y:Y)</f>
        <v>0</v>
      </c>
      <c r="R202" s="9">
        <f t="shared" si="13"/>
        <v>0</v>
      </c>
      <c r="S202" s="10">
        <f>SUMIF(险种!E:E,E:E,险种!Z:Z)</f>
        <v>0</v>
      </c>
      <c r="T202" s="10">
        <f>SUMIFS(险种!Z:Z,险种!U:U,"有效",险种!E:E,E:E)</f>
        <v>0</v>
      </c>
      <c r="U202" s="10">
        <f>SUMIF(认购!D:D,E:E,认购!E:E)</f>
        <v>0</v>
      </c>
      <c r="V202" s="10">
        <f t="shared" si="14"/>
        <v>0</v>
      </c>
      <c r="W202" s="10">
        <f t="shared" si="15"/>
        <v>0</v>
      </c>
      <c r="X202" s="10">
        <f>SUMIF(保单!R:R,E:E,保单!BE:BE)*IF(U:U&gt;1,1,0)</f>
        <v>0</v>
      </c>
    </row>
    <row r="203" spans="1:24">
      <c r="A203" s="5" t="s">
        <v>36</v>
      </c>
      <c r="B203" s="5" t="s">
        <v>69</v>
      </c>
      <c r="C203" s="5" t="s">
        <v>176</v>
      </c>
      <c r="D203" s="5" t="s">
        <v>413</v>
      </c>
      <c r="E203" s="5">
        <v>6071074072</v>
      </c>
      <c r="F203" s="5" t="s">
        <v>294</v>
      </c>
      <c r="G203" s="9">
        <f>SUMIF(险种!E:E,E:E,险种!R:R)-SUMIFS(险种!R:R,险种!U:U,"终止",险种!E:E,E:E)</f>
        <v>0</v>
      </c>
      <c r="H203" s="9">
        <f>SUMIFS(险种!R:R,险种!U:U,"有效",险种!E:E,E:E)</f>
        <v>0</v>
      </c>
      <c r="I203" s="9">
        <f>SUMIF(险种!E:E,E:E,险种!Q:Q)-SUMIFS(险种!Q:Q,险种!U:U,"终止",险种!E:E,E:E)</f>
        <v>0</v>
      </c>
      <c r="J203" s="9">
        <f>SUMIFS(险种!Q:Q,险种!U:U,"有效",险种!E:E,E:E)</f>
        <v>0</v>
      </c>
      <c r="K203" s="10">
        <f>SUMIF(险种!E:E,E:E,险种!W:W)</f>
        <v>0</v>
      </c>
      <c r="L203" s="10">
        <f t="shared" si="12"/>
        <v>0</v>
      </c>
      <c r="M203" s="9">
        <f>SUMIFS(险种!Q:Q,险种!E:E,E:E,险种!V:V,"&lt;=20210506")-SUMIFS(险种!Q:Q,险种!U:U,"终止",险种!E:E,E:E,险种!V:V,"&lt;=20210506")</f>
        <v>0</v>
      </c>
      <c r="N203" s="9">
        <f>SUMIFS(险种!Q:Q,险种!U:U,"有效",险种!E:E,E:E,险种!V:V,"&lt;=20210506")</f>
        <v>0</v>
      </c>
      <c r="O203" s="9">
        <f>SUMIFS(险种!Q:Q,险种!E:E,E:E,险种!V:V,"&lt;=20210510")-SUMIFS(险种!Q:Q,险种!U:U,"终止",险种!E:E,E:E,险种!V:V,"&lt;=20210510")</f>
        <v>0</v>
      </c>
      <c r="P203" s="9">
        <f>SUMIFS(险种!Q:Q,险种!U:U,"有效",险种!E:E,E:E,险种!V:V,"&lt;=20210510")</f>
        <v>0</v>
      </c>
      <c r="Q203" s="10">
        <f>SUMIF(险种!E:E,E:E,险种!Y:Y)</f>
        <v>0</v>
      </c>
      <c r="R203" s="9">
        <f t="shared" si="13"/>
        <v>0</v>
      </c>
      <c r="S203" s="10">
        <f>SUMIF(险种!E:E,E:E,险种!Z:Z)</f>
        <v>0</v>
      </c>
      <c r="T203" s="10">
        <f>SUMIFS(险种!Z:Z,险种!U:U,"有效",险种!E:E,E:E)</f>
        <v>0</v>
      </c>
      <c r="U203" s="10">
        <f>SUMIF(认购!D:D,E:E,认购!E:E)</f>
        <v>0</v>
      </c>
      <c r="V203" s="10">
        <f t="shared" si="14"/>
        <v>0</v>
      </c>
      <c r="W203" s="10">
        <f t="shared" si="15"/>
        <v>0</v>
      </c>
      <c r="X203" s="10">
        <f>SUMIF(保单!R:R,E:E,保单!BE:BE)*IF(U:U&gt;1,1,0)</f>
        <v>0</v>
      </c>
    </row>
    <row r="204" spans="1:24">
      <c r="A204" s="5" t="s">
        <v>26</v>
      </c>
      <c r="B204" s="5" t="s">
        <v>194</v>
      </c>
      <c r="C204" s="5" t="s">
        <v>414</v>
      </c>
      <c r="D204" s="5" t="s">
        <v>415</v>
      </c>
      <c r="E204" s="5">
        <v>6069307232</v>
      </c>
      <c r="F204" s="5" t="s">
        <v>294</v>
      </c>
      <c r="G204" s="9">
        <f>SUMIF(险种!E:E,E:E,险种!R:R)-SUMIFS(险种!R:R,险种!U:U,"终止",险种!E:E,E:E)</f>
        <v>0</v>
      </c>
      <c r="H204" s="9">
        <f>SUMIFS(险种!R:R,险种!U:U,"有效",险种!E:E,E:E)</f>
        <v>0</v>
      </c>
      <c r="I204" s="9">
        <f>SUMIF(险种!E:E,E:E,险种!Q:Q)-SUMIFS(险种!Q:Q,险种!U:U,"终止",险种!E:E,E:E)</f>
        <v>0</v>
      </c>
      <c r="J204" s="9">
        <f>SUMIFS(险种!Q:Q,险种!U:U,"有效",险种!E:E,E:E)</f>
        <v>0</v>
      </c>
      <c r="K204" s="10">
        <f>SUMIF(险种!E:E,E:E,险种!W:W)</f>
        <v>0</v>
      </c>
      <c r="L204" s="10">
        <f t="shared" si="12"/>
        <v>0</v>
      </c>
      <c r="M204" s="9">
        <f>SUMIFS(险种!Q:Q,险种!E:E,E:E,险种!V:V,"&lt;=20210506")-SUMIFS(险种!Q:Q,险种!U:U,"终止",险种!E:E,E:E,险种!V:V,"&lt;=20210506")</f>
        <v>0</v>
      </c>
      <c r="N204" s="9">
        <f>SUMIFS(险种!Q:Q,险种!U:U,"有效",险种!E:E,E:E,险种!V:V,"&lt;=20210506")</f>
        <v>0</v>
      </c>
      <c r="O204" s="9">
        <f>SUMIFS(险种!Q:Q,险种!E:E,E:E,险种!V:V,"&lt;=20210510")-SUMIFS(险种!Q:Q,险种!U:U,"终止",险种!E:E,E:E,险种!V:V,"&lt;=20210510")</f>
        <v>0</v>
      </c>
      <c r="P204" s="9">
        <f>SUMIFS(险种!Q:Q,险种!U:U,"有效",险种!E:E,E:E,险种!V:V,"&lt;=20210510")</f>
        <v>0</v>
      </c>
      <c r="Q204" s="10">
        <f>SUMIF(险种!E:E,E:E,险种!Y:Y)</f>
        <v>0</v>
      </c>
      <c r="R204" s="9">
        <f t="shared" si="13"/>
        <v>0</v>
      </c>
      <c r="S204" s="10">
        <f>SUMIF(险种!E:E,E:E,险种!Z:Z)</f>
        <v>0</v>
      </c>
      <c r="T204" s="10">
        <f>SUMIFS(险种!Z:Z,险种!U:U,"有效",险种!E:E,E:E)</f>
        <v>0</v>
      </c>
      <c r="U204" s="10">
        <f>SUMIF(认购!D:D,E:E,认购!E:E)</f>
        <v>0</v>
      </c>
      <c r="V204" s="10">
        <f t="shared" si="14"/>
        <v>0</v>
      </c>
      <c r="W204" s="10">
        <f t="shared" si="15"/>
        <v>0</v>
      </c>
      <c r="X204" s="10">
        <f>SUMIF(保单!R:R,E:E,保单!BE:BE)*IF(U:U&gt;1,1,0)</f>
        <v>0</v>
      </c>
    </row>
    <row r="205" spans="1:24">
      <c r="A205" s="5" t="s">
        <v>36</v>
      </c>
      <c r="B205" s="5" t="s">
        <v>163</v>
      </c>
      <c r="C205" s="5" t="s">
        <v>174</v>
      </c>
      <c r="D205" s="5" t="s">
        <v>416</v>
      </c>
      <c r="E205" s="5">
        <v>6025042622</v>
      </c>
      <c r="F205" s="5" t="s">
        <v>294</v>
      </c>
      <c r="G205" s="9">
        <f>SUMIF(险种!E:E,E:E,险种!R:R)-SUMIFS(险种!R:R,险种!U:U,"终止",险种!E:E,E:E)</f>
        <v>0</v>
      </c>
      <c r="H205" s="9">
        <f>SUMIFS(险种!R:R,险种!U:U,"有效",险种!E:E,E:E)</f>
        <v>0</v>
      </c>
      <c r="I205" s="9">
        <f>SUMIF(险种!E:E,E:E,险种!Q:Q)-SUMIFS(险种!Q:Q,险种!U:U,"终止",险种!E:E,E:E)</f>
        <v>0</v>
      </c>
      <c r="J205" s="9">
        <f>SUMIFS(险种!Q:Q,险种!U:U,"有效",险种!E:E,E:E)</f>
        <v>0</v>
      </c>
      <c r="K205" s="10">
        <f>SUMIF(险种!E:E,E:E,险种!W:W)</f>
        <v>0</v>
      </c>
      <c r="L205" s="10">
        <f t="shared" si="12"/>
        <v>0</v>
      </c>
      <c r="M205" s="9">
        <f>SUMIFS(险种!Q:Q,险种!E:E,E:E,险种!V:V,"&lt;=20210506")-SUMIFS(险种!Q:Q,险种!U:U,"终止",险种!E:E,E:E,险种!V:V,"&lt;=20210506")</f>
        <v>0</v>
      </c>
      <c r="N205" s="9">
        <f>SUMIFS(险种!Q:Q,险种!U:U,"有效",险种!E:E,E:E,险种!V:V,"&lt;=20210506")</f>
        <v>0</v>
      </c>
      <c r="O205" s="9">
        <f>SUMIFS(险种!Q:Q,险种!E:E,E:E,险种!V:V,"&lt;=20210510")-SUMIFS(险种!Q:Q,险种!U:U,"终止",险种!E:E,E:E,险种!V:V,"&lt;=20210510")</f>
        <v>0</v>
      </c>
      <c r="P205" s="9">
        <f>SUMIFS(险种!Q:Q,险种!U:U,"有效",险种!E:E,E:E,险种!V:V,"&lt;=20210510")</f>
        <v>0</v>
      </c>
      <c r="Q205" s="10">
        <f>SUMIF(险种!E:E,E:E,险种!Y:Y)</f>
        <v>0</v>
      </c>
      <c r="R205" s="9">
        <f t="shared" si="13"/>
        <v>0</v>
      </c>
      <c r="S205" s="10">
        <f>SUMIF(险种!E:E,E:E,险种!Z:Z)</f>
        <v>0</v>
      </c>
      <c r="T205" s="10">
        <f>SUMIFS(险种!Z:Z,险种!U:U,"有效",险种!E:E,E:E)</f>
        <v>0</v>
      </c>
      <c r="U205" s="10">
        <f>SUMIF(认购!D:D,E:E,认购!E:E)</f>
        <v>0</v>
      </c>
      <c r="V205" s="10">
        <f t="shared" si="14"/>
        <v>0</v>
      </c>
      <c r="W205" s="10">
        <f t="shared" si="15"/>
        <v>0</v>
      </c>
      <c r="X205" s="10">
        <f>SUMIF(保单!R:R,E:E,保单!BE:BE)*IF(U:U&gt;1,1,0)</f>
        <v>0</v>
      </c>
    </row>
    <row r="206" spans="1:24">
      <c r="A206" s="5" t="s">
        <v>36</v>
      </c>
      <c r="B206" s="5" t="s">
        <v>163</v>
      </c>
      <c r="C206" s="5" t="s">
        <v>174</v>
      </c>
      <c r="D206" s="5" t="s">
        <v>175</v>
      </c>
      <c r="E206" s="5">
        <v>6025005442</v>
      </c>
      <c r="F206" s="5" t="s">
        <v>130</v>
      </c>
      <c r="G206" s="9">
        <f>SUMIF(险种!E:E,E:E,险种!R:R)-SUMIFS(险种!R:R,险种!U:U,"终止",险种!E:E,E:E)</f>
        <v>0</v>
      </c>
      <c r="H206" s="9">
        <f>SUMIFS(险种!R:R,险种!U:U,"有效",险种!E:E,E:E)</f>
        <v>0</v>
      </c>
      <c r="I206" s="9">
        <f>SUMIF(险种!E:E,E:E,险种!Q:Q)-SUMIFS(险种!Q:Q,险种!U:U,"终止",险种!E:E,E:E)</f>
        <v>0</v>
      </c>
      <c r="J206" s="9">
        <f>SUMIFS(险种!Q:Q,险种!U:U,"有效",险种!E:E,E:E)</f>
        <v>0</v>
      </c>
      <c r="K206" s="10">
        <f>SUMIF(险种!E:E,E:E,险种!W:W)</f>
        <v>0</v>
      </c>
      <c r="L206" s="10">
        <f t="shared" si="12"/>
        <v>0</v>
      </c>
      <c r="M206" s="9">
        <f>SUMIFS(险种!Q:Q,险种!E:E,E:E,险种!V:V,"&lt;=20210506")-SUMIFS(险种!Q:Q,险种!U:U,"终止",险种!E:E,E:E,险种!V:V,"&lt;=20210506")</f>
        <v>0</v>
      </c>
      <c r="N206" s="9">
        <f>SUMIFS(险种!Q:Q,险种!U:U,"有效",险种!E:E,E:E,险种!V:V,"&lt;=20210506")</f>
        <v>0</v>
      </c>
      <c r="O206" s="9">
        <f>SUMIFS(险种!Q:Q,险种!E:E,E:E,险种!V:V,"&lt;=20210510")-SUMIFS(险种!Q:Q,险种!U:U,"终止",险种!E:E,E:E,险种!V:V,"&lt;=20210510")</f>
        <v>0</v>
      </c>
      <c r="P206" s="9">
        <f>SUMIFS(险种!Q:Q,险种!U:U,"有效",险种!E:E,E:E,险种!V:V,"&lt;=20210510")</f>
        <v>0</v>
      </c>
      <c r="Q206" s="10">
        <f>SUMIF(险种!E:E,E:E,险种!Y:Y)</f>
        <v>0</v>
      </c>
      <c r="R206" s="9">
        <f t="shared" si="13"/>
        <v>0</v>
      </c>
      <c r="S206" s="10">
        <f>SUMIF(险种!E:E,E:E,险种!Z:Z)</f>
        <v>0</v>
      </c>
      <c r="T206" s="10">
        <f>SUMIFS(险种!Z:Z,险种!U:U,"有效",险种!E:E,E:E)</f>
        <v>0</v>
      </c>
      <c r="U206" s="10">
        <f>SUMIF(认购!D:D,E:E,认购!E:E)</f>
        <v>200</v>
      </c>
      <c r="V206" s="10">
        <f t="shared" si="14"/>
        <v>0</v>
      </c>
      <c r="W206" s="10">
        <f t="shared" si="15"/>
        <v>0</v>
      </c>
      <c r="X206" s="10">
        <f>SUMIF(保单!R:R,E:E,保单!BE:BE)*IF(U:U&gt;1,1,0)</f>
        <v>0</v>
      </c>
    </row>
    <row r="207" spans="1:24">
      <c r="A207" s="5" t="s">
        <v>36</v>
      </c>
      <c r="B207" s="5" t="s">
        <v>163</v>
      </c>
      <c r="C207" s="5" t="s">
        <v>178</v>
      </c>
      <c r="D207" s="5" t="s">
        <v>417</v>
      </c>
      <c r="E207" s="5">
        <v>5965270682</v>
      </c>
      <c r="F207" s="5" t="s">
        <v>294</v>
      </c>
      <c r="G207" s="9">
        <f>SUMIF(险种!E:E,E:E,险种!R:R)-SUMIFS(险种!R:R,险种!U:U,"终止",险种!E:E,E:E)</f>
        <v>0</v>
      </c>
      <c r="H207" s="9">
        <f>SUMIFS(险种!R:R,险种!U:U,"有效",险种!E:E,E:E)</f>
        <v>0</v>
      </c>
      <c r="I207" s="9">
        <f>SUMIF(险种!E:E,E:E,险种!Q:Q)-SUMIFS(险种!Q:Q,险种!U:U,"终止",险种!E:E,E:E)</f>
        <v>0</v>
      </c>
      <c r="J207" s="9">
        <f>SUMIFS(险种!Q:Q,险种!U:U,"有效",险种!E:E,E:E)</f>
        <v>0</v>
      </c>
      <c r="K207" s="10">
        <f>SUMIF(险种!E:E,E:E,险种!W:W)</f>
        <v>0</v>
      </c>
      <c r="L207" s="10">
        <f t="shared" si="12"/>
        <v>0</v>
      </c>
      <c r="M207" s="9">
        <f>SUMIFS(险种!Q:Q,险种!E:E,E:E,险种!V:V,"&lt;=20210506")-SUMIFS(险种!Q:Q,险种!U:U,"终止",险种!E:E,E:E,险种!V:V,"&lt;=20210506")</f>
        <v>0</v>
      </c>
      <c r="N207" s="9">
        <f>SUMIFS(险种!Q:Q,险种!U:U,"有效",险种!E:E,E:E,险种!V:V,"&lt;=20210506")</f>
        <v>0</v>
      </c>
      <c r="O207" s="9">
        <f>SUMIFS(险种!Q:Q,险种!E:E,E:E,险种!V:V,"&lt;=20210510")-SUMIFS(险种!Q:Q,险种!U:U,"终止",险种!E:E,E:E,险种!V:V,"&lt;=20210510")</f>
        <v>0</v>
      </c>
      <c r="P207" s="9">
        <f>SUMIFS(险种!Q:Q,险种!U:U,"有效",险种!E:E,E:E,险种!V:V,"&lt;=20210510")</f>
        <v>0</v>
      </c>
      <c r="Q207" s="10">
        <f>SUMIF(险种!E:E,E:E,险种!Y:Y)</f>
        <v>0</v>
      </c>
      <c r="R207" s="9">
        <f t="shared" si="13"/>
        <v>0</v>
      </c>
      <c r="S207" s="10">
        <f>SUMIF(险种!E:E,E:E,险种!Z:Z)</f>
        <v>0</v>
      </c>
      <c r="T207" s="10">
        <f>SUMIFS(险种!Z:Z,险种!U:U,"有效",险种!E:E,E:E)</f>
        <v>0</v>
      </c>
      <c r="U207" s="10">
        <f>SUMIF(认购!D:D,E:E,认购!E:E)</f>
        <v>0</v>
      </c>
      <c r="V207" s="10">
        <f t="shared" si="14"/>
        <v>0</v>
      </c>
      <c r="W207" s="10">
        <f t="shared" si="15"/>
        <v>0</v>
      </c>
      <c r="X207" s="10">
        <f>SUMIF(保单!R:R,E:E,保单!BE:BE)*IF(U:U&gt;1,1,0)</f>
        <v>0</v>
      </c>
    </row>
    <row r="208" spans="1:24">
      <c r="A208" s="5" t="s">
        <v>26</v>
      </c>
      <c r="B208" s="5" t="s">
        <v>27</v>
      </c>
      <c r="C208" s="5" t="s">
        <v>360</v>
      </c>
      <c r="D208" s="5" t="s">
        <v>418</v>
      </c>
      <c r="E208" s="5">
        <v>5883198712</v>
      </c>
      <c r="F208" s="5" t="s">
        <v>294</v>
      </c>
      <c r="G208" s="9">
        <f>SUMIF(险种!E:E,E:E,险种!R:R)-SUMIFS(险种!R:R,险种!U:U,"终止",险种!E:E,E:E)</f>
        <v>0</v>
      </c>
      <c r="H208" s="9">
        <f>SUMIFS(险种!R:R,险种!U:U,"有效",险种!E:E,E:E)</f>
        <v>0</v>
      </c>
      <c r="I208" s="9">
        <f>SUMIF(险种!E:E,E:E,险种!Q:Q)-SUMIFS(险种!Q:Q,险种!U:U,"终止",险种!E:E,E:E)</f>
        <v>0</v>
      </c>
      <c r="J208" s="9">
        <f>SUMIFS(险种!Q:Q,险种!U:U,"有效",险种!E:E,E:E)</f>
        <v>0</v>
      </c>
      <c r="K208" s="10">
        <f>SUMIF(险种!E:E,E:E,险种!W:W)</f>
        <v>0</v>
      </c>
      <c r="L208" s="10">
        <f t="shared" si="12"/>
        <v>0</v>
      </c>
      <c r="M208" s="9">
        <f>SUMIFS(险种!Q:Q,险种!E:E,E:E,险种!V:V,"&lt;=20210506")-SUMIFS(险种!Q:Q,险种!U:U,"终止",险种!E:E,E:E,险种!V:V,"&lt;=20210506")</f>
        <v>0</v>
      </c>
      <c r="N208" s="9">
        <f>SUMIFS(险种!Q:Q,险种!U:U,"有效",险种!E:E,E:E,险种!V:V,"&lt;=20210506")</f>
        <v>0</v>
      </c>
      <c r="O208" s="9">
        <f>SUMIFS(险种!Q:Q,险种!E:E,E:E,险种!V:V,"&lt;=20210510")-SUMIFS(险种!Q:Q,险种!U:U,"终止",险种!E:E,E:E,险种!V:V,"&lt;=20210510")</f>
        <v>0</v>
      </c>
      <c r="P208" s="9">
        <f>SUMIFS(险种!Q:Q,险种!U:U,"有效",险种!E:E,E:E,险种!V:V,"&lt;=20210510")</f>
        <v>0</v>
      </c>
      <c r="Q208" s="10">
        <f>SUMIF(险种!E:E,E:E,险种!Y:Y)</f>
        <v>0</v>
      </c>
      <c r="R208" s="9">
        <f t="shared" si="13"/>
        <v>0</v>
      </c>
      <c r="S208" s="10">
        <f>SUMIF(险种!E:E,E:E,险种!Z:Z)</f>
        <v>0</v>
      </c>
      <c r="T208" s="10">
        <f>SUMIFS(险种!Z:Z,险种!U:U,"有效",险种!E:E,E:E)</f>
        <v>0</v>
      </c>
      <c r="U208" s="10">
        <f>SUMIF(认购!D:D,E:E,认购!E:E)</f>
        <v>0</v>
      </c>
      <c r="V208" s="10">
        <f t="shared" si="14"/>
        <v>0</v>
      </c>
      <c r="W208" s="10">
        <f t="shared" si="15"/>
        <v>0</v>
      </c>
      <c r="X208" s="10">
        <f>SUMIF(保单!R:R,E:E,保单!BE:BE)*IF(U:U&gt;1,1,0)</f>
        <v>0</v>
      </c>
    </row>
    <row r="209" spans="1:24">
      <c r="A209" s="5" t="s">
        <v>36</v>
      </c>
      <c r="B209" s="5" t="s">
        <v>53</v>
      </c>
      <c r="C209" s="5" t="s">
        <v>54</v>
      </c>
      <c r="D209" s="5" t="s">
        <v>419</v>
      </c>
      <c r="E209" s="5">
        <v>5860938562</v>
      </c>
      <c r="F209" s="5" t="s">
        <v>294</v>
      </c>
      <c r="G209" s="9">
        <f>SUMIF(险种!E:E,E:E,险种!R:R)-SUMIFS(险种!R:R,险种!U:U,"终止",险种!E:E,E:E)</f>
        <v>0</v>
      </c>
      <c r="H209" s="9">
        <f>SUMIFS(险种!R:R,险种!U:U,"有效",险种!E:E,E:E)</f>
        <v>0</v>
      </c>
      <c r="I209" s="9">
        <f>SUMIF(险种!E:E,E:E,险种!Q:Q)-SUMIFS(险种!Q:Q,险种!U:U,"终止",险种!E:E,E:E)</f>
        <v>0</v>
      </c>
      <c r="J209" s="9">
        <f>SUMIFS(险种!Q:Q,险种!U:U,"有效",险种!E:E,E:E)</f>
        <v>0</v>
      </c>
      <c r="K209" s="10">
        <f>SUMIF(险种!E:E,E:E,险种!W:W)</f>
        <v>0</v>
      </c>
      <c r="L209" s="10">
        <f t="shared" si="12"/>
        <v>0</v>
      </c>
      <c r="M209" s="9">
        <f>SUMIFS(险种!Q:Q,险种!E:E,E:E,险种!V:V,"&lt;=20210506")-SUMIFS(险种!Q:Q,险种!U:U,"终止",险种!E:E,E:E,险种!V:V,"&lt;=20210506")</f>
        <v>0</v>
      </c>
      <c r="N209" s="9">
        <f>SUMIFS(险种!Q:Q,险种!U:U,"有效",险种!E:E,E:E,险种!V:V,"&lt;=20210506")</f>
        <v>0</v>
      </c>
      <c r="O209" s="9">
        <f>SUMIFS(险种!Q:Q,险种!E:E,E:E,险种!V:V,"&lt;=20210510")-SUMIFS(险种!Q:Q,险种!U:U,"终止",险种!E:E,E:E,险种!V:V,"&lt;=20210510")</f>
        <v>0</v>
      </c>
      <c r="P209" s="9">
        <f>SUMIFS(险种!Q:Q,险种!U:U,"有效",险种!E:E,E:E,险种!V:V,"&lt;=20210510")</f>
        <v>0</v>
      </c>
      <c r="Q209" s="10">
        <f>SUMIF(险种!E:E,E:E,险种!Y:Y)</f>
        <v>0</v>
      </c>
      <c r="R209" s="9">
        <f t="shared" si="13"/>
        <v>0</v>
      </c>
      <c r="S209" s="10">
        <f>SUMIF(险种!E:E,E:E,险种!Z:Z)</f>
        <v>0</v>
      </c>
      <c r="T209" s="10">
        <f>SUMIFS(险种!Z:Z,险种!U:U,"有效",险种!E:E,E:E)</f>
        <v>0</v>
      </c>
      <c r="U209" s="10">
        <f>SUMIF(认购!D:D,E:E,认购!E:E)</f>
        <v>0</v>
      </c>
      <c r="V209" s="10">
        <f t="shared" si="14"/>
        <v>0</v>
      </c>
      <c r="W209" s="10">
        <f t="shared" si="15"/>
        <v>0</v>
      </c>
      <c r="X209" s="10">
        <f>SUMIF(保单!R:R,E:E,保单!BE:BE)*IF(U:U&gt;1,1,0)</f>
        <v>0</v>
      </c>
    </row>
    <row r="210" spans="1:24">
      <c r="A210" s="5" t="s">
        <v>36</v>
      </c>
      <c r="B210" s="5" t="s">
        <v>69</v>
      </c>
      <c r="C210" s="5" t="s">
        <v>180</v>
      </c>
      <c r="D210" s="5" t="s">
        <v>420</v>
      </c>
      <c r="E210" s="5">
        <v>5860528822</v>
      </c>
      <c r="F210" s="5" t="s">
        <v>294</v>
      </c>
      <c r="G210" s="9">
        <f>SUMIF(险种!E:E,E:E,险种!R:R)-SUMIFS(险种!R:R,险种!U:U,"终止",险种!E:E,E:E)</f>
        <v>0</v>
      </c>
      <c r="H210" s="9">
        <f>SUMIFS(险种!R:R,险种!U:U,"有效",险种!E:E,E:E)</f>
        <v>0</v>
      </c>
      <c r="I210" s="9">
        <f>SUMIF(险种!E:E,E:E,险种!Q:Q)-SUMIFS(险种!Q:Q,险种!U:U,"终止",险种!E:E,E:E)</f>
        <v>0</v>
      </c>
      <c r="J210" s="9">
        <f>SUMIFS(险种!Q:Q,险种!U:U,"有效",险种!E:E,E:E)</f>
        <v>0</v>
      </c>
      <c r="K210" s="10">
        <f>SUMIF(险种!E:E,E:E,险种!W:W)</f>
        <v>0</v>
      </c>
      <c r="L210" s="10">
        <f t="shared" si="12"/>
        <v>0</v>
      </c>
      <c r="M210" s="9">
        <f>SUMIFS(险种!Q:Q,险种!E:E,E:E,险种!V:V,"&lt;=20210506")-SUMIFS(险种!Q:Q,险种!U:U,"终止",险种!E:E,E:E,险种!V:V,"&lt;=20210506")</f>
        <v>0</v>
      </c>
      <c r="N210" s="9">
        <f>SUMIFS(险种!Q:Q,险种!U:U,"有效",险种!E:E,E:E,险种!V:V,"&lt;=20210506")</f>
        <v>0</v>
      </c>
      <c r="O210" s="9">
        <f>SUMIFS(险种!Q:Q,险种!E:E,E:E,险种!V:V,"&lt;=20210510")-SUMIFS(险种!Q:Q,险种!U:U,"终止",险种!E:E,E:E,险种!V:V,"&lt;=20210510")</f>
        <v>0</v>
      </c>
      <c r="P210" s="9">
        <f>SUMIFS(险种!Q:Q,险种!U:U,"有效",险种!E:E,E:E,险种!V:V,"&lt;=20210510")</f>
        <v>0</v>
      </c>
      <c r="Q210" s="10">
        <f>SUMIF(险种!E:E,E:E,险种!Y:Y)</f>
        <v>0</v>
      </c>
      <c r="R210" s="9">
        <f t="shared" si="13"/>
        <v>0</v>
      </c>
      <c r="S210" s="10">
        <f>SUMIF(险种!E:E,E:E,险种!Z:Z)</f>
        <v>0</v>
      </c>
      <c r="T210" s="10">
        <f>SUMIFS(险种!Z:Z,险种!U:U,"有效",险种!E:E,E:E)</f>
        <v>0</v>
      </c>
      <c r="U210" s="10">
        <f>SUMIF(认购!D:D,E:E,认购!E:E)</f>
        <v>0</v>
      </c>
      <c r="V210" s="10">
        <f t="shared" si="14"/>
        <v>0</v>
      </c>
      <c r="W210" s="10">
        <f t="shared" si="15"/>
        <v>0</v>
      </c>
      <c r="X210" s="10">
        <f>SUMIF(保单!R:R,E:E,保单!BE:BE)*IF(U:U&gt;1,1,0)</f>
        <v>0</v>
      </c>
    </row>
    <row r="211" spans="1:24">
      <c r="A211" s="5" t="s">
        <v>36</v>
      </c>
      <c r="B211" s="5" t="s">
        <v>59</v>
      </c>
      <c r="C211" s="5" t="s">
        <v>60</v>
      </c>
      <c r="D211" s="5" t="s">
        <v>421</v>
      </c>
      <c r="E211" s="5">
        <v>5829841442</v>
      </c>
      <c r="F211" s="5" t="s">
        <v>294</v>
      </c>
      <c r="G211" s="9">
        <f>SUMIF(险种!E:E,E:E,险种!R:R)-SUMIFS(险种!R:R,险种!U:U,"终止",险种!E:E,E:E)</f>
        <v>0</v>
      </c>
      <c r="H211" s="9">
        <f>SUMIFS(险种!R:R,险种!U:U,"有效",险种!E:E,E:E)</f>
        <v>0</v>
      </c>
      <c r="I211" s="9">
        <f>SUMIF(险种!E:E,E:E,险种!Q:Q)-SUMIFS(险种!Q:Q,险种!U:U,"终止",险种!E:E,E:E)</f>
        <v>0</v>
      </c>
      <c r="J211" s="9">
        <f>SUMIFS(险种!Q:Q,险种!U:U,"有效",险种!E:E,E:E)</f>
        <v>0</v>
      </c>
      <c r="K211" s="10">
        <f>SUMIF(险种!E:E,E:E,险种!W:W)</f>
        <v>0</v>
      </c>
      <c r="L211" s="10">
        <f t="shared" si="12"/>
        <v>0</v>
      </c>
      <c r="M211" s="9">
        <f>SUMIFS(险种!Q:Q,险种!E:E,E:E,险种!V:V,"&lt;=20210506")-SUMIFS(险种!Q:Q,险种!U:U,"终止",险种!E:E,E:E,险种!V:V,"&lt;=20210506")</f>
        <v>0</v>
      </c>
      <c r="N211" s="9">
        <f>SUMIFS(险种!Q:Q,险种!U:U,"有效",险种!E:E,E:E,险种!V:V,"&lt;=20210506")</f>
        <v>0</v>
      </c>
      <c r="O211" s="9">
        <f>SUMIFS(险种!Q:Q,险种!E:E,E:E,险种!V:V,"&lt;=20210510")-SUMIFS(险种!Q:Q,险种!U:U,"终止",险种!E:E,E:E,险种!V:V,"&lt;=20210510")</f>
        <v>0</v>
      </c>
      <c r="P211" s="9">
        <f>SUMIFS(险种!Q:Q,险种!U:U,"有效",险种!E:E,E:E,险种!V:V,"&lt;=20210510")</f>
        <v>0</v>
      </c>
      <c r="Q211" s="10">
        <f>SUMIF(险种!E:E,E:E,险种!Y:Y)</f>
        <v>0</v>
      </c>
      <c r="R211" s="9">
        <f t="shared" si="13"/>
        <v>0</v>
      </c>
      <c r="S211" s="10">
        <f>SUMIF(险种!E:E,E:E,险种!Z:Z)</f>
        <v>0</v>
      </c>
      <c r="T211" s="10">
        <f>SUMIFS(险种!Z:Z,险种!U:U,"有效",险种!E:E,E:E)</f>
        <v>0</v>
      </c>
      <c r="U211" s="10">
        <f>SUMIF(认购!D:D,E:E,认购!E:E)</f>
        <v>200</v>
      </c>
      <c r="V211" s="10">
        <f t="shared" si="14"/>
        <v>0</v>
      </c>
      <c r="W211" s="10">
        <f t="shared" si="15"/>
        <v>0</v>
      </c>
      <c r="X211" s="10">
        <f>SUMIF(保单!R:R,E:E,保单!BE:BE)*IF(U:U&gt;1,1,0)</f>
        <v>0</v>
      </c>
    </row>
    <row r="212" spans="1:24">
      <c r="A212" s="5" t="s">
        <v>36</v>
      </c>
      <c r="B212" s="5" t="s">
        <v>59</v>
      </c>
      <c r="C212" s="5" t="s">
        <v>60</v>
      </c>
      <c r="D212" s="5" t="s">
        <v>422</v>
      </c>
      <c r="E212" s="5">
        <v>5829706362</v>
      </c>
      <c r="F212" s="5" t="s">
        <v>294</v>
      </c>
      <c r="G212" s="9">
        <f>SUMIF(险种!E:E,E:E,险种!R:R)-SUMIFS(险种!R:R,险种!U:U,"终止",险种!E:E,E:E)</f>
        <v>0</v>
      </c>
      <c r="H212" s="9">
        <f>SUMIFS(险种!R:R,险种!U:U,"有效",险种!E:E,E:E)</f>
        <v>0</v>
      </c>
      <c r="I212" s="9">
        <f>SUMIF(险种!E:E,E:E,险种!Q:Q)-SUMIFS(险种!Q:Q,险种!U:U,"终止",险种!E:E,E:E)</f>
        <v>0</v>
      </c>
      <c r="J212" s="9">
        <f>SUMIFS(险种!Q:Q,险种!U:U,"有效",险种!E:E,E:E)</f>
        <v>0</v>
      </c>
      <c r="K212" s="10">
        <f>SUMIF(险种!E:E,E:E,险种!W:W)</f>
        <v>0</v>
      </c>
      <c r="L212" s="10">
        <f t="shared" si="12"/>
        <v>0</v>
      </c>
      <c r="M212" s="9">
        <f>SUMIFS(险种!Q:Q,险种!E:E,E:E,险种!V:V,"&lt;=20210506")-SUMIFS(险种!Q:Q,险种!U:U,"终止",险种!E:E,E:E,险种!V:V,"&lt;=20210506")</f>
        <v>0</v>
      </c>
      <c r="N212" s="9">
        <f>SUMIFS(险种!Q:Q,险种!U:U,"有效",险种!E:E,E:E,险种!V:V,"&lt;=20210506")</f>
        <v>0</v>
      </c>
      <c r="O212" s="9">
        <f>SUMIFS(险种!Q:Q,险种!E:E,E:E,险种!V:V,"&lt;=20210510")-SUMIFS(险种!Q:Q,险种!U:U,"终止",险种!E:E,E:E,险种!V:V,"&lt;=20210510")</f>
        <v>0</v>
      </c>
      <c r="P212" s="9">
        <f>SUMIFS(险种!Q:Q,险种!U:U,"有效",险种!E:E,E:E,险种!V:V,"&lt;=20210510")</f>
        <v>0</v>
      </c>
      <c r="Q212" s="10">
        <f>SUMIF(险种!E:E,E:E,险种!Y:Y)</f>
        <v>0</v>
      </c>
      <c r="R212" s="9">
        <f t="shared" si="13"/>
        <v>0</v>
      </c>
      <c r="S212" s="10">
        <f>SUMIF(险种!E:E,E:E,险种!Z:Z)</f>
        <v>0</v>
      </c>
      <c r="T212" s="10">
        <f>SUMIFS(险种!Z:Z,险种!U:U,"有效",险种!E:E,E:E)</f>
        <v>0</v>
      </c>
      <c r="U212" s="10">
        <f>SUMIF(认购!D:D,E:E,认购!E:E)</f>
        <v>0</v>
      </c>
      <c r="V212" s="10">
        <f t="shared" si="14"/>
        <v>0</v>
      </c>
      <c r="W212" s="10">
        <f t="shared" si="15"/>
        <v>0</v>
      </c>
      <c r="X212" s="10">
        <f>SUMIF(保单!R:R,E:E,保单!BE:BE)*IF(U:U&gt;1,1,0)</f>
        <v>0</v>
      </c>
    </row>
    <row r="213" spans="1:24">
      <c r="A213" s="5" t="s">
        <v>36</v>
      </c>
      <c r="B213" s="5" t="s">
        <v>163</v>
      </c>
      <c r="C213" s="5" t="s">
        <v>178</v>
      </c>
      <c r="D213" s="5" t="s">
        <v>423</v>
      </c>
      <c r="E213" s="5">
        <v>5829071812</v>
      </c>
      <c r="F213" s="5" t="s">
        <v>294</v>
      </c>
      <c r="G213" s="9">
        <f>SUMIF(险种!E:E,E:E,险种!R:R)-SUMIFS(险种!R:R,险种!U:U,"终止",险种!E:E,E:E)</f>
        <v>0</v>
      </c>
      <c r="H213" s="9">
        <f>SUMIFS(险种!R:R,险种!U:U,"有效",险种!E:E,E:E)</f>
        <v>0</v>
      </c>
      <c r="I213" s="9">
        <f>SUMIF(险种!E:E,E:E,险种!Q:Q)-SUMIFS(险种!Q:Q,险种!U:U,"终止",险种!E:E,E:E)</f>
        <v>0</v>
      </c>
      <c r="J213" s="9">
        <f>SUMIFS(险种!Q:Q,险种!U:U,"有效",险种!E:E,E:E)</f>
        <v>0</v>
      </c>
      <c r="K213" s="10">
        <f>SUMIF(险种!E:E,E:E,险种!W:W)</f>
        <v>0</v>
      </c>
      <c r="L213" s="10">
        <f t="shared" si="12"/>
        <v>0</v>
      </c>
      <c r="M213" s="9">
        <f>SUMIFS(险种!Q:Q,险种!E:E,E:E,险种!V:V,"&lt;=20210506")-SUMIFS(险种!Q:Q,险种!U:U,"终止",险种!E:E,E:E,险种!V:V,"&lt;=20210506")</f>
        <v>0</v>
      </c>
      <c r="N213" s="9">
        <f>SUMIFS(险种!Q:Q,险种!U:U,"有效",险种!E:E,E:E,险种!V:V,"&lt;=20210506")</f>
        <v>0</v>
      </c>
      <c r="O213" s="9">
        <f>SUMIFS(险种!Q:Q,险种!E:E,E:E,险种!V:V,"&lt;=20210510")-SUMIFS(险种!Q:Q,险种!U:U,"终止",险种!E:E,E:E,险种!V:V,"&lt;=20210510")</f>
        <v>0</v>
      </c>
      <c r="P213" s="9">
        <f>SUMIFS(险种!Q:Q,险种!U:U,"有效",险种!E:E,E:E,险种!V:V,"&lt;=20210510")</f>
        <v>0</v>
      </c>
      <c r="Q213" s="10">
        <f>SUMIF(险种!E:E,E:E,险种!Y:Y)</f>
        <v>0</v>
      </c>
      <c r="R213" s="9">
        <f t="shared" si="13"/>
        <v>0</v>
      </c>
      <c r="S213" s="10">
        <f>SUMIF(险种!E:E,E:E,险种!Z:Z)</f>
        <v>0</v>
      </c>
      <c r="T213" s="10">
        <f>SUMIFS(险种!Z:Z,险种!U:U,"有效",险种!E:E,E:E)</f>
        <v>0</v>
      </c>
      <c r="U213" s="10">
        <f>SUMIF(认购!D:D,E:E,认购!E:E)</f>
        <v>0</v>
      </c>
      <c r="V213" s="10">
        <f t="shared" si="14"/>
        <v>0</v>
      </c>
      <c r="W213" s="10">
        <f t="shared" si="15"/>
        <v>0</v>
      </c>
      <c r="X213" s="10">
        <f>SUMIF(保单!R:R,E:E,保单!BE:BE)*IF(U:U&gt;1,1,0)</f>
        <v>0</v>
      </c>
    </row>
    <row r="214" spans="1:24">
      <c r="A214" s="5" t="s">
        <v>424</v>
      </c>
      <c r="B214" s="5" t="s">
        <v>425</v>
      </c>
      <c r="C214" s="5" t="s">
        <v>426</v>
      </c>
      <c r="D214" s="5" t="s">
        <v>427</v>
      </c>
      <c r="E214" s="5">
        <v>5819539502</v>
      </c>
      <c r="F214" s="5" t="s">
        <v>294</v>
      </c>
      <c r="G214" s="9">
        <f>SUMIF(险种!E:E,E:E,险种!R:R)-SUMIFS(险种!R:R,险种!U:U,"终止",险种!E:E,E:E)</f>
        <v>0</v>
      </c>
      <c r="H214" s="9">
        <f>SUMIFS(险种!R:R,险种!U:U,"有效",险种!E:E,E:E)</f>
        <v>0</v>
      </c>
      <c r="I214" s="9">
        <f>SUMIF(险种!E:E,E:E,险种!Q:Q)-SUMIFS(险种!Q:Q,险种!U:U,"终止",险种!E:E,E:E)</f>
        <v>0</v>
      </c>
      <c r="J214" s="9">
        <f>SUMIFS(险种!Q:Q,险种!U:U,"有效",险种!E:E,E:E)</f>
        <v>0</v>
      </c>
      <c r="K214" s="10">
        <f>SUMIF(险种!E:E,E:E,险种!W:W)</f>
        <v>0</v>
      </c>
      <c r="L214" s="10">
        <f t="shared" si="12"/>
        <v>0</v>
      </c>
      <c r="M214" s="9">
        <f>SUMIFS(险种!Q:Q,险种!E:E,E:E,险种!V:V,"&lt;=20210506")-SUMIFS(险种!Q:Q,险种!U:U,"终止",险种!E:E,E:E,险种!V:V,"&lt;=20210506")</f>
        <v>0</v>
      </c>
      <c r="N214" s="9">
        <f>SUMIFS(险种!Q:Q,险种!U:U,"有效",险种!E:E,E:E,险种!V:V,"&lt;=20210506")</f>
        <v>0</v>
      </c>
      <c r="O214" s="9">
        <f>SUMIFS(险种!Q:Q,险种!E:E,E:E,险种!V:V,"&lt;=20210510")-SUMIFS(险种!Q:Q,险种!U:U,"终止",险种!E:E,E:E,险种!V:V,"&lt;=20210510")</f>
        <v>0</v>
      </c>
      <c r="P214" s="9">
        <f>SUMIFS(险种!Q:Q,险种!U:U,"有效",险种!E:E,E:E,险种!V:V,"&lt;=20210510")</f>
        <v>0</v>
      </c>
      <c r="Q214" s="10">
        <f>SUMIF(险种!E:E,E:E,险种!Y:Y)</f>
        <v>0</v>
      </c>
      <c r="R214" s="9">
        <f t="shared" si="13"/>
        <v>0</v>
      </c>
      <c r="S214" s="10">
        <f>SUMIF(险种!E:E,E:E,险种!Z:Z)</f>
        <v>0</v>
      </c>
      <c r="T214" s="10">
        <f>SUMIFS(险种!Z:Z,险种!U:U,"有效",险种!E:E,E:E)</f>
        <v>0</v>
      </c>
      <c r="U214" s="10">
        <f>SUMIF(认购!D:D,E:E,认购!E:E)</f>
        <v>0</v>
      </c>
      <c r="V214" s="10">
        <f t="shared" si="14"/>
        <v>0</v>
      </c>
      <c r="W214" s="10">
        <f t="shared" si="15"/>
        <v>0</v>
      </c>
      <c r="X214" s="10">
        <f>SUMIF(保单!R:R,E:E,保单!BE:BE)*IF(U:U&gt;1,1,0)</f>
        <v>0</v>
      </c>
    </row>
    <row r="215" spans="1:24">
      <c r="A215" s="5" t="s">
        <v>424</v>
      </c>
      <c r="B215" s="5" t="s">
        <v>425</v>
      </c>
      <c r="C215" s="5" t="s">
        <v>426</v>
      </c>
      <c r="D215" s="5" t="s">
        <v>428</v>
      </c>
      <c r="E215" s="5">
        <v>5819404422</v>
      </c>
      <c r="F215" s="5" t="s">
        <v>294</v>
      </c>
      <c r="G215" s="9">
        <f>SUMIF(险种!E:E,E:E,险种!R:R)-SUMIFS(险种!R:R,险种!U:U,"终止",险种!E:E,E:E)</f>
        <v>0</v>
      </c>
      <c r="H215" s="9">
        <f>SUMIFS(险种!R:R,险种!U:U,"有效",险种!E:E,E:E)</f>
        <v>0</v>
      </c>
      <c r="I215" s="9">
        <f>SUMIF(险种!E:E,E:E,险种!Q:Q)-SUMIFS(险种!Q:Q,险种!U:U,"终止",险种!E:E,E:E)</f>
        <v>0</v>
      </c>
      <c r="J215" s="9">
        <f>SUMIFS(险种!Q:Q,险种!U:U,"有效",险种!E:E,E:E)</f>
        <v>0</v>
      </c>
      <c r="K215" s="10">
        <f>SUMIF(险种!E:E,E:E,险种!W:W)</f>
        <v>0</v>
      </c>
      <c r="L215" s="10">
        <f t="shared" si="12"/>
        <v>0</v>
      </c>
      <c r="M215" s="9">
        <f>SUMIFS(险种!Q:Q,险种!E:E,E:E,险种!V:V,"&lt;=20210506")-SUMIFS(险种!Q:Q,险种!U:U,"终止",险种!E:E,E:E,险种!V:V,"&lt;=20210506")</f>
        <v>0</v>
      </c>
      <c r="N215" s="9">
        <f>SUMIFS(险种!Q:Q,险种!U:U,"有效",险种!E:E,E:E,险种!V:V,"&lt;=20210506")</f>
        <v>0</v>
      </c>
      <c r="O215" s="9">
        <f>SUMIFS(险种!Q:Q,险种!E:E,E:E,险种!V:V,"&lt;=20210510")-SUMIFS(险种!Q:Q,险种!U:U,"终止",险种!E:E,E:E,险种!V:V,"&lt;=20210510")</f>
        <v>0</v>
      </c>
      <c r="P215" s="9">
        <f>SUMIFS(险种!Q:Q,险种!U:U,"有效",险种!E:E,E:E,险种!V:V,"&lt;=20210510")</f>
        <v>0</v>
      </c>
      <c r="Q215" s="10">
        <f>SUMIF(险种!E:E,E:E,险种!Y:Y)</f>
        <v>0</v>
      </c>
      <c r="R215" s="9">
        <f t="shared" si="13"/>
        <v>0</v>
      </c>
      <c r="S215" s="10">
        <f>SUMIF(险种!E:E,E:E,险种!Z:Z)</f>
        <v>0</v>
      </c>
      <c r="T215" s="10">
        <f>SUMIFS(险种!Z:Z,险种!U:U,"有效",险种!E:E,E:E)</f>
        <v>0</v>
      </c>
      <c r="U215" s="10">
        <f>SUMIF(认购!D:D,E:E,认购!E:E)</f>
        <v>0</v>
      </c>
      <c r="V215" s="10">
        <f t="shared" si="14"/>
        <v>0</v>
      </c>
      <c r="W215" s="10">
        <f t="shared" si="15"/>
        <v>0</v>
      </c>
      <c r="X215" s="10">
        <f>SUMIF(保单!R:R,E:E,保单!BE:BE)*IF(U:U&gt;1,1,0)</f>
        <v>0</v>
      </c>
    </row>
    <row r="216" spans="1:24">
      <c r="A216" s="5" t="s">
        <v>26</v>
      </c>
      <c r="B216" s="5" t="s">
        <v>194</v>
      </c>
      <c r="C216" s="5" t="s">
        <v>307</v>
      </c>
      <c r="D216" s="5" t="s">
        <v>429</v>
      </c>
      <c r="E216" s="5">
        <v>5796032892</v>
      </c>
      <c r="F216" s="5" t="s">
        <v>294</v>
      </c>
      <c r="G216" s="9">
        <f>SUMIF(险种!E:E,E:E,险种!R:R)-SUMIFS(险种!R:R,险种!U:U,"终止",险种!E:E,E:E)</f>
        <v>0</v>
      </c>
      <c r="H216" s="9">
        <f>SUMIFS(险种!R:R,险种!U:U,"有效",险种!E:E,E:E)</f>
        <v>0</v>
      </c>
      <c r="I216" s="9">
        <f>SUMIF(险种!E:E,E:E,险种!Q:Q)-SUMIFS(险种!Q:Q,险种!U:U,"终止",险种!E:E,E:E)</f>
        <v>0</v>
      </c>
      <c r="J216" s="9">
        <f>SUMIFS(险种!Q:Q,险种!U:U,"有效",险种!E:E,E:E)</f>
        <v>0</v>
      </c>
      <c r="K216" s="10">
        <f>SUMIF(险种!E:E,E:E,险种!W:W)</f>
        <v>0</v>
      </c>
      <c r="L216" s="10">
        <f t="shared" si="12"/>
        <v>0</v>
      </c>
      <c r="M216" s="9">
        <f>SUMIFS(险种!Q:Q,险种!E:E,E:E,险种!V:V,"&lt;=20210506")-SUMIFS(险种!Q:Q,险种!U:U,"终止",险种!E:E,E:E,险种!V:V,"&lt;=20210506")</f>
        <v>0</v>
      </c>
      <c r="N216" s="9">
        <f>SUMIFS(险种!Q:Q,险种!U:U,"有效",险种!E:E,E:E,险种!V:V,"&lt;=20210506")</f>
        <v>0</v>
      </c>
      <c r="O216" s="9">
        <f>SUMIFS(险种!Q:Q,险种!E:E,E:E,险种!V:V,"&lt;=20210510")-SUMIFS(险种!Q:Q,险种!U:U,"终止",险种!E:E,E:E,险种!V:V,"&lt;=20210510")</f>
        <v>0</v>
      </c>
      <c r="P216" s="9">
        <f>SUMIFS(险种!Q:Q,险种!U:U,"有效",险种!E:E,E:E,险种!V:V,"&lt;=20210510")</f>
        <v>0</v>
      </c>
      <c r="Q216" s="10">
        <f>SUMIF(险种!E:E,E:E,险种!Y:Y)</f>
        <v>0</v>
      </c>
      <c r="R216" s="9">
        <f t="shared" si="13"/>
        <v>0</v>
      </c>
      <c r="S216" s="10">
        <f>SUMIF(险种!E:E,E:E,险种!Z:Z)</f>
        <v>0</v>
      </c>
      <c r="T216" s="10">
        <f>SUMIFS(险种!Z:Z,险种!U:U,"有效",险种!E:E,E:E)</f>
        <v>0</v>
      </c>
      <c r="U216" s="10">
        <f>SUMIF(认购!D:D,E:E,认购!E:E)</f>
        <v>0</v>
      </c>
      <c r="V216" s="10">
        <f t="shared" si="14"/>
        <v>0</v>
      </c>
      <c r="W216" s="10">
        <f t="shared" si="15"/>
        <v>0</v>
      </c>
      <c r="X216" s="10">
        <f>SUMIF(保单!R:R,E:E,保单!BE:BE)*IF(U:U&gt;1,1,0)</f>
        <v>0</v>
      </c>
    </row>
    <row r="217" spans="1:24">
      <c r="A217" s="5" t="s">
        <v>26</v>
      </c>
      <c r="B217" s="5" t="s">
        <v>194</v>
      </c>
      <c r="C217" s="5" t="s">
        <v>414</v>
      </c>
      <c r="D217" s="5" t="s">
        <v>430</v>
      </c>
      <c r="E217" s="5">
        <v>5795082832</v>
      </c>
      <c r="F217" s="5" t="s">
        <v>294</v>
      </c>
      <c r="G217" s="9">
        <f>SUMIF(险种!E:E,E:E,险种!R:R)-SUMIFS(险种!R:R,险种!U:U,"终止",险种!E:E,E:E)</f>
        <v>0</v>
      </c>
      <c r="H217" s="9">
        <f>SUMIFS(险种!R:R,险种!U:U,"有效",险种!E:E,E:E)</f>
        <v>0</v>
      </c>
      <c r="I217" s="9">
        <f>SUMIF(险种!E:E,E:E,险种!Q:Q)-SUMIFS(险种!Q:Q,险种!U:U,"终止",险种!E:E,E:E)</f>
        <v>0</v>
      </c>
      <c r="J217" s="9">
        <f>SUMIFS(险种!Q:Q,险种!U:U,"有效",险种!E:E,E:E)</f>
        <v>0</v>
      </c>
      <c r="K217" s="10">
        <f>SUMIF(险种!E:E,E:E,险种!W:W)</f>
        <v>0</v>
      </c>
      <c r="L217" s="10">
        <f t="shared" si="12"/>
        <v>0</v>
      </c>
      <c r="M217" s="9">
        <f>SUMIFS(险种!Q:Q,险种!E:E,E:E,险种!V:V,"&lt;=20210506")-SUMIFS(险种!Q:Q,险种!U:U,"终止",险种!E:E,E:E,险种!V:V,"&lt;=20210506")</f>
        <v>0</v>
      </c>
      <c r="N217" s="9">
        <f>SUMIFS(险种!Q:Q,险种!U:U,"有效",险种!E:E,E:E,险种!V:V,"&lt;=20210506")</f>
        <v>0</v>
      </c>
      <c r="O217" s="9">
        <f>SUMIFS(险种!Q:Q,险种!E:E,E:E,险种!V:V,"&lt;=20210510")-SUMIFS(险种!Q:Q,险种!U:U,"终止",险种!E:E,E:E,险种!V:V,"&lt;=20210510")</f>
        <v>0</v>
      </c>
      <c r="P217" s="9">
        <f>SUMIFS(险种!Q:Q,险种!U:U,"有效",险种!E:E,E:E,险种!V:V,"&lt;=20210510")</f>
        <v>0</v>
      </c>
      <c r="Q217" s="10">
        <f>SUMIF(险种!E:E,E:E,险种!Y:Y)</f>
        <v>0</v>
      </c>
      <c r="R217" s="9">
        <f t="shared" si="13"/>
        <v>0</v>
      </c>
      <c r="S217" s="10">
        <f>SUMIF(险种!E:E,E:E,险种!Z:Z)</f>
        <v>0</v>
      </c>
      <c r="T217" s="10">
        <f>SUMIFS(险种!Z:Z,险种!U:U,"有效",险种!E:E,E:E)</f>
        <v>0</v>
      </c>
      <c r="U217" s="10">
        <f>SUMIF(认购!D:D,E:E,认购!E:E)</f>
        <v>0</v>
      </c>
      <c r="V217" s="10">
        <f t="shared" si="14"/>
        <v>0</v>
      </c>
      <c r="W217" s="10">
        <f t="shared" si="15"/>
        <v>0</v>
      </c>
      <c r="X217" s="10">
        <f>SUMIF(保单!R:R,E:E,保单!BE:BE)*IF(U:U&gt;1,1,0)</f>
        <v>0</v>
      </c>
    </row>
    <row r="218" spans="1:24">
      <c r="A218" s="5" t="s">
        <v>36</v>
      </c>
      <c r="B218" s="5" t="s">
        <v>69</v>
      </c>
      <c r="C218" s="5" t="s">
        <v>176</v>
      </c>
      <c r="D218" s="5" t="s">
        <v>431</v>
      </c>
      <c r="E218" s="5">
        <v>5795030212</v>
      </c>
      <c r="F218" s="5" t="s">
        <v>294</v>
      </c>
      <c r="G218" s="9">
        <f>SUMIF(险种!E:E,E:E,险种!R:R)-SUMIFS(险种!R:R,险种!U:U,"终止",险种!E:E,E:E)</f>
        <v>0</v>
      </c>
      <c r="H218" s="9">
        <f>SUMIFS(险种!R:R,险种!U:U,"有效",险种!E:E,E:E)</f>
        <v>0</v>
      </c>
      <c r="I218" s="9">
        <f>SUMIF(险种!E:E,E:E,险种!Q:Q)-SUMIFS(险种!Q:Q,险种!U:U,"终止",险种!E:E,E:E)</f>
        <v>0</v>
      </c>
      <c r="J218" s="9">
        <f>SUMIFS(险种!Q:Q,险种!U:U,"有效",险种!E:E,E:E)</f>
        <v>0</v>
      </c>
      <c r="K218" s="10">
        <f>SUMIF(险种!E:E,E:E,险种!W:W)</f>
        <v>0</v>
      </c>
      <c r="L218" s="10">
        <f t="shared" si="12"/>
        <v>0</v>
      </c>
      <c r="M218" s="9">
        <f>SUMIFS(险种!Q:Q,险种!E:E,E:E,险种!V:V,"&lt;=20210506")-SUMIFS(险种!Q:Q,险种!U:U,"终止",险种!E:E,E:E,险种!V:V,"&lt;=20210506")</f>
        <v>0</v>
      </c>
      <c r="N218" s="9">
        <f>SUMIFS(险种!Q:Q,险种!U:U,"有效",险种!E:E,E:E,险种!V:V,"&lt;=20210506")</f>
        <v>0</v>
      </c>
      <c r="O218" s="9">
        <f>SUMIFS(险种!Q:Q,险种!E:E,E:E,险种!V:V,"&lt;=20210510")-SUMIFS(险种!Q:Q,险种!U:U,"终止",险种!E:E,E:E,险种!V:V,"&lt;=20210510")</f>
        <v>0</v>
      </c>
      <c r="P218" s="9">
        <f>SUMIFS(险种!Q:Q,险种!U:U,"有效",险种!E:E,E:E,险种!V:V,"&lt;=20210510")</f>
        <v>0</v>
      </c>
      <c r="Q218" s="10">
        <f>SUMIF(险种!E:E,E:E,险种!Y:Y)</f>
        <v>0</v>
      </c>
      <c r="R218" s="9">
        <f t="shared" si="13"/>
        <v>0</v>
      </c>
      <c r="S218" s="10">
        <f>SUMIF(险种!E:E,E:E,险种!Z:Z)</f>
        <v>0</v>
      </c>
      <c r="T218" s="10">
        <f>SUMIFS(险种!Z:Z,险种!U:U,"有效",险种!E:E,E:E)</f>
        <v>0</v>
      </c>
      <c r="U218" s="10">
        <f>SUMIF(认购!D:D,E:E,认购!E:E)</f>
        <v>0</v>
      </c>
      <c r="V218" s="10">
        <f t="shared" si="14"/>
        <v>0</v>
      </c>
      <c r="W218" s="10">
        <f t="shared" si="15"/>
        <v>0</v>
      </c>
      <c r="X218" s="10">
        <f>SUMIF(保单!R:R,E:E,保单!BE:BE)*IF(U:U&gt;1,1,0)</f>
        <v>0</v>
      </c>
    </row>
    <row r="219" spans="1:24">
      <c r="A219" s="5" t="s">
        <v>26</v>
      </c>
      <c r="B219" s="5" t="s">
        <v>161</v>
      </c>
      <c r="C219" s="5" t="s">
        <v>186</v>
      </c>
      <c r="D219" s="5" t="s">
        <v>432</v>
      </c>
      <c r="E219" s="5">
        <v>5793477312</v>
      </c>
      <c r="F219" s="5" t="s">
        <v>117</v>
      </c>
      <c r="G219" s="9">
        <f>SUMIF(险种!E:E,E:E,险种!R:R)-SUMIFS(险种!R:R,险种!U:U,"终止",险种!E:E,E:E)</f>
        <v>0</v>
      </c>
      <c r="H219" s="9">
        <f>SUMIFS(险种!R:R,险种!U:U,"有效",险种!E:E,E:E)</f>
        <v>0</v>
      </c>
      <c r="I219" s="9">
        <f>SUMIF(险种!E:E,E:E,险种!Q:Q)-SUMIFS(险种!Q:Q,险种!U:U,"终止",险种!E:E,E:E)</f>
        <v>0</v>
      </c>
      <c r="J219" s="9">
        <f>SUMIFS(险种!Q:Q,险种!U:U,"有效",险种!E:E,E:E)</f>
        <v>0</v>
      </c>
      <c r="K219" s="10">
        <f>SUMIF(险种!E:E,E:E,险种!W:W)</f>
        <v>0</v>
      </c>
      <c r="L219" s="10">
        <f t="shared" si="12"/>
        <v>0</v>
      </c>
      <c r="M219" s="9">
        <f>SUMIFS(险种!Q:Q,险种!E:E,E:E,险种!V:V,"&lt;=20210506")-SUMIFS(险种!Q:Q,险种!U:U,"终止",险种!E:E,E:E,险种!V:V,"&lt;=20210506")</f>
        <v>0</v>
      </c>
      <c r="N219" s="9">
        <f>SUMIFS(险种!Q:Q,险种!U:U,"有效",险种!E:E,E:E,险种!V:V,"&lt;=20210506")</f>
        <v>0</v>
      </c>
      <c r="O219" s="9">
        <f>SUMIFS(险种!Q:Q,险种!E:E,E:E,险种!V:V,"&lt;=20210510")-SUMIFS(险种!Q:Q,险种!U:U,"终止",险种!E:E,E:E,险种!V:V,"&lt;=20210510")</f>
        <v>0</v>
      </c>
      <c r="P219" s="9">
        <f>SUMIFS(险种!Q:Q,险种!U:U,"有效",险种!E:E,E:E,险种!V:V,"&lt;=20210510")</f>
        <v>0</v>
      </c>
      <c r="Q219" s="10">
        <f>SUMIF(险种!E:E,E:E,险种!Y:Y)</f>
        <v>0</v>
      </c>
      <c r="R219" s="9">
        <f t="shared" si="13"/>
        <v>0</v>
      </c>
      <c r="S219" s="10">
        <f>SUMIF(险种!E:E,E:E,险种!Z:Z)</f>
        <v>0</v>
      </c>
      <c r="T219" s="10">
        <f>SUMIFS(险种!Z:Z,险种!U:U,"有效",险种!E:E,E:E)</f>
        <v>0</v>
      </c>
      <c r="U219" s="10">
        <f>SUMIF(认购!D:D,E:E,认购!E:E)</f>
        <v>0</v>
      </c>
      <c r="V219" s="10">
        <f t="shared" si="14"/>
        <v>0</v>
      </c>
      <c r="W219" s="10">
        <f t="shared" si="15"/>
        <v>0</v>
      </c>
      <c r="X219" s="10">
        <f>SUMIF(保单!R:R,E:E,保单!BE:BE)*IF(U:U&gt;1,1,0)</f>
        <v>0</v>
      </c>
    </row>
    <row r="220" spans="1:24">
      <c r="A220" s="5" t="s">
        <v>42</v>
      </c>
      <c r="B220" s="5" t="s">
        <v>43</v>
      </c>
      <c r="C220" s="5" t="s">
        <v>44</v>
      </c>
      <c r="D220" s="5" t="s">
        <v>433</v>
      </c>
      <c r="E220" s="5">
        <v>5793398452</v>
      </c>
      <c r="F220" s="5" t="s">
        <v>126</v>
      </c>
      <c r="G220" s="9">
        <f>SUMIF(险种!E:E,E:E,险种!R:R)-SUMIFS(险种!R:R,险种!U:U,"终止",险种!E:E,E:E)</f>
        <v>0</v>
      </c>
      <c r="H220" s="9">
        <f>SUMIFS(险种!R:R,险种!U:U,"有效",险种!E:E,E:E)</f>
        <v>0</v>
      </c>
      <c r="I220" s="9">
        <f>SUMIF(险种!E:E,E:E,险种!Q:Q)-SUMIFS(险种!Q:Q,险种!U:U,"终止",险种!E:E,E:E)</f>
        <v>0</v>
      </c>
      <c r="J220" s="9">
        <f>SUMIFS(险种!Q:Q,险种!U:U,"有效",险种!E:E,E:E)</f>
        <v>0</v>
      </c>
      <c r="K220" s="10">
        <f>SUMIF(险种!E:E,E:E,险种!W:W)</f>
        <v>0</v>
      </c>
      <c r="L220" s="10">
        <f t="shared" si="12"/>
        <v>0</v>
      </c>
      <c r="M220" s="9">
        <f>SUMIFS(险种!Q:Q,险种!E:E,E:E,险种!V:V,"&lt;=20210506")-SUMIFS(险种!Q:Q,险种!U:U,"终止",险种!E:E,E:E,险种!V:V,"&lt;=20210506")</f>
        <v>0</v>
      </c>
      <c r="N220" s="9">
        <f>SUMIFS(险种!Q:Q,险种!U:U,"有效",险种!E:E,E:E,险种!V:V,"&lt;=20210506")</f>
        <v>0</v>
      </c>
      <c r="O220" s="9">
        <f>SUMIFS(险种!Q:Q,险种!E:E,E:E,险种!V:V,"&lt;=20210510")-SUMIFS(险种!Q:Q,险种!U:U,"终止",险种!E:E,E:E,险种!V:V,"&lt;=20210510")</f>
        <v>0</v>
      </c>
      <c r="P220" s="9">
        <f>SUMIFS(险种!Q:Q,险种!U:U,"有效",险种!E:E,E:E,险种!V:V,"&lt;=20210510")</f>
        <v>0</v>
      </c>
      <c r="Q220" s="10">
        <f>SUMIF(险种!E:E,E:E,险种!Y:Y)</f>
        <v>0</v>
      </c>
      <c r="R220" s="9">
        <f t="shared" si="13"/>
        <v>0</v>
      </c>
      <c r="S220" s="10">
        <f>SUMIF(险种!E:E,E:E,险种!Z:Z)</f>
        <v>0</v>
      </c>
      <c r="T220" s="10">
        <f>SUMIFS(险种!Z:Z,险种!U:U,"有效",险种!E:E,E:E)</f>
        <v>0</v>
      </c>
      <c r="U220" s="10">
        <f>SUMIF(认购!D:D,E:E,认购!E:E)</f>
        <v>200</v>
      </c>
      <c r="V220" s="10">
        <f t="shared" si="14"/>
        <v>0</v>
      </c>
      <c r="W220" s="10">
        <f t="shared" si="15"/>
        <v>0</v>
      </c>
      <c r="X220" s="10">
        <f>SUMIF(保单!R:R,E:E,保单!BE:BE)*IF(U:U&gt;1,1,0)</f>
        <v>0</v>
      </c>
    </row>
    <row r="221" spans="1:24">
      <c r="A221" s="5" t="s">
        <v>424</v>
      </c>
      <c r="B221" s="5" t="s">
        <v>425</v>
      </c>
      <c r="C221" s="5" t="s">
        <v>426</v>
      </c>
      <c r="D221" s="5" t="s">
        <v>434</v>
      </c>
      <c r="E221" s="5">
        <v>5786682812</v>
      </c>
      <c r="F221" s="5" t="s">
        <v>294</v>
      </c>
      <c r="G221" s="9">
        <f>SUMIF(险种!E:E,E:E,险种!R:R)-SUMIFS(险种!R:R,险种!U:U,"终止",险种!E:E,E:E)</f>
        <v>0</v>
      </c>
      <c r="H221" s="9">
        <f>SUMIFS(险种!R:R,险种!U:U,"有效",险种!E:E,E:E)</f>
        <v>0</v>
      </c>
      <c r="I221" s="9">
        <f>SUMIF(险种!E:E,E:E,险种!Q:Q)-SUMIFS(险种!Q:Q,险种!U:U,"终止",险种!E:E,E:E)</f>
        <v>0</v>
      </c>
      <c r="J221" s="9">
        <f>SUMIFS(险种!Q:Q,险种!U:U,"有效",险种!E:E,E:E)</f>
        <v>0</v>
      </c>
      <c r="K221" s="10">
        <f>SUMIF(险种!E:E,E:E,险种!W:W)</f>
        <v>0</v>
      </c>
      <c r="L221" s="10">
        <f t="shared" si="12"/>
        <v>0</v>
      </c>
      <c r="M221" s="9">
        <f>SUMIFS(险种!Q:Q,险种!E:E,E:E,险种!V:V,"&lt;=20210506")-SUMIFS(险种!Q:Q,险种!U:U,"终止",险种!E:E,E:E,险种!V:V,"&lt;=20210506")</f>
        <v>0</v>
      </c>
      <c r="N221" s="9">
        <f>SUMIFS(险种!Q:Q,险种!U:U,"有效",险种!E:E,E:E,险种!V:V,"&lt;=20210506")</f>
        <v>0</v>
      </c>
      <c r="O221" s="9">
        <f>SUMIFS(险种!Q:Q,险种!E:E,E:E,险种!V:V,"&lt;=20210510")-SUMIFS(险种!Q:Q,险种!U:U,"终止",险种!E:E,E:E,险种!V:V,"&lt;=20210510")</f>
        <v>0</v>
      </c>
      <c r="P221" s="9">
        <f>SUMIFS(险种!Q:Q,险种!U:U,"有效",险种!E:E,E:E,险种!V:V,"&lt;=20210510")</f>
        <v>0</v>
      </c>
      <c r="Q221" s="10">
        <f>SUMIF(险种!E:E,E:E,险种!Y:Y)</f>
        <v>0</v>
      </c>
      <c r="R221" s="9">
        <f t="shared" si="13"/>
        <v>0</v>
      </c>
      <c r="S221" s="10">
        <f>SUMIF(险种!E:E,E:E,险种!Z:Z)</f>
        <v>0</v>
      </c>
      <c r="T221" s="10">
        <f>SUMIFS(险种!Z:Z,险种!U:U,"有效",险种!E:E,E:E)</f>
        <v>0</v>
      </c>
      <c r="U221" s="10">
        <f>SUMIF(认购!D:D,E:E,认购!E:E)</f>
        <v>0</v>
      </c>
      <c r="V221" s="10">
        <f t="shared" si="14"/>
        <v>0</v>
      </c>
      <c r="W221" s="10">
        <f t="shared" si="15"/>
        <v>0</v>
      </c>
      <c r="X221" s="10">
        <f>SUMIF(保单!R:R,E:E,保单!BE:BE)*IF(U:U&gt;1,1,0)</f>
        <v>0</v>
      </c>
    </row>
    <row r="222" spans="1:24">
      <c r="A222" s="5" t="s">
        <v>26</v>
      </c>
      <c r="B222" s="5" t="s">
        <v>194</v>
      </c>
      <c r="C222" s="5" t="s">
        <v>307</v>
      </c>
      <c r="D222" s="5" t="s">
        <v>435</v>
      </c>
      <c r="E222" s="5">
        <v>5770418522</v>
      </c>
      <c r="F222" s="5" t="s">
        <v>294</v>
      </c>
      <c r="G222" s="9">
        <f>SUMIF(险种!E:E,E:E,险种!R:R)-SUMIFS(险种!R:R,险种!U:U,"终止",险种!E:E,E:E)</f>
        <v>0</v>
      </c>
      <c r="H222" s="9">
        <f>SUMIFS(险种!R:R,险种!U:U,"有效",险种!E:E,E:E)</f>
        <v>0</v>
      </c>
      <c r="I222" s="9">
        <f>SUMIF(险种!E:E,E:E,险种!Q:Q)-SUMIFS(险种!Q:Q,险种!U:U,"终止",险种!E:E,E:E)</f>
        <v>0</v>
      </c>
      <c r="J222" s="9">
        <f>SUMIFS(险种!Q:Q,险种!U:U,"有效",险种!E:E,E:E)</f>
        <v>0</v>
      </c>
      <c r="K222" s="10">
        <f>SUMIF(险种!E:E,E:E,险种!W:W)</f>
        <v>0</v>
      </c>
      <c r="L222" s="10">
        <f t="shared" si="12"/>
        <v>0</v>
      </c>
      <c r="M222" s="9">
        <f>SUMIFS(险种!Q:Q,险种!E:E,E:E,险种!V:V,"&lt;=20210506")-SUMIFS(险种!Q:Q,险种!U:U,"终止",险种!E:E,E:E,险种!V:V,"&lt;=20210506")</f>
        <v>0</v>
      </c>
      <c r="N222" s="9">
        <f>SUMIFS(险种!Q:Q,险种!U:U,"有效",险种!E:E,E:E,险种!V:V,"&lt;=20210506")</f>
        <v>0</v>
      </c>
      <c r="O222" s="9">
        <f>SUMIFS(险种!Q:Q,险种!E:E,E:E,险种!V:V,"&lt;=20210510")-SUMIFS(险种!Q:Q,险种!U:U,"终止",险种!E:E,E:E,险种!V:V,"&lt;=20210510")</f>
        <v>0</v>
      </c>
      <c r="P222" s="9">
        <f>SUMIFS(险种!Q:Q,险种!U:U,"有效",险种!E:E,E:E,险种!V:V,"&lt;=20210510")</f>
        <v>0</v>
      </c>
      <c r="Q222" s="10">
        <f>SUMIF(险种!E:E,E:E,险种!Y:Y)</f>
        <v>0</v>
      </c>
      <c r="R222" s="9">
        <f t="shared" si="13"/>
        <v>0</v>
      </c>
      <c r="S222" s="10">
        <f>SUMIF(险种!E:E,E:E,险种!Z:Z)</f>
        <v>0</v>
      </c>
      <c r="T222" s="10">
        <f>SUMIFS(险种!Z:Z,险种!U:U,"有效",险种!E:E,E:E)</f>
        <v>0</v>
      </c>
      <c r="U222" s="10">
        <f>SUMIF(认购!D:D,E:E,认购!E:E)</f>
        <v>0</v>
      </c>
      <c r="V222" s="10">
        <f t="shared" si="14"/>
        <v>0</v>
      </c>
      <c r="W222" s="10">
        <f t="shared" si="15"/>
        <v>0</v>
      </c>
      <c r="X222" s="10">
        <f>SUMIF(保单!R:R,E:E,保单!BE:BE)*IF(U:U&gt;1,1,0)</f>
        <v>0</v>
      </c>
    </row>
    <row r="223" spans="1:24">
      <c r="A223" s="5" t="s">
        <v>36</v>
      </c>
      <c r="B223" s="5" t="s">
        <v>69</v>
      </c>
      <c r="C223" s="5" t="s">
        <v>180</v>
      </c>
      <c r="D223" s="5" t="s">
        <v>436</v>
      </c>
      <c r="E223" s="5">
        <v>5735066072</v>
      </c>
      <c r="F223" s="5" t="s">
        <v>117</v>
      </c>
      <c r="G223" s="9">
        <f>SUMIF(险种!E:E,E:E,险种!R:R)-SUMIFS(险种!R:R,险种!U:U,"终止",险种!E:E,E:E)</f>
        <v>0</v>
      </c>
      <c r="H223" s="9">
        <f>SUMIFS(险种!R:R,险种!U:U,"有效",险种!E:E,E:E)</f>
        <v>0</v>
      </c>
      <c r="I223" s="9">
        <f>SUMIF(险种!E:E,E:E,险种!Q:Q)-SUMIFS(险种!Q:Q,险种!U:U,"终止",险种!E:E,E:E)</f>
        <v>0</v>
      </c>
      <c r="J223" s="9">
        <f>SUMIFS(险种!Q:Q,险种!U:U,"有效",险种!E:E,E:E)</f>
        <v>0</v>
      </c>
      <c r="K223" s="10">
        <f>SUMIF(险种!E:E,E:E,险种!W:W)</f>
        <v>0</v>
      </c>
      <c r="L223" s="10">
        <f t="shared" si="12"/>
        <v>0</v>
      </c>
      <c r="M223" s="9">
        <f>SUMIFS(险种!Q:Q,险种!E:E,E:E,险种!V:V,"&lt;=20210506")-SUMIFS(险种!Q:Q,险种!U:U,"终止",险种!E:E,E:E,险种!V:V,"&lt;=20210506")</f>
        <v>0</v>
      </c>
      <c r="N223" s="9">
        <f>SUMIFS(险种!Q:Q,险种!U:U,"有效",险种!E:E,E:E,险种!V:V,"&lt;=20210506")</f>
        <v>0</v>
      </c>
      <c r="O223" s="9">
        <f>SUMIFS(险种!Q:Q,险种!E:E,E:E,险种!V:V,"&lt;=20210510")-SUMIFS(险种!Q:Q,险种!U:U,"终止",险种!E:E,E:E,险种!V:V,"&lt;=20210510")</f>
        <v>0</v>
      </c>
      <c r="P223" s="9">
        <f>SUMIFS(险种!Q:Q,险种!U:U,"有效",险种!E:E,E:E,险种!V:V,"&lt;=20210510")</f>
        <v>0</v>
      </c>
      <c r="Q223" s="10">
        <f>SUMIF(险种!E:E,E:E,险种!Y:Y)</f>
        <v>0</v>
      </c>
      <c r="R223" s="9">
        <f t="shared" si="13"/>
        <v>0</v>
      </c>
      <c r="S223" s="10">
        <f>SUMIF(险种!E:E,E:E,险种!Z:Z)</f>
        <v>0</v>
      </c>
      <c r="T223" s="10">
        <f>SUMIFS(险种!Z:Z,险种!U:U,"有效",险种!E:E,E:E)</f>
        <v>0</v>
      </c>
      <c r="U223" s="10">
        <f>SUMIF(认购!D:D,E:E,认购!E:E)</f>
        <v>0</v>
      </c>
      <c r="V223" s="10">
        <f t="shared" si="14"/>
        <v>0</v>
      </c>
      <c r="W223" s="10">
        <f t="shared" si="15"/>
        <v>0</v>
      </c>
      <c r="X223" s="10">
        <f>SUMIF(保单!R:R,E:E,保单!BE:BE)*IF(U:U&gt;1,1,0)</f>
        <v>0</v>
      </c>
    </row>
    <row r="224" spans="1:24">
      <c r="A224" s="5" t="s">
        <v>42</v>
      </c>
      <c r="B224" s="5" t="s">
        <v>43</v>
      </c>
      <c r="C224" s="5" t="s">
        <v>199</v>
      </c>
      <c r="D224" s="5" t="s">
        <v>248</v>
      </c>
      <c r="E224" s="5">
        <v>5733766092</v>
      </c>
      <c r="F224" s="5" t="s">
        <v>294</v>
      </c>
      <c r="G224" s="9">
        <f>SUMIF(险种!E:E,E:E,险种!R:R)-SUMIFS(险种!R:R,险种!U:U,"终止",险种!E:E,E:E)</f>
        <v>0</v>
      </c>
      <c r="H224" s="9">
        <f>SUMIFS(险种!R:R,险种!U:U,"有效",险种!E:E,E:E)</f>
        <v>0</v>
      </c>
      <c r="I224" s="9">
        <f>SUMIF(险种!E:E,E:E,险种!Q:Q)-SUMIFS(险种!Q:Q,险种!U:U,"终止",险种!E:E,E:E)</f>
        <v>0</v>
      </c>
      <c r="J224" s="9">
        <f>SUMIFS(险种!Q:Q,险种!U:U,"有效",险种!E:E,E:E)</f>
        <v>0</v>
      </c>
      <c r="K224" s="10">
        <f>SUMIF(险种!E:E,E:E,险种!W:W)</f>
        <v>0</v>
      </c>
      <c r="L224" s="10">
        <f t="shared" si="12"/>
        <v>0</v>
      </c>
      <c r="M224" s="9">
        <f>SUMIFS(险种!Q:Q,险种!E:E,E:E,险种!V:V,"&lt;=20210506")-SUMIFS(险种!Q:Q,险种!U:U,"终止",险种!E:E,E:E,险种!V:V,"&lt;=20210506")</f>
        <v>0</v>
      </c>
      <c r="N224" s="9">
        <f>SUMIFS(险种!Q:Q,险种!U:U,"有效",险种!E:E,E:E,险种!V:V,"&lt;=20210506")</f>
        <v>0</v>
      </c>
      <c r="O224" s="9">
        <f>SUMIFS(险种!Q:Q,险种!E:E,E:E,险种!V:V,"&lt;=20210510")-SUMIFS(险种!Q:Q,险种!U:U,"终止",险种!E:E,E:E,险种!V:V,"&lt;=20210510")</f>
        <v>0</v>
      </c>
      <c r="P224" s="9">
        <f>SUMIFS(险种!Q:Q,险种!U:U,"有效",险种!E:E,E:E,险种!V:V,"&lt;=20210510")</f>
        <v>0</v>
      </c>
      <c r="Q224" s="10">
        <f>SUMIF(险种!E:E,E:E,险种!Y:Y)</f>
        <v>0</v>
      </c>
      <c r="R224" s="9">
        <f t="shared" si="13"/>
        <v>0</v>
      </c>
      <c r="S224" s="10">
        <f>SUMIF(险种!E:E,E:E,险种!Z:Z)</f>
        <v>0</v>
      </c>
      <c r="T224" s="10">
        <f>SUMIFS(险种!Z:Z,险种!U:U,"有效",险种!E:E,E:E)</f>
        <v>0</v>
      </c>
      <c r="U224" s="10">
        <f>SUMIF(认购!D:D,E:E,认购!E:E)</f>
        <v>0</v>
      </c>
      <c r="V224" s="10">
        <f t="shared" si="14"/>
        <v>0</v>
      </c>
      <c r="W224" s="10">
        <f t="shared" si="15"/>
        <v>0</v>
      </c>
      <c r="X224" s="10">
        <f>SUMIF(保单!R:R,E:E,保单!BE:BE)*IF(U:U&gt;1,1,0)</f>
        <v>0</v>
      </c>
    </row>
    <row r="225" spans="1:24">
      <c r="A225" s="5" t="s">
        <v>26</v>
      </c>
      <c r="B225" s="5" t="s">
        <v>194</v>
      </c>
      <c r="C225" s="5" t="s">
        <v>195</v>
      </c>
      <c r="D225" s="5" t="s">
        <v>437</v>
      </c>
      <c r="E225" s="5">
        <v>5722364542</v>
      </c>
      <c r="F225" s="5" t="s">
        <v>294</v>
      </c>
      <c r="G225" s="9">
        <f>SUMIF(险种!E:E,E:E,险种!R:R)-SUMIFS(险种!R:R,险种!U:U,"终止",险种!E:E,E:E)</f>
        <v>0</v>
      </c>
      <c r="H225" s="9">
        <f>SUMIFS(险种!R:R,险种!U:U,"有效",险种!E:E,E:E)</f>
        <v>0</v>
      </c>
      <c r="I225" s="9">
        <f>SUMIF(险种!E:E,E:E,险种!Q:Q)-SUMIFS(险种!Q:Q,险种!U:U,"终止",险种!E:E,E:E)</f>
        <v>0</v>
      </c>
      <c r="J225" s="9">
        <f>SUMIFS(险种!Q:Q,险种!U:U,"有效",险种!E:E,E:E)</f>
        <v>0</v>
      </c>
      <c r="K225" s="10">
        <f>SUMIF(险种!E:E,E:E,险种!W:W)</f>
        <v>0</v>
      </c>
      <c r="L225" s="10">
        <f t="shared" si="12"/>
        <v>0</v>
      </c>
      <c r="M225" s="9">
        <f>SUMIFS(险种!Q:Q,险种!E:E,E:E,险种!V:V,"&lt;=20210506")-SUMIFS(险种!Q:Q,险种!U:U,"终止",险种!E:E,E:E,险种!V:V,"&lt;=20210506")</f>
        <v>0</v>
      </c>
      <c r="N225" s="9">
        <f>SUMIFS(险种!Q:Q,险种!U:U,"有效",险种!E:E,E:E,险种!V:V,"&lt;=20210506")</f>
        <v>0</v>
      </c>
      <c r="O225" s="9">
        <f>SUMIFS(险种!Q:Q,险种!E:E,E:E,险种!V:V,"&lt;=20210510")-SUMIFS(险种!Q:Q,险种!U:U,"终止",险种!E:E,E:E,险种!V:V,"&lt;=20210510")</f>
        <v>0</v>
      </c>
      <c r="P225" s="9">
        <f>SUMIFS(险种!Q:Q,险种!U:U,"有效",险种!E:E,E:E,险种!V:V,"&lt;=20210510")</f>
        <v>0</v>
      </c>
      <c r="Q225" s="10">
        <f>SUMIF(险种!E:E,E:E,险种!Y:Y)</f>
        <v>0</v>
      </c>
      <c r="R225" s="9">
        <f t="shared" si="13"/>
        <v>0</v>
      </c>
      <c r="S225" s="10">
        <f>SUMIF(险种!E:E,E:E,险种!Z:Z)</f>
        <v>0</v>
      </c>
      <c r="T225" s="10">
        <f>SUMIFS(险种!Z:Z,险种!U:U,"有效",险种!E:E,E:E)</f>
        <v>0</v>
      </c>
      <c r="U225" s="10">
        <f>SUMIF(认购!D:D,E:E,认购!E:E)</f>
        <v>0</v>
      </c>
      <c r="V225" s="10">
        <f t="shared" si="14"/>
        <v>0</v>
      </c>
      <c r="W225" s="10">
        <f t="shared" si="15"/>
        <v>0</v>
      </c>
      <c r="X225" s="10">
        <f>SUMIF(保单!R:R,E:E,保单!BE:BE)*IF(U:U&gt;1,1,0)</f>
        <v>0</v>
      </c>
    </row>
    <row r="226" spans="1:24">
      <c r="A226" s="5" t="s">
        <v>26</v>
      </c>
      <c r="B226" s="5" t="s">
        <v>27</v>
      </c>
      <c r="C226" s="5" t="s">
        <v>66</v>
      </c>
      <c r="D226" s="5" t="s">
        <v>438</v>
      </c>
      <c r="E226" s="5">
        <v>5722340032</v>
      </c>
      <c r="F226" s="5" t="s">
        <v>126</v>
      </c>
      <c r="G226" s="9">
        <f>SUMIF(险种!E:E,E:E,险种!R:R)-SUMIFS(险种!R:R,险种!U:U,"终止",险种!E:E,E:E)</f>
        <v>0</v>
      </c>
      <c r="H226" s="9">
        <f>SUMIFS(险种!R:R,险种!U:U,"有效",险种!E:E,E:E)</f>
        <v>0</v>
      </c>
      <c r="I226" s="9">
        <f>SUMIF(险种!E:E,E:E,险种!Q:Q)-SUMIFS(险种!Q:Q,险种!U:U,"终止",险种!E:E,E:E)</f>
        <v>0</v>
      </c>
      <c r="J226" s="9">
        <f>SUMIFS(险种!Q:Q,险种!U:U,"有效",险种!E:E,E:E)</f>
        <v>0</v>
      </c>
      <c r="K226" s="10">
        <f>SUMIF(险种!E:E,E:E,险种!W:W)</f>
        <v>0</v>
      </c>
      <c r="L226" s="10">
        <f t="shared" si="12"/>
        <v>0</v>
      </c>
      <c r="M226" s="9">
        <f>SUMIFS(险种!Q:Q,险种!E:E,E:E,险种!V:V,"&lt;=20210506")-SUMIFS(险种!Q:Q,险种!U:U,"终止",险种!E:E,E:E,险种!V:V,"&lt;=20210506")</f>
        <v>0</v>
      </c>
      <c r="N226" s="9">
        <f>SUMIFS(险种!Q:Q,险种!U:U,"有效",险种!E:E,E:E,险种!V:V,"&lt;=20210506")</f>
        <v>0</v>
      </c>
      <c r="O226" s="9">
        <f>SUMIFS(险种!Q:Q,险种!E:E,E:E,险种!V:V,"&lt;=20210510")-SUMIFS(险种!Q:Q,险种!U:U,"终止",险种!E:E,E:E,险种!V:V,"&lt;=20210510")</f>
        <v>0</v>
      </c>
      <c r="P226" s="9">
        <f>SUMIFS(险种!Q:Q,险种!U:U,"有效",险种!E:E,E:E,险种!V:V,"&lt;=20210510")</f>
        <v>0</v>
      </c>
      <c r="Q226" s="10">
        <f>SUMIF(险种!E:E,E:E,险种!Y:Y)</f>
        <v>0</v>
      </c>
      <c r="R226" s="9">
        <f t="shared" si="13"/>
        <v>0</v>
      </c>
      <c r="S226" s="10">
        <f>SUMIF(险种!E:E,E:E,险种!Z:Z)</f>
        <v>0</v>
      </c>
      <c r="T226" s="10">
        <f>SUMIFS(险种!Z:Z,险种!U:U,"有效",险种!E:E,E:E)</f>
        <v>0</v>
      </c>
      <c r="U226" s="10">
        <f>SUMIF(认购!D:D,E:E,认购!E:E)</f>
        <v>200</v>
      </c>
      <c r="V226" s="10">
        <f t="shared" si="14"/>
        <v>0</v>
      </c>
      <c r="W226" s="10">
        <f t="shared" si="15"/>
        <v>0</v>
      </c>
      <c r="X226" s="10">
        <f>SUMIF(保单!R:R,E:E,保单!BE:BE)*IF(U:U&gt;1,1,0)</f>
        <v>0</v>
      </c>
    </row>
    <row r="227" spans="1:24">
      <c r="A227" s="5" t="s">
        <v>424</v>
      </c>
      <c r="B227" s="5" t="s">
        <v>425</v>
      </c>
      <c r="C227" s="5" t="s">
        <v>426</v>
      </c>
      <c r="D227" s="5" t="s">
        <v>439</v>
      </c>
      <c r="E227" s="5">
        <v>5721728122</v>
      </c>
      <c r="F227" s="5" t="s">
        <v>294</v>
      </c>
      <c r="G227" s="9">
        <f>SUMIF(险种!E:E,E:E,险种!R:R)-SUMIFS(险种!R:R,险种!U:U,"终止",险种!E:E,E:E)</f>
        <v>0</v>
      </c>
      <c r="H227" s="9">
        <f>SUMIFS(险种!R:R,险种!U:U,"有效",险种!E:E,E:E)</f>
        <v>0</v>
      </c>
      <c r="I227" s="9">
        <f>SUMIF(险种!E:E,E:E,险种!Q:Q)-SUMIFS(险种!Q:Q,险种!U:U,"终止",险种!E:E,E:E)</f>
        <v>0</v>
      </c>
      <c r="J227" s="9">
        <f>SUMIFS(险种!Q:Q,险种!U:U,"有效",险种!E:E,E:E)</f>
        <v>0</v>
      </c>
      <c r="K227" s="10">
        <f>SUMIF(险种!E:E,E:E,险种!W:W)</f>
        <v>0</v>
      </c>
      <c r="L227" s="10">
        <f t="shared" si="12"/>
        <v>0</v>
      </c>
      <c r="M227" s="9">
        <f>SUMIFS(险种!Q:Q,险种!E:E,E:E,险种!V:V,"&lt;=20210506")-SUMIFS(险种!Q:Q,险种!U:U,"终止",险种!E:E,E:E,险种!V:V,"&lt;=20210506")</f>
        <v>0</v>
      </c>
      <c r="N227" s="9">
        <f>SUMIFS(险种!Q:Q,险种!U:U,"有效",险种!E:E,E:E,险种!V:V,"&lt;=20210506")</f>
        <v>0</v>
      </c>
      <c r="O227" s="9">
        <f>SUMIFS(险种!Q:Q,险种!E:E,E:E,险种!V:V,"&lt;=20210510")-SUMIFS(险种!Q:Q,险种!U:U,"终止",险种!E:E,E:E,险种!V:V,"&lt;=20210510")</f>
        <v>0</v>
      </c>
      <c r="P227" s="9">
        <f>SUMIFS(险种!Q:Q,险种!U:U,"有效",险种!E:E,E:E,险种!V:V,"&lt;=20210510")</f>
        <v>0</v>
      </c>
      <c r="Q227" s="10">
        <f>SUMIF(险种!E:E,E:E,险种!Y:Y)</f>
        <v>0</v>
      </c>
      <c r="R227" s="9">
        <f t="shared" si="13"/>
        <v>0</v>
      </c>
      <c r="S227" s="10">
        <f>SUMIF(险种!E:E,E:E,险种!Z:Z)</f>
        <v>0</v>
      </c>
      <c r="T227" s="10">
        <f>SUMIFS(险种!Z:Z,险种!U:U,"有效",险种!E:E,E:E)</f>
        <v>0</v>
      </c>
      <c r="U227" s="10">
        <f>SUMIF(认购!D:D,E:E,认购!E:E)</f>
        <v>0</v>
      </c>
      <c r="V227" s="10">
        <f t="shared" si="14"/>
        <v>0</v>
      </c>
      <c r="W227" s="10">
        <f t="shared" si="15"/>
        <v>0</v>
      </c>
      <c r="X227" s="10">
        <f>SUMIF(保单!R:R,E:E,保单!BE:BE)*IF(U:U&gt;1,1,0)</f>
        <v>0</v>
      </c>
    </row>
    <row r="228" spans="1:24">
      <c r="A228" s="5" t="s">
        <v>26</v>
      </c>
      <c r="B228" s="5" t="s">
        <v>194</v>
      </c>
      <c r="C228" s="5" t="s">
        <v>307</v>
      </c>
      <c r="D228" s="5" t="s">
        <v>440</v>
      </c>
      <c r="E228" s="5">
        <v>5705299812</v>
      </c>
      <c r="F228" s="5" t="s">
        <v>294</v>
      </c>
      <c r="G228" s="9">
        <f>SUMIF(险种!E:E,E:E,险种!R:R)-SUMIFS(险种!R:R,险种!U:U,"终止",险种!E:E,E:E)</f>
        <v>0</v>
      </c>
      <c r="H228" s="9">
        <f>SUMIFS(险种!R:R,险种!U:U,"有效",险种!E:E,E:E)</f>
        <v>0</v>
      </c>
      <c r="I228" s="9">
        <f>SUMIF(险种!E:E,E:E,险种!Q:Q)-SUMIFS(险种!Q:Q,险种!U:U,"终止",险种!E:E,E:E)</f>
        <v>0</v>
      </c>
      <c r="J228" s="9">
        <f>SUMIFS(险种!Q:Q,险种!U:U,"有效",险种!E:E,E:E)</f>
        <v>0</v>
      </c>
      <c r="K228" s="10">
        <f>SUMIF(险种!E:E,E:E,险种!W:W)</f>
        <v>0</v>
      </c>
      <c r="L228" s="10">
        <f t="shared" si="12"/>
        <v>0</v>
      </c>
      <c r="M228" s="9">
        <f>SUMIFS(险种!Q:Q,险种!E:E,E:E,险种!V:V,"&lt;=20210506")-SUMIFS(险种!Q:Q,险种!U:U,"终止",险种!E:E,E:E,险种!V:V,"&lt;=20210506")</f>
        <v>0</v>
      </c>
      <c r="N228" s="9">
        <f>SUMIFS(险种!Q:Q,险种!U:U,"有效",险种!E:E,E:E,险种!V:V,"&lt;=20210506")</f>
        <v>0</v>
      </c>
      <c r="O228" s="9">
        <f>SUMIFS(险种!Q:Q,险种!E:E,E:E,险种!V:V,"&lt;=20210510")-SUMIFS(险种!Q:Q,险种!U:U,"终止",险种!E:E,E:E,险种!V:V,"&lt;=20210510")</f>
        <v>0</v>
      </c>
      <c r="P228" s="9">
        <f>SUMIFS(险种!Q:Q,险种!U:U,"有效",险种!E:E,E:E,险种!V:V,"&lt;=20210510")</f>
        <v>0</v>
      </c>
      <c r="Q228" s="10">
        <f>SUMIF(险种!E:E,E:E,险种!Y:Y)</f>
        <v>0</v>
      </c>
      <c r="R228" s="9">
        <f t="shared" si="13"/>
        <v>0</v>
      </c>
      <c r="S228" s="10">
        <f>SUMIF(险种!E:E,E:E,险种!Z:Z)</f>
        <v>0</v>
      </c>
      <c r="T228" s="10">
        <f>SUMIFS(险种!Z:Z,险种!U:U,"有效",险种!E:E,E:E)</f>
        <v>0</v>
      </c>
      <c r="U228" s="10">
        <f>SUMIF(认购!D:D,E:E,认购!E:E)</f>
        <v>0</v>
      </c>
      <c r="V228" s="10">
        <f t="shared" si="14"/>
        <v>0</v>
      </c>
      <c r="W228" s="10">
        <f t="shared" si="15"/>
        <v>0</v>
      </c>
      <c r="X228" s="10">
        <f>SUMIF(保单!R:R,E:E,保单!BE:BE)*IF(U:U&gt;1,1,0)</f>
        <v>0</v>
      </c>
    </row>
    <row r="229" spans="1:24">
      <c r="A229" s="5" t="s">
        <v>36</v>
      </c>
      <c r="B229" s="5" t="s">
        <v>69</v>
      </c>
      <c r="C229" s="5" t="s">
        <v>180</v>
      </c>
      <c r="D229" s="5" t="s">
        <v>441</v>
      </c>
      <c r="E229" s="5">
        <v>5704433112</v>
      </c>
      <c r="F229" s="5" t="s">
        <v>294</v>
      </c>
      <c r="G229" s="9">
        <f>SUMIF(险种!E:E,E:E,险种!R:R)-SUMIFS(险种!R:R,险种!U:U,"终止",险种!E:E,E:E)</f>
        <v>0</v>
      </c>
      <c r="H229" s="9">
        <f>SUMIFS(险种!R:R,险种!U:U,"有效",险种!E:E,E:E)</f>
        <v>0</v>
      </c>
      <c r="I229" s="9">
        <f>SUMIF(险种!E:E,E:E,险种!Q:Q)-SUMIFS(险种!Q:Q,险种!U:U,"终止",险种!E:E,E:E)</f>
        <v>0</v>
      </c>
      <c r="J229" s="9">
        <f>SUMIFS(险种!Q:Q,险种!U:U,"有效",险种!E:E,E:E)</f>
        <v>0</v>
      </c>
      <c r="K229" s="10">
        <f>SUMIF(险种!E:E,E:E,险种!W:W)</f>
        <v>0</v>
      </c>
      <c r="L229" s="10">
        <f t="shared" si="12"/>
        <v>0</v>
      </c>
      <c r="M229" s="9">
        <f>SUMIFS(险种!Q:Q,险种!E:E,E:E,险种!V:V,"&lt;=20210506")-SUMIFS(险种!Q:Q,险种!U:U,"终止",险种!E:E,E:E,险种!V:V,"&lt;=20210506")</f>
        <v>0</v>
      </c>
      <c r="N229" s="9">
        <f>SUMIFS(险种!Q:Q,险种!U:U,"有效",险种!E:E,E:E,险种!V:V,"&lt;=20210506")</f>
        <v>0</v>
      </c>
      <c r="O229" s="9">
        <f>SUMIFS(险种!Q:Q,险种!E:E,E:E,险种!V:V,"&lt;=20210510")-SUMIFS(险种!Q:Q,险种!U:U,"终止",险种!E:E,E:E,险种!V:V,"&lt;=20210510")</f>
        <v>0</v>
      </c>
      <c r="P229" s="9">
        <f>SUMIFS(险种!Q:Q,险种!U:U,"有效",险种!E:E,E:E,险种!V:V,"&lt;=20210510")</f>
        <v>0</v>
      </c>
      <c r="Q229" s="10">
        <f>SUMIF(险种!E:E,E:E,险种!Y:Y)</f>
        <v>0</v>
      </c>
      <c r="R229" s="9">
        <f t="shared" si="13"/>
        <v>0</v>
      </c>
      <c r="S229" s="10">
        <f>SUMIF(险种!E:E,E:E,险种!Z:Z)</f>
        <v>0</v>
      </c>
      <c r="T229" s="10">
        <f>SUMIFS(险种!Z:Z,险种!U:U,"有效",险种!E:E,E:E)</f>
        <v>0</v>
      </c>
      <c r="U229" s="10">
        <f>SUMIF(认购!D:D,E:E,认购!E:E)</f>
        <v>0</v>
      </c>
      <c r="V229" s="10">
        <f t="shared" si="14"/>
        <v>0</v>
      </c>
      <c r="W229" s="10">
        <f t="shared" si="15"/>
        <v>0</v>
      </c>
      <c r="X229" s="10">
        <f>SUMIF(保单!R:R,E:E,保单!BE:BE)*IF(U:U&gt;1,1,0)</f>
        <v>0</v>
      </c>
    </row>
    <row r="230" spans="1:24">
      <c r="A230" s="5" t="s">
        <v>36</v>
      </c>
      <c r="B230" s="5" t="s">
        <v>69</v>
      </c>
      <c r="C230" s="5" t="s">
        <v>180</v>
      </c>
      <c r="D230" s="5" t="s">
        <v>442</v>
      </c>
      <c r="E230" s="5">
        <v>5704127642</v>
      </c>
      <c r="F230" s="5" t="s">
        <v>294</v>
      </c>
      <c r="G230" s="9">
        <f>SUMIF(险种!E:E,E:E,险种!R:R)-SUMIFS(险种!R:R,险种!U:U,"终止",险种!E:E,E:E)</f>
        <v>0</v>
      </c>
      <c r="H230" s="9">
        <f>SUMIFS(险种!R:R,险种!U:U,"有效",险种!E:E,E:E)</f>
        <v>0</v>
      </c>
      <c r="I230" s="9">
        <f>SUMIF(险种!E:E,E:E,险种!Q:Q)-SUMIFS(险种!Q:Q,险种!U:U,"终止",险种!E:E,E:E)</f>
        <v>0</v>
      </c>
      <c r="J230" s="9">
        <f>SUMIFS(险种!Q:Q,险种!U:U,"有效",险种!E:E,E:E)</f>
        <v>0</v>
      </c>
      <c r="K230" s="10">
        <f>SUMIF(险种!E:E,E:E,险种!W:W)</f>
        <v>0</v>
      </c>
      <c r="L230" s="10">
        <f t="shared" si="12"/>
        <v>0</v>
      </c>
      <c r="M230" s="9">
        <f>SUMIFS(险种!Q:Q,险种!E:E,E:E,险种!V:V,"&lt;=20210506")-SUMIFS(险种!Q:Q,险种!U:U,"终止",险种!E:E,E:E,险种!V:V,"&lt;=20210506")</f>
        <v>0</v>
      </c>
      <c r="N230" s="9">
        <f>SUMIFS(险种!Q:Q,险种!U:U,"有效",险种!E:E,E:E,险种!V:V,"&lt;=20210506")</f>
        <v>0</v>
      </c>
      <c r="O230" s="9">
        <f>SUMIFS(险种!Q:Q,险种!E:E,E:E,险种!V:V,"&lt;=20210510")-SUMIFS(险种!Q:Q,险种!U:U,"终止",险种!E:E,E:E,险种!V:V,"&lt;=20210510")</f>
        <v>0</v>
      </c>
      <c r="P230" s="9">
        <f>SUMIFS(险种!Q:Q,险种!U:U,"有效",险种!E:E,E:E,险种!V:V,"&lt;=20210510")</f>
        <v>0</v>
      </c>
      <c r="Q230" s="10">
        <f>SUMIF(险种!E:E,E:E,险种!Y:Y)</f>
        <v>0</v>
      </c>
      <c r="R230" s="9">
        <f t="shared" si="13"/>
        <v>0</v>
      </c>
      <c r="S230" s="10">
        <f>SUMIF(险种!E:E,E:E,险种!Z:Z)</f>
        <v>0</v>
      </c>
      <c r="T230" s="10">
        <f>SUMIFS(险种!Z:Z,险种!U:U,"有效",险种!E:E,E:E)</f>
        <v>0</v>
      </c>
      <c r="U230" s="10">
        <f>SUMIF(认购!D:D,E:E,认购!E:E)</f>
        <v>0</v>
      </c>
      <c r="V230" s="10">
        <f t="shared" si="14"/>
        <v>0</v>
      </c>
      <c r="W230" s="10">
        <f t="shared" si="15"/>
        <v>0</v>
      </c>
      <c r="X230" s="10">
        <f>SUMIF(保单!R:R,E:E,保单!BE:BE)*IF(U:U&gt;1,1,0)</f>
        <v>0</v>
      </c>
    </row>
    <row r="231" spans="1:24">
      <c r="A231" s="5" t="s">
        <v>36</v>
      </c>
      <c r="B231" s="5" t="s">
        <v>53</v>
      </c>
      <c r="C231" s="5" t="s">
        <v>54</v>
      </c>
      <c r="D231" s="5" t="s">
        <v>443</v>
      </c>
      <c r="E231" s="5">
        <v>5704091362</v>
      </c>
      <c r="F231" s="5" t="s">
        <v>294</v>
      </c>
      <c r="G231" s="9">
        <f>SUMIF(险种!E:E,E:E,险种!R:R)-SUMIFS(险种!R:R,险种!U:U,"终止",险种!E:E,E:E)</f>
        <v>0</v>
      </c>
      <c r="H231" s="9">
        <f>SUMIFS(险种!R:R,险种!U:U,"有效",险种!E:E,E:E)</f>
        <v>0</v>
      </c>
      <c r="I231" s="9">
        <f>SUMIF(险种!E:E,E:E,险种!Q:Q)-SUMIFS(险种!Q:Q,险种!U:U,"终止",险种!E:E,E:E)</f>
        <v>0</v>
      </c>
      <c r="J231" s="9">
        <f>SUMIFS(险种!Q:Q,险种!U:U,"有效",险种!E:E,E:E)</f>
        <v>0</v>
      </c>
      <c r="K231" s="10">
        <f>SUMIF(险种!E:E,E:E,险种!W:W)</f>
        <v>0</v>
      </c>
      <c r="L231" s="10">
        <f t="shared" si="12"/>
        <v>0</v>
      </c>
      <c r="M231" s="9">
        <f>SUMIFS(险种!Q:Q,险种!E:E,E:E,险种!V:V,"&lt;=20210506")-SUMIFS(险种!Q:Q,险种!U:U,"终止",险种!E:E,E:E,险种!V:V,"&lt;=20210506")</f>
        <v>0</v>
      </c>
      <c r="N231" s="9">
        <f>SUMIFS(险种!Q:Q,险种!U:U,"有效",险种!E:E,E:E,险种!V:V,"&lt;=20210506")</f>
        <v>0</v>
      </c>
      <c r="O231" s="9">
        <f>SUMIFS(险种!Q:Q,险种!E:E,E:E,险种!V:V,"&lt;=20210510")-SUMIFS(险种!Q:Q,险种!U:U,"终止",险种!E:E,E:E,险种!V:V,"&lt;=20210510")</f>
        <v>0</v>
      </c>
      <c r="P231" s="9">
        <f>SUMIFS(险种!Q:Q,险种!U:U,"有效",险种!E:E,E:E,险种!V:V,"&lt;=20210510")</f>
        <v>0</v>
      </c>
      <c r="Q231" s="10">
        <f>SUMIF(险种!E:E,E:E,险种!Y:Y)</f>
        <v>0</v>
      </c>
      <c r="R231" s="9">
        <f t="shared" si="13"/>
        <v>0</v>
      </c>
      <c r="S231" s="10">
        <f>SUMIF(险种!E:E,E:E,险种!Z:Z)</f>
        <v>0</v>
      </c>
      <c r="T231" s="10">
        <f>SUMIFS(险种!Z:Z,险种!U:U,"有效",险种!E:E,E:E)</f>
        <v>0</v>
      </c>
      <c r="U231" s="10">
        <f>SUMIF(认购!D:D,E:E,认购!E:E)</f>
        <v>0</v>
      </c>
      <c r="V231" s="10">
        <f t="shared" si="14"/>
        <v>0</v>
      </c>
      <c r="W231" s="10">
        <f t="shared" si="15"/>
        <v>0</v>
      </c>
      <c r="X231" s="10">
        <f>SUMIF(保单!R:R,E:E,保单!BE:BE)*IF(U:U&gt;1,1,0)</f>
        <v>0</v>
      </c>
    </row>
    <row r="232" spans="1:24">
      <c r="A232" s="5" t="s">
        <v>26</v>
      </c>
      <c r="B232" s="5" t="s">
        <v>194</v>
      </c>
      <c r="C232" s="5" t="s">
        <v>195</v>
      </c>
      <c r="D232" s="5" t="s">
        <v>444</v>
      </c>
      <c r="E232" s="5">
        <v>5693445872</v>
      </c>
      <c r="F232" s="5" t="s">
        <v>294</v>
      </c>
      <c r="G232" s="9">
        <f>SUMIF(险种!E:E,E:E,险种!R:R)-SUMIFS(险种!R:R,险种!U:U,"终止",险种!E:E,E:E)</f>
        <v>0</v>
      </c>
      <c r="H232" s="9">
        <f>SUMIFS(险种!R:R,险种!U:U,"有效",险种!E:E,E:E)</f>
        <v>0</v>
      </c>
      <c r="I232" s="9">
        <f>SUMIF(险种!E:E,E:E,险种!Q:Q)-SUMIFS(险种!Q:Q,险种!U:U,"终止",险种!E:E,E:E)</f>
        <v>0</v>
      </c>
      <c r="J232" s="9">
        <f>SUMIFS(险种!Q:Q,险种!U:U,"有效",险种!E:E,E:E)</f>
        <v>0</v>
      </c>
      <c r="K232" s="10">
        <f>SUMIF(险种!E:E,E:E,险种!W:W)</f>
        <v>0</v>
      </c>
      <c r="L232" s="10">
        <f t="shared" si="12"/>
        <v>0</v>
      </c>
      <c r="M232" s="9">
        <f>SUMIFS(险种!Q:Q,险种!E:E,E:E,险种!V:V,"&lt;=20210506")-SUMIFS(险种!Q:Q,险种!U:U,"终止",险种!E:E,E:E,险种!V:V,"&lt;=20210506")</f>
        <v>0</v>
      </c>
      <c r="N232" s="9">
        <f>SUMIFS(险种!Q:Q,险种!U:U,"有效",险种!E:E,E:E,险种!V:V,"&lt;=20210506")</f>
        <v>0</v>
      </c>
      <c r="O232" s="9">
        <f>SUMIFS(险种!Q:Q,险种!E:E,E:E,险种!V:V,"&lt;=20210510")-SUMIFS(险种!Q:Q,险种!U:U,"终止",险种!E:E,E:E,险种!V:V,"&lt;=20210510")</f>
        <v>0</v>
      </c>
      <c r="P232" s="9">
        <f>SUMIFS(险种!Q:Q,险种!U:U,"有效",险种!E:E,E:E,险种!V:V,"&lt;=20210510")</f>
        <v>0</v>
      </c>
      <c r="Q232" s="10">
        <f>SUMIF(险种!E:E,E:E,险种!Y:Y)</f>
        <v>0</v>
      </c>
      <c r="R232" s="9">
        <f t="shared" si="13"/>
        <v>0</v>
      </c>
      <c r="S232" s="10">
        <f>SUMIF(险种!E:E,E:E,险种!Z:Z)</f>
        <v>0</v>
      </c>
      <c r="T232" s="10">
        <f>SUMIFS(险种!Z:Z,险种!U:U,"有效",险种!E:E,E:E)</f>
        <v>0</v>
      </c>
      <c r="U232" s="10">
        <f>SUMIF(认购!D:D,E:E,认购!E:E)</f>
        <v>0</v>
      </c>
      <c r="V232" s="10">
        <f t="shared" si="14"/>
        <v>0</v>
      </c>
      <c r="W232" s="10">
        <f t="shared" si="15"/>
        <v>0</v>
      </c>
      <c r="X232" s="10">
        <f>SUMIF(保单!R:R,E:E,保单!BE:BE)*IF(U:U&gt;1,1,0)</f>
        <v>0</v>
      </c>
    </row>
    <row r="233" spans="1:24">
      <c r="A233" s="5" t="s">
        <v>36</v>
      </c>
      <c r="B233" s="5" t="s">
        <v>69</v>
      </c>
      <c r="C233" s="5" t="s">
        <v>176</v>
      </c>
      <c r="D233" s="5" t="s">
        <v>445</v>
      </c>
      <c r="E233" s="5">
        <v>5689717222</v>
      </c>
      <c r="F233" s="5" t="s">
        <v>294</v>
      </c>
      <c r="G233" s="9">
        <f>SUMIF(险种!E:E,E:E,险种!R:R)-SUMIFS(险种!R:R,险种!U:U,"终止",险种!E:E,E:E)</f>
        <v>0</v>
      </c>
      <c r="H233" s="9">
        <f>SUMIFS(险种!R:R,险种!U:U,"有效",险种!E:E,E:E)</f>
        <v>0</v>
      </c>
      <c r="I233" s="9">
        <f>SUMIF(险种!E:E,E:E,险种!Q:Q)-SUMIFS(险种!Q:Q,险种!U:U,"终止",险种!E:E,E:E)</f>
        <v>0</v>
      </c>
      <c r="J233" s="9">
        <f>SUMIFS(险种!Q:Q,险种!U:U,"有效",险种!E:E,E:E)</f>
        <v>0</v>
      </c>
      <c r="K233" s="10">
        <f>SUMIF(险种!E:E,E:E,险种!W:W)</f>
        <v>0</v>
      </c>
      <c r="L233" s="10">
        <f t="shared" si="12"/>
        <v>0</v>
      </c>
      <c r="M233" s="9">
        <f>SUMIFS(险种!Q:Q,险种!E:E,E:E,险种!V:V,"&lt;=20210506")-SUMIFS(险种!Q:Q,险种!U:U,"终止",险种!E:E,E:E,险种!V:V,"&lt;=20210506")</f>
        <v>0</v>
      </c>
      <c r="N233" s="9">
        <f>SUMIFS(险种!Q:Q,险种!U:U,"有效",险种!E:E,E:E,险种!V:V,"&lt;=20210506")</f>
        <v>0</v>
      </c>
      <c r="O233" s="9">
        <f>SUMIFS(险种!Q:Q,险种!E:E,E:E,险种!V:V,"&lt;=20210510")-SUMIFS(险种!Q:Q,险种!U:U,"终止",险种!E:E,E:E,险种!V:V,"&lt;=20210510")</f>
        <v>0</v>
      </c>
      <c r="P233" s="9">
        <f>SUMIFS(险种!Q:Q,险种!U:U,"有效",险种!E:E,E:E,险种!V:V,"&lt;=20210510")</f>
        <v>0</v>
      </c>
      <c r="Q233" s="10">
        <f>SUMIF(险种!E:E,E:E,险种!Y:Y)</f>
        <v>0</v>
      </c>
      <c r="R233" s="9">
        <f t="shared" si="13"/>
        <v>0</v>
      </c>
      <c r="S233" s="10">
        <f>SUMIF(险种!E:E,E:E,险种!Z:Z)</f>
        <v>0</v>
      </c>
      <c r="T233" s="10">
        <f>SUMIFS(险种!Z:Z,险种!U:U,"有效",险种!E:E,E:E)</f>
        <v>0</v>
      </c>
      <c r="U233" s="10">
        <f>SUMIF(认购!D:D,E:E,认购!E:E)</f>
        <v>0</v>
      </c>
      <c r="V233" s="10">
        <f t="shared" si="14"/>
        <v>0</v>
      </c>
      <c r="W233" s="10">
        <f t="shared" si="15"/>
        <v>0</v>
      </c>
      <c r="X233" s="10">
        <f>SUMIF(保单!R:R,E:E,保单!BE:BE)*IF(U:U&gt;1,1,0)</f>
        <v>0</v>
      </c>
    </row>
    <row r="234" spans="1:24">
      <c r="A234" s="5" t="s">
        <v>26</v>
      </c>
      <c r="B234" s="5" t="s">
        <v>161</v>
      </c>
      <c r="C234" s="5" t="s">
        <v>186</v>
      </c>
      <c r="D234" s="5" t="s">
        <v>187</v>
      </c>
      <c r="E234" s="5">
        <v>5689072702</v>
      </c>
      <c r="F234" s="5" t="s">
        <v>130</v>
      </c>
      <c r="G234" s="9">
        <f>SUMIF(险种!E:E,E:E,险种!R:R)-SUMIFS(险种!R:R,险种!U:U,"终止",险种!E:E,E:E)</f>
        <v>0</v>
      </c>
      <c r="H234" s="9">
        <f>SUMIFS(险种!R:R,险种!U:U,"有效",险种!E:E,E:E)</f>
        <v>0</v>
      </c>
      <c r="I234" s="9">
        <f>SUMIF(险种!E:E,E:E,险种!Q:Q)-SUMIFS(险种!Q:Q,险种!U:U,"终止",险种!E:E,E:E)</f>
        <v>0</v>
      </c>
      <c r="J234" s="9">
        <f>SUMIFS(险种!Q:Q,险种!U:U,"有效",险种!E:E,E:E)</f>
        <v>0</v>
      </c>
      <c r="K234" s="10">
        <f>SUMIF(险种!E:E,E:E,险种!W:W)</f>
        <v>0</v>
      </c>
      <c r="L234" s="10">
        <f t="shared" si="12"/>
        <v>0</v>
      </c>
      <c r="M234" s="9">
        <f>SUMIFS(险种!Q:Q,险种!E:E,E:E,险种!V:V,"&lt;=20210506")-SUMIFS(险种!Q:Q,险种!U:U,"终止",险种!E:E,E:E,险种!V:V,"&lt;=20210506")</f>
        <v>0</v>
      </c>
      <c r="N234" s="9">
        <f>SUMIFS(险种!Q:Q,险种!U:U,"有效",险种!E:E,E:E,险种!V:V,"&lt;=20210506")</f>
        <v>0</v>
      </c>
      <c r="O234" s="9">
        <f>SUMIFS(险种!Q:Q,险种!E:E,E:E,险种!V:V,"&lt;=20210510")-SUMIFS(险种!Q:Q,险种!U:U,"终止",险种!E:E,E:E,险种!V:V,"&lt;=20210510")</f>
        <v>0</v>
      </c>
      <c r="P234" s="9">
        <f>SUMIFS(险种!Q:Q,险种!U:U,"有效",险种!E:E,E:E,险种!V:V,"&lt;=20210510")</f>
        <v>0</v>
      </c>
      <c r="Q234" s="10">
        <f>SUMIF(险种!E:E,E:E,险种!Y:Y)</f>
        <v>0</v>
      </c>
      <c r="R234" s="9">
        <f t="shared" si="13"/>
        <v>0</v>
      </c>
      <c r="S234" s="10">
        <f>SUMIF(险种!E:E,E:E,险种!Z:Z)</f>
        <v>0</v>
      </c>
      <c r="T234" s="10">
        <f>SUMIFS(险种!Z:Z,险种!U:U,"有效",险种!E:E,E:E)</f>
        <v>0</v>
      </c>
      <c r="U234" s="10">
        <f>SUMIF(认购!D:D,E:E,认购!E:E)</f>
        <v>200</v>
      </c>
      <c r="V234" s="10">
        <f t="shared" si="14"/>
        <v>0</v>
      </c>
      <c r="W234" s="10">
        <f t="shared" si="15"/>
        <v>0</v>
      </c>
      <c r="X234" s="10">
        <f>SUMIF(保单!R:R,E:E,保单!BE:BE)*IF(U:U&gt;1,1,0)</f>
        <v>0</v>
      </c>
    </row>
    <row r="235" spans="1:24">
      <c r="A235" s="5" t="s">
        <v>26</v>
      </c>
      <c r="B235" s="5" t="s">
        <v>161</v>
      </c>
      <c r="C235" s="5" t="s">
        <v>192</v>
      </c>
      <c r="D235" s="5" t="s">
        <v>446</v>
      </c>
      <c r="E235" s="5">
        <v>5680107922</v>
      </c>
      <c r="F235" s="5" t="s">
        <v>294</v>
      </c>
      <c r="G235" s="9">
        <f>SUMIF(险种!E:E,E:E,险种!R:R)-SUMIFS(险种!R:R,险种!U:U,"终止",险种!E:E,E:E)</f>
        <v>0</v>
      </c>
      <c r="H235" s="9">
        <f>SUMIFS(险种!R:R,险种!U:U,"有效",险种!E:E,E:E)</f>
        <v>0</v>
      </c>
      <c r="I235" s="9">
        <f>SUMIF(险种!E:E,E:E,险种!Q:Q)-SUMIFS(险种!Q:Q,险种!U:U,"终止",险种!E:E,E:E)</f>
        <v>0</v>
      </c>
      <c r="J235" s="9">
        <f>SUMIFS(险种!Q:Q,险种!U:U,"有效",险种!E:E,E:E)</f>
        <v>0</v>
      </c>
      <c r="K235" s="10">
        <f>SUMIF(险种!E:E,E:E,险种!W:W)</f>
        <v>0</v>
      </c>
      <c r="L235" s="10">
        <f t="shared" si="12"/>
        <v>0</v>
      </c>
      <c r="M235" s="9">
        <f>SUMIFS(险种!Q:Q,险种!E:E,E:E,险种!V:V,"&lt;=20210506")-SUMIFS(险种!Q:Q,险种!U:U,"终止",险种!E:E,E:E,险种!V:V,"&lt;=20210506")</f>
        <v>0</v>
      </c>
      <c r="N235" s="9">
        <f>SUMIFS(险种!Q:Q,险种!U:U,"有效",险种!E:E,E:E,险种!V:V,"&lt;=20210506")</f>
        <v>0</v>
      </c>
      <c r="O235" s="9">
        <f>SUMIFS(险种!Q:Q,险种!E:E,E:E,险种!V:V,"&lt;=20210510")-SUMIFS(险种!Q:Q,险种!U:U,"终止",险种!E:E,E:E,险种!V:V,"&lt;=20210510")</f>
        <v>0</v>
      </c>
      <c r="P235" s="9">
        <f>SUMIFS(险种!Q:Q,险种!U:U,"有效",险种!E:E,E:E,险种!V:V,"&lt;=20210510")</f>
        <v>0</v>
      </c>
      <c r="Q235" s="10">
        <f>SUMIF(险种!E:E,E:E,险种!Y:Y)</f>
        <v>0</v>
      </c>
      <c r="R235" s="9">
        <f t="shared" si="13"/>
        <v>0</v>
      </c>
      <c r="S235" s="10">
        <f>SUMIF(险种!E:E,E:E,险种!Z:Z)</f>
        <v>0</v>
      </c>
      <c r="T235" s="10">
        <f>SUMIFS(险种!Z:Z,险种!U:U,"有效",险种!E:E,E:E)</f>
        <v>0</v>
      </c>
      <c r="U235" s="10">
        <f>SUMIF(认购!D:D,E:E,认购!E:E)</f>
        <v>0</v>
      </c>
      <c r="V235" s="10">
        <f t="shared" si="14"/>
        <v>0</v>
      </c>
      <c r="W235" s="10">
        <f t="shared" si="15"/>
        <v>0</v>
      </c>
      <c r="X235" s="10">
        <f>SUMIF(保单!R:R,E:E,保单!BE:BE)*IF(U:U&gt;1,1,0)</f>
        <v>0</v>
      </c>
    </row>
    <row r="236" spans="1:24">
      <c r="A236" s="5" t="s">
        <v>26</v>
      </c>
      <c r="B236" s="5" t="s">
        <v>161</v>
      </c>
      <c r="C236" s="5" t="s">
        <v>188</v>
      </c>
      <c r="D236" s="5" t="s">
        <v>189</v>
      </c>
      <c r="E236" s="5">
        <v>5671371552</v>
      </c>
      <c r="F236" s="5" t="s">
        <v>130</v>
      </c>
      <c r="G236" s="9">
        <f>SUMIF(险种!E:E,E:E,险种!R:R)-SUMIFS(险种!R:R,险种!U:U,"终止",险种!E:E,E:E)</f>
        <v>0</v>
      </c>
      <c r="H236" s="9">
        <f>SUMIFS(险种!R:R,险种!U:U,"有效",险种!E:E,E:E)</f>
        <v>0</v>
      </c>
      <c r="I236" s="9">
        <f>SUMIF(险种!E:E,E:E,险种!Q:Q)-SUMIFS(险种!Q:Q,险种!U:U,"终止",险种!E:E,E:E)</f>
        <v>0</v>
      </c>
      <c r="J236" s="9">
        <f>SUMIFS(险种!Q:Q,险种!U:U,"有效",险种!E:E,E:E)</f>
        <v>0</v>
      </c>
      <c r="K236" s="10">
        <f>SUMIF(险种!E:E,E:E,险种!W:W)</f>
        <v>0</v>
      </c>
      <c r="L236" s="10">
        <f t="shared" si="12"/>
        <v>0</v>
      </c>
      <c r="M236" s="9">
        <f>SUMIFS(险种!Q:Q,险种!E:E,E:E,险种!V:V,"&lt;=20210506")-SUMIFS(险种!Q:Q,险种!U:U,"终止",险种!E:E,E:E,险种!V:V,"&lt;=20210506")</f>
        <v>0</v>
      </c>
      <c r="N236" s="9">
        <f>SUMIFS(险种!Q:Q,险种!U:U,"有效",险种!E:E,E:E,险种!V:V,"&lt;=20210506")</f>
        <v>0</v>
      </c>
      <c r="O236" s="9">
        <f>SUMIFS(险种!Q:Q,险种!E:E,E:E,险种!V:V,"&lt;=20210510")-SUMIFS(险种!Q:Q,险种!U:U,"终止",险种!E:E,E:E,险种!V:V,"&lt;=20210510")</f>
        <v>0</v>
      </c>
      <c r="P236" s="9">
        <f>SUMIFS(险种!Q:Q,险种!U:U,"有效",险种!E:E,E:E,险种!V:V,"&lt;=20210510")</f>
        <v>0</v>
      </c>
      <c r="Q236" s="10">
        <f>SUMIF(险种!E:E,E:E,险种!Y:Y)</f>
        <v>0</v>
      </c>
      <c r="R236" s="9">
        <f t="shared" si="13"/>
        <v>0</v>
      </c>
      <c r="S236" s="10">
        <f>SUMIF(险种!E:E,E:E,险种!Z:Z)</f>
        <v>0</v>
      </c>
      <c r="T236" s="10">
        <f>SUMIFS(险种!Z:Z,险种!U:U,"有效",险种!E:E,E:E)</f>
        <v>0</v>
      </c>
      <c r="U236" s="10">
        <f>SUMIF(认购!D:D,E:E,认购!E:E)</f>
        <v>200</v>
      </c>
      <c r="V236" s="10">
        <f t="shared" si="14"/>
        <v>0</v>
      </c>
      <c r="W236" s="10">
        <f t="shared" si="15"/>
        <v>0</v>
      </c>
      <c r="X236" s="10">
        <f>SUMIF(保单!R:R,E:E,保单!BE:BE)*IF(U:U&gt;1,1,0)</f>
        <v>0</v>
      </c>
    </row>
    <row r="237" spans="1:24">
      <c r="A237" s="5" t="s">
        <v>42</v>
      </c>
      <c r="B237" s="5" t="s">
        <v>43</v>
      </c>
      <c r="C237" s="5" t="s">
        <v>44</v>
      </c>
      <c r="D237" s="5" t="s">
        <v>447</v>
      </c>
      <c r="E237" s="5">
        <v>5629751282</v>
      </c>
      <c r="F237" s="5" t="s">
        <v>294</v>
      </c>
      <c r="G237" s="9">
        <f>SUMIF(险种!E:E,E:E,险种!R:R)-SUMIFS(险种!R:R,险种!U:U,"终止",险种!E:E,E:E)</f>
        <v>0</v>
      </c>
      <c r="H237" s="9">
        <f>SUMIFS(险种!R:R,险种!U:U,"有效",险种!E:E,E:E)</f>
        <v>0</v>
      </c>
      <c r="I237" s="9">
        <f>SUMIF(险种!E:E,E:E,险种!Q:Q)-SUMIFS(险种!Q:Q,险种!U:U,"终止",险种!E:E,E:E)</f>
        <v>0</v>
      </c>
      <c r="J237" s="9">
        <f>SUMIFS(险种!Q:Q,险种!U:U,"有效",险种!E:E,E:E)</f>
        <v>0</v>
      </c>
      <c r="K237" s="10">
        <f>SUMIF(险种!E:E,E:E,险种!W:W)</f>
        <v>0</v>
      </c>
      <c r="L237" s="10">
        <f t="shared" si="12"/>
        <v>0</v>
      </c>
      <c r="M237" s="9">
        <f>SUMIFS(险种!Q:Q,险种!E:E,E:E,险种!V:V,"&lt;=20210506")-SUMIFS(险种!Q:Q,险种!U:U,"终止",险种!E:E,E:E,险种!V:V,"&lt;=20210506")</f>
        <v>0</v>
      </c>
      <c r="N237" s="9">
        <f>SUMIFS(险种!Q:Q,险种!U:U,"有效",险种!E:E,E:E,险种!V:V,"&lt;=20210506")</f>
        <v>0</v>
      </c>
      <c r="O237" s="9">
        <f>SUMIFS(险种!Q:Q,险种!E:E,E:E,险种!V:V,"&lt;=20210510")-SUMIFS(险种!Q:Q,险种!U:U,"终止",险种!E:E,E:E,险种!V:V,"&lt;=20210510")</f>
        <v>0</v>
      </c>
      <c r="P237" s="9">
        <f>SUMIFS(险种!Q:Q,险种!U:U,"有效",险种!E:E,E:E,险种!V:V,"&lt;=20210510")</f>
        <v>0</v>
      </c>
      <c r="Q237" s="10">
        <f>SUMIF(险种!E:E,E:E,险种!Y:Y)</f>
        <v>0</v>
      </c>
      <c r="R237" s="9">
        <f t="shared" si="13"/>
        <v>0</v>
      </c>
      <c r="S237" s="10">
        <f>SUMIF(险种!E:E,E:E,险种!Z:Z)</f>
        <v>0</v>
      </c>
      <c r="T237" s="10">
        <f>SUMIFS(险种!Z:Z,险种!U:U,"有效",险种!E:E,E:E)</f>
        <v>0</v>
      </c>
      <c r="U237" s="10">
        <f>SUMIF(认购!D:D,E:E,认购!E:E)</f>
        <v>0</v>
      </c>
      <c r="V237" s="10">
        <f t="shared" si="14"/>
        <v>0</v>
      </c>
      <c r="W237" s="10">
        <f t="shared" si="15"/>
        <v>0</v>
      </c>
      <c r="X237" s="10">
        <f>SUMIF(保单!R:R,E:E,保单!BE:BE)*IF(U:U&gt;1,1,0)</f>
        <v>0</v>
      </c>
    </row>
    <row r="238" spans="1:24">
      <c r="A238" s="5" t="s">
        <v>26</v>
      </c>
      <c r="B238" s="5" t="s">
        <v>161</v>
      </c>
      <c r="C238" s="5" t="s">
        <v>197</v>
      </c>
      <c r="D238" s="5" t="s">
        <v>448</v>
      </c>
      <c r="E238" s="5">
        <v>5596364242</v>
      </c>
      <c r="F238" s="5" t="s">
        <v>294</v>
      </c>
      <c r="G238" s="9">
        <f>SUMIF(险种!E:E,E:E,险种!R:R)-SUMIFS(险种!R:R,险种!U:U,"终止",险种!E:E,E:E)</f>
        <v>0</v>
      </c>
      <c r="H238" s="9">
        <f>SUMIFS(险种!R:R,险种!U:U,"有效",险种!E:E,E:E)</f>
        <v>0</v>
      </c>
      <c r="I238" s="9">
        <f>SUMIF(险种!E:E,E:E,险种!Q:Q)-SUMIFS(险种!Q:Q,险种!U:U,"终止",险种!E:E,E:E)</f>
        <v>0</v>
      </c>
      <c r="J238" s="9">
        <f>SUMIFS(险种!Q:Q,险种!U:U,"有效",险种!E:E,E:E)</f>
        <v>0</v>
      </c>
      <c r="K238" s="10">
        <f>SUMIF(险种!E:E,E:E,险种!W:W)</f>
        <v>0</v>
      </c>
      <c r="L238" s="10">
        <f t="shared" si="12"/>
        <v>0</v>
      </c>
      <c r="M238" s="9">
        <f>SUMIFS(险种!Q:Q,险种!E:E,E:E,险种!V:V,"&lt;=20210506")-SUMIFS(险种!Q:Q,险种!U:U,"终止",险种!E:E,E:E,险种!V:V,"&lt;=20210506")</f>
        <v>0</v>
      </c>
      <c r="N238" s="9">
        <f>SUMIFS(险种!Q:Q,险种!U:U,"有效",险种!E:E,E:E,险种!V:V,"&lt;=20210506")</f>
        <v>0</v>
      </c>
      <c r="O238" s="9">
        <f>SUMIFS(险种!Q:Q,险种!E:E,E:E,险种!V:V,"&lt;=20210510")-SUMIFS(险种!Q:Q,险种!U:U,"终止",险种!E:E,E:E,险种!V:V,"&lt;=20210510")</f>
        <v>0</v>
      </c>
      <c r="P238" s="9">
        <f>SUMIFS(险种!Q:Q,险种!U:U,"有效",险种!E:E,E:E,险种!V:V,"&lt;=20210510")</f>
        <v>0</v>
      </c>
      <c r="Q238" s="10">
        <f>SUMIF(险种!E:E,E:E,险种!Y:Y)</f>
        <v>0</v>
      </c>
      <c r="R238" s="9">
        <f t="shared" si="13"/>
        <v>0</v>
      </c>
      <c r="S238" s="10">
        <f>SUMIF(险种!E:E,E:E,险种!Z:Z)</f>
        <v>0</v>
      </c>
      <c r="T238" s="10">
        <f>SUMIFS(险种!Z:Z,险种!U:U,"有效",险种!E:E,E:E)</f>
        <v>0</v>
      </c>
      <c r="U238" s="10">
        <f>SUMIF(认购!D:D,E:E,认购!E:E)</f>
        <v>200</v>
      </c>
      <c r="V238" s="10">
        <f t="shared" si="14"/>
        <v>0</v>
      </c>
      <c r="W238" s="10">
        <f t="shared" si="15"/>
        <v>0</v>
      </c>
      <c r="X238" s="10">
        <f>SUMIF(保单!R:R,E:E,保单!BE:BE)*IF(U:U&gt;1,1,0)</f>
        <v>0</v>
      </c>
    </row>
    <row r="239" spans="1:24">
      <c r="A239" s="5" t="s">
        <v>36</v>
      </c>
      <c r="B239" s="5" t="s">
        <v>53</v>
      </c>
      <c r="C239" s="5" t="s">
        <v>54</v>
      </c>
      <c r="D239" s="5" t="s">
        <v>449</v>
      </c>
      <c r="E239" s="5">
        <v>5585829322</v>
      </c>
      <c r="F239" s="5" t="s">
        <v>294</v>
      </c>
      <c r="G239" s="9">
        <f>SUMIF(险种!E:E,E:E,险种!R:R)-SUMIFS(险种!R:R,险种!U:U,"终止",险种!E:E,E:E)</f>
        <v>0</v>
      </c>
      <c r="H239" s="9">
        <f>SUMIFS(险种!R:R,险种!U:U,"有效",险种!E:E,E:E)</f>
        <v>0</v>
      </c>
      <c r="I239" s="9">
        <f>SUMIF(险种!E:E,E:E,险种!Q:Q)-SUMIFS(险种!Q:Q,险种!U:U,"终止",险种!E:E,E:E)</f>
        <v>0</v>
      </c>
      <c r="J239" s="9">
        <f>SUMIFS(险种!Q:Q,险种!U:U,"有效",险种!E:E,E:E)</f>
        <v>0</v>
      </c>
      <c r="K239" s="10">
        <f>SUMIF(险种!E:E,E:E,险种!W:W)</f>
        <v>0</v>
      </c>
      <c r="L239" s="10">
        <f t="shared" si="12"/>
        <v>0</v>
      </c>
      <c r="M239" s="9">
        <f>SUMIFS(险种!Q:Q,险种!E:E,E:E,险种!V:V,"&lt;=20210506")-SUMIFS(险种!Q:Q,险种!U:U,"终止",险种!E:E,E:E,险种!V:V,"&lt;=20210506")</f>
        <v>0</v>
      </c>
      <c r="N239" s="9">
        <f>SUMIFS(险种!Q:Q,险种!U:U,"有效",险种!E:E,E:E,险种!V:V,"&lt;=20210506")</f>
        <v>0</v>
      </c>
      <c r="O239" s="9">
        <f>SUMIFS(险种!Q:Q,险种!E:E,E:E,险种!V:V,"&lt;=20210510")-SUMIFS(险种!Q:Q,险种!U:U,"终止",险种!E:E,E:E,险种!V:V,"&lt;=20210510")</f>
        <v>0</v>
      </c>
      <c r="P239" s="9">
        <f>SUMIFS(险种!Q:Q,险种!U:U,"有效",险种!E:E,E:E,险种!V:V,"&lt;=20210510")</f>
        <v>0</v>
      </c>
      <c r="Q239" s="10">
        <f>SUMIF(险种!E:E,E:E,险种!Y:Y)</f>
        <v>0</v>
      </c>
      <c r="R239" s="9">
        <f t="shared" si="13"/>
        <v>0</v>
      </c>
      <c r="S239" s="10">
        <f>SUMIF(险种!E:E,E:E,险种!Z:Z)</f>
        <v>0</v>
      </c>
      <c r="T239" s="10">
        <f>SUMIFS(险种!Z:Z,险种!U:U,"有效",险种!E:E,E:E)</f>
        <v>0</v>
      </c>
      <c r="U239" s="10">
        <f>SUMIF(认购!D:D,E:E,认购!E:E)</f>
        <v>0</v>
      </c>
      <c r="V239" s="10">
        <f t="shared" si="14"/>
        <v>0</v>
      </c>
      <c r="W239" s="10">
        <f t="shared" si="15"/>
        <v>0</v>
      </c>
      <c r="X239" s="10">
        <f>SUMIF(保单!R:R,E:E,保单!BE:BE)*IF(U:U&gt;1,1,0)</f>
        <v>0</v>
      </c>
    </row>
    <row r="240" spans="1:24">
      <c r="A240" s="5" t="s">
        <v>42</v>
      </c>
      <c r="B240" s="5" t="s">
        <v>43</v>
      </c>
      <c r="C240" s="5" t="s">
        <v>48</v>
      </c>
      <c r="D240" s="5" t="s">
        <v>450</v>
      </c>
      <c r="E240" s="5">
        <v>5522384052</v>
      </c>
      <c r="F240" s="5" t="s">
        <v>294</v>
      </c>
      <c r="G240" s="9">
        <f>SUMIF(险种!E:E,E:E,险种!R:R)-SUMIFS(险种!R:R,险种!U:U,"终止",险种!E:E,E:E)</f>
        <v>0</v>
      </c>
      <c r="H240" s="9">
        <f>SUMIFS(险种!R:R,险种!U:U,"有效",险种!E:E,E:E)</f>
        <v>0</v>
      </c>
      <c r="I240" s="9">
        <f>SUMIF(险种!E:E,E:E,险种!Q:Q)-SUMIFS(险种!Q:Q,险种!U:U,"终止",险种!E:E,E:E)</f>
        <v>0</v>
      </c>
      <c r="J240" s="9">
        <f>SUMIFS(险种!Q:Q,险种!U:U,"有效",险种!E:E,E:E)</f>
        <v>0</v>
      </c>
      <c r="K240" s="10">
        <f>SUMIF(险种!E:E,E:E,险种!W:W)</f>
        <v>0</v>
      </c>
      <c r="L240" s="10">
        <f t="shared" si="12"/>
        <v>0</v>
      </c>
      <c r="M240" s="9">
        <f>SUMIFS(险种!Q:Q,险种!E:E,E:E,险种!V:V,"&lt;=20210506")-SUMIFS(险种!Q:Q,险种!U:U,"终止",险种!E:E,E:E,险种!V:V,"&lt;=20210506")</f>
        <v>0</v>
      </c>
      <c r="N240" s="9">
        <f>SUMIFS(险种!Q:Q,险种!U:U,"有效",险种!E:E,E:E,险种!V:V,"&lt;=20210506")</f>
        <v>0</v>
      </c>
      <c r="O240" s="9">
        <f>SUMIFS(险种!Q:Q,险种!E:E,E:E,险种!V:V,"&lt;=20210510")-SUMIFS(险种!Q:Q,险种!U:U,"终止",险种!E:E,E:E,险种!V:V,"&lt;=20210510")</f>
        <v>0</v>
      </c>
      <c r="P240" s="9">
        <f>SUMIFS(险种!Q:Q,险种!U:U,"有效",险种!E:E,E:E,险种!V:V,"&lt;=20210510")</f>
        <v>0</v>
      </c>
      <c r="Q240" s="10">
        <f>SUMIF(险种!E:E,E:E,险种!Y:Y)</f>
        <v>0</v>
      </c>
      <c r="R240" s="9">
        <f t="shared" si="13"/>
        <v>0</v>
      </c>
      <c r="S240" s="10">
        <f>SUMIF(险种!E:E,E:E,险种!Z:Z)</f>
        <v>0</v>
      </c>
      <c r="T240" s="10">
        <f>SUMIFS(险种!Z:Z,险种!U:U,"有效",险种!E:E,E:E)</f>
        <v>0</v>
      </c>
      <c r="U240" s="10">
        <f>SUMIF(认购!D:D,E:E,认购!E:E)</f>
        <v>0</v>
      </c>
      <c r="V240" s="10">
        <f t="shared" si="14"/>
        <v>0</v>
      </c>
      <c r="W240" s="10">
        <f t="shared" si="15"/>
        <v>0</v>
      </c>
      <c r="X240" s="10">
        <f>SUMIF(保单!R:R,E:E,保单!BE:BE)*IF(U:U&gt;1,1,0)</f>
        <v>0</v>
      </c>
    </row>
    <row r="241" spans="1:24">
      <c r="A241" s="5" t="s">
        <v>42</v>
      </c>
      <c r="B241" s="5" t="s">
        <v>43</v>
      </c>
      <c r="C241" s="5" t="s">
        <v>44</v>
      </c>
      <c r="D241" s="5" t="s">
        <v>248</v>
      </c>
      <c r="E241" s="5">
        <v>5508877512</v>
      </c>
      <c r="F241" s="5" t="s">
        <v>294</v>
      </c>
      <c r="G241" s="9">
        <f>SUMIF(险种!E:E,E:E,险种!R:R)-SUMIFS(险种!R:R,险种!U:U,"终止",险种!E:E,E:E)</f>
        <v>0</v>
      </c>
      <c r="H241" s="9">
        <f>SUMIFS(险种!R:R,险种!U:U,"有效",险种!E:E,E:E)</f>
        <v>0</v>
      </c>
      <c r="I241" s="9">
        <f>SUMIF(险种!E:E,E:E,险种!Q:Q)-SUMIFS(险种!Q:Q,险种!U:U,"终止",险种!E:E,E:E)</f>
        <v>0</v>
      </c>
      <c r="J241" s="9">
        <f>SUMIFS(险种!Q:Q,险种!U:U,"有效",险种!E:E,E:E)</f>
        <v>0</v>
      </c>
      <c r="K241" s="10">
        <f>SUMIF(险种!E:E,E:E,险种!W:W)</f>
        <v>0</v>
      </c>
      <c r="L241" s="10">
        <f t="shared" si="12"/>
        <v>0</v>
      </c>
      <c r="M241" s="9">
        <f>SUMIFS(险种!Q:Q,险种!E:E,E:E,险种!V:V,"&lt;=20210506")-SUMIFS(险种!Q:Q,险种!U:U,"终止",险种!E:E,E:E,险种!V:V,"&lt;=20210506")</f>
        <v>0</v>
      </c>
      <c r="N241" s="9">
        <f>SUMIFS(险种!Q:Q,险种!U:U,"有效",险种!E:E,E:E,险种!V:V,"&lt;=20210506")</f>
        <v>0</v>
      </c>
      <c r="O241" s="9">
        <f>SUMIFS(险种!Q:Q,险种!E:E,E:E,险种!V:V,"&lt;=20210510")-SUMIFS(险种!Q:Q,险种!U:U,"终止",险种!E:E,E:E,险种!V:V,"&lt;=20210510")</f>
        <v>0</v>
      </c>
      <c r="P241" s="9">
        <f>SUMIFS(险种!Q:Q,险种!U:U,"有效",险种!E:E,E:E,险种!V:V,"&lt;=20210510")</f>
        <v>0</v>
      </c>
      <c r="Q241" s="10">
        <f>SUMIF(险种!E:E,E:E,险种!Y:Y)</f>
        <v>0</v>
      </c>
      <c r="R241" s="9">
        <f t="shared" si="13"/>
        <v>0</v>
      </c>
      <c r="S241" s="10">
        <f>SUMIF(险种!E:E,E:E,险种!Z:Z)</f>
        <v>0</v>
      </c>
      <c r="T241" s="10">
        <f>SUMIFS(险种!Z:Z,险种!U:U,"有效",险种!E:E,E:E)</f>
        <v>0</v>
      </c>
      <c r="U241" s="10">
        <f>SUMIF(认购!D:D,E:E,认购!E:E)</f>
        <v>0</v>
      </c>
      <c r="V241" s="10">
        <f t="shared" si="14"/>
        <v>0</v>
      </c>
      <c r="W241" s="10">
        <f t="shared" si="15"/>
        <v>0</v>
      </c>
      <c r="X241" s="10">
        <f>SUMIF(保单!R:R,E:E,保单!BE:BE)*IF(U:U&gt;1,1,0)</f>
        <v>0</v>
      </c>
    </row>
    <row r="242" spans="1:24">
      <c r="A242" s="5" t="s">
        <v>42</v>
      </c>
      <c r="B242" s="5" t="s">
        <v>43</v>
      </c>
      <c r="C242" s="5" t="s">
        <v>44</v>
      </c>
      <c r="D242" s="5" t="s">
        <v>451</v>
      </c>
      <c r="E242" s="5">
        <v>5508730662</v>
      </c>
      <c r="F242" s="5" t="s">
        <v>294</v>
      </c>
      <c r="G242" s="9">
        <f>SUMIF(险种!E:E,E:E,险种!R:R)-SUMIFS(险种!R:R,险种!U:U,"终止",险种!E:E,E:E)</f>
        <v>0</v>
      </c>
      <c r="H242" s="9">
        <f>SUMIFS(险种!R:R,险种!U:U,"有效",险种!E:E,E:E)</f>
        <v>0</v>
      </c>
      <c r="I242" s="9">
        <f>SUMIF(险种!E:E,E:E,险种!Q:Q)-SUMIFS(险种!Q:Q,险种!U:U,"终止",险种!E:E,E:E)</f>
        <v>0</v>
      </c>
      <c r="J242" s="9">
        <f>SUMIFS(险种!Q:Q,险种!U:U,"有效",险种!E:E,E:E)</f>
        <v>0</v>
      </c>
      <c r="K242" s="10">
        <f>SUMIF(险种!E:E,E:E,险种!W:W)</f>
        <v>0</v>
      </c>
      <c r="L242" s="10">
        <f t="shared" si="12"/>
        <v>0</v>
      </c>
      <c r="M242" s="9">
        <f>SUMIFS(险种!Q:Q,险种!E:E,E:E,险种!V:V,"&lt;=20210506")-SUMIFS(险种!Q:Q,险种!U:U,"终止",险种!E:E,E:E,险种!V:V,"&lt;=20210506")</f>
        <v>0</v>
      </c>
      <c r="N242" s="9">
        <f>SUMIFS(险种!Q:Q,险种!U:U,"有效",险种!E:E,E:E,险种!V:V,"&lt;=20210506")</f>
        <v>0</v>
      </c>
      <c r="O242" s="9">
        <f>SUMIFS(险种!Q:Q,险种!E:E,E:E,险种!V:V,"&lt;=20210510")-SUMIFS(险种!Q:Q,险种!U:U,"终止",险种!E:E,E:E,险种!V:V,"&lt;=20210510")</f>
        <v>0</v>
      </c>
      <c r="P242" s="9">
        <f>SUMIFS(险种!Q:Q,险种!U:U,"有效",险种!E:E,E:E,险种!V:V,"&lt;=20210510")</f>
        <v>0</v>
      </c>
      <c r="Q242" s="10">
        <f>SUMIF(险种!E:E,E:E,险种!Y:Y)</f>
        <v>0</v>
      </c>
      <c r="R242" s="9">
        <f t="shared" si="13"/>
        <v>0</v>
      </c>
      <c r="S242" s="10">
        <f>SUMIF(险种!E:E,E:E,险种!Z:Z)</f>
        <v>0</v>
      </c>
      <c r="T242" s="10">
        <f>SUMIFS(险种!Z:Z,险种!U:U,"有效",险种!E:E,E:E)</f>
        <v>0</v>
      </c>
      <c r="U242" s="10">
        <f>SUMIF(认购!D:D,E:E,认购!E:E)</f>
        <v>0</v>
      </c>
      <c r="V242" s="10">
        <f t="shared" si="14"/>
        <v>0</v>
      </c>
      <c r="W242" s="10">
        <f t="shared" si="15"/>
        <v>0</v>
      </c>
      <c r="X242" s="10">
        <f>SUMIF(保单!R:R,E:E,保单!BE:BE)*IF(U:U&gt;1,1,0)</f>
        <v>0</v>
      </c>
    </row>
    <row r="243" spans="1:24">
      <c r="A243" s="5" t="s">
        <v>36</v>
      </c>
      <c r="B243" s="5" t="s">
        <v>69</v>
      </c>
      <c r="C243" s="5" t="s">
        <v>70</v>
      </c>
      <c r="D243" s="5" t="s">
        <v>452</v>
      </c>
      <c r="E243" s="5">
        <v>5503212532</v>
      </c>
      <c r="F243" s="5" t="s">
        <v>294</v>
      </c>
      <c r="G243" s="9">
        <f>SUMIF(险种!E:E,E:E,险种!R:R)-SUMIFS(险种!R:R,险种!U:U,"终止",险种!E:E,E:E)</f>
        <v>0</v>
      </c>
      <c r="H243" s="9">
        <f>SUMIFS(险种!R:R,险种!U:U,"有效",险种!E:E,E:E)</f>
        <v>0</v>
      </c>
      <c r="I243" s="9">
        <f>SUMIF(险种!E:E,E:E,险种!Q:Q)-SUMIFS(险种!Q:Q,险种!U:U,"终止",险种!E:E,E:E)</f>
        <v>0</v>
      </c>
      <c r="J243" s="9">
        <f>SUMIFS(险种!Q:Q,险种!U:U,"有效",险种!E:E,E:E)</f>
        <v>0</v>
      </c>
      <c r="K243" s="10">
        <f>SUMIF(险种!E:E,E:E,险种!W:W)</f>
        <v>0</v>
      </c>
      <c r="L243" s="10">
        <f t="shared" si="12"/>
        <v>0</v>
      </c>
      <c r="M243" s="9">
        <f>SUMIFS(险种!Q:Q,险种!E:E,E:E,险种!V:V,"&lt;=20210506")-SUMIFS(险种!Q:Q,险种!U:U,"终止",险种!E:E,E:E,险种!V:V,"&lt;=20210506")</f>
        <v>0</v>
      </c>
      <c r="N243" s="9">
        <f>SUMIFS(险种!Q:Q,险种!U:U,"有效",险种!E:E,E:E,险种!V:V,"&lt;=20210506")</f>
        <v>0</v>
      </c>
      <c r="O243" s="9">
        <f>SUMIFS(险种!Q:Q,险种!E:E,E:E,险种!V:V,"&lt;=20210510")-SUMIFS(险种!Q:Q,险种!U:U,"终止",险种!E:E,E:E,险种!V:V,"&lt;=20210510")</f>
        <v>0</v>
      </c>
      <c r="P243" s="9">
        <f>SUMIFS(险种!Q:Q,险种!U:U,"有效",险种!E:E,E:E,险种!V:V,"&lt;=20210510")</f>
        <v>0</v>
      </c>
      <c r="Q243" s="10">
        <f>SUMIF(险种!E:E,E:E,险种!Y:Y)</f>
        <v>0</v>
      </c>
      <c r="R243" s="9">
        <f t="shared" si="13"/>
        <v>0</v>
      </c>
      <c r="S243" s="10">
        <f>SUMIF(险种!E:E,E:E,险种!Z:Z)</f>
        <v>0</v>
      </c>
      <c r="T243" s="10">
        <f>SUMIFS(险种!Z:Z,险种!U:U,"有效",险种!E:E,E:E)</f>
        <v>0</v>
      </c>
      <c r="U243" s="10">
        <f>SUMIF(认购!D:D,E:E,认购!E:E)</f>
        <v>0</v>
      </c>
      <c r="V243" s="10">
        <f t="shared" si="14"/>
        <v>0</v>
      </c>
      <c r="W243" s="10">
        <f t="shared" si="15"/>
        <v>0</v>
      </c>
      <c r="X243" s="10">
        <f>SUMIF(保单!R:R,E:E,保单!BE:BE)*IF(U:U&gt;1,1,0)</f>
        <v>0</v>
      </c>
    </row>
    <row r="244" spans="1:24">
      <c r="A244" s="5" t="s">
        <v>42</v>
      </c>
      <c r="B244" s="5" t="s">
        <v>43</v>
      </c>
      <c r="C244" s="5" t="s">
        <v>44</v>
      </c>
      <c r="D244" s="5" t="s">
        <v>453</v>
      </c>
      <c r="E244" s="5">
        <v>5502582482</v>
      </c>
      <c r="F244" s="5" t="s">
        <v>126</v>
      </c>
      <c r="G244" s="9">
        <f>SUMIF(险种!E:E,E:E,险种!R:R)-SUMIFS(险种!R:R,险种!U:U,"终止",险种!E:E,E:E)</f>
        <v>0</v>
      </c>
      <c r="H244" s="9">
        <f>SUMIFS(险种!R:R,险种!U:U,"有效",险种!E:E,E:E)</f>
        <v>0</v>
      </c>
      <c r="I244" s="9">
        <f>SUMIF(险种!E:E,E:E,险种!Q:Q)-SUMIFS(险种!Q:Q,险种!U:U,"终止",险种!E:E,E:E)</f>
        <v>0</v>
      </c>
      <c r="J244" s="9">
        <f>SUMIFS(险种!Q:Q,险种!U:U,"有效",险种!E:E,E:E)</f>
        <v>0</v>
      </c>
      <c r="K244" s="10">
        <f>SUMIF(险种!E:E,E:E,险种!W:W)</f>
        <v>0</v>
      </c>
      <c r="L244" s="10">
        <f t="shared" si="12"/>
        <v>0</v>
      </c>
      <c r="M244" s="9">
        <f>SUMIFS(险种!Q:Q,险种!E:E,E:E,险种!V:V,"&lt;=20210506")-SUMIFS(险种!Q:Q,险种!U:U,"终止",险种!E:E,E:E,险种!V:V,"&lt;=20210506")</f>
        <v>0</v>
      </c>
      <c r="N244" s="9">
        <f>SUMIFS(险种!Q:Q,险种!U:U,"有效",险种!E:E,E:E,险种!V:V,"&lt;=20210506")</f>
        <v>0</v>
      </c>
      <c r="O244" s="9">
        <f>SUMIFS(险种!Q:Q,险种!E:E,E:E,险种!V:V,"&lt;=20210510")-SUMIFS(险种!Q:Q,险种!U:U,"终止",险种!E:E,E:E,险种!V:V,"&lt;=20210510")</f>
        <v>0</v>
      </c>
      <c r="P244" s="9">
        <f>SUMIFS(险种!Q:Q,险种!U:U,"有效",险种!E:E,E:E,险种!V:V,"&lt;=20210510")</f>
        <v>0</v>
      </c>
      <c r="Q244" s="10">
        <f>SUMIF(险种!E:E,E:E,险种!Y:Y)</f>
        <v>0</v>
      </c>
      <c r="R244" s="9">
        <f t="shared" si="13"/>
        <v>0</v>
      </c>
      <c r="S244" s="10">
        <f>SUMIF(险种!E:E,E:E,险种!Z:Z)</f>
        <v>0</v>
      </c>
      <c r="T244" s="10">
        <f>SUMIFS(险种!Z:Z,险种!U:U,"有效",险种!E:E,E:E)</f>
        <v>0</v>
      </c>
      <c r="U244" s="10">
        <f>SUMIF(认购!D:D,E:E,认购!E:E)</f>
        <v>0</v>
      </c>
      <c r="V244" s="10">
        <f t="shared" si="14"/>
        <v>0</v>
      </c>
      <c r="W244" s="10">
        <f t="shared" si="15"/>
        <v>0</v>
      </c>
      <c r="X244" s="10">
        <f>SUMIF(保单!R:R,E:E,保单!BE:BE)*IF(U:U&gt;1,1,0)</f>
        <v>0</v>
      </c>
    </row>
    <row r="245" spans="1:24">
      <c r="A245" s="5" t="s">
        <v>26</v>
      </c>
      <c r="B245" s="5" t="s">
        <v>194</v>
      </c>
      <c r="C245" s="5" t="s">
        <v>414</v>
      </c>
      <c r="D245" s="5" t="s">
        <v>454</v>
      </c>
      <c r="E245" s="5">
        <v>5495685512</v>
      </c>
      <c r="F245" s="5" t="s">
        <v>126</v>
      </c>
      <c r="G245" s="9">
        <f>SUMIF(险种!E:E,E:E,险种!R:R)-SUMIFS(险种!R:R,险种!U:U,"终止",险种!E:E,E:E)</f>
        <v>0</v>
      </c>
      <c r="H245" s="9">
        <f>SUMIFS(险种!R:R,险种!U:U,"有效",险种!E:E,E:E)</f>
        <v>0</v>
      </c>
      <c r="I245" s="9">
        <f>SUMIF(险种!E:E,E:E,险种!Q:Q)-SUMIFS(险种!Q:Q,险种!U:U,"终止",险种!E:E,E:E)</f>
        <v>0</v>
      </c>
      <c r="J245" s="9">
        <f>SUMIFS(险种!Q:Q,险种!U:U,"有效",险种!E:E,E:E)</f>
        <v>0</v>
      </c>
      <c r="K245" s="10">
        <f>SUMIF(险种!E:E,E:E,险种!W:W)</f>
        <v>0</v>
      </c>
      <c r="L245" s="10">
        <f t="shared" si="12"/>
        <v>0</v>
      </c>
      <c r="M245" s="9">
        <f>SUMIFS(险种!Q:Q,险种!E:E,E:E,险种!V:V,"&lt;=20210506")-SUMIFS(险种!Q:Q,险种!U:U,"终止",险种!E:E,E:E,险种!V:V,"&lt;=20210506")</f>
        <v>0</v>
      </c>
      <c r="N245" s="9">
        <f>SUMIFS(险种!Q:Q,险种!U:U,"有效",险种!E:E,E:E,险种!V:V,"&lt;=20210506")</f>
        <v>0</v>
      </c>
      <c r="O245" s="9">
        <f>SUMIFS(险种!Q:Q,险种!E:E,E:E,险种!V:V,"&lt;=20210510")-SUMIFS(险种!Q:Q,险种!U:U,"终止",险种!E:E,E:E,险种!V:V,"&lt;=20210510")</f>
        <v>0</v>
      </c>
      <c r="P245" s="9">
        <f>SUMIFS(险种!Q:Q,险种!U:U,"有效",险种!E:E,E:E,险种!V:V,"&lt;=20210510")</f>
        <v>0</v>
      </c>
      <c r="Q245" s="10">
        <f>SUMIF(险种!E:E,E:E,险种!Y:Y)</f>
        <v>0</v>
      </c>
      <c r="R245" s="9">
        <f t="shared" si="13"/>
        <v>0</v>
      </c>
      <c r="S245" s="10">
        <f>SUMIF(险种!E:E,E:E,险种!Z:Z)</f>
        <v>0</v>
      </c>
      <c r="T245" s="10">
        <f>SUMIFS(险种!Z:Z,险种!U:U,"有效",险种!E:E,E:E)</f>
        <v>0</v>
      </c>
      <c r="U245" s="10">
        <f>SUMIF(认购!D:D,E:E,认购!E:E)</f>
        <v>200</v>
      </c>
      <c r="V245" s="10">
        <f t="shared" si="14"/>
        <v>0</v>
      </c>
      <c r="W245" s="10">
        <f t="shared" si="15"/>
        <v>0</v>
      </c>
      <c r="X245" s="10">
        <f>SUMIF(保单!R:R,E:E,保单!BE:BE)*IF(U:U&gt;1,1,0)</f>
        <v>0</v>
      </c>
    </row>
    <row r="246" spans="1:24">
      <c r="A246" s="5" t="s">
        <v>36</v>
      </c>
      <c r="B246" s="5" t="s">
        <v>69</v>
      </c>
      <c r="C246" s="5" t="s">
        <v>176</v>
      </c>
      <c r="D246" s="5" t="s">
        <v>455</v>
      </c>
      <c r="E246" s="5">
        <v>5491410242</v>
      </c>
      <c r="F246" s="5" t="s">
        <v>294</v>
      </c>
      <c r="G246" s="9">
        <f>SUMIF(险种!E:E,E:E,险种!R:R)-SUMIFS(险种!R:R,险种!U:U,"终止",险种!E:E,E:E)</f>
        <v>0</v>
      </c>
      <c r="H246" s="9">
        <f>SUMIFS(险种!R:R,险种!U:U,"有效",险种!E:E,E:E)</f>
        <v>0</v>
      </c>
      <c r="I246" s="9">
        <f>SUMIF(险种!E:E,E:E,险种!Q:Q)-SUMIFS(险种!Q:Q,险种!U:U,"终止",险种!E:E,E:E)</f>
        <v>0</v>
      </c>
      <c r="J246" s="9">
        <f>SUMIFS(险种!Q:Q,险种!U:U,"有效",险种!E:E,E:E)</f>
        <v>0</v>
      </c>
      <c r="K246" s="10">
        <f>SUMIF(险种!E:E,E:E,险种!W:W)</f>
        <v>0</v>
      </c>
      <c r="L246" s="10">
        <f t="shared" si="12"/>
        <v>0</v>
      </c>
      <c r="M246" s="9">
        <f>SUMIFS(险种!Q:Q,险种!E:E,E:E,险种!V:V,"&lt;=20210506")-SUMIFS(险种!Q:Q,险种!U:U,"终止",险种!E:E,E:E,险种!V:V,"&lt;=20210506")</f>
        <v>0</v>
      </c>
      <c r="N246" s="9">
        <f>SUMIFS(险种!Q:Q,险种!U:U,"有效",险种!E:E,E:E,险种!V:V,"&lt;=20210506")</f>
        <v>0</v>
      </c>
      <c r="O246" s="9">
        <f>SUMIFS(险种!Q:Q,险种!E:E,E:E,险种!V:V,"&lt;=20210510")-SUMIFS(险种!Q:Q,险种!U:U,"终止",险种!E:E,E:E,险种!V:V,"&lt;=20210510")</f>
        <v>0</v>
      </c>
      <c r="P246" s="9">
        <f>SUMIFS(险种!Q:Q,险种!U:U,"有效",险种!E:E,E:E,险种!V:V,"&lt;=20210510")</f>
        <v>0</v>
      </c>
      <c r="Q246" s="10">
        <f>SUMIF(险种!E:E,E:E,险种!Y:Y)</f>
        <v>0</v>
      </c>
      <c r="R246" s="9">
        <f t="shared" si="13"/>
        <v>0</v>
      </c>
      <c r="S246" s="10">
        <f>SUMIF(险种!E:E,E:E,险种!Z:Z)</f>
        <v>0</v>
      </c>
      <c r="T246" s="10">
        <f>SUMIFS(险种!Z:Z,险种!U:U,"有效",险种!E:E,E:E)</f>
        <v>0</v>
      </c>
      <c r="U246" s="10">
        <f>SUMIF(认购!D:D,E:E,认购!E:E)</f>
        <v>0</v>
      </c>
      <c r="V246" s="10">
        <f t="shared" si="14"/>
        <v>0</v>
      </c>
      <c r="W246" s="10">
        <f t="shared" si="15"/>
        <v>0</v>
      </c>
      <c r="X246" s="10">
        <f>SUMIF(保单!R:R,E:E,保单!BE:BE)*IF(U:U&gt;1,1,0)</f>
        <v>0</v>
      </c>
    </row>
    <row r="247" spans="1:24">
      <c r="A247" s="5" t="s">
        <v>26</v>
      </c>
      <c r="B247" s="5" t="s">
        <v>27</v>
      </c>
      <c r="C247" s="5" t="s">
        <v>66</v>
      </c>
      <c r="D247" s="5" t="s">
        <v>456</v>
      </c>
      <c r="E247" s="5">
        <v>5463341932</v>
      </c>
      <c r="F247" s="5" t="s">
        <v>126</v>
      </c>
      <c r="G247" s="9">
        <f>SUMIF(险种!E:E,E:E,险种!R:R)-SUMIFS(险种!R:R,险种!U:U,"终止",险种!E:E,E:E)</f>
        <v>0</v>
      </c>
      <c r="H247" s="9">
        <f>SUMIFS(险种!R:R,险种!U:U,"有效",险种!E:E,E:E)</f>
        <v>0</v>
      </c>
      <c r="I247" s="9">
        <f>SUMIF(险种!E:E,E:E,险种!Q:Q)-SUMIFS(险种!Q:Q,险种!U:U,"终止",险种!E:E,E:E)</f>
        <v>0</v>
      </c>
      <c r="J247" s="9">
        <f>SUMIFS(险种!Q:Q,险种!U:U,"有效",险种!E:E,E:E)</f>
        <v>0</v>
      </c>
      <c r="K247" s="10">
        <f>SUMIF(险种!E:E,E:E,险种!W:W)</f>
        <v>0</v>
      </c>
      <c r="L247" s="10">
        <f t="shared" si="12"/>
        <v>0</v>
      </c>
      <c r="M247" s="9">
        <f>SUMIFS(险种!Q:Q,险种!E:E,E:E,险种!V:V,"&lt;=20210506")-SUMIFS(险种!Q:Q,险种!U:U,"终止",险种!E:E,E:E,险种!V:V,"&lt;=20210506")</f>
        <v>0</v>
      </c>
      <c r="N247" s="9">
        <f>SUMIFS(险种!Q:Q,险种!U:U,"有效",险种!E:E,E:E,险种!V:V,"&lt;=20210506")</f>
        <v>0</v>
      </c>
      <c r="O247" s="9">
        <f>SUMIFS(险种!Q:Q,险种!E:E,E:E,险种!V:V,"&lt;=20210510")-SUMIFS(险种!Q:Q,险种!U:U,"终止",险种!E:E,E:E,险种!V:V,"&lt;=20210510")</f>
        <v>0</v>
      </c>
      <c r="P247" s="9">
        <f>SUMIFS(险种!Q:Q,险种!U:U,"有效",险种!E:E,E:E,险种!V:V,"&lt;=20210510")</f>
        <v>0</v>
      </c>
      <c r="Q247" s="10">
        <f>SUMIF(险种!E:E,E:E,险种!Y:Y)</f>
        <v>0</v>
      </c>
      <c r="R247" s="9">
        <f t="shared" si="13"/>
        <v>0</v>
      </c>
      <c r="S247" s="10">
        <f>SUMIF(险种!E:E,E:E,险种!Z:Z)</f>
        <v>0</v>
      </c>
      <c r="T247" s="10">
        <f>SUMIFS(险种!Z:Z,险种!U:U,"有效",险种!E:E,E:E)</f>
        <v>0</v>
      </c>
      <c r="U247" s="10">
        <f>SUMIF(认购!D:D,E:E,认购!E:E)</f>
        <v>0</v>
      </c>
      <c r="V247" s="10">
        <f t="shared" si="14"/>
        <v>0</v>
      </c>
      <c r="W247" s="10">
        <f t="shared" si="15"/>
        <v>0</v>
      </c>
      <c r="X247" s="10">
        <f>SUMIF(保单!R:R,E:E,保单!BE:BE)*IF(U:U&gt;1,1,0)</f>
        <v>0</v>
      </c>
    </row>
    <row r="248" spans="1:24">
      <c r="A248" s="5" t="s">
        <v>26</v>
      </c>
      <c r="B248" s="5" t="s">
        <v>194</v>
      </c>
      <c r="C248" s="5" t="s">
        <v>307</v>
      </c>
      <c r="D248" s="5" t="s">
        <v>457</v>
      </c>
      <c r="E248" s="5">
        <v>5441713632</v>
      </c>
      <c r="F248" s="5" t="s">
        <v>294</v>
      </c>
      <c r="G248" s="9">
        <f>SUMIF(险种!E:E,E:E,险种!R:R)-SUMIFS(险种!R:R,险种!U:U,"终止",险种!E:E,E:E)</f>
        <v>0</v>
      </c>
      <c r="H248" s="9">
        <f>SUMIFS(险种!R:R,险种!U:U,"有效",险种!E:E,E:E)</f>
        <v>0</v>
      </c>
      <c r="I248" s="9">
        <f>SUMIF(险种!E:E,E:E,险种!Q:Q)-SUMIFS(险种!Q:Q,险种!U:U,"终止",险种!E:E,E:E)</f>
        <v>0</v>
      </c>
      <c r="J248" s="9">
        <f>SUMIFS(险种!Q:Q,险种!U:U,"有效",险种!E:E,E:E)</f>
        <v>0</v>
      </c>
      <c r="K248" s="10">
        <f>SUMIF(险种!E:E,E:E,险种!W:W)</f>
        <v>0</v>
      </c>
      <c r="L248" s="10">
        <f t="shared" si="12"/>
        <v>0</v>
      </c>
      <c r="M248" s="9">
        <f>SUMIFS(险种!Q:Q,险种!E:E,E:E,险种!V:V,"&lt;=20210506")-SUMIFS(险种!Q:Q,险种!U:U,"终止",险种!E:E,E:E,险种!V:V,"&lt;=20210506")</f>
        <v>0</v>
      </c>
      <c r="N248" s="9">
        <f>SUMIFS(险种!Q:Q,险种!U:U,"有效",险种!E:E,E:E,险种!V:V,"&lt;=20210506")</f>
        <v>0</v>
      </c>
      <c r="O248" s="9">
        <f>SUMIFS(险种!Q:Q,险种!E:E,E:E,险种!V:V,"&lt;=20210510")-SUMIFS(险种!Q:Q,险种!U:U,"终止",险种!E:E,E:E,险种!V:V,"&lt;=20210510")</f>
        <v>0</v>
      </c>
      <c r="P248" s="9">
        <f>SUMIFS(险种!Q:Q,险种!U:U,"有效",险种!E:E,E:E,险种!V:V,"&lt;=20210510")</f>
        <v>0</v>
      </c>
      <c r="Q248" s="10">
        <f>SUMIF(险种!E:E,E:E,险种!Y:Y)</f>
        <v>0</v>
      </c>
      <c r="R248" s="9">
        <f t="shared" si="13"/>
        <v>0</v>
      </c>
      <c r="S248" s="10">
        <f>SUMIF(险种!E:E,E:E,险种!Z:Z)</f>
        <v>0</v>
      </c>
      <c r="T248" s="10">
        <f>SUMIFS(险种!Z:Z,险种!U:U,"有效",险种!E:E,E:E)</f>
        <v>0</v>
      </c>
      <c r="U248" s="10">
        <f>SUMIF(认购!D:D,E:E,认购!E:E)</f>
        <v>0</v>
      </c>
      <c r="V248" s="10">
        <f t="shared" si="14"/>
        <v>0</v>
      </c>
      <c r="W248" s="10">
        <f t="shared" si="15"/>
        <v>0</v>
      </c>
      <c r="X248" s="10">
        <f>SUMIF(保单!R:R,E:E,保单!BE:BE)*IF(U:U&gt;1,1,0)</f>
        <v>0</v>
      </c>
    </row>
    <row r="249" spans="1:24">
      <c r="A249" s="5" t="s">
        <v>36</v>
      </c>
      <c r="B249" s="5" t="s">
        <v>53</v>
      </c>
      <c r="C249" s="5" t="s">
        <v>54</v>
      </c>
      <c r="D249" s="5" t="s">
        <v>458</v>
      </c>
      <c r="E249" s="5">
        <v>5386683822</v>
      </c>
      <c r="F249" s="5" t="s">
        <v>126</v>
      </c>
      <c r="G249" s="9">
        <f>SUMIF(险种!E:E,E:E,险种!R:R)-SUMIFS(险种!R:R,险种!U:U,"终止",险种!E:E,E:E)</f>
        <v>0</v>
      </c>
      <c r="H249" s="9">
        <f>SUMIFS(险种!R:R,险种!U:U,"有效",险种!E:E,E:E)</f>
        <v>0</v>
      </c>
      <c r="I249" s="9">
        <f>SUMIF(险种!E:E,E:E,险种!Q:Q)-SUMIFS(险种!Q:Q,险种!U:U,"终止",险种!E:E,E:E)</f>
        <v>0</v>
      </c>
      <c r="J249" s="9">
        <f>SUMIFS(险种!Q:Q,险种!U:U,"有效",险种!E:E,E:E)</f>
        <v>0</v>
      </c>
      <c r="K249" s="10">
        <f>SUMIF(险种!E:E,E:E,险种!W:W)</f>
        <v>0</v>
      </c>
      <c r="L249" s="10">
        <f t="shared" si="12"/>
        <v>0</v>
      </c>
      <c r="M249" s="9">
        <f>SUMIFS(险种!Q:Q,险种!E:E,E:E,险种!V:V,"&lt;=20210506")-SUMIFS(险种!Q:Q,险种!U:U,"终止",险种!E:E,E:E,险种!V:V,"&lt;=20210506")</f>
        <v>0</v>
      </c>
      <c r="N249" s="9">
        <f>SUMIFS(险种!Q:Q,险种!U:U,"有效",险种!E:E,E:E,险种!V:V,"&lt;=20210506")</f>
        <v>0</v>
      </c>
      <c r="O249" s="9">
        <f>SUMIFS(险种!Q:Q,险种!E:E,E:E,险种!V:V,"&lt;=20210510")-SUMIFS(险种!Q:Q,险种!U:U,"终止",险种!E:E,E:E,险种!V:V,"&lt;=20210510")</f>
        <v>0</v>
      </c>
      <c r="P249" s="9">
        <f>SUMIFS(险种!Q:Q,险种!U:U,"有效",险种!E:E,E:E,险种!V:V,"&lt;=20210510")</f>
        <v>0</v>
      </c>
      <c r="Q249" s="10">
        <f>SUMIF(险种!E:E,E:E,险种!Y:Y)</f>
        <v>0</v>
      </c>
      <c r="R249" s="9">
        <f t="shared" si="13"/>
        <v>0</v>
      </c>
      <c r="S249" s="10">
        <f>SUMIF(险种!E:E,E:E,险种!Z:Z)</f>
        <v>0</v>
      </c>
      <c r="T249" s="10">
        <f>SUMIFS(险种!Z:Z,险种!U:U,"有效",险种!E:E,E:E)</f>
        <v>0</v>
      </c>
      <c r="U249" s="10">
        <f>SUMIF(认购!D:D,E:E,认购!E:E)</f>
        <v>0</v>
      </c>
      <c r="V249" s="10">
        <f t="shared" si="14"/>
        <v>0</v>
      </c>
      <c r="W249" s="10">
        <f t="shared" si="15"/>
        <v>0</v>
      </c>
      <c r="X249" s="10">
        <f>SUMIF(保单!R:R,E:E,保单!BE:BE)*IF(U:U&gt;1,1,0)</f>
        <v>0</v>
      </c>
    </row>
    <row r="250" spans="1:24">
      <c r="A250" s="5" t="s">
        <v>36</v>
      </c>
      <c r="B250" s="5" t="s">
        <v>69</v>
      </c>
      <c r="C250" s="5" t="s">
        <v>176</v>
      </c>
      <c r="D250" s="5" t="s">
        <v>177</v>
      </c>
      <c r="E250" s="5">
        <v>5323989142</v>
      </c>
      <c r="F250" s="5" t="s">
        <v>130</v>
      </c>
      <c r="G250" s="9">
        <f>SUMIF(险种!E:E,E:E,险种!R:R)-SUMIFS(险种!R:R,险种!U:U,"终止",险种!E:E,E:E)</f>
        <v>0</v>
      </c>
      <c r="H250" s="9">
        <f>SUMIFS(险种!R:R,险种!U:U,"有效",险种!E:E,E:E)</f>
        <v>0</v>
      </c>
      <c r="I250" s="9">
        <f>SUMIF(险种!E:E,E:E,险种!Q:Q)-SUMIFS(险种!Q:Q,险种!U:U,"终止",险种!E:E,E:E)</f>
        <v>0</v>
      </c>
      <c r="J250" s="9">
        <f>SUMIFS(险种!Q:Q,险种!U:U,"有效",险种!E:E,E:E)</f>
        <v>0</v>
      </c>
      <c r="K250" s="10">
        <f>SUMIF(险种!E:E,E:E,险种!W:W)</f>
        <v>0</v>
      </c>
      <c r="L250" s="10">
        <f t="shared" si="12"/>
        <v>0</v>
      </c>
      <c r="M250" s="9">
        <f>SUMIFS(险种!Q:Q,险种!E:E,E:E,险种!V:V,"&lt;=20210506")-SUMIFS(险种!Q:Q,险种!U:U,"终止",险种!E:E,E:E,险种!V:V,"&lt;=20210506")</f>
        <v>0</v>
      </c>
      <c r="N250" s="9">
        <f>SUMIFS(险种!Q:Q,险种!U:U,"有效",险种!E:E,E:E,险种!V:V,"&lt;=20210506")</f>
        <v>0</v>
      </c>
      <c r="O250" s="9">
        <f>SUMIFS(险种!Q:Q,险种!E:E,E:E,险种!V:V,"&lt;=20210510")-SUMIFS(险种!Q:Q,险种!U:U,"终止",险种!E:E,E:E,险种!V:V,"&lt;=20210510")</f>
        <v>0</v>
      </c>
      <c r="P250" s="9">
        <f>SUMIFS(险种!Q:Q,险种!U:U,"有效",险种!E:E,E:E,险种!V:V,"&lt;=20210510")</f>
        <v>0</v>
      </c>
      <c r="Q250" s="10">
        <f>SUMIF(险种!E:E,E:E,险种!Y:Y)</f>
        <v>0</v>
      </c>
      <c r="R250" s="9">
        <f t="shared" si="13"/>
        <v>0</v>
      </c>
      <c r="S250" s="10">
        <f>SUMIF(险种!E:E,E:E,险种!Z:Z)</f>
        <v>0</v>
      </c>
      <c r="T250" s="10">
        <f>SUMIFS(险种!Z:Z,险种!U:U,"有效",险种!E:E,E:E)</f>
        <v>0</v>
      </c>
      <c r="U250" s="10">
        <f>SUMIF(认购!D:D,E:E,认购!E:E)</f>
        <v>200</v>
      </c>
      <c r="V250" s="10">
        <f t="shared" si="14"/>
        <v>0</v>
      </c>
      <c r="W250" s="10">
        <f t="shared" si="15"/>
        <v>0</v>
      </c>
      <c r="X250" s="10">
        <f>SUMIF(保单!R:R,E:E,保单!BE:BE)*IF(U:U&gt;1,1,0)</f>
        <v>0</v>
      </c>
    </row>
    <row r="251" spans="1:24">
      <c r="A251" s="5" t="s">
        <v>36</v>
      </c>
      <c r="B251" s="5" t="s">
        <v>53</v>
      </c>
      <c r="C251" s="5" t="s">
        <v>54</v>
      </c>
      <c r="D251" s="5" t="s">
        <v>459</v>
      </c>
      <c r="E251" s="5">
        <v>5313504072</v>
      </c>
      <c r="F251" s="5" t="s">
        <v>294</v>
      </c>
      <c r="G251" s="9">
        <f>SUMIF(险种!E:E,E:E,险种!R:R)-SUMIFS(险种!R:R,险种!U:U,"终止",险种!E:E,E:E)</f>
        <v>0</v>
      </c>
      <c r="H251" s="9">
        <f>SUMIFS(险种!R:R,险种!U:U,"有效",险种!E:E,E:E)</f>
        <v>0</v>
      </c>
      <c r="I251" s="9">
        <f>SUMIF(险种!E:E,E:E,险种!Q:Q)-SUMIFS(险种!Q:Q,险种!U:U,"终止",险种!E:E,E:E)</f>
        <v>0</v>
      </c>
      <c r="J251" s="9">
        <f>SUMIFS(险种!Q:Q,险种!U:U,"有效",险种!E:E,E:E)</f>
        <v>0</v>
      </c>
      <c r="K251" s="10">
        <f>SUMIF(险种!E:E,E:E,险种!W:W)</f>
        <v>0</v>
      </c>
      <c r="L251" s="10">
        <f t="shared" si="12"/>
        <v>0</v>
      </c>
      <c r="M251" s="9">
        <f>SUMIFS(险种!Q:Q,险种!E:E,E:E,险种!V:V,"&lt;=20210506")-SUMIFS(险种!Q:Q,险种!U:U,"终止",险种!E:E,E:E,险种!V:V,"&lt;=20210506")</f>
        <v>0</v>
      </c>
      <c r="N251" s="9">
        <f>SUMIFS(险种!Q:Q,险种!U:U,"有效",险种!E:E,E:E,险种!V:V,"&lt;=20210506")</f>
        <v>0</v>
      </c>
      <c r="O251" s="9">
        <f>SUMIFS(险种!Q:Q,险种!E:E,E:E,险种!V:V,"&lt;=20210510")-SUMIFS(险种!Q:Q,险种!U:U,"终止",险种!E:E,E:E,险种!V:V,"&lt;=20210510")</f>
        <v>0</v>
      </c>
      <c r="P251" s="9">
        <f>SUMIFS(险种!Q:Q,险种!U:U,"有效",险种!E:E,E:E,险种!V:V,"&lt;=20210510")</f>
        <v>0</v>
      </c>
      <c r="Q251" s="10">
        <f>SUMIF(险种!E:E,E:E,险种!Y:Y)</f>
        <v>0</v>
      </c>
      <c r="R251" s="9">
        <f t="shared" si="13"/>
        <v>0</v>
      </c>
      <c r="S251" s="10">
        <f>SUMIF(险种!E:E,E:E,险种!Z:Z)</f>
        <v>0</v>
      </c>
      <c r="T251" s="10">
        <f>SUMIFS(险种!Z:Z,险种!U:U,"有效",险种!E:E,E:E)</f>
        <v>0</v>
      </c>
      <c r="U251" s="10">
        <f>SUMIF(认购!D:D,E:E,认购!E:E)</f>
        <v>0</v>
      </c>
      <c r="V251" s="10">
        <f t="shared" si="14"/>
        <v>0</v>
      </c>
      <c r="W251" s="10">
        <f t="shared" si="15"/>
        <v>0</v>
      </c>
      <c r="X251" s="10">
        <f>SUMIF(保单!R:R,E:E,保单!BE:BE)*IF(U:U&gt;1,1,0)</f>
        <v>0</v>
      </c>
    </row>
    <row r="252" spans="1:24">
      <c r="A252" s="5" t="s">
        <v>42</v>
      </c>
      <c r="B252" s="5" t="s">
        <v>43</v>
      </c>
      <c r="C252" s="5" t="s">
        <v>44</v>
      </c>
      <c r="D252" s="5" t="s">
        <v>460</v>
      </c>
      <c r="E252" s="5">
        <v>5291541292</v>
      </c>
      <c r="F252" s="5" t="s">
        <v>126</v>
      </c>
      <c r="G252" s="9">
        <f>SUMIF(险种!E:E,E:E,险种!R:R)-SUMIFS(险种!R:R,险种!U:U,"终止",险种!E:E,E:E)</f>
        <v>0</v>
      </c>
      <c r="H252" s="9">
        <f>SUMIFS(险种!R:R,险种!U:U,"有效",险种!E:E,E:E)</f>
        <v>0</v>
      </c>
      <c r="I252" s="9">
        <f>SUMIF(险种!E:E,E:E,险种!Q:Q)-SUMIFS(险种!Q:Q,险种!U:U,"终止",险种!E:E,E:E)</f>
        <v>0</v>
      </c>
      <c r="J252" s="9">
        <f>SUMIFS(险种!Q:Q,险种!U:U,"有效",险种!E:E,E:E)</f>
        <v>0</v>
      </c>
      <c r="K252" s="10">
        <f>SUMIF(险种!E:E,E:E,险种!W:W)</f>
        <v>0</v>
      </c>
      <c r="L252" s="10">
        <f t="shared" si="12"/>
        <v>0</v>
      </c>
      <c r="M252" s="9">
        <f>SUMIFS(险种!Q:Q,险种!E:E,E:E,险种!V:V,"&lt;=20210506")-SUMIFS(险种!Q:Q,险种!U:U,"终止",险种!E:E,E:E,险种!V:V,"&lt;=20210506")</f>
        <v>0</v>
      </c>
      <c r="N252" s="9">
        <f>SUMIFS(险种!Q:Q,险种!U:U,"有效",险种!E:E,E:E,险种!V:V,"&lt;=20210506")</f>
        <v>0</v>
      </c>
      <c r="O252" s="9">
        <f>SUMIFS(险种!Q:Q,险种!E:E,E:E,险种!V:V,"&lt;=20210510")-SUMIFS(险种!Q:Q,险种!U:U,"终止",险种!E:E,E:E,险种!V:V,"&lt;=20210510")</f>
        <v>0</v>
      </c>
      <c r="P252" s="9">
        <f>SUMIFS(险种!Q:Q,险种!U:U,"有效",险种!E:E,E:E,险种!V:V,"&lt;=20210510")</f>
        <v>0</v>
      </c>
      <c r="Q252" s="10">
        <f>SUMIF(险种!E:E,E:E,险种!Y:Y)</f>
        <v>0</v>
      </c>
      <c r="R252" s="9">
        <f t="shared" si="13"/>
        <v>0</v>
      </c>
      <c r="S252" s="10">
        <f>SUMIF(险种!E:E,E:E,险种!Z:Z)</f>
        <v>0</v>
      </c>
      <c r="T252" s="10">
        <f>SUMIFS(险种!Z:Z,险种!U:U,"有效",险种!E:E,E:E)</f>
        <v>0</v>
      </c>
      <c r="U252" s="10">
        <f>SUMIF(认购!D:D,E:E,认购!E:E)</f>
        <v>0</v>
      </c>
      <c r="V252" s="10">
        <f t="shared" si="14"/>
        <v>0</v>
      </c>
      <c r="W252" s="10">
        <f t="shared" si="15"/>
        <v>0</v>
      </c>
      <c r="X252" s="10">
        <f>SUMIF(保单!R:R,E:E,保单!BE:BE)*IF(U:U&gt;1,1,0)</f>
        <v>0</v>
      </c>
    </row>
    <row r="253" spans="1:24">
      <c r="A253" s="5" t="s">
        <v>36</v>
      </c>
      <c r="B253" s="5" t="s">
        <v>53</v>
      </c>
      <c r="C253" s="5" t="s">
        <v>54</v>
      </c>
      <c r="D253" s="5" t="s">
        <v>461</v>
      </c>
      <c r="E253" s="5">
        <v>5250370712</v>
      </c>
      <c r="F253" s="5" t="s">
        <v>294</v>
      </c>
      <c r="G253" s="9">
        <f>SUMIF(险种!E:E,E:E,险种!R:R)-SUMIFS(险种!R:R,险种!U:U,"终止",险种!E:E,E:E)</f>
        <v>0</v>
      </c>
      <c r="H253" s="9">
        <f>SUMIFS(险种!R:R,险种!U:U,"有效",险种!E:E,E:E)</f>
        <v>0</v>
      </c>
      <c r="I253" s="9">
        <f>SUMIF(险种!E:E,E:E,险种!Q:Q)-SUMIFS(险种!Q:Q,险种!U:U,"终止",险种!E:E,E:E)</f>
        <v>0</v>
      </c>
      <c r="J253" s="9">
        <f>SUMIFS(险种!Q:Q,险种!U:U,"有效",险种!E:E,E:E)</f>
        <v>0</v>
      </c>
      <c r="K253" s="10">
        <f>SUMIF(险种!E:E,E:E,险种!W:W)</f>
        <v>0</v>
      </c>
      <c r="L253" s="10">
        <f t="shared" si="12"/>
        <v>0</v>
      </c>
      <c r="M253" s="9">
        <f>SUMIFS(险种!Q:Q,险种!E:E,E:E,险种!V:V,"&lt;=20210506")-SUMIFS(险种!Q:Q,险种!U:U,"终止",险种!E:E,E:E,险种!V:V,"&lt;=20210506")</f>
        <v>0</v>
      </c>
      <c r="N253" s="9">
        <f>SUMIFS(险种!Q:Q,险种!U:U,"有效",险种!E:E,E:E,险种!V:V,"&lt;=20210506")</f>
        <v>0</v>
      </c>
      <c r="O253" s="9">
        <f>SUMIFS(险种!Q:Q,险种!E:E,E:E,险种!V:V,"&lt;=20210510")-SUMIFS(险种!Q:Q,险种!U:U,"终止",险种!E:E,E:E,险种!V:V,"&lt;=20210510")</f>
        <v>0</v>
      </c>
      <c r="P253" s="9">
        <f>SUMIFS(险种!Q:Q,险种!U:U,"有效",险种!E:E,E:E,险种!V:V,"&lt;=20210510")</f>
        <v>0</v>
      </c>
      <c r="Q253" s="10">
        <f>SUMIF(险种!E:E,E:E,险种!Y:Y)</f>
        <v>0</v>
      </c>
      <c r="R253" s="9">
        <f t="shared" si="13"/>
        <v>0</v>
      </c>
      <c r="S253" s="10">
        <f>SUMIF(险种!E:E,E:E,险种!Z:Z)</f>
        <v>0</v>
      </c>
      <c r="T253" s="10">
        <f>SUMIFS(险种!Z:Z,险种!U:U,"有效",险种!E:E,E:E)</f>
        <v>0</v>
      </c>
      <c r="U253" s="10">
        <f>SUMIF(认购!D:D,E:E,认购!E:E)</f>
        <v>0</v>
      </c>
      <c r="V253" s="10">
        <f t="shared" si="14"/>
        <v>0</v>
      </c>
      <c r="W253" s="10">
        <f t="shared" si="15"/>
        <v>0</v>
      </c>
      <c r="X253" s="10">
        <f>SUMIF(保单!R:R,E:E,保单!BE:BE)*IF(U:U&gt;1,1,0)</f>
        <v>0</v>
      </c>
    </row>
    <row r="254" spans="1:24">
      <c r="A254" s="5" t="s">
        <v>26</v>
      </c>
      <c r="B254" s="5" t="s">
        <v>27</v>
      </c>
      <c r="C254" s="5" t="s">
        <v>66</v>
      </c>
      <c r="D254" s="5" t="s">
        <v>169</v>
      </c>
      <c r="E254" s="5">
        <v>5228523972</v>
      </c>
      <c r="F254" s="5" t="s">
        <v>130</v>
      </c>
      <c r="G254" s="9">
        <f>SUMIF(险种!E:E,E:E,险种!R:R)-SUMIFS(险种!R:R,险种!U:U,"终止",险种!E:E,E:E)</f>
        <v>0</v>
      </c>
      <c r="H254" s="9">
        <f>SUMIFS(险种!R:R,险种!U:U,"有效",险种!E:E,E:E)</f>
        <v>0</v>
      </c>
      <c r="I254" s="9">
        <f>SUMIF(险种!E:E,E:E,险种!Q:Q)-SUMIFS(险种!Q:Q,险种!U:U,"终止",险种!E:E,E:E)</f>
        <v>0</v>
      </c>
      <c r="J254" s="9">
        <f>SUMIFS(险种!Q:Q,险种!U:U,"有效",险种!E:E,E:E)</f>
        <v>0</v>
      </c>
      <c r="K254" s="10">
        <f>SUMIF(险种!E:E,E:E,险种!W:W)</f>
        <v>0</v>
      </c>
      <c r="L254" s="10">
        <f t="shared" si="12"/>
        <v>0</v>
      </c>
      <c r="M254" s="9">
        <f>SUMIFS(险种!Q:Q,险种!E:E,E:E,险种!V:V,"&lt;=20210506")-SUMIFS(险种!Q:Q,险种!U:U,"终止",险种!E:E,E:E,险种!V:V,"&lt;=20210506")</f>
        <v>0</v>
      </c>
      <c r="N254" s="9">
        <f>SUMIFS(险种!Q:Q,险种!U:U,"有效",险种!E:E,E:E,险种!V:V,"&lt;=20210506")</f>
        <v>0</v>
      </c>
      <c r="O254" s="9">
        <f>SUMIFS(险种!Q:Q,险种!E:E,E:E,险种!V:V,"&lt;=20210510")-SUMIFS(险种!Q:Q,险种!U:U,"终止",险种!E:E,E:E,险种!V:V,"&lt;=20210510")</f>
        <v>0</v>
      </c>
      <c r="P254" s="9">
        <f>SUMIFS(险种!Q:Q,险种!U:U,"有效",险种!E:E,E:E,险种!V:V,"&lt;=20210510")</f>
        <v>0</v>
      </c>
      <c r="Q254" s="10">
        <f>SUMIF(险种!E:E,E:E,险种!Y:Y)</f>
        <v>0</v>
      </c>
      <c r="R254" s="9">
        <f t="shared" si="13"/>
        <v>0</v>
      </c>
      <c r="S254" s="10">
        <f>SUMIF(险种!E:E,E:E,险种!Z:Z)</f>
        <v>0</v>
      </c>
      <c r="T254" s="10">
        <f>SUMIFS(险种!Z:Z,险种!U:U,"有效",险种!E:E,E:E)</f>
        <v>0</v>
      </c>
      <c r="U254" s="10">
        <f>SUMIF(认购!D:D,E:E,认购!E:E)</f>
        <v>200</v>
      </c>
      <c r="V254" s="10">
        <f t="shared" si="14"/>
        <v>0</v>
      </c>
      <c r="W254" s="10">
        <f t="shared" si="15"/>
        <v>0</v>
      </c>
      <c r="X254" s="10">
        <f>SUMIF(保单!R:R,E:E,保单!BE:BE)*IF(U:U&gt;1,1,0)</f>
        <v>0</v>
      </c>
    </row>
    <row r="255" spans="1:24">
      <c r="A255" s="5" t="s">
        <v>26</v>
      </c>
      <c r="B255" s="5" t="s">
        <v>27</v>
      </c>
      <c r="C255" s="5" t="s">
        <v>28</v>
      </c>
      <c r="D255" s="5" t="s">
        <v>462</v>
      </c>
      <c r="E255" s="5">
        <v>5227952842</v>
      </c>
      <c r="F255" s="5" t="s">
        <v>294</v>
      </c>
      <c r="G255" s="9">
        <f>SUMIF(险种!E:E,E:E,险种!R:R)-SUMIFS(险种!R:R,险种!U:U,"终止",险种!E:E,E:E)</f>
        <v>0</v>
      </c>
      <c r="H255" s="9">
        <f>SUMIFS(险种!R:R,险种!U:U,"有效",险种!E:E,E:E)</f>
        <v>0</v>
      </c>
      <c r="I255" s="9">
        <f>SUMIF(险种!E:E,E:E,险种!Q:Q)-SUMIFS(险种!Q:Q,险种!U:U,"终止",险种!E:E,E:E)</f>
        <v>0</v>
      </c>
      <c r="J255" s="9">
        <f>SUMIFS(险种!Q:Q,险种!U:U,"有效",险种!E:E,E:E)</f>
        <v>0</v>
      </c>
      <c r="K255" s="10">
        <f>SUMIF(险种!E:E,E:E,险种!W:W)</f>
        <v>0</v>
      </c>
      <c r="L255" s="10">
        <f t="shared" si="12"/>
        <v>0</v>
      </c>
      <c r="M255" s="9">
        <f>SUMIFS(险种!Q:Q,险种!E:E,E:E,险种!V:V,"&lt;=20210506")-SUMIFS(险种!Q:Q,险种!U:U,"终止",险种!E:E,E:E,险种!V:V,"&lt;=20210506")</f>
        <v>0</v>
      </c>
      <c r="N255" s="9">
        <f>SUMIFS(险种!Q:Q,险种!U:U,"有效",险种!E:E,E:E,险种!V:V,"&lt;=20210506")</f>
        <v>0</v>
      </c>
      <c r="O255" s="9">
        <f>SUMIFS(险种!Q:Q,险种!E:E,E:E,险种!V:V,"&lt;=20210510")-SUMIFS(险种!Q:Q,险种!U:U,"终止",险种!E:E,E:E,险种!V:V,"&lt;=20210510")</f>
        <v>0</v>
      </c>
      <c r="P255" s="9">
        <f>SUMIFS(险种!Q:Q,险种!U:U,"有效",险种!E:E,E:E,险种!V:V,"&lt;=20210510")</f>
        <v>0</v>
      </c>
      <c r="Q255" s="10">
        <f>SUMIF(险种!E:E,E:E,险种!Y:Y)</f>
        <v>0</v>
      </c>
      <c r="R255" s="9">
        <f t="shared" si="13"/>
        <v>0</v>
      </c>
      <c r="S255" s="10">
        <f>SUMIF(险种!E:E,E:E,险种!Z:Z)</f>
        <v>0</v>
      </c>
      <c r="T255" s="10">
        <f>SUMIFS(险种!Z:Z,险种!U:U,"有效",险种!E:E,E:E)</f>
        <v>0</v>
      </c>
      <c r="U255" s="10">
        <f>SUMIF(认购!D:D,E:E,认购!E:E)</f>
        <v>0</v>
      </c>
      <c r="V255" s="10">
        <f t="shared" si="14"/>
        <v>0</v>
      </c>
      <c r="W255" s="10">
        <f t="shared" si="15"/>
        <v>0</v>
      </c>
      <c r="X255" s="10">
        <f>SUMIF(保单!R:R,E:E,保单!BE:BE)*IF(U:U&gt;1,1,0)</f>
        <v>0</v>
      </c>
    </row>
    <row r="256" spans="1:24">
      <c r="A256" s="5" t="s">
        <v>26</v>
      </c>
      <c r="B256" s="5" t="s">
        <v>194</v>
      </c>
      <c r="C256" s="5" t="s">
        <v>414</v>
      </c>
      <c r="D256" s="5" t="s">
        <v>463</v>
      </c>
      <c r="E256" s="5">
        <v>5225001092</v>
      </c>
      <c r="F256" s="5" t="s">
        <v>294</v>
      </c>
      <c r="G256" s="9">
        <f>SUMIF(险种!E:E,E:E,险种!R:R)-SUMIFS(险种!R:R,险种!U:U,"终止",险种!E:E,E:E)</f>
        <v>0</v>
      </c>
      <c r="H256" s="9">
        <f>SUMIFS(险种!R:R,险种!U:U,"有效",险种!E:E,E:E)</f>
        <v>0</v>
      </c>
      <c r="I256" s="9">
        <f>SUMIF(险种!E:E,E:E,险种!Q:Q)-SUMIFS(险种!Q:Q,险种!U:U,"终止",险种!E:E,E:E)</f>
        <v>0</v>
      </c>
      <c r="J256" s="9">
        <f>SUMIFS(险种!Q:Q,险种!U:U,"有效",险种!E:E,E:E)</f>
        <v>0</v>
      </c>
      <c r="K256" s="10">
        <f>SUMIF(险种!E:E,E:E,险种!W:W)</f>
        <v>0</v>
      </c>
      <c r="L256" s="10">
        <f t="shared" si="12"/>
        <v>0</v>
      </c>
      <c r="M256" s="9">
        <f>SUMIFS(险种!Q:Q,险种!E:E,E:E,险种!V:V,"&lt;=20210506")-SUMIFS(险种!Q:Q,险种!U:U,"终止",险种!E:E,E:E,险种!V:V,"&lt;=20210506")</f>
        <v>0</v>
      </c>
      <c r="N256" s="9">
        <f>SUMIFS(险种!Q:Q,险种!U:U,"有效",险种!E:E,E:E,险种!V:V,"&lt;=20210506")</f>
        <v>0</v>
      </c>
      <c r="O256" s="9">
        <f>SUMIFS(险种!Q:Q,险种!E:E,E:E,险种!V:V,"&lt;=20210510")-SUMIFS(险种!Q:Q,险种!U:U,"终止",险种!E:E,E:E,险种!V:V,"&lt;=20210510")</f>
        <v>0</v>
      </c>
      <c r="P256" s="9">
        <f>SUMIFS(险种!Q:Q,险种!U:U,"有效",险种!E:E,E:E,险种!V:V,"&lt;=20210510")</f>
        <v>0</v>
      </c>
      <c r="Q256" s="10">
        <f>SUMIF(险种!E:E,E:E,险种!Y:Y)</f>
        <v>0</v>
      </c>
      <c r="R256" s="9">
        <f t="shared" si="13"/>
        <v>0</v>
      </c>
      <c r="S256" s="10">
        <f>SUMIF(险种!E:E,E:E,险种!Z:Z)</f>
        <v>0</v>
      </c>
      <c r="T256" s="10">
        <f>SUMIFS(险种!Z:Z,险种!U:U,"有效",险种!E:E,E:E)</f>
        <v>0</v>
      </c>
      <c r="U256" s="10">
        <f>SUMIF(认购!D:D,E:E,认购!E:E)</f>
        <v>0</v>
      </c>
      <c r="V256" s="10">
        <f t="shared" si="14"/>
        <v>0</v>
      </c>
      <c r="W256" s="10">
        <f t="shared" si="15"/>
        <v>0</v>
      </c>
      <c r="X256" s="10">
        <f>SUMIF(保单!R:R,E:E,保单!BE:BE)*IF(U:U&gt;1,1,0)</f>
        <v>0</v>
      </c>
    </row>
    <row r="257" spans="1:24">
      <c r="A257" s="5" t="s">
        <v>42</v>
      </c>
      <c r="B257" s="5" t="s">
        <v>43</v>
      </c>
      <c r="C257" s="5" t="s">
        <v>44</v>
      </c>
      <c r="D257" s="5" t="s">
        <v>464</v>
      </c>
      <c r="E257" s="5">
        <v>5212998502</v>
      </c>
      <c r="F257" s="5" t="s">
        <v>294</v>
      </c>
      <c r="G257" s="9">
        <f>SUMIF(险种!E:E,E:E,险种!R:R)-SUMIFS(险种!R:R,险种!U:U,"终止",险种!E:E,E:E)</f>
        <v>0</v>
      </c>
      <c r="H257" s="9">
        <f>SUMIFS(险种!R:R,险种!U:U,"有效",险种!E:E,E:E)</f>
        <v>0</v>
      </c>
      <c r="I257" s="9">
        <f>SUMIF(险种!E:E,E:E,险种!Q:Q)-SUMIFS(险种!Q:Q,险种!U:U,"终止",险种!E:E,E:E)</f>
        <v>0</v>
      </c>
      <c r="J257" s="9">
        <f>SUMIFS(险种!Q:Q,险种!U:U,"有效",险种!E:E,E:E)</f>
        <v>0</v>
      </c>
      <c r="K257" s="10">
        <f>SUMIF(险种!E:E,E:E,险种!W:W)</f>
        <v>0</v>
      </c>
      <c r="L257" s="10">
        <f t="shared" si="12"/>
        <v>0</v>
      </c>
      <c r="M257" s="9">
        <f>SUMIFS(险种!Q:Q,险种!E:E,E:E,险种!V:V,"&lt;=20210506")-SUMIFS(险种!Q:Q,险种!U:U,"终止",险种!E:E,E:E,险种!V:V,"&lt;=20210506")</f>
        <v>0</v>
      </c>
      <c r="N257" s="9">
        <f>SUMIFS(险种!Q:Q,险种!U:U,"有效",险种!E:E,E:E,险种!V:V,"&lt;=20210506")</f>
        <v>0</v>
      </c>
      <c r="O257" s="9">
        <f>SUMIFS(险种!Q:Q,险种!E:E,E:E,险种!V:V,"&lt;=20210510")-SUMIFS(险种!Q:Q,险种!U:U,"终止",险种!E:E,E:E,险种!V:V,"&lt;=20210510")</f>
        <v>0</v>
      </c>
      <c r="P257" s="9">
        <f>SUMIFS(险种!Q:Q,险种!U:U,"有效",险种!E:E,E:E,险种!V:V,"&lt;=20210510")</f>
        <v>0</v>
      </c>
      <c r="Q257" s="10">
        <f>SUMIF(险种!E:E,E:E,险种!Y:Y)</f>
        <v>0</v>
      </c>
      <c r="R257" s="9">
        <f t="shared" si="13"/>
        <v>0</v>
      </c>
      <c r="S257" s="10">
        <f>SUMIF(险种!E:E,E:E,险种!Z:Z)</f>
        <v>0</v>
      </c>
      <c r="T257" s="10">
        <f>SUMIFS(险种!Z:Z,险种!U:U,"有效",险种!E:E,E:E)</f>
        <v>0</v>
      </c>
      <c r="U257" s="10">
        <f>SUMIF(认购!D:D,E:E,认购!E:E)</f>
        <v>0</v>
      </c>
      <c r="V257" s="10">
        <f t="shared" si="14"/>
        <v>0</v>
      </c>
      <c r="W257" s="10">
        <f t="shared" si="15"/>
        <v>0</v>
      </c>
      <c r="X257" s="10">
        <f>SUMIF(保单!R:R,E:E,保单!BE:BE)*IF(U:U&gt;1,1,0)</f>
        <v>0</v>
      </c>
    </row>
    <row r="258" spans="1:24">
      <c r="A258" s="5" t="s">
        <v>42</v>
      </c>
      <c r="B258" s="5" t="s">
        <v>43</v>
      </c>
      <c r="C258" s="5" t="s">
        <v>199</v>
      </c>
      <c r="D258" s="5" t="s">
        <v>200</v>
      </c>
      <c r="E258" s="5">
        <v>5159113652</v>
      </c>
      <c r="F258" s="5" t="s">
        <v>130</v>
      </c>
      <c r="G258" s="9">
        <f>SUMIF(险种!E:E,E:E,险种!R:R)-SUMIFS(险种!R:R,险种!U:U,"终止",险种!E:E,E:E)</f>
        <v>0</v>
      </c>
      <c r="H258" s="9">
        <f>SUMIFS(险种!R:R,险种!U:U,"有效",险种!E:E,E:E)</f>
        <v>0</v>
      </c>
      <c r="I258" s="9">
        <f>SUMIF(险种!E:E,E:E,险种!Q:Q)-SUMIFS(险种!Q:Q,险种!U:U,"终止",险种!E:E,E:E)</f>
        <v>0</v>
      </c>
      <c r="J258" s="9">
        <f>SUMIFS(险种!Q:Q,险种!U:U,"有效",险种!E:E,E:E)</f>
        <v>0</v>
      </c>
      <c r="K258" s="10">
        <f>SUMIF(险种!E:E,E:E,险种!W:W)</f>
        <v>0</v>
      </c>
      <c r="L258" s="10">
        <f t="shared" si="12"/>
        <v>0</v>
      </c>
      <c r="M258" s="9">
        <f>SUMIFS(险种!Q:Q,险种!E:E,E:E,险种!V:V,"&lt;=20210506")-SUMIFS(险种!Q:Q,险种!U:U,"终止",险种!E:E,E:E,险种!V:V,"&lt;=20210506")</f>
        <v>0</v>
      </c>
      <c r="N258" s="9">
        <f>SUMIFS(险种!Q:Q,险种!U:U,"有效",险种!E:E,E:E,险种!V:V,"&lt;=20210506")</f>
        <v>0</v>
      </c>
      <c r="O258" s="9">
        <f>SUMIFS(险种!Q:Q,险种!E:E,E:E,险种!V:V,"&lt;=20210510")-SUMIFS(险种!Q:Q,险种!U:U,"终止",险种!E:E,E:E,险种!V:V,"&lt;=20210510")</f>
        <v>0</v>
      </c>
      <c r="P258" s="9">
        <f>SUMIFS(险种!Q:Q,险种!U:U,"有效",险种!E:E,E:E,险种!V:V,"&lt;=20210510")</f>
        <v>0</v>
      </c>
      <c r="Q258" s="10">
        <f>SUMIF(险种!E:E,E:E,险种!Y:Y)</f>
        <v>0</v>
      </c>
      <c r="R258" s="9">
        <f t="shared" si="13"/>
        <v>0</v>
      </c>
      <c r="S258" s="10">
        <f>SUMIF(险种!E:E,E:E,险种!Z:Z)</f>
        <v>0</v>
      </c>
      <c r="T258" s="10">
        <f>SUMIFS(险种!Z:Z,险种!U:U,"有效",险种!E:E,E:E)</f>
        <v>0</v>
      </c>
      <c r="U258" s="10">
        <f>SUMIF(认购!D:D,E:E,认购!E:E)</f>
        <v>400</v>
      </c>
      <c r="V258" s="10">
        <f t="shared" si="14"/>
        <v>0</v>
      </c>
      <c r="W258" s="10">
        <f t="shared" si="15"/>
        <v>0</v>
      </c>
      <c r="X258" s="10">
        <f>SUMIF(保单!R:R,E:E,保单!BE:BE)*IF(U:U&gt;1,1,0)</f>
        <v>0</v>
      </c>
    </row>
    <row r="259" spans="1:24">
      <c r="A259" s="5" t="s">
        <v>36</v>
      </c>
      <c r="B259" s="5" t="s">
        <v>53</v>
      </c>
      <c r="C259" s="5" t="s">
        <v>54</v>
      </c>
      <c r="D259" s="5" t="s">
        <v>465</v>
      </c>
      <c r="E259" s="5">
        <v>5154900972</v>
      </c>
      <c r="F259" s="5" t="s">
        <v>294</v>
      </c>
      <c r="G259" s="9">
        <f>SUMIF(险种!E:E,E:E,险种!R:R)-SUMIFS(险种!R:R,险种!U:U,"终止",险种!E:E,E:E)</f>
        <v>0</v>
      </c>
      <c r="H259" s="9">
        <f>SUMIFS(险种!R:R,险种!U:U,"有效",险种!E:E,E:E)</f>
        <v>0</v>
      </c>
      <c r="I259" s="9">
        <f>SUMIF(险种!E:E,E:E,险种!Q:Q)-SUMIFS(险种!Q:Q,险种!U:U,"终止",险种!E:E,E:E)</f>
        <v>0</v>
      </c>
      <c r="J259" s="9">
        <f>SUMIFS(险种!Q:Q,险种!U:U,"有效",险种!E:E,E:E)</f>
        <v>0</v>
      </c>
      <c r="K259" s="10">
        <f>SUMIF(险种!E:E,E:E,险种!W:W)</f>
        <v>0</v>
      </c>
      <c r="L259" s="10">
        <f t="shared" ref="L259:L307" si="16">IF(K:K&gt;=1,1,0)</f>
        <v>0</v>
      </c>
      <c r="M259" s="9">
        <f>SUMIFS(险种!Q:Q,险种!E:E,E:E,险种!V:V,"&lt;=20210506")-SUMIFS(险种!Q:Q,险种!U:U,"终止",险种!E:E,E:E,险种!V:V,"&lt;=20210506")</f>
        <v>0</v>
      </c>
      <c r="N259" s="9">
        <f>SUMIFS(险种!Q:Q,险种!U:U,"有效",险种!E:E,E:E,险种!V:V,"&lt;=20210506")</f>
        <v>0</v>
      </c>
      <c r="O259" s="9">
        <f>SUMIFS(险种!Q:Q,险种!E:E,E:E,险种!V:V,"&lt;=20210510")-SUMIFS(险种!Q:Q,险种!U:U,"终止",险种!E:E,E:E,险种!V:V,"&lt;=20210510")</f>
        <v>0</v>
      </c>
      <c r="P259" s="9">
        <f>SUMIFS(险种!Q:Q,险种!U:U,"有效",险种!E:E,E:E,险种!V:V,"&lt;=20210510")</f>
        <v>0</v>
      </c>
      <c r="Q259" s="10">
        <f>SUMIF(险种!E:E,E:E,险种!Y:Y)</f>
        <v>0</v>
      </c>
      <c r="R259" s="9">
        <f t="shared" ref="R259:R307" si="17">MAX(_xlfn.IFS(OR(Q:Q=1,Q:Q=2),I:I*0.1,Q:Q&gt;=3,I:I*0.2,Q:Q=0,0),IF(I:I&gt;=20000,I:I*0.2,0))</f>
        <v>0</v>
      </c>
      <c r="S259" s="10">
        <f>SUMIF(险种!E:E,E:E,险种!Z:Z)</f>
        <v>0</v>
      </c>
      <c r="T259" s="10">
        <f>SUMIFS(险种!Z:Z,险种!U:U,"有效",险种!E:E,E:E)</f>
        <v>0</v>
      </c>
      <c r="U259" s="10">
        <f>SUMIF(认购!D:D,E:E,认购!E:E)</f>
        <v>0</v>
      </c>
      <c r="V259" s="10">
        <f t="shared" ref="V259:V307" si="18">_xlfn.IFS(O:O&gt;=3000,U:U*0.5,O:O&gt;=5000,U:U,O:O&lt;3000,0)</f>
        <v>0</v>
      </c>
      <c r="W259" s="10">
        <f t="shared" ref="W259:W307" si="19">_xlfn.IFS(P:P&gt;=3000,U:U*0.5,P:P&gt;=5000,U:U,P:P&lt;3000,0)</f>
        <v>0</v>
      </c>
      <c r="X259" s="10">
        <f>SUMIF(保单!R:R,E:E,保单!BE:BE)*IF(U:U&gt;1,1,0)</f>
        <v>0</v>
      </c>
    </row>
    <row r="260" spans="1:24">
      <c r="A260" s="5" t="s">
        <v>36</v>
      </c>
      <c r="B260" s="5" t="s">
        <v>53</v>
      </c>
      <c r="C260" s="5" t="s">
        <v>54</v>
      </c>
      <c r="D260" s="5" t="s">
        <v>466</v>
      </c>
      <c r="E260" s="5">
        <v>5153091482</v>
      </c>
      <c r="F260" s="5" t="s">
        <v>294</v>
      </c>
      <c r="G260" s="9">
        <f>SUMIF(险种!E:E,E:E,险种!R:R)-SUMIFS(险种!R:R,险种!U:U,"终止",险种!E:E,E:E)</f>
        <v>0</v>
      </c>
      <c r="H260" s="9">
        <f>SUMIFS(险种!R:R,险种!U:U,"有效",险种!E:E,E:E)</f>
        <v>0</v>
      </c>
      <c r="I260" s="9">
        <f>SUMIF(险种!E:E,E:E,险种!Q:Q)-SUMIFS(险种!Q:Q,险种!U:U,"终止",险种!E:E,E:E)</f>
        <v>0</v>
      </c>
      <c r="J260" s="9">
        <f>SUMIFS(险种!Q:Q,险种!U:U,"有效",险种!E:E,E:E)</f>
        <v>0</v>
      </c>
      <c r="K260" s="10">
        <f>SUMIF(险种!E:E,E:E,险种!W:W)</f>
        <v>0</v>
      </c>
      <c r="L260" s="10">
        <f t="shared" si="16"/>
        <v>0</v>
      </c>
      <c r="M260" s="9">
        <f>SUMIFS(险种!Q:Q,险种!E:E,E:E,险种!V:V,"&lt;=20210506")-SUMIFS(险种!Q:Q,险种!U:U,"终止",险种!E:E,E:E,险种!V:V,"&lt;=20210506")</f>
        <v>0</v>
      </c>
      <c r="N260" s="9">
        <f>SUMIFS(险种!Q:Q,险种!U:U,"有效",险种!E:E,E:E,险种!V:V,"&lt;=20210506")</f>
        <v>0</v>
      </c>
      <c r="O260" s="9">
        <f>SUMIFS(险种!Q:Q,险种!E:E,E:E,险种!V:V,"&lt;=20210510")-SUMIFS(险种!Q:Q,险种!U:U,"终止",险种!E:E,E:E,险种!V:V,"&lt;=20210510")</f>
        <v>0</v>
      </c>
      <c r="P260" s="9">
        <f>SUMIFS(险种!Q:Q,险种!U:U,"有效",险种!E:E,E:E,险种!V:V,"&lt;=20210510")</f>
        <v>0</v>
      </c>
      <c r="Q260" s="10">
        <f>SUMIF(险种!E:E,E:E,险种!Y:Y)</f>
        <v>0</v>
      </c>
      <c r="R260" s="9">
        <f t="shared" si="17"/>
        <v>0</v>
      </c>
      <c r="S260" s="10">
        <f>SUMIF(险种!E:E,E:E,险种!Z:Z)</f>
        <v>0</v>
      </c>
      <c r="T260" s="10">
        <f>SUMIFS(险种!Z:Z,险种!U:U,"有效",险种!E:E,E:E)</f>
        <v>0</v>
      </c>
      <c r="U260" s="10">
        <f>SUMIF(认购!D:D,E:E,认购!E:E)</f>
        <v>0</v>
      </c>
      <c r="V260" s="10">
        <f t="shared" si="18"/>
        <v>0</v>
      </c>
      <c r="W260" s="10">
        <f t="shared" si="19"/>
        <v>0</v>
      </c>
      <c r="X260" s="10">
        <f>SUMIF(保单!R:R,E:E,保单!BE:BE)*IF(U:U&gt;1,1,0)</f>
        <v>0</v>
      </c>
    </row>
    <row r="261" spans="1:24">
      <c r="A261" s="5" t="s">
        <v>36</v>
      </c>
      <c r="B261" s="5" t="s">
        <v>53</v>
      </c>
      <c r="C261" s="5" t="s">
        <v>54</v>
      </c>
      <c r="D261" s="5" t="s">
        <v>467</v>
      </c>
      <c r="E261" s="5">
        <v>5147890662</v>
      </c>
      <c r="F261" s="5" t="s">
        <v>294</v>
      </c>
      <c r="G261" s="9">
        <f>SUMIF(险种!E:E,E:E,险种!R:R)-SUMIFS(险种!R:R,险种!U:U,"终止",险种!E:E,E:E)</f>
        <v>0</v>
      </c>
      <c r="H261" s="9">
        <f>SUMIFS(险种!R:R,险种!U:U,"有效",险种!E:E,E:E)</f>
        <v>0</v>
      </c>
      <c r="I261" s="9">
        <f>SUMIF(险种!E:E,E:E,险种!Q:Q)-SUMIFS(险种!Q:Q,险种!U:U,"终止",险种!E:E,E:E)</f>
        <v>0</v>
      </c>
      <c r="J261" s="9">
        <f>SUMIFS(险种!Q:Q,险种!U:U,"有效",险种!E:E,E:E)</f>
        <v>0</v>
      </c>
      <c r="K261" s="10">
        <f>SUMIF(险种!E:E,E:E,险种!W:W)</f>
        <v>0</v>
      </c>
      <c r="L261" s="10">
        <f t="shared" si="16"/>
        <v>0</v>
      </c>
      <c r="M261" s="9">
        <f>SUMIFS(险种!Q:Q,险种!E:E,E:E,险种!V:V,"&lt;=20210506")-SUMIFS(险种!Q:Q,险种!U:U,"终止",险种!E:E,E:E,险种!V:V,"&lt;=20210506")</f>
        <v>0</v>
      </c>
      <c r="N261" s="9">
        <f>SUMIFS(险种!Q:Q,险种!U:U,"有效",险种!E:E,E:E,险种!V:V,"&lt;=20210506")</f>
        <v>0</v>
      </c>
      <c r="O261" s="9">
        <f>SUMIFS(险种!Q:Q,险种!E:E,E:E,险种!V:V,"&lt;=20210510")-SUMIFS(险种!Q:Q,险种!U:U,"终止",险种!E:E,E:E,险种!V:V,"&lt;=20210510")</f>
        <v>0</v>
      </c>
      <c r="P261" s="9">
        <f>SUMIFS(险种!Q:Q,险种!U:U,"有效",险种!E:E,E:E,险种!V:V,"&lt;=20210510")</f>
        <v>0</v>
      </c>
      <c r="Q261" s="10">
        <f>SUMIF(险种!E:E,E:E,险种!Y:Y)</f>
        <v>0</v>
      </c>
      <c r="R261" s="9">
        <f t="shared" si="17"/>
        <v>0</v>
      </c>
      <c r="S261" s="10">
        <f>SUMIF(险种!E:E,E:E,险种!Z:Z)</f>
        <v>0</v>
      </c>
      <c r="T261" s="10">
        <f>SUMIFS(险种!Z:Z,险种!U:U,"有效",险种!E:E,E:E)</f>
        <v>0</v>
      </c>
      <c r="U261" s="10">
        <f>SUMIF(认购!D:D,E:E,认购!E:E)</f>
        <v>0</v>
      </c>
      <c r="V261" s="10">
        <f t="shared" si="18"/>
        <v>0</v>
      </c>
      <c r="W261" s="10">
        <f t="shared" si="19"/>
        <v>0</v>
      </c>
      <c r="X261" s="10">
        <f>SUMIF(保单!R:R,E:E,保单!BE:BE)*IF(U:U&gt;1,1,0)</f>
        <v>0</v>
      </c>
    </row>
    <row r="262" spans="1:24">
      <c r="A262" s="5" t="s">
        <v>26</v>
      </c>
      <c r="B262" s="5" t="s">
        <v>194</v>
      </c>
      <c r="C262" s="5" t="s">
        <v>307</v>
      </c>
      <c r="D262" s="5" t="s">
        <v>468</v>
      </c>
      <c r="E262" s="5">
        <v>5118165112</v>
      </c>
      <c r="F262" s="5" t="s">
        <v>294</v>
      </c>
      <c r="G262" s="9">
        <f>SUMIF(险种!E:E,E:E,险种!R:R)-SUMIFS(险种!R:R,险种!U:U,"终止",险种!E:E,E:E)</f>
        <v>0</v>
      </c>
      <c r="H262" s="9">
        <f>SUMIFS(险种!R:R,险种!U:U,"有效",险种!E:E,E:E)</f>
        <v>0</v>
      </c>
      <c r="I262" s="9">
        <f>SUMIF(险种!E:E,E:E,险种!Q:Q)-SUMIFS(险种!Q:Q,险种!U:U,"终止",险种!E:E,E:E)</f>
        <v>0</v>
      </c>
      <c r="J262" s="9">
        <f>SUMIFS(险种!Q:Q,险种!U:U,"有效",险种!E:E,E:E)</f>
        <v>0</v>
      </c>
      <c r="K262" s="10">
        <f>SUMIF(险种!E:E,E:E,险种!W:W)</f>
        <v>0</v>
      </c>
      <c r="L262" s="10">
        <f t="shared" si="16"/>
        <v>0</v>
      </c>
      <c r="M262" s="9">
        <f>SUMIFS(险种!Q:Q,险种!E:E,E:E,险种!V:V,"&lt;=20210506")-SUMIFS(险种!Q:Q,险种!U:U,"终止",险种!E:E,E:E,险种!V:V,"&lt;=20210506")</f>
        <v>0</v>
      </c>
      <c r="N262" s="9">
        <f>SUMIFS(险种!Q:Q,险种!U:U,"有效",险种!E:E,E:E,险种!V:V,"&lt;=20210506")</f>
        <v>0</v>
      </c>
      <c r="O262" s="9">
        <f>SUMIFS(险种!Q:Q,险种!E:E,E:E,险种!V:V,"&lt;=20210510")-SUMIFS(险种!Q:Q,险种!U:U,"终止",险种!E:E,E:E,险种!V:V,"&lt;=20210510")</f>
        <v>0</v>
      </c>
      <c r="P262" s="9">
        <f>SUMIFS(险种!Q:Q,险种!U:U,"有效",险种!E:E,E:E,险种!V:V,"&lt;=20210510")</f>
        <v>0</v>
      </c>
      <c r="Q262" s="10">
        <f>SUMIF(险种!E:E,E:E,险种!Y:Y)</f>
        <v>0</v>
      </c>
      <c r="R262" s="9">
        <f t="shared" si="17"/>
        <v>0</v>
      </c>
      <c r="S262" s="10">
        <f>SUMIF(险种!E:E,E:E,险种!Z:Z)</f>
        <v>0</v>
      </c>
      <c r="T262" s="10">
        <f>SUMIFS(险种!Z:Z,险种!U:U,"有效",险种!E:E,E:E)</f>
        <v>0</v>
      </c>
      <c r="U262" s="10">
        <f>SUMIF(认购!D:D,E:E,认购!E:E)</f>
        <v>0</v>
      </c>
      <c r="V262" s="10">
        <f t="shared" si="18"/>
        <v>0</v>
      </c>
      <c r="W262" s="10">
        <f t="shared" si="19"/>
        <v>0</v>
      </c>
      <c r="X262" s="10">
        <f>SUMIF(保单!R:R,E:E,保单!BE:BE)*IF(U:U&gt;1,1,0)</f>
        <v>0</v>
      </c>
    </row>
    <row r="263" spans="1:24">
      <c r="A263" s="5" t="s">
        <v>26</v>
      </c>
      <c r="B263" s="5" t="s">
        <v>194</v>
      </c>
      <c r="C263" s="5" t="s">
        <v>414</v>
      </c>
      <c r="D263" s="5" t="s">
        <v>469</v>
      </c>
      <c r="E263" s="5">
        <v>5118158812</v>
      </c>
      <c r="F263" s="5" t="s">
        <v>294</v>
      </c>
      <c r="G263" s="9">
        <f>SUMIF(险种!E:E,E:E,险种!R:R)-SUMIFS(险种!R:R,险种!U:U,"终止",险种!E:E,E:E)</f>
        <v>0</v>
      </c>
      <c r="H263" s="9">
        <f>SUMIFS(险种!R:R,险种!U:U,"有效",险种!E:E,E:E)</f>
        <v>0</v>
      </c>
      <c r="I263" s="9">
        <f>SUMIF(险种!E:E,E:E,险种!Q:Q)-SUMIFS(险种!Q:Q,险种!U:U,"终止",险种!E:E,E:E)</f>
        <v>0</v>
      </c>
      <c r="J263" s="9">
        <f>SUMIFS(险种!Q:Q,险种!U:U,"有效",险种!E:E,E:E)</f>
        <v>0</v>
      </c>
      <c r="K263" s="10">
        <f>SUMIF(险种!E:E,E:E,险种!W:W)</f>
        <v>0</v>
      </c>
      <c r="L263" s="10">
        <f t="shared" si="16"/>
        <v>0</v>
      </c>
      <c r="M263" s="9">
        <f>SUMIFS(险种!Q:Q,险种!E:E,E:E,险种!V:V,"&lt;=20210506")-SUMIFS(险种!Q:Q,险种!U:U,"终止",险种!E:E,E:E,险种!V:V,"&lt;=20210506")</f>
        <v>0</v>
      </c>
      <c r="N263" s="9">
        <f>SUMIFS(险种!Q:Q,险种!U:U,"有效",险种!E:E,E:E,险种!V:V,"&lt;=20210506")</f>
        <v>0</v>
      </c>
      <c r="O263" s="9">
        <f>SUMIFS(险种!Q:Q,险种!E:E,E:E,险种!V:V,"&lt;=20210510")-SUMIFS(险种!Q:Q,险种!U:U,"终止",险种!E:E,E:E,险种!V:V,"&lt;=20210510")</f>
        <v>0</v>
      </c>
      <c r="P263" s="9">
        <f>SUMIFS(险种!Q:Q,险种!U:U,"有效",险种!E:E,E:E,险种!V:V,"&lt;=20210510")</f>
        <v>0</v>
      </c>
      <c r="Q263" s="10">
        <f>SUMIF(险种!E:E,E:E,险种!Y:Y)</f>
        <v>0</v>
      </c>
      <c r="R263" s="9">
        <f t="shared" si="17"/>
        <v>0</v>
      </c>
      <c r="S263" s="10">
        <f>SUMIF(险种!E:E,E:E,险种!Z:Z)</f>
        <v>0</v>
      </c>
      <c r="T263" s="10">
        <f>SUMIFS(险种!Z:Z,险种!U:U,"有效",险种!E:E,E:E)</f>
        <v>0</v>
      </c>
      <c r="U263" s="10">
        <f>SUMIF(认购!D:D,E:E,认购!E:E)</f>
        <v>0</v>
      </c>
      <c r="V263" s="10">
        <f t="shared" si="18"/>
        <v>0</v>
      </c>
      <c r="W263" s="10">
        <f t="shared" si="19"/>
        <v>0</v>
      </c>
      <c r="X263" s="10">
        <f>SUMIF(保单!R:R,E:E,保单!BE:BE)*IF(U:U&gt;1,1,0)</f>
        <v>0</v>
      </c>
    </row>
    <row r="264" spans="1:24">
      <c r="A264" s="5" t="s">
        <v>36</v>
      </c>
      <c r="B264" s="5" t="s">
        <v>53</v>
      </c>
      <c r="C264" s="5" t="s">
        <v>54</v>
      </c>
      <c r="D264" s="5" t="s">
        <v>470</v>
      </c>
      <c r="E264" s="5">
        <v>5060890732</v>
      </c>
      <c r="F264" s="5" t="s">
        <v>294</v>
      </c>
      <c r="G264" s="9">
        <f>SUMIF(险种!E:E,E:E,险种!R:R)-SUMIFS(险种!R:R,险种!U:U,"终止",险种!E:E,E:E)</f>
        <v>0</v>
      </c>
      <c r="H264" s="9">
        <f>SUMIFS(险种!R:R,险种!U:U,"有效",险种!E:E,E:E)</f>
        <v>0</v>
      </c>
      <c r="I264" s="9">
        <f>SUMIF(险种!E:E,E:E,险种!Q:Q)-SUMIFS(险种!Q:Q,险种!U:U,"终止",险种!E:E,E:E)</f>
        <v>0</v>
      </c>
      <c r="J264" s="9">
        <f>SUMIFS(险种!Q:Q,险种!U:U,"有效",险种!E:E,E:E)</f>
        <v>0</v>
      </c>
      <c r="K264" s="10">
        <f>SUMIF(险种!E:E,E:E,险种!W:W)</f>
        <v>0</v>
      </c>
      <c r="L264" s="10">
        <f t="shared" si="16"/>
        <v>0</v>
      </c>
      <c r="M264" s="9">
        <f>SUMIFS(险种!Q:Q,险种!E:E,E:E,险种!V:V,"&lt;=20210506")-SUMIFS(险种!Q:Q,险种!U:U,"终止",险种!E:E,E:E,险种!V:V,"&lt;=20210506")</f>
        <v>0</v>
      </c>
      <c r="N264" s="9">
        <f>SUMIFS(险种!Q:Q,险种!U:U,"有效",险种!E:E,E:E,险种!V:V,"&lt;=20210506")</f>
        <v>0</v>
      </c>
      <c r="O264" s="9">
        <f>SUMIFS(险种!Q:Q,险种!E:E,E:E,险种!V:V,"&lt;=20210510")-SUMIFS(险种!Q:Q,险种!U:U,"终止",险种!E:E,E:E,险种!V:V,"&lt;=20210510")</f>
        <v>0</v>
      </c>
      <c r="P264" s="9">
        <f>SUMIFS(险种!Q:Q,险种!U:U,"有效",险种!E:E,E:E,险种!V:V,"&lt;=20210510")</f>
        <v>0</v>
      </c>
      <c r="Q264" s="10">
        <f>SUMIF(险种!E:E,E:E,险种!Y:Y)</f>
        <v>0</v>
      </c>
      <c r="R264" s="9">
        <f t="shared" si="17"/>
        <v>0</v>
      </c>
      <c r="S264" s="10">
        <f>SUMIF(险种!E:E,E:E,险种!Z:Z)</f>
        <v>0</v>
      </c>
      <c r="T264" s="10">
        <f>SUMIFS(险种!Z:Z,险种!U:U,"有效",险种!E:E,E:E)</f>
        <v>0</v>
      </c>
      <c r="U264" s="10">
        <f>SUMIF(认购!D:D,E:E,认购!E:E)</f>
        <v>0</v>
      </c>
      <c r="V264" s="10">
        <f t="shared" si="18"/>
        <v>0</v>
      </c>
      <c r="W264" s="10">
        <f t="shared" si="19"/>
        <v>0</v>
      </c>
      <c r="X264" s="10">
        <f>SUMIF(保单!R:R,E:E,保单!BE:BE)*IF(U:U&gt;1,1,0)</f>
        <v>0</v>
      </c>
    </row>
    <row r="265" spans="1:24">
      <c r="A265" s="5" t="s">
        <v>26</v>
      </c>
      <c r="B265" s="5" t="s">
        <v>161</v>
      </c>
      <c r="C265" s="5" t="s">
        <v>192</v>
      </c>
      <c r="D265" s="5" t="s">
        <v>471</v>
      </c>
      <c r="E265" s="5">
        <v>5037225432</v>
      </c>
      <c r="F265" s="5" t="s">
        <v>126</v>
      </c>
      <c r="G265" s="9">
        <f>SUMIF(险种!E:E,E:E,险种!R:R)-SUMIFS(险种!R:R,险种!U:U,"终止",险种!E:E,E:E)</f>
        <v>0</v>
      </c>
      <c r="H265" s="9">
        <f>SUMIFS(险种!R:R,险种!U:U,"有效",险种!E:E,E:E)</f>
        <v>0</v>
      </c>
      <c r="I265" s="9">
        <f>SUMIF(险种!E:E,E:E,险种!Q:Q)-SUMIFS(险种!Q:Q,险种!U:U,"终止",险种!E:E,E:E)</f>
        <v>0</v>
      </c>
      <c r="J265" s="9">
        <f>SUMIFS(险种!Q:Q,险种!U:U,"有效",险种!E:E,E:E)</f>
        <v>0</v>
      </c>
      <c r="K265" s="10">
        <f>SUMIF(险种!E:E,E:E,险种!W:W)</f>
        <v>0</v>
      </c>
      <c r="L265" s="10">
        <f t="shared" si="16"/>
        <v>0</v>
      </c>
      <c r="M265" s="9">
        <f>SUMIFS(险种!Q:Q,险种!E:E,E:E,险种!V:V,"&lt;=20210506")-SUMIFS(险种!Q:Q,险种!U:U,"终止",险种!E:E,E:E,险种!V:V,"&lt;=20210506")</f>
        <v>0</v>
      </c>
      <c r="N265" s="9">
        <f>SUMIFS(险种!Q:Q,险种!U:U,"有效",险种!E:E,E:E,险种!V:V,"&lt;=20210506")</f>
        <v>0</v>
      </c>
      <c r="O265" s="9">
        <f>SUMIFS(险种!Q:Q,险种!E:E,E:E,险种!V:V,"&lt;=20210510")-SUMIFS(险种!Q:Q,险种!U:U,"终止",险种!E:E,E:E,险种!V:V,"&lt;=20210510")</f>
        <v>0</v>
      </c>
      <c r="P265" s="9">
        <f>SUMIFS(险种!Q:Q,险种!U:U,"有效",险种!E:E,E:E,险种!V:V,"&lt;=20210510")</f>
        <v>0</v>
      </c>
      <c r="Q265" s="10">
        <f>SUMIF(险种!E:E,E:E,险种!Y:Y)</f>
        <v>0</v>
      </c>
      <c r="R265" s="9">
        <f t="shared" si="17"/>
        <v>0</v>
      </c>
      <c r="S265" s="10">
        <f>SUMIF(险种!E:E,E:E,险种!Z:Z)</f>
        <v>0</v>
      </c>
      <c r="T265" s="10">
        <f>SUMIFS(险种!Z:Z,险种!U:U,"有效",险种!E:E,E:E)</f>
        <v>0</v>
      </c>
      <c r="U265" s="10">
        <f>SUMIF(认购!D:D,E:E,认购!E:E)</f>
        <v>0</v>
      </c>
      <c r="V265" s="10">
        <f t="shared" si="18"/>
        <v>0</v>
      </c>
      <c r="W265" s="10">
        <f t="shared" si="19"/>
        <v>0</v>
      </c>
      <c r="X265" s="10">
        <f>SUMIF(保单!R:R,E:E,保单!BE:BE)*IF(U:U&gt;1,1,0)</f>
        <v>0</v>
      </c>
    </row>
    <row r="266" spans="1:24">
      <c r="A266" s="5" t="s">
        <v>36</v>
      </c>
      <c r="B266" s="5" t="s">
        <v>53</v>
      </c>
      <c r="C266" s="5" t="s">
        <v>54</v>
      </c>
      <c r="D266" s="5" t="s">
        <v>472</v>
      </c>
      <c r="E266" s="5">
        <v>865718112</v>
      </c>
      <c r="F266" s="5" t="s">
        <v>294</v>
      </c>
      <c r="G266" s="9">
        <f>SUMIF(险种!E:E,E:E,险种!R:R)-SUMIFS(险种!R:R,险种!U:U,"终止",险种!E:E,E:E)</f>
        <v>0</v>
      </c>
      <c r="H266" s="9">
        <f>SUMIFS(险种!R:R,险种!U:U,"有效",险种!E:E,E:E)</f>
        <v>0</v>
      </c>
      <c r="I266" s="9">
        <f>SUMIF(险种!E:E,E:E,险种!Q:Q)-SUMIFS(险种!Q:Q,险种!U:U,"终止",险种!E:E,E:E)</f>
        <v>0</v>
      </c>
      <c r="J266" s="9">
        <f>SUMIFS(险种!Q:Q,险种!U:U,"有效",险种!E:E,E:E)</f>
        <v>0</v>
      </c>
      <c r="K266" s="10">
        <f>SUMIF(险种!E:E,E:E,险种!W:W)</f>
        <v>0</v>
      </c>
      <c r="L266" s="10">
        <f t="shared" si="16"/>
        <v>0</v>
      </c>
      <c r="M266" s="9">
        <f>SUMIFS(险种!Q:Q,险种!E:E,E:E,险种!V:V,"&lt;=20210506")-SUMIFS(险种!Q:Q,险种!U:U,"终止",险种!E:E,E:E,险种!V:V,"&lt;=20210506")</f>
        <v>0</v>
      </c>
      <c r="N266" s="9">
        <f>SUMIFS(险种!Q:Q,险种!U:U,"有效",险种!E:E,E:E,险种!V:V,"&lt;=20210506")</f>
        <v>0</v>
      </c>
      <c r="O266" s="9">
        <f>SUMIFS(险种!Q:Q,险种!E:E,E:E,险种!V:V,"&lt;=20210510")-SUMIFS(险种!Q:Q,险种!U:U,"终止",险种!E:E,E:E,险种!V:V,"&lt;=20210510")</f>
        <v>0</v>
      </c>
      <c r="P266" s="9">
        <f>SUMIFS(险种!Q:Q,险种!U:U,"有效",险种!E:E,E:E,险种!V:V,"&lt;=20210510")</f>
        <v>0</v>
      </c>
      <c r="Q266" s="10">
        <f>SUMIF(险种!E:E,E:E,险种!Y:Y)</f>
        <v>0</v>
      </c>
      <c r="R266" s="9">
        <f t="shared" si="17"/>
        <v>0</v>
      </c>
      <c r="S266" s="10">
        <f>SUMIF(险种!E:E,E:E,险种!Z:Z)</f>
        <v>0</v>
      </c>
      <c r="T266" s="10">
        <f>SUMIFS(险种!Z:Z,险种!U:U,"有效",险种!E:E,E:E)</f>
        <v>0</v>
      </c>
      <c r="U266" s="10">
        <f>SUMIF(认购!D:D,E:E,认购!E:E)</f>
        <v>0</v>
      </c>
      <c r="V266" s="10">
        <f t="shared" si="18"/>
        <v>0</v>
      </c>
      <c r="W266" s="10">
        <f t="shared" si="19"/>
        <v>0</v>
      </c>
      <c r="X266" s="10">
        <f>SUMIF(保单!R:R,E:E,保单!BE:BE)*IF(U:U&gt;1,1,0)</f>
        <v>0</v>
      </c>
    </row>
    <row r="267" spans="1:24">
      <c r="A267" s="5" t="s">
        <v>36</v>
      </c>
      <c r="B267" s="5" t="s">
        <v>53</v>
      </c>
      <c r="C267" s="5" t="s">
        <v>54</v>
      </c>
      <c r="D267" s="5" t="s">
        <v>473</v>
      </c>
      <c r="E267" s="5">
        <v>864735132</v>
      </c>
      <c r="F267" s="5" t="s">
        <v>294</v>
      </c>
      <c r="G267" s="9">
        <f>SUMIF(险种!E:E,E:E,险种!R:R)-SUMIFS(险种!R:R,险种!U:U,"终止",险种!E:E,E:E)</f>
        <v>0</v>
      </c>
      <c r="H267" s="9">
        <f>SUMIFS(险种!R:R,险种!U:U,"有效",险种!E:E,E:E)</f>
        <v>0</v>
      </c>
      <c r="I267" s="9">
        <f>SUMIF(险种!E:E,E:E,险种!Q:Q)-SUMIFS(险种!Q:Q,险种!U:U,"终止",险种!E:E,E:E)</f>
        <v>0</v>
      </c>
      <c r="J267" s="9">
        <f>SUMIFS(险种!Q:Q,险种!U:U,"有效",险种!E:E,E:E)</f>
        <v>0</v>
      </c>
      <c r="K267" s="10">
        <f>SUMIF(险种!E:E,E:E,险种!W:W)</f>
        <v>0</v>
      </c>
      <c r="L267" s="10">
        <f t="shared" si="16"/>
        <v>0</v>
      </c>
      <c r="M267" s="9">
        <f>SUMIFS(险种!Q:Q,险种!E:E,E:E,险种!V:V,"&lt;=20210506")-SUMIFS(险种!Q:Q,险种!U:U,"终止",险种!E:E,E:E,险种!V:V,"&lt;=20210506")</f>
        <v>0</v>
      </c>
      <c r="N267" s="9">
        <f>SUMIFS(险种!Q:Q,险种!U:U,"有效",险种!E:E,E:E,险种!V:V,"&lt;=20210506")</f>
        <v>0</v>
      </c>
      <c r="O267" s="9">
        <f>SUMIFS(险种!Q:Q,险种!E:E,E:E,险种!V:V,"&lt;=20210510")-SUMIFS(险种!Q:Q,险种!U:U,"终止",险种!E:E,E:E,险种!V:V,"&lt;=20210510")</f>
        <v>0</v>
      </c>
      <c r="P267" s="9">
        <f>SUMIFS(险种!Q:Q,险种!U:U,"有效",险种!E:E,E:E,险种!V:V,"&lt;=20210510")</f>
        <v>0</v>
      </c>
      <c r="Q267" s="10">
        <f>SUMIF(险种!E:E,E:E,险种!Y:Y)</f>
        <v>0</v>
      </c>
      <c r="R267" s="9">
        <f t="shared" si="17"/>
        <v>0</v>
      </c>
      <c r="S267" s="10">
        <f>SUMIF(险种!E:E,E:E,险种!Z:Z)</f>
        <v>0</v>
      </c>
      <c r="T267" s="10">
        <f>SUMIFS(险种!Z:Z,险种!U:U,"有效",险种!E:E,E:E)</f>
        <v>0</v>
      </c>
      <c r="U267" s="10">
        <f>SUMIF(认购!D:D,E:E,认购!E:E)</f>
        <v>0</v>
      </c>
      <c r="V267" s="10">
        <f t="shared" si="18"/>
        <v>0</v>
      </c>
      <c r="W267" s="10">
        <f t="shared" si="19"/>
        <v>0</v>
      </c>
      <c r="X267" s="10">
        <f>SUMIF(保单!R:R,E:E,保单!BE:BE)*IF(U:U&gt;1,1,0)</f>
        <v>0</v>
      </c>
    </row>
    <row r="268" spans="1:24">
      <c r="A268" s="5" t="s">
        <v>36</v>
      </c>
      <c r="B268" s="5" t="s">
        <v>53</v>
      </c>
      <c r="C268" s="5" t="s">
        <v>54</v>
      </c>
      <c r="D268" s="5" t="s">
        <v>474</v>
      </c>
      <c r="E268" s="5">
        <v>846503872</v>
      </c>
      <c r="F268" s="5" t="s">
        <v>294</v>
      </c>
      <c r="G268" s="9">
        <f>SUMIF(险种!E:E,E:E,险种!R:R)-SUMIFS(险种!R:R,险种!U:U,"终止",险种!E:E,E:E)</f>
        <v>0</v>
      </c>
      <c r="H268" s="9">
        <f>SUMIFS(险种!R:R,险种!U:U,"有效",险种!E:E,E:E)</f>
        <v>0</v>
      </c>
      <c r="I268" s="9">
        <f>SUMIF(险种!E:E,E:E,险种!Q:Q)-SUMIFS(险种!Q:Q,险种!U:U,"终止",险种!E:E,E:E)</f>
        <v>0</v>
      </c>
      <c r="J268" s="9">
        <f>SUMIFS(险种!Q:Q,险种!U:U,"有效",险种!E:E,E:E)</f>
        <v>0</v>
      </c>
      <c r="K268" s="10">
        <f>SUMIF(险种!E:E,E:E,险种!W:W)</f>
        <v>0</v>
      </c>
      <c r="L268" s="10">
        <f t="shared" si="16"/>
        <v>0</v>
      </c>
      <c r="M268" s="9">
        <f>SUMIFS(险种!Q:Q,险种!E:E,E:E,险种!V:V,"&lt;=20210506")-SUMIFS(险种!Q:Q,险种!U:U,"终止",险种!E:E,E:E,险种!V:V,"&lt;=20210506")</f>
        <v>0</v>
      </c>
      <c r="N268" s="9">
        <f>SUMIFS(险种!Q:Q,险种!U:U,"有效",险种!E:E,E:E,险种!V:V,"&lt;=20210506")</f>
        <v>0</v>
      </c>
      <c r="O268" s="9">
        <f>SUMIFS(险种!Q:Q,险种!E:E,E:E,险种!V:V,"&lt;=20210510")-SUMIFS(险种!Q:Q,险种!U:U,"终止",险种!E:E,E:E,险种!V:V,"&lt;=20210510")</f>
        <v>0</v>
      </c>
      <c r="P268" s="9">
        <f>SUMIFS(险种!Q:Q,险种!U:U,"有效",险种!E:E,E:E,险种!V:V,"&lt;=20210510")</f>
        <v>0</v>
      </c>
      <c r="Q268" s="10">
        <f>SUMIF(险种!E:E,E:E,险种!Y:Y)</f>
        <v>0</v>
      </c>
      <c r="R268" s="9">
        <f t="shared" si="17"/>
        <v>0</v>
      </c>
      <c r="S268" s="10">
        <f>SUMIF(险种!E:E,E:E,险种!Z:Z)</f>
        <v>0</v>
      </c>
      <c r="T268" s="10">
        <f>SUMIFS(险种!Z:Z,险种!U:U,"有效",险种!E:E,E:E)</f>
        <v>0</v>
      </c>
      <c r="U268" s="10">
        <f>SUMIF(认购!D:D,E:E,认购!E:E)</f>
        <v>0</v>
      </c>
      <c r="V268" s="10">
        <f t="shared" si="18"/>
        <v>0</v>
      </c>
      <c r="W268" s="10">
        <f t="shared" si="19"/>
        <v>0</v>
      </c>
      <c r="X268" s="10">
        <f>SUMIF(保单!R:R,E:E,保单!BE:BE)*IF(U:U&gt;1,1,0)</f>
        <v>0</v>
      </c>
    </row>
    <row r="269" spans="1:24">
      <c r="A269" s="5" t="s">
        <v>26</v>
      </c>
      <c r="B269" s="5" t="s">
        <v>27</v>
      </c>
      <c r="C269" s="5" t="s">
        <v>190</v>
      </c>
      <c r="D269" s="5" t="s">
        <v>191</v>
      </c>
      <c r="E269" s="5">
        <v>786071202</v>
      </c>
      <c r="F269" s="5" t="s">
        <v>130</v>
      </c>
      <c r="G269" s="9">
        <f>SUMIF(险种!E:E,E:E,险种!R:R)-SUMIFS(险种!R:R,险种!U:U,"终止",险种!E:E,E:E)</f>
        <v>0</v>
      </c>
      <c r="H269" s="9">
        <f>SUMIFS(险种!R:R,险种!U:U,"有效",险种!E:E,E:E)</f>
        <v>0</v>
      </c>
      <c r="I269" s="9">
        <f>SUMIF(险种!E:E,E:E,险种!Q:Q)-SUMIFS(险种!Q:Q,险种!U:U,"终止",险种!E:E,E:E)</f>
        <v>0</v>
      </c>
      <c r="J269" s="9">
        <f>SUMIFS(险种!Q:Q,险种!U:U,"有效",险种!E:E,E:E)</f>
        <v>0</v>
      </c>
      <c r="K269" s="10">
        <f>SUMIF(险种!E:E,E:E,险种!W:W)</f>
        <v>0</v>
      </c>
      <c r="L269" s="10">
        <f t="shared" si="16"/>
        <v>0</v>
      </c>
      <c r="M269" s="9">
        <f>SUMIFS(险种!Q:Q,险种!E:E,E:E,险种!V:V,"&lt;=20210506")-SUMIFS(险种!Q:Q,险种!U:U,"终止",险种!E:E,E:E,险种!V:V,"&lt;=20210506")</f>
        <v>0</v>
      </c>
      <c r="N269" s="9">
        <f>SUMIFS(险种!Q:Q,险种!U:U,"有效",险种!E:E,E:E,险种!V:V,"&lt;=20210506")</f>
        <v>0</v>
      </c>
      <c r="O269" s="9">
        <f>SUMIFS(险种!Q:Q,险种!E:E,E:E,险种!V:V,"&lt;=20210510")-SUMIFS(险种!Q:Q,险种!U:U,"终止",险种!E:E,E:E,险种!V:V,"&lt;=20210510")</f>
        <v>0</v>
      </c>
      <c r="P269" s="9">
        <f>SUMIFS(险种!Q:Q,险种!U:U,"有效",险种!E:E,E:E,险种!V:V,"&lt;=20210510")</f>
        <v>0</v>
      </c>
      <c r="Q269" s="10">
        <f>SUMIF(险种!E:E,E:E,险种!Y:Y)</f>
        <v>0</v>
      </c>
      <c r="R269" s="9">
        <f t="shared" si="17"/>
        <v>0</v>
      </c>
      <c r="S269" s="10">
        <f>SUMIF(险种!E:E,E:E,险种!Z:Z)</f>
        <v>0</v>
      </c>
      <c r="T269" s="10">
        <f>SUMIFS(险种!Z:Z,险种!U:U,"有效",险种!E:E,E:E)</f>
        <v>0</v>
      </c>
      <c r="U269" s="10">
        <f>SUMIF(认购!D:D,E:E,认购!E:E)</f>
        <v>0</v>
      </c>
      <c r="V269" s="10">
        <f t="shared" si="18"/>
        <v>0</v>
      </c>
      <c r="W269" s="10">
        <f t="shared" si="19"/>
        <v>0</v>
      </c>
      <c r="X269" s="10">
        <f>SUMIF(保单!R:R,E:E,保单!BE:BE)*IF(U:U&gt;1,1,0)</f>
        <v>0</v>
      </c>
    </row>
    <row r="270" spans="1:24">
      <c r="A270" s="5" t="s">
        <v>42</v>
      </c>
      <c r="B270" s="5" t="s">
        <v>43</v>
      </c>
      <c r="C270" s="5" t="s">
        <v>44</v>
      </c>
      <c r="D270" s="5" t="s">
        <v>475</v>
      </c>
      <c r="E270" s="5">
        <v>782700762</v>
      </c>
      <c r="F270" s="5" t="s">
        <v>294</v>
      </c>
      <c r="G270" s="9">
        <f>SUMIF(险种!E:E,E:E,险种!R:R)-SUMIFS(险种!R:R,险种!U:U,"终止",险种!E:E,E:E)</f>
        <v>0</v>
      </c>
      <c r="H270" s="9">
        <f>SUMIFS(险种!R:R,险种!U:U,"有效",险种!E:E,E:E)</f>
        <v>0</v>
      </c>
      <c r="I270" s="9">
        <f>SUMIF(险种!E:E,E:E,险种!Q:Q)-SUMIFS(险种!Q:Q,险种!U:U,"终止",险种!E:E,E:E)</f>
        <v>0</v>
      </c>
      <c r="J270" s="9">
        <f>SUMIFS(险种!Q:Q,险种!U:U,"有效",险种!E:E,E:E)</f>
        <v>0</v>
      </c>
      <c r="K270" s="10">
        <f>SUMIF(险种!E:E,E:E,险种!W:W)</f>
        <v>0</v>
      </c>
      <c r="L270" s="10">
        <f t="shared" si="16"/>
        <v>0</v>
      </c>
      <c r="M270" s="9">
        <f>SUMIFS(险种!Q:Q,险种!E:E,E:E,险种!V:V,"&lt;=20210506")-SUMIFS(险种!Q:Q,险种!U:U,"终止",险种!E:E,E:E,险种!V:V,"&lt;=20210506")</f>
        <v>0</v>
      </c>
      <c r="N270" s="9">
        <f>SUMIFS(险种!Q:Q,险种!U:U,"有效",险种!E:E,E:E,险种!V:V,"&lt;=20210506")</f>
        <v>0</v>
      </c>
      <c r="O270" s="9">
        <f>SUMIFS(险种!Q:Q,险种!E:E,E:E,险种!V:V,"&lt;=20210510")-SUMIFS(险种!Q:Q,险种!U:U,"终止",险种!E:E,E:E,险种!V:V,"&lt;=20210510")</f>
        <v>0</v>
      </c>
      <c r="P270" s="9">
        <f>SUMIFS(险种!Q:Q,险种!U:U,"有效",险种!E:E,E:E,险种!V:V,"&lt;=20210510")</f>
        <v>0</v>
      </c>
      <c r="Q270" s="10">
        <f>SUMIF(险种!E:E,E:E,险种!Y:Y)</f>
        <v>0</v>
      </c>
      <c r="R270" s="9">
        <f t="shared" si="17"/>
        <v>0</v>
      </c>
      <c r="S270" s="10">
        <f>SUMIF(险种!E:E,E:E,险种!Z:Z)</f>
        <v>0</v>
      </c>
      <c r="T270" s="10">
        <f>SUMIFS(险种!Z:Z,险种!U:U,"有效",险种!E:E,E:E)</f>
        <v>0</v>
      </c>
      <c r="U270" s="10">
        <f>SUMIF(认购!D:D,E:E,认购!E:E)</f>
        <v>0</v>
      </c>
      <c r="V270" s="10">
        <f t="shared" si="18"/>
        <v>0</v>
      </c>
      <c r="W270" s="10">
        <f t="shared" si="19"/>
        <v>0</v>
      </c>
      <c r="X270" s="10">
        <f>SUMIF(保单!R:R,E:E,保单!BE:BE)*IF(U:U&gt;1,1,0)</f>
        <v>0</v>
      </c>
    </row>
    <row r="271" spans="1:24">
      <c r="A271" s="5" t="s">
        <v>26</v>
      </c>
      <c r="B271" s="5" t="s">
        <v>27</v>
      </c>
      <c r="C271" s="5" t="s">
        <v>28</v>
      </c>
      <c r="D271" s="5" t="s">
        <v>476</v>
      </c>
      <c r="E271" s="5">
        <v>780704102</v>
      </c>
      <c r="F271" s="5" t="s">
        <v>126</v>
      </c>
      <c r="G271" s="9">
        <f>SUMIF(险种!E:E,E:E,险种!R:R)-SUMIFS(险种!R:R,险种!U:U,"终止",险种!E:E,E:E)</f>
        <v>0</v>
      </c>
      <c r="H271" s="9">
        <f>SUMIFS(险种!R:R,险种!U:U,"有效",险种!E:E,E:E)</f>
        <v>0</v>
      </c>
      <c r="I271" s="9">
        <f>SUMIF(险种!E:E,E:E,险种!Q:Q)-SUMIFS(险种!Q:Q,险种!U:U,"终止",险种!E:E,E:E)</f>
        <v>0</v>
      </c>
      <c r="J271" s="9">
        <f>SUMIFS(险种!Q:Q,险种!U:U,"有效",险种!E:E,E:E)</f>
        <v>0</v>
      </c>
      <c r="K271" s="10">
        <f>SUMIF(险种!E:E,E:E,险种!W:W)</f>
        <v>0</v>
      </c>
      <c r="L271" s="10">
        <f t="shared" si="16"/>
        <v>0</v>
      </c>
      <c r="M271" s="9">
        <f>SUMIFS(险种!Q:Q,险种!E:E,E:E,险种!V:V,"&lt;=20210506")-SUMIFS(险种!Q:Q,险种!U:U,"终止",险种!E:E,E:E,险种!V:V,"&lt;=20210506")</f>
        <v>0</v>
      </c>
      <c r="N271" s="9">
        <f>SUMIFS(险种!Q:Q,险种!U:U,"有效",险种!E:E,E:E,险种!V:V,"&lt;=20210506")</f>
        <v>0</v>
      </c>
      <c r="O271" s="9">
        <f>SUMIFS(险种!Q:Q,险种!E:E,E:E,险种!V:V,"&lt;=20210510")-SUMIFS(险种!Q:Q,险种!U:U,"终止",险种!E:E,E:E,险种!V:V,"&lt;=20210510")</f>
        <v>0</v>
      </c>
      <c r="P271" s="9">
        <f>SUMIFS(险种!Q:Q,险种!U:U,"有效",险种!E:E,E:E,险种!V:V,"&lt;=20210510")</f>
        <v>0</v>
      </c>
      <c r="Q271" s="10">
        <f>SUMIF(险种!E:E,E:E,险种!Y:Y)</f>
        <v>0</v>
      </c>
      <c r="R271" s="9">
        <f t="shared" si="17"/>
        <v>0</v>
      </c>
      <c r="S271" s="10">
        <f>SUMIF(险种!E:E,E:E,险种!Z:Z)</f>
        <v>0</v>
      </c>
      <c r="T271" s="10">
        <f>SUMIFS(险种!Z:Z,险种!U:U,"有效",险种!E:E,E:E)</f>
        <v>0</v>
      </c>
      <c r="U271" s="10">
        <f>SUMIF(认购!D:D,E:E,认购!E:E)</f>
        <v>0</v>
      </c>
      <c r="V271" s="10">
        <f t="shared" si="18"/>
        <v>0</v>
      </c>
      <c r="W271" s="10">
        <f t="shared" si="19"/>
        <v>0</v>
      </c>
      <c r="X271" s="10">
        <f>SUMIF(保单!R:R,E:E,保单!BE:BE)*IF(U:U&gt;1,1,0)</f>
        <v>0</v>
      </c>
    </row>
    <row r="272" spans="1:24">
      <c r="A272" s="5" t="s">
        <v>26</v>
      </c>
      <c r="B272" s="5" t="s">
        <v>27</v>
      </c>
      <c r="C272" s="5" t="s">
        <v>28</v>
      </c>
      <c r="D272" s="5" t="s">
        <v>477</v>
      </c>
      <c r="E272" s="5">
        <v>756981112</v>
      </c>
      <c r="F272" s="5" t="s">
        <v>294</v>
      </c>
      <c r="G272" s="9">
        <f>SUMIF(险种!E:E,E:E,险种!R:R)-SUMIFS(险种!R:R,险种!U:U,"终止",险种!E:E,E:E)</f>
        <v>0</v>
      </c>
      <c r="H272" s="9">
        <f>SUMIFS(险种!R:R,险种!U:U,"有效",险种!E:E,E:E)</f>
        <v>0</v>
      </c>
      <c r="I272" s="9">
        <f>SUMIF(险种!E:E,E:E,险种!Q:Q)-SUMIFS(险种!Q:Q,险种!U:U,"终止",险种!E:E,E:E)</f>
        <v>0</v>
      </c>
      <c r="J272" s="9">
        <f>SUMIFS(险种!Q:Q,险种!U:U,"有效",险种!E:E,E:E)</f>
        <v>0</v>
      </c>
      <c r="K272" s="10">
        <f>SUMIF(险种!E:E,E:E,险种!W:W)</f>
        <v>0</v>
      </c>
      <c r="L272" s="10">
        <f t="shared" si="16"/>
        <v>0</v>
      </c>
      <c r="M272" s="9">
        <f>SUMIFS(险种!Q:Q,险种!E:E,E:E,险种!V:V,"&lt;=20210506")-SUMIFS(险种!Q:Q,险种!U:U,"终止",险种!E:E,E:E,险种!V:V,"&lt;=20210506")</f>
        <v>0</v>
      </c>
      <c r="N272" s="9">
        <f>SUMIFS(险种!Q:Q,险种!U:U,"有效",险种!E:E,E:E,险种!V:V,"&lt;=20210506")</f>
        <v>0</v>
      </c>
      <c r="O272" s="9">
        <f>SUMIFS(险种!Q:Q,险种!E:E,E:E,险种!V:V,"&lt;=20210510")-SUMIFS(险种!Q:Q,险种!U:U,"终止",险种!E:E,E:E,险种!V:V,"&lt;=20210510")</f>
        <v>0</v>
      </c>
      <c r="P272" s="9">
        <f>SUMIFS(险种!Q:Q,险种!U:U,"有效",险种!E:E,E:E,险种!V:V,"&lt;=20210510")</f>
        <v>0</v>
      </c>
      <c r="Q272" s="10">
        <f>SUMIF(险种!E:E,E:E,险种!Y:Y)</f>
        <v>0</v>
      </c>
      <c r="R272" s="9">
        <f t="shared" si="17"/>
        <v>0</v>
      </c>
      <c r="S272" s="10">
        <f>SUMIF(险种!E:E,E:E,险种!Z:Z)</f>
        <v>0</v>
      </c>
      <c r="T272" s="10">
        <f>SUMIFS(险种!Z:Z,险种!U:U,"有效",险种!E:E,E:E)</f>
        <v>0</v>
      </c>
      <c r="U272" s="10">
        <f>SUMIF(认购!D:D,E:E,认购!E:E)</f>
        <v>0</v>
      </c>
      <c r="V272" s="10">
        <f t="shared" si="18"/>
        <v>0</v>
      </c>
      <c r="W272" s="10">
        <f t="shared" si="19"/>
        <v>0</v>
      </c>
      <c r="X272" s="10">
        <f>SUMIF(保单!R:R,E:E,保单!BE:BE)*IF(U:U&gt;1,1,0)</f>
        <v>0</v>
      </c>
    </row>
    <row r="273" spans="1:24">
      <c r="A273" s="5" t="s">
        <v>26</v>
      </c>
      <c r="B273" s="5" t="s">
        <v>27</v>
      </c>
      <c r="C273" s="5" t="s">
        <v>28</v>
      </c>
      <c r="D273" s="5" t="s">
        <v>478</v>
      </c>
      <c r="E273" s="5">
        <v>733743122</v>
      </c>
      <c r="F273" s="5" t="s">
        <v>126</v>
      </c>
      <c r="G273" s="9">
        <f>SUMIF(险种!E:E,E:E,险种!R:R)-SUMIFS(险种!R:R,险种!U:U,"终止",险种!E:E,E:E)</f>
        <v>0</v>
      </c>
      <c r="H273" s="9">
        <f>SUMIFS(险种!R:R,险种!U:U,"有效",险种!E:E,E:E)</f>
        <v>0</v>
      </c>
      <c r="I273" s="9">
        <f>SUMIF(险种!E:E,E:E,险种!Q:Q)-SUMIFS(险种!Q:Q,险种!U:U,"终止",险种!E:E,E:E)</f>
        <v>0</v>
      </c>
      <c r="J273" s="9">
        <f>SUMIFS(险种!Q:Q,险种!U:U,"有效",险种!E:E,E:E)</f>
        <v>0</v>
      </c>
      <c r="K273" s="10">
        <f>SUMIF(险种!E:E,E:E,险种!W:W)</f>
        <v>0</v>
      </c>
      <c r="L273" s="10">
        <f t="shared" si="16"/>
        <v>0</v>
      </c>
      <c r="M273" s="9">
        <f>SUMIFS(险种!Q:Q,险种!E:E,E:E,险种!V:V,"&lt;=20210506")-SUMIFS(险种!Q:Q,险种!U:U,"终止",险种!E:E,E:E,险种!V:V,"&lt;=20210506")</f>
        <v>0</v>
      </c>
      <c r="N273" s="9">
        <f>SUMIFS(险种!Q:Q,险种!U:U,"有效",险种!E:E,E:E,险种!V:V,"&lt;=20210506")</f>
        <v>0</v>
      </c>
      <c r="O273" s="9">
        <f>SUMIFS(险种!Q:Q,险种!E:E,E:E,险种!V:V,"&lt;=20210510")-SUMIFS(险种!Q:Q,险种!U:U,"终止",险种!E:E,E:E,险种!V:V,"&lt;=20210510")</f>
        <v>0</v>
      </c>
      <c r="P273" s="9">
        <f>SUMIFS(险种!Q:Q,险种!U:U,"有效",险种!E:E,E:E,险种!V:V,"&lt;=20210510")</f>
        <v>0</v>
      </c>
      <c r="Q273" s="10">
        <f>SUMIF(险种!E:E,E:E,险种!Y:Y)</f>
        <v>0</v>
      </c>
      <c r="R273" s="9">
        <f t="shared" si="17"/>
        <v>0</v>
      </c>
      <c r="S273" s="10">
        <f>SUMIF(险种!E:E,E:E,险种!Z:Z)</f>
        <v>0</v>
      </c>
      <c r="T273" s="10">
        <f>SUMIFS(险种!Z:Z,险种!U:U,"有效",险种!E:E,E:E)</f>
        <v>0</v>
      </c>
      <c r="U273" s="10">
        <f>SUMIF(认购!D:D,E:E,认购!E:E)</f>
        <v>0</v>
      </c>
      <c r="V273" s="10">
        <f t="shared" si="18"/>
        <v>0</v>
      </c>
      <c r="W273" s="10">
        <f t="shared" si="19"/>
        <v>0</v>
      </c>
      <c r="X273" s="10">
        <f>SUMIF(保单!R:R,E:E,保单!BE:BE)*IF(U:U&gt;1,1,0)</f>
        <v>0</v>
      </c>
    </row>
    <row r="274" spans="1:24">
      <c r="A274" s="5" t="s">
        <v>26</v>
      </c>
      <c r="B274" s="5" t="s">
        <v>27</v>
      </c>
      <c r="C274" s="5" t="s">
        <v>360</v>
      </c>
      <c r="D274" s="5" t="s">
        <v>479</v>
      </c>
      <c r="E274" s="5">
        <v>733052812</v>
      </c>
      <c r="F274" s="5" t="s">
        <v>126</v>
      </c>
      <c r="G274" s="9">
        <f>SUMIF(险种!E:E,E:E,险种!R:R)-SUMIFS(险种!R:R,险种!U:U,"终止",险种!E:E,E:E)</f>
        <v>0</v>
      </c>
      <c r="H274" s="9">
        <f>SUMIFS(险种!R:R,险种!U:U,"有效",险种!E:E,E:E)</f>
        <v>0</v>
      </c>
      <c r="I274" s="9">
        <f>SUMIF(险种!E:E,E:E,险种!Q:Q)-SUMIFS(险种!Q:Q,险种!U:U,"终止",险种!E:E,E:E)</f>
        <v>0</v>
      </c>
      <c r="J274" s="9">
        <f>SUMIFS(险种!Q:Q,险种!U:U,"有效",险种!E:E,E:E)</f>
        <v>0</v>
      </c>
      <c r="K274" s="10">
        <f>SUMIF(险种!E:E,E:E,险种!W:W)</f>
        <v>0</v>
      </c>
      <c r="L274" s="10">
        <f t="shared" si="16"/>
        <v>0</v>
      </c>
      <c r="M274" s="9">
        <f>SUMIFS(险种!Q:Q,险种!E:E,E:E,险种!V:V,"&lt;=20210506")-SUMIFS(险种!Q:Q,险种!U:U,"终止",险种!E:E,E:E,险种!V:V,"&lt;=20210506")</f>
        <v>0</v>
      </c>
      <c r="N274" s="9">
        <f>SUMIFS(险种!Q:Q,险种!U:U,"有效",险种!E:E,E:E,险种!V:V,"&lt;=20210506")</f>
        <v>0</v>
      </c>
      <c r="O274" s="9">
        <f>SUMIFS(险种!Q:Q,险种!E:E,E:E,险种!V:V,"&lt;=20210510")-SUMIFS(险种!Q:Q,险种!U:U,"终止",险种!E:E,E:E,险种!V:V,"&lt;=20210510")</f>
        <v>0</v>
      </c>
      <c r="P274" s="9">
        <f>SUMIFS(险种!Q:Q,险种!U:U,"有效",险种!E:E,E:E,险种!V:V,"&lt;=20210510")</f>
        <v>0</v>
      </c>
      <c r="Q274" s="10">
        <f>SUMIF(险种!E:E,E:E,险种!Y:Y)</f>
        <v>0</v>
      </c>
      <c r="R274" s="9">
        <f t="shared" si="17"/>
        <v>0</v>
      </c>
      <c r="S274" s="10">
        <f>SUMIF(险种!E:E,E:E,险种!Z:Z)</f>
        <v>0</v>
      </c>
      <c r="T274" s="10">
        <f>SUMIFS(险种!Z:Z,险种!U:U,"有效",险种!E:E,E:E)</f>
        <v>0</v>
      </c>
      <c r="U274" s="10">
        <f>SUMIF(认购!D:D,E:E,认购!E:E)</f>
        <v>0</v>
      </c>
      <c r="V274" s="10">
        <f t="shared" si="18"/>
        <v>0</v>
      </c>
      <c r="W274" s="10">
        <f t="shared" si="19"/>
        <v>0</v>
      </c>
      <c r="X274" s="10">
        <f>SUMIF(保单!R:R,E:E,保单!BE:BE)*IF(U:U&gt;1,1,0)</f>
        <v>0</v>
      </c>
    </row>
    <row r="275" spans="1:24">
      <c r="A275" s="5" t="s">
        <v>36</v>
      </c>
      <c r="B275" s="5" t="s">
        <v>69</v>
      </c>
      <c r="C275" s="5" t="s">
        <v>180</v>
      </c>
      <c r="D275" s="5" t="s">
        <v>480</v>
      </c>
      <c r="E275" s="5">
        <v>695577042</v>
      </c>
      <c r="F275" s="5" t="s">
        <v>294</v>
      </c>
      <c r="G275" s="9">
        <f>SUMIF(险种!E:E,E:E,险种!R:R)-SUMIFS(险种!R:R,险种!U:U,"终止",险种!E:E,E:E)</f>
        <v>0</v>
      </c>
      <c r="H275" s="9">
        <f>SUMIFS(险种!R:R,险种!U:U,"有效",险种!E:E,E:E)</f>
        <v>0</v>
      </c>
      <c r="I275" s="9">
        <f>SUMIF(险种!E:E,E:E,险种!Q:Q)-SUMIFS(险种!Q:Q,险种!U:U,"终止",险种!E:E,E:E)</f>
        <v>0</v>
      </c>
      <c r="J275" s="9">
        <f>SUMIFS(险种!Q:Q,险种!U:U,"有效",险种!E:E,E:E)</f>
        <v>0</v>
      </c>
      <c r="K275" s="10">
        <f>SUMIF(险种!E:E,E:E,险种!W:W)</f>
        <v>0</v>
      </c>
      <c r="L275" s="10">
        <f t="shared" si="16"/>
        <v>0</v>
      </c>
      <c r="M275" s="9">
        <f>SUMIFS(险种!Q:Q,险种!E:E,E:E,险种!V:V,"&lt;=20210506")-SUMIFS(险种!Q:Q,险种!U:U,"终止",险种!E:E,E:E,险种!V:V,"&lt;=20210506")</f>
        <v>0</v>
      </c>
      <c r="N275" s="9">
        <f>SUMIFS(险种!Q:Q,险种!U:U,"有效",险种!E:E,E:E,险种!V:V,"&lt;=20210506")</f>
        <v>0</v>
      </c>
      <c r="O275" s="9">
        <f>SUMIFS(险种!Q:Q,险种!E:E,E:E,险种!V:V,"&lt;=20210510")-SUMIFS(险种!Q:Q,险种!U:U,"终止",险种!E:E,E:E,险种!V:V,"&lt;=20210510")</f>
        <v>0</v>
      </c>
      <c r="P275" s="9">
        <f>SUMIFS(险种!Q:Q,险种!U:U,"有效",险种!E:E,E:E,险种!V:V,"&lt;=20210510")</f>
        <v>0</v>
      </c>
      <c r="Q275" s="10">
        <f>SUMIF(险种!E:E,E:E,险种!Y:Y)</f>
        <v>0</v>
      </c>
      <c r="R275" s="9">
        <f t="shared" si="17"/>
        <v>0</v>
      </c>
      <c r="S275" s="10">
        <f>SUMIF(险种!E:E,E:E,险种!Z:Z)</f>
        <v>0</v>
      </c>
      <c r="T275" s="10">
        <f>SUMIFS(险种!Z:Z,险种!U:U,"有效",险种!E:E,E:E)</f>
        <v>0</v>
      </c>
      <c r="U275" s="10">
        <f>SUMIF(认购!D:D,E:E,认购!E:E)</f>
        <v>0</v>
      </c>
      <c r="V275" s="10">
        <f t="shared" si="18"/>
        <v>0</v>
      </c>
      <c r="W275" s="10">
        <f t="shared" si="19"/>
        <v>0</v>
      </c>
      <c r="X275" s="10">
        <f>SUMIF(保单!R:R,E:E,保单!BE:BE)*IF(U:U&gt;1,1,0)</f>
        <v>0</v>
      </c>
    </row>
    <row r="276" spans="1:24">
      <c r="A276" s="5" t="s">
        <v>26</v>
      </c>
      <c r="B276" s="5" t="s">
        <v>194</v>
      </c>
      <c r="C276" s="5" t="s">
        <v>414</v>
      </c>
      <c r="D276" s="5" t="s">
        <v>481</v>
      </c>
      <c r="E276" s="5">
        <v>628868672</v>
      </c>
      <c r="F276" s="5" t="s">
        <v>294</v>
      </c>
      <c r="G276" s="9">
        <f>SUMIF(险种!E:E,E:E,险种!R:R)-SUMIFS(险种!R:R,险种!U:U,"终止",险种!E:E,E:E)</f>
        <v>0</v>
      </c>
      <c r="H276" s="9">
        <f>SUMIFS(险种!R:R,险种!U:U,"有效",险种!E:E,E:E)</f>
        <v>0</v>
      </c>
      <c r="I276" s="9">
        <f>SUMIF(险种!E:E,E:E,险种!Q:Q)-SUMIFS(险种!Q:Q,险种!U:U,"终止",险种!E:E,E:E)</f>
        <v>0</v>
      </c>
      <c r="J276" s="9">
        <f>SUMIFS(险种!Q:Q,险种!U:U,"有效",险种!E:E,E:E)</f>
        <v>0</v>
      </c>
      <c r="K276" s="10">
        <f>SUMIF(险种!E:E,E:E,险种!W:W)</f>
        <v>0</v>
      </c>
      <c r="L276" s="10">
        <f t="shared" si="16"/>
        <v>0</v>
      </c>
      <c r="M276" s="9">
        <f>SUMIFS(险种!Q:Q,险种!E:E,E:E,险种!V:V,"&lt;=20210506")-SUMIFS(险种!Q:Q,险种!U:U,"终止",险种!E:E,E:E,险种!V:V,"&lt;=20210506")</f>
        <v>0</v>
      </c>
      <c r="N276" s="9">
        <f>SUMIFS(险种!Q:Q,险种!U:U,"有效",险种!E:E,E:E,险种!V:V,"&lt;=20210506")</f>
        <v>0</v>
      </c>
      <c r="O276" s="9">
        <f>SUMIFS(险种!Q:Q,险种!E:E,E:E,险种!V:V,"&lt;=20210510")-SUMIFS(险种!Q:Q,险种!U:U,"终止",险种!E:E,E:E,险种!V:V,"&lt;=20210510")</f>
        <v>0</v>
      </c>
      <c r="P276" s="9">
        <f>SUMIFS(险种!Q:Q,险种!U:U,"有效",险种!E:E,E:E,险种!V:V,"&lt;=20210510")</f>
        <v>0</v>
      </c>
      <c r="Q276" s="10">
        <f>SUMIF(险种!E:E,E:E,险种!Y:Y)</f>
        <v>0</v>
      </c>
      <c r="R276" s="9">
        <f t="shared" si="17"/>
        <v>0</v>
      </c>
      <c r="S276" s="10">
        <f>SUMIF(险种!E:E,E:E,险种!Z:Z)</f>
        <v>0</v>
      </c>
      <c r="T276" s="10">
        <f>SUMIFS(险种!Z:Z,险种!U:U,"有效",险种!E:E,E:E)</f>
        <v>0</v>
      </c>
      <c r="U276" s="10">
        <f>SUMIF(认购!D:D,E:E,认购!E:E)</f>
        <v>0</v>
      </c>
      <c r="V276" s="10">
        <f t="shared" si="18"/>
        <v>0</v>
      </c>
      <c r="W276" s="10">
        <f t="shared" si="19"/>
        <v>0</v>
      </c>
      <c r="X276" s="10">
        <f>SUMIF(保单!R:R,E:E,保单!BE:BE)*IF(U:U&gt;1,1,0)</f>
        <v>0</v>
      </c>
    </row>
    <row r="277" spans="1:24">
      <c r="A277" s="5" t="s">
        <v>26</v>
      </c>
      <c r="B277" s="5" t="s">
        <v>194</v>
      </c>
      <c r="C277" s="5" t="s">
        <v>195</v>
      </c>
      <c r="D277" s="5" t="s">
        <v>482</v>
      </c>
      <c r="E277" s="5">
        <v>628297282</v>
      </c>
      <c r="F277" s="5" t="s">
        <v>134</v>
      </c>
      <c r="G277" s="9">
        <f>SUMIF(险种!E:E,E:E,险种!R:R)-SUMIFS(险种!R:R,险种!U:U,"终止",险种!E:E,E:E)</f>
        <v>0</v>
      </c>
      <c r="H277" s="9">
        <f>SUMIFS(险种!R:R,险种!U:U,"有效",险种!E:E,E:E)</f>
        <v>0</v>
      </c>
      <c r="I277" s="9">
        <f>SUMIF(险种!E:E,E:E,险种!Q:Q)-SUMIFS(险种!Q:Q,险种!U:U,"终止",险种!E:E,E:E)</f>
        <v>0</v>
      </c>
      <c r="J277" s="9">
        <f>SUMIFS(险种!Q:Q,险种!U:U,"有效",险种!E:E,E:E)</f>
        <v>0</v>
      </c>
      <c r="K277" s="10">
        <f>SUMIF(险种!E:E,E:E,险种!W:W)</f>
        <v>0</v>
      </c>
      <c r="L277" s="10">
        <f t="shared" si="16"/>
        <v>0</v>
      </c>
      <c r="M277" s="9">
        <f>SUMIFS(险种!Q:Q,险种!E:E,E:E,险种!V:V,"&lt;=20210506")-SUMIFS(险种!Q:Q,险种!U:U,"终止",险种!E:E,E:E,险种!V:V,"&lt;=20210506")</f>
        <v>0</v>
      </c>
      <c r="N277" s="9">
        <f>SUMIFS(险种!Q:Q,险种!U:U,"有效",险种!E:E,E:E,险种!V:V,"&lt;=20210506")</f>
        <v>0</v>
      </c>
      <c r="O277" s="9">
        <f>SUMIFS(险种!Q:Q,险种!E:E,E:E,险种!V:V,"&lt;=20210510")-SUMIFS(险种!Q:Q,险种!U:U,"终止",险种!E:E,E:E,险种!V:V,"&lt;=20210510")</f>
        <v>0</v>
      </c>
      <c r="P277" s="9">
        <f>SUMIFS(险种!Q:Q,险种!U:U,"有效",险种!E:E,E:E,险种!V:V,"&lt;=20210510")</f>
        <v>0</v>
      </c>
      <c r="Q277" s="10">
        <f>SUMIF(险种!E:E,E:E,险种!Y:Y)</f>
        <v>0</v>
      </c>
      <c r="R277" s="9">
        <f t="shared" si="17"/>
        <v>0</v>
      </c>
      <c r="S277" s="10">
        <f>SUMIF(险种!E:E,E:E,险种!Z:Z)</f>
        <v>0</v>
      </c>
      <c r="T277" s="10">
        <f>SUMIFS(险种!Z:Z,险种!U:U,"有效",险种!E:E,E:E)</f>
        <v>0</v>
      </c>
      <c r="U277" s="10">
        <f>SUMIF(认购!D:D,E:E,认购!E:E)</f>
        <v>0</v>
      </c>
      <c r="V277" s="10">
        <f t="shared" si="18"/>
        <v>0</v>
      </c>
      <c r="W277" s="10">
        <f t="shared" si="19"/>
        <v>0</v>
      </c>
      <c r="X277" s="10">
        <f>SUMIF(保单!R:R,E:E,保单!BE:BE)*IF(U:U&gt;1,1,0)</f>
        <v>0</v>
      </c>
    </row>
    <row r="278" spans="1:24">
      <c r="A278" s="5" t="s">
        <v>26</v>
      </c>
      <c r="B278" s="5" t="s">
        <v>27</v>
      </c>
      <c r="C278" s="5" t="s">
        <v>28</v>
      </c>
      <c r="D278" s="5" t="s">
        <v>483</v>
      </c>
      <c r="E278" s="5">
        <v>623618392</v>
      </c>
      <c r="F278" s="5" t="s">
        <v>126</v>
      </c>
      <c r="G278" s="9">
        <f>SUMIF(险种!E:E,E:E,险种!R:R)-SUMIFS(险种!R:R,险种!U:U,"终止",险种!E:E,E:E)</f>
        <v>0</v>
      </c>
      <c r="H278" s="9">
        <f>SUMIFS(险种!R:R,险种!U:U,"有效",险种!E:E,E:E)</f>
        <v>0</v>
      </c>
      <c r="I278" s="9">
        <f>SUMIF(险种!E:E,E:E,险种!Q:Q)-SUMIFS(险种!Q:Q,险种!U:U,"终止",险种!E:E,E:E)</f>
        <v>0</v>
      </c>
      <c r="J278" s="9">
        <f>SUMIFS(险种!Q:Q,险种!U:U,"有效",险种!E:E,E:E)</f>
        <v>0</v>
      </c>
      <c r="K278" s="10">
        <f>SUMIF(险种!E:E,E:E,险种!W:W)</f>
        <v>0</v>
      </c>
      <c r="L278" s="10">
        <f t="shared" si="16"/>
        <v>0</v>
      </c>
      <c r="M278" s="9">
        <f>SUMIFS(险种!Q:Q,险种!E:E,E:E,险种!V:V,"&lt;=20210506")-SUMIFS(险种!Q:Q,险种!U:U,"终止",险种!E:E,E:E,险种!V:V,"&lt;=20210506")</f>
        <v>0</v>
      </c>
      <c r="N278" s="9">
        <f>SUMIFS(险种!Q:Q,险种!U:U,"有效",险种!E:E,E:E,险种!V:V,"&lt;=20210506")</f>
        <v>0</v>
      </c>
      <c r="O278" s="9">
        <f>SUMIFS(险种!Q:Q,险种!E:E,E:E,险种!V:V,"&lt;=20210510")-SUMIFS(险种!Q:Q,险种!U:U,"终止",险种!E:E,E:E,险种!V:V,"&lt;=20210510")</f>
        <v>0</v>
      </c>
      <c r="P278" s="9">
        <f>SUMIFS(险种!Q:Q,险种!U:U,"有效",险种!E:E,E:E,险种!V:V,"&lt;=20210510")</f>
        <v>0</v>
      </c>
      <c r="Q278" s="10">
        <f>SUMIF(险种!E:E,E:E,险种!Y:Y)</f>
        <v>0</v>
      </c>
      <c r="R278" s="9">
        <f t="shared" si="17"/>
        <v>0</v>
      </c>
      <c r="S278" s="10">
        <f>SUMIF(险种!E:E,E:E,险种!Z:Z)</f>
        <v>0</v>
      </c>
      <c r="T278" s="10">
        <f>SUMIFS(险种!Z:Z,险种!U:U,"有效",险种!E:E,E:E)</f>
        <v>0</v>
      </c>
      <c r="U278" s="10">
        <f>SUMIF(认购!D:D,E:E,认购!E:E)</f>
        <v>0</v>
      </c>
      <c r="V278" s="10">
        <f t="shared" si="18"/>
        <v>0</v>
      </c>
      <c r="W278" s="10">
        <f t="shared" si="19"/>
        <v>0</v>
      </c>
      <c r="X278" s="10">
        <f>SUMIF(保单!R:R,E:E,保单!BE:BE)*IF(U:U&gt;1,1,0)</f>
        <v>0</v>
      </c>
    </row>
    <row r="279" spans="1:24">
      <c r="A279" s="5" t="s">
        <v>26</v>
      </c>
      <c r="B279" s="5" t="s">
        <v>194</v>
      </c>
      <c r="C279" s="5" t="s">
        <v>195</v>
      </c>
      <c r="D279" s="5" t="s">
        <v>484</v>
      </c>
      <c r="E279" s="5">
        <v>604820212</v>
      </c>
      <c r="F279" s="5" t="s">
        <v>294</v>
      </c>
      <c r="G279" s="9">
        <f>SUMIF(险种!E:E,E:E,险种!R:R)-SUMIFS(险种!R:R,险种!U:U,"终止",险种!E:E,E:E)</f>
        <v>0</v>
      </c>
      <c r="H279" s="9">
        <f>SUMIFS(险种!R:R,险种!U:U,"有效",险种!E:E,E:E)</f>
        <v>0</v>
      </c>
      <c r="I279" s="9">
        <f>SUMIF(险种!E:E,E:E,险种!Q:Q)-SUMIFS(险种!Q:Q,险种!U:U,"终止",险种!E:E,E:E)</f>
        <v>0</v>
      </c>
      <c r="J279" s="9">
        <f>SUMIFS(险种!Q:Q,险种!U:U,"有效",险种!E:E,E:E)</f>
        <v>0</v>
      </c>
      <c r="K279" s="10">
        <f>SUMIF(险种!E:E,E:E,险种!W:W)</f>
        <v>0</v>
      </c>
      <c r="L279" s="10">
        <f t="shared" si="16"/>
        <v>0</v>
      </c>
      <c r="M279" s="9">
        <f>SUMIFS(险种!Q:Q,险种!E:E,E:E,险种!V:V,"&lt;=20210506")-SUMIFS(险种!Q:Q,险种!U:U,"终止",险种!E:E,E:E,险种!V:V,"&lt;=20210506")</f>
        <v>0</v>
      </c>
      <c r="N279" s="9">
        <f>SUMIFS(险种!Q:Q,险种!U:U,"有效",险种!E:E,E:E,险种!V:V,"&lt;=20210506")</f>
        <v>0</v>
      </c>
      <c r="O279" s="9">
        <f>SUMIFS(险种!Q:Q,险种!E:E,E:E,险种!V:V,"&lt;=20210510")-SUMIFS(险种!Q:Q,险种!U:U,"终止",险种!E:E,E:E,险种!V:V,"&lt;=20210510")</f>
        <v>0</v>
      </c>
      <c r="P279" s="9">
        <f>SUMIFS(险种!Q:Q,险种!U:U,"有效",险种!E:E,E:E,险种!V:V,"&lt;=20210510")</f>
        <v>0</v>
      </c>
      <c r="Q279" s="10">
        <f>SUMIF(险种!E:E,E:E,险种!Y:Y)</f>
        <v>0</v>
      </c>
      <c r="R279" s="9">
        <f t="shared" si="17"/>
        <v>0</v>
      </c>
      <c r="S279" s="10">
        <f>SUMIF(险种!E:E,E:E,险种!Z:Z)</f>
        <v>0</v>
      </c>
      <c r="T279" s="10">
        <f>SUMIFS(险种!Z:Z,险种!U:U,"有效",险种!E:E,E:E)</f>
        <v>0</v>
      </c>
      <c r="U279" s="10">
        <f>SUMIF(认购!D:D,E:E,认购!E:E)</f>
        <v>0</v>
      </c>
      <c r="V279" s="10">
        <f t="shared" si="18"/>
        <v>0</v>
      </c>
      <c r="W279" s="10">
        <f t="shared" si="19"/>
        <v>0</v>
      </c>
      <c r="X279" s="10">
        <f>SUMIF(保单!R:R,E:E,保单!BE:BE)*IF(U:U&gt;1,1,0)</f>
        <v>0</v>
      </c>
    </row>
    <row r="280" spans="1:24">
      <c r="A280" s="5" t="s">
        <v>42</v>
      </c>
      <c r="B280" s="5" t="s">
        <v>43</v>
      </c>
      <c r="C280" s="5" t="s">
        <v>44</v>
      </c>
      <c r="D280" s="5" t="s">
        <v>485</v>
      </c>
      <c r="E280" s="5">
        <v>601246562</v>
      </c>
      <c r="F280" s="5" t="s">
        <v>294</v>
      </c>
      <c r="G280" s="9">
        <f>SUMIF(险种!E:E,E:E,险种!R:R)-SUMIFS(险种!R:R,险种!U:U,"终止",险种!E:E,E:E)</f>
        <v>0</v>
      </c>
      <c r="H280" s="9">
        <f>SUMIFS(险种!R:R,险种!U:U,"有效",险种!E:E,E:E)</f>
        <v>0</v>
      </c>
      <c r="I280" s="9">
        <f>SUMIF(险种!E:E,E:E,险种!Q:Q)-SUMIFS(险种!Q:Q,险种!U:U,"终止",险种!E:E,E:E)</f>
        <v>0</v>
      </c>
      <c r="J280" s="9">
        <f>SUMIFS(险种!Q:Q,险种!U:U,"有效",险种!E:E,E:E)</f>
        <v>0</v>
      </c>
      <c r="K280" s="10">
        <f>SUMIF(险种!E:E,E:E,险种!W:W)</f>
        <v>0</v>
      </c>
      <c r="L280" s="10">
        <f t="shared" si="16"/>
        <v>0</v>
      </c>
      <c r="M280" s="9">
        <f>SUMIFS(险种!Q:Q,险种!E:E,E:E,险种!V:V,"&lt;=20210506")-SUMIFS(险种!Q:Q,险种!U:U,"终止",险种!E:E,E:E,险种!V:V,"&lt;=20210506")</f>
        <v>0</v>
      </c>
      <c r="N280" s="9">
        <f>SUMIFS(险种!Q:Q,险种!U:U,"有效",险种!E:E,E:E,险种!V:V,"&lt;=20210506")</f>
        <v>0</v>
      </c>
      <c r="O280" s="9">
        <f>SUMIFS(险种!Q:Q,险种!E:E,E:E,险种!V:V,"&lt;=20210510")-SUMIFS(险种!Q:Q,险种!U:U,"终止",险种!E:E,E:E,险种!V:V,"&lt;=20210510")</f>
        <v>0</v>
      </c>
      <c r="P280" s="9">
        <f>SUMIFS(险种!Q:Q,险种!U:U,"有效",险种!E:E,E:E,险种!V:V,"&lt;=20210510")</f>
        <v>0</v>
      </c>
      <c r="Q280" s="10">
        <f>SUMIF(险种!E:E,E:E,险种!Y:Y)</f>
        <v>0</v>
      </c>
      <c r="R280" s="9">
        <f t="shared" si="17"/>
        <v>0</v>
      </c>
      <c r="S280" s="10">
        <f>SUMIF(险种!E:E,E:E,险种!Z:Z)</f>
        <v>0</v>
      </c>
      <c r="T280" s="10">
        <f>SUMIFS(险种!Z:Z,险种!U:U,"有效",险种!E:E,E:E)</f>
        <v>0</v>
      </c>
      <c r="U280" s="10">
        <f>SUMIF(认购!D:D,E:E,认购!E:E)</f>
        <v>0</v>
      </c>
      <c r="V280" s="10">
        <f t="shared" si="18"/>
        <v>0</v>
      </c>
      <c r="W280" s="10">
        <f t="shared" si="19"/>
        <v>0</v>
      </c>
      <c r="X280" s="10">
        <f>SUMIF(保单!R:R,E:E,保单!BE:BE)*IF(U:U&gt;1,1,0)</f>
        <v>0</v>
      </c>
    </row>
    <row r="281" spans="1:24">
      <c r="A281" s="5" t="s">
        <v>26</v>
      </c>
      <c r="B281" s="5" t="s">
        <v>27</v>
      </c>
      <c r="C281" s="5" t="s">
        <v>28</v>
      </c>
      <c r="D281" s="5" t="s">
        <v>486</v>
      </c>
      <c r="E281" s="5">
        <v>591227232</v>
      </c>
      <c r="F281" s="5" t="s">
        <v>294</v>
      </c>
      <c r="G281" s="9">
        <f>SUMIF(险种!E:E,E:E,险种!R:R)-SUMIFS(险种!R:R,险种!U:U,"终止",险种!E:E,E:E)</f>
        <v>0</v>
      </c>
      <c r="H281" s="9">
        <f>SUMIFS(险种!R:R,险种!U:U,"有效",险种!E:E,E:E)</f>
        <v>0</v>
      </c>
      <c r="I281" s="9">
        <f>SUMIF(险种!E:E,E:E,险种!Q:Q)-SUMIFS(险种!Q:Q,险种!U:U,"终止",险种!E:E,E:E)</f>
        <v>0</v>
      </c>
      <c r="J281" s="9">
        <f>SUMIFS(险种!Q:Q,险种!U:U,"有效",险种!E:E,E:E)</f>
        <v>0</v>
      </c>
      <c r="K281" s="10">
        <f>SUMIF(险种!E:E,E:E,险种!W:W)</f>
        <v>0</v>
      </c>
      <c r="L281" s="10">
        <f t="shared" si="16"/>
        <v>0</v>
      </c>
      <c r="M281" s="9">
        <f>SUMIFS(险种!Q:Q,险种!E:E,E:E,险种!V:V,"&lt;=20210506")-SUMIFS(险种!Q:Q,险种!U:U,"终止",险种!E:E,E:E,险种!V:V,"&lt;=20210506")</f>
        <v>0</v>
      </c>
      <c r="N281" s="9">
        <f>SUMIFS(险种!Q:Q,险种!U:U,"有效",险种!E:E,E:E,险种!V:V,"&lt;=20210506")</f>
        <v>0</v>
      </c>
      <c r="O281" s="9">
        <f>SUMIFS(险种!Q:Q,险种!E:E,E:E,险种!V:V,"&lt;=20210510")-SUMIFS(险种!Q:Q,险种!U:U,"终止",险种!E:E,E:E,险种!V:V,"&lt;=20210510")</f>
        <v>0</v>
      </c>
      <c r="P281" s="9">
        <f>SUMIFS(险种!Q:Q,险种!U:U,"有效",险种!E:E,E:E,险种!V:V,"&lt;=20210510")</f>
        <v>0</v>
      </c>
      <c r="Q281" s="10">
        <f>SUMIF(险种!E:E,E:E,险种!Y:Y)</f>
        <v>0</v>
      </c>
      <c r="R281" s="9">
        <f t="shared" si="17"/>
        <v>0</v>
      </c>
      <c r="S281" s="10">
        <f>SUMIF(险种!E:E,E:E,险种!Z:Z)</f>
        <v>0</v>
      </c>
      <c r="T281" s="10">
        <f>SUMIFS(险种!Z:Z,险种!U:U,"有效",险种!E:E,E:E)</f>
        <v>0</v>
      </c>
      <c r="U281" s="10">
        <f>SUMIF(认购!D:D,E:E,认购!E:E)</f>
        <v>0</v>
      </c>
      <c r="V281" s="10">
        <f t="shared" si="18"/>
        <v>0</v>
      </c>
      <c r="W281" s="10">
        <f t="shared" si="19"/>
        <v>0</v>
      </c>
      <c r="X281" s="10">
        <f>SUMIF(保单!R:R,E:E,保单!BE:BE)*IF(U:U&gt;1,1,0)</f>
        <v>0</v>
      </c>
    </row>
    <row r="282" spans="1:24">
      <c r="A282" s="5" t="s">
        <v>36</v>
      </c>
      <c r="B282" s="5" t="s">
        <v>163</v>
      </c>
      <c r="C282" s="5" t="s">
        <v>178</v>
      </c>
      <c r="D282" s="5" t="s">
        <v>179</v>
      </c>
      <c r="E282" s="5">
        <v>588442562</v>
      </c>
      <c r="F282" s="5" t="s">
        <v>133</v>
      </c>
      <c r="G282" s="9">
        <f>SUMIF(险种!E:E,E:E,险种!R:R)-SUMIFS(险种!R:R,险种!U:U,"终止",险种!E:E,E:E)</f>
        <v>0</v>
      </c>
      <c r="H282" s="9">
        <f>SUMIFS(险种!R:R,险种!U:U,"有效",险种!E:E,E:E)</f>
        <v>0</v>
      </c>
      <c r="I282" s="9">
        <f>SUMIF(险种!E:E,E:E,险种!Q:Q)-SUMIFS(险种!Q:Q,险种!U:U,"终止",险种!E:E,E:E)</f>
        <v>0</v>
      </c>
      <c r="J282" s="9">
        <f>SUMIFS(险种!Q:Q,险种!U:U,"有效",险种!E:E,E:E)</f>
        <v>0</v>
      </c>
      <c r="K282" s="10">
        <f>SUMIF(险种!E:E,E:E,险种!W:W)</f>
        <v>0</v>
      </c>
      <c r="L282" s="10">
        <f t="shared" si="16"/>
        <v>0</v>
      </c>
      <c r="M282" s="9">
        <f>SUMIFS(险种!Q:Q,险种!E:E,E:E,险种!V:V,"&lt;=20210506")-SUMIFS(险种!Q:Q,险种!U:U,"终止",险种!E:E,E:E,险种!V:V,"&lt;=20210506")</f>
        <v>0</v>
      </c>
      <c r="N282" s="9">
        <f>SUMIFS(险种!Q:Q,险种!U:U,"有效",险种!E:E,E:E,险种!V:V,"&lt;=20210506")</f>
        <v>0</v>
      </c>
      <c r="O282" s="9">
        <f>SUMIFS(险种!Q:Q,险种!E:E,E:E,险种!V:V,"&lt;=20210510")-SUMIFS(险种!Q:Q,险种!U:U,"终止",险种!E:E,E:E,险种!V:V,"&lt;=20210510")</f>
        <v>0</v>
      </c>
      <c r="P282" s="9">
        <f>SUMIFS(险种!Q:Q,险种!U:U,"有效",险种!E:E,E:E,险种!V:V,"&lt;=20210510")</f>
        <v>0</v>
      </c>
      <c r="Q282" s="10">
        <f>SUMIF(险种!E:E,E:E,险种!Y:Y)</f>
        <v>0</v>
      </c>
      <c r="R282" s="9">
        <f t="shared" si="17"/>
        <v>0</v>
      </c>
      <c r="S282" s="10">
        <f>SUMIF(险种!E:E,E:E,险种!Z:Z)</f>
        <v>0</v>
      </c>
      <c r="T282" s="10">
        <f>SUMIFS(险种!Z:Z,险种!U:U,"有效",险种!E:E,E:E)</f>
        <v>0</v>
      </c>
      <c r="U282" s="10">
        <f>SUMIF(认购!D:D,E:E,认购!E:E)</f>
        <v>400</v>
      </c>
      <c r="V282" s="10">
        <f t="shared" si="18"/>
        <v>0</v>
      </c>
      <c r="W282" s="10">
        <f t="shared" si="19"/>
        <v>0</v>
      </c>
      <c r="X282" s="10">
        <f>SUMIF(保单!R:R,E:E,保单!BE:BE)*IF(U:U&gt;1,1,0)</f>
        <v>0</v>
      </c>
    </row>
    <row r="283" spans="1:24">
      <c r="A283" s="5" t="s">
        <v>26</v>
      </c>
      <c r="B283" s="5" t="s">
        <v>27</v>
      </c>
      <c r="C283" s="5" t="s">
        <v>360</v>
      </c>
      <c r="D283" s="5" t="s">
        <v>487</v>
      </c>
      <c r="E283" s="5">
        <v>584648952</v>
      </c>
      <c r="F283" s="5" t="s">
        <v>126</v>
      </c>
      <c r="G283" s="9">
        <f>SUMIF(险种!E:E,E:E,险种!R:R)-SUMIFS(险种!R:R,险种!U:U,"终止",险种!E:E,E:E)</f>
        <v>0</v>
      </c>
      <c r="H283" s="9">
        <f>SUMIFS(险种!R:R,险种!U:U,"有效",险种!E:E,E:E)</f>
        <v>0</v>
      </c>
      <c r="I283" s="9">
        <f>SUMIF(险种!E:E,E:E,险种!Q:Q)-SUMIFS(险种!Q:Q,险种!U:U,"终止",险种!E:E,E:E)</f>
        <v>0</v>
      </c>
      <c r="J283" s="9">
        <f>SUMIFS(险种!Q:Q,险种!U:U,"有效",险种!E:E,E:E)</f>
        <v>0</v>
      </c>
      <c r="K283" s="10">
        <f>SUMIF(险种!E:E,E:E,险种!W:W)</f>
        <v>0</v>
      </c>
      <c r="L283" s="10">
        <f t="shared" si="16"/>
        <v>0</v>
      </c>
      <c r="M283" s="9">
        <f>SUMIFS(险种!Q:Q,险种!E:E,E:E,险种!V:V,"&lt;=20210506")-SUMIFS(险种!Q:Q,险种!U:U,"终止",险种!E:E,E:E,险种!V:V,"&lt;=20210506")</f>
        <v>0</v>
      </c>
      <c r="N283" s="9">
        <f>SUMIFS(险种!Q:Q,险种!U:U,"有效",险种!E:E,E:E,险种!V:V,"&lt;=20210506")</f>
        <v>0</v>
      </c>
      <c r="O283" s="9">
        <f>SUMIFS(险种!Q:Q,险种!E:E,E:E,险种!V:V,"&lt;=20210510")-SUMIFS(险种!Q:Q,险种!U:U,"终止",险种!E:E,E:E,险种!V:V,"&lt;=20210510")</f>
        <v>0</v>
      </c>
      <c r="P283" s="9">
        <f>SUMIFS(险种!Q:Q,险种!U:U,"有效",险种!E:E,E:E,险种!V:V,"&lt;=20210510")</f>
        <v>0</v>
      </c>
      <c r="Q283" s="10">
        <f>SUMIF(险种!E:E,E:E,险种!Y:Y)</f>
        <v>0</v>
      </c>
      <c r="R283" s="9">
        <f t="shared" si="17"/>
        <v>0</v>
      </c>
      <c r="S283" s="10">
        <f>SUMIF(险种!E:E,E:E,险种!Z:Z)</f>
        <v>0</v>
      </c>
      <c r="T283" s="10">
        <f>SUMIFS(险种!Z:Z,险种!U:U,"有效",险种!E:E,E:E)</f>
        <v>0</v>
      </c>
      <c r="U283" s="10">
        <f>SUMIF(认购!D:D,E:E,认购!E:E)</f>
        <v>0</v>
      </c>
      <c r="V283" s="10">
        <f t="shared" si="18"/>
        <v>0</v>
      </c>
      <c r="W283" s="10">
        <f t="shared" si="19"/>
        <v>0</v>
      </c>
      <c r="X283" s="10">
        <f>SUMIF(保单!R:R,E:E,保单!BE:BE)*IF(U:U&gt;1,1,0)</f>
        <v>0</v>
      </c>
    </row>
    <row r="284" spans="1:24">
      <c r="A284" s="5" t="s">
        <v>36</v>
      </c>
      <c r="B284" s="5" t="s">
        <v>257</v>
      </c>
      <c r="C284" s="5" t="s">
        <v>258</v>
      </c>
      <c r="D284" s="5" t="s">
        <v>488</v>
      </c>
      <c r="E284" s="5">
        <v>553691302</v>
      </c>
      <c r="F284" s="5" t="s">
        <v>126</v>
      </c>
      <c r="G284" s="9">
        <f>SUMIF(险种!E:E,E:E,险种!R:R)-SUMIFS(险种!R:R,险种!U:U,"终止",险种!E:E,E:E)</f>
        <v>0</v>
      </c>
      <c r="H284" s="9">
        <f>SUMIFS(险种!R:R,险种!U:U,"有效",险种!E:E,E:E)</f>
        <v>0</v>
      </c>
      <c r="I284" s="9">
        <f>SUMIF(险种!E:E,E:E,险种!Q:Q)-SUMIFS(险种!Q:Q,险种!U:U,"终止",险种!E:E,E:E)</f>
        <v>0</v>
      </c>
      <c r="J284" s="9">
        <f>SUMIFS(险种!Q:Q,险种!U:U,"有效",险种!E:E,E:E)</f>
        <v>0</v>
      </c>
      <c r="K284" s="10">
        <f>SUMIF(险种!E:E,E:E,险种!W:W)</f>
        <v>0</v>
      </c>
      <c r="L284" s="10">
        <f t="shared" si="16"/>
        <v>0</v>
      </c>
      <c r="M284" s="9">
        <f>SUMIFS(险种!Q:Q,险种!E:E,E:E,险种!V:V,"&lt;=20210506")-SUMIFS(险种!Q:Q,险种!U:U,"终止",险种!E:E,E:E,险种!V:V,"&lt;=20210506")</f>
        <v>0</v>
      </c>
      <c r="N284" s="9">
        <f>SUMIFS(险种!Q:Q,险种!U:U,"有效",险种!E:E,E:E,险种!V:V,"&lt;=20210506")</f>
        <v>0</v>
      </c>
      <c r="O284" s="9">
        <f>SUMIFS(险种!Q:Q,险种!E:E,E:E,险种!V:V,"&lt;=20210510")-SUMIFS(险种!Q:Q,险种!U:U,"终止",险种!E:E,E:E,险种!V:V,"&lt;=20210510")</f>
        <v>0</v>
      </c>
      <c r="P284" s="9">
        <f>SUMIFS(险种!Q:Q,险种!U:U,"有效",险种!E:E,E:E,险种!V:V,"&lt;=20210510")</f>
        <v>0</v>
      </c>
      <c r="Q284" s="10">
        <f>SUMIF(险种!E:E,E:E,险种!Y:Y)</f>
        <v>0</v>
      </c>
      <c r="R284" s="9">
        <f t="shared" si="17"/>
        <v>0</v>
      </c>
      <c r="S284" s="10">
        <f>SUMIF(险种!E:E,E:E,险种!Z:Z)</f>
        <v>0</v>
      </c>
      <c r="T284" s="10">
        <f>SUMIFS(险种!Z:Z,险种!U:U,"有效",险种!E:E,E:E)</f>
        <v>0</v>
      </c>
      <c r="U284" s="10">
        <f>SUMIF(认购!D:D,E:E,认购!E:E)</f>
        <v>200</v>
      </c>
      <c r="V284" s="10">
        <f t="shared" si="18"/>
        <v>0</v>
      </c>
      <c r="W284" s="10">
        <f t="shared" si="19"/>
        <v>0</v>
      </c>
      <c r="X284" s="10">
        <f>SUMIF(保单!R:R,E:E,保单!BE:BE)*IF(U:U&gt;1,1,0)</f>
        <v>0</v>
      </c>
    </row>
    <row r="285" spans="1:24">
      <c r="A285" s="5" t="s">
        <v>36</v>
      </c>
      <c r="B285" s="5" t="s">
        <v>69</v>
      </c>
      <c r="C285" s="5" t="s">
        <v>180</v>
      </c>
      <c r="D285" s="5" t="s">
        <v>489</v>
      </c>
      <c r="E285" s="5">
        <v>481828952</v>
      </c>
      <c r="F285" s="5" t="s">
        <v>294</v>
      </c>
      <c r="G285" s="9">
        <f>SUMIF(险种!E:E,E:E,险种!R:R)-SUMIFS(险种!R:R,险种!U:U,"终止",险种!E:E,E:E)</f>
        <v>0</v>
      </c>
      <c r="H285" s="9">
        <f>SUMIFS(险种!R:R,险种!U:U,"有效",险种!E:E,E:E)</f>
        <v>0</v>
      </c>
      <c r="I285" s="9">
        <f>SUMIF(险种!E:E,E:E,险种!Q:Q)-SUMIFS(险种!Q:Q,险种!U:U,"终止",险种!E:E,E:E)</f>
        <v>0</v>
      </c>
      <c r="J285" s="9">
        <f>SUMIFS(险种!Q:Q,险种!U:U,"有效",险种!E:E,E:E)</f>
        <v>0</v>
      </c>
      <c r="K285" s="10">
        <f>SUMIF(险种!E:E,E:E,险种!W:W)</f>
        <v>0</v>
      </c>
      <c r="L285" s="10">
        <f t="shared" si="16"/>
        <v>0</v>
      </c>
      <c r="M285" s="9">
        <f>SUMIFS(险种!Q:Q,险种!E:E,E:E,险种!V:V,"&lt;=20210506")-SUMIFS(险种!Q:Q,险种!U:U,"终止",险种!E:E,E:E,险种!V:V,"&lt;=20210506")</f>
        <v>0</v>
      </c>
      <c r="N285" s="9">
        <f>SUMIFS(险种!Q:Q,险种!U:U,"有效",险种!E:E,E:E,险种!V:V,"&lt;=20210506")</f>
        <v>0</v>
      </c>
      <c r="O285" s="9">
        <f>SUMIFS(险种!Q:Q,险种!E:E,E:E,险种!V:V,"&lt;=20210510")-SUMIFS(险种!Q:Q,险种!U:U,"终止",险种!E:E,E:E,险种!V:V,"&lt;=20210510")</f>
        <v>0</v>
      </c>
      <c r="P285" s="9">
        <f>SUMIFS(险种!Q:Q,险种!U:U,"有效",险种!E:E,E:E,险种!V:V,"&lt;=20210510")</f>
        <v>0</v>
      </c>
      <c r="Q285" s="10">
        <f>SUMIF(险种!E:E,E:E,险种!Y:Y)</f>
        <v>0</v>
      </c>
      <c r="R285" s="9">
        <f t="shared" si="17"/>
        <v>0</v>
      </c>
      <c r="S285" s="10">
        <f>SUMIF(险种!E:E,E:E,险种!Z:Z)</f>
        <v>0</v>
      </c>
      <c r="T285" s="10">
        <f>SUMIFS(险种!Z:Z,险种!U:U,"有效",险种!E:E,E:E)</f>
        <v>0</v>
      </c>
      <c r="U285" s="10">
        <f>SUMIF(认购!D:D,E:E,认购!E:E)</f>
        <v>0</v>
      </c>
      <c r="V285" s="10">
        <f t="shared" si="18"/>
        <v>0</v>
      </c>
      <c r="W285" s="10">
        <f t="shared" si="19"/>
        <v>0</v>
      </c>
      <c r="X285" s="10">
        <f>SUMIF(保单!R:R,E:E,保单!BE:BE)*IF(U:U&gt;1,1,0)</f>
        <v>0</v>
      </c>
    </row>
    <row r="286" spans="1:24">
      <c r="A286" s="5" t="s">
        <v>42</v>
      </c>
      <c r="B286" s="5" t="s">
        <v>43</v>
      </c>
      <c r="C286" s="5" t="s">
        <v>44</v>
      </c>
      <c r="D286" s="5" t="s">
        <v>490</v>
      </c>
      <c r="E286" s="5">
        <v>475904142</v>
      </c>
      <c r="F286" s="5" t="s">
        <v>294</v>
      </c>
      <c r="G286" s="9">
        <f>SUMIF(险种!E:E,E:E,险种!R:R)-SUMIFS(险种!R:R,险种!U:U,"终止",险种!E:E,E:E)</f>
        <v>0</v>
      </c>
      <c r="H286" s="9">
        <f>SUMIFS(险种!R:R,险种!U:U,"有效",险种!E:E,E:E)</f>
        <v>0</v>
      </c>
      <c r="I286" s="9">
        <f>SUMIF(险种!E:E,E:E,险种!Q:Q)-SUMIFS(险种!Q:Q,险种!U:U,"终止",险种!E:E,E:E)</f>
        <v>0</v>
      </c>
      <c r="J286" s="9">
        <f>SUMIFS(险种!Q:Q,险种!U:U,"有效",险种!E:E,E:E)</f>
        <v>0</v>
      </c>
      <c r="K286" s="10">
        <f>SUMIF(险种!E:E,E:E,险种!W:W)</f>
        <v>0</v>
      </c>
      <c r="L286" s="10">
        <f t="shared" si="16"/>
        <v>0</v>
      </c>
      <c r="M286" s="9">
        <f>SUMIFS(险种!Q:Q,险种!E:E,E:E,险种!V:V,"&lt;=20210506")-SUMIFS(险种!Q:Q,险种!U:U,"终止",险种!E:E,E:E,险种!V:V,"&lt;=20210506")</f>
        <v>0</v>
      </c>
      <c r="N286" s="9">
        <f>SUMIFS(险种!Q:Q,险种!U:U,"有效",险种!E:E,E:E,险种!V:V,"&lt;=20210506")</f>
        <v>0</v>
      </c>
      <c r="O286" s="9">
        <f>SUMIFS(险种!Q:Q,险种!E:E,E:E,险种!V:V,"&lt;=20210510")-SUMIFS(险种!Q:Q,险种!U:U,"终止",险种!E:E,E:E,险种!V:V,"&lt;=20210510")</f>
        <v>0</v>
      </c>
      <c r="P286" s="9">
        <f>SUMIFS(险种!Q:Q,险种!U:U,"有效",险种!E:E,E:E,险种!V:V,"&lt;=20210510")</f>
        <v>0</v>
      </c>
      <c r="Q286" s="10">
        <f>SUMIF(险种!E:E,E:E,险种!Y:Y)</f>
        <v>0</v>
      </c>
      <c r="R286" s="9">
        <f t="shared" si="17"/>
        <v>0</v>
      </c>
      <c r="S286" s="10">
        <f>SUMIF(险种!E:E,E:E,险种!Z:Z)</f>
        <v>0</v>
      </c>
      <c r="T286" s="10">
        <f>SUMIFS(险种!Z:Z,险种!U:U,"有效",险种!E:E,E:E)</f>
        <v>0</v>
      </c>
      <c r="U286" s="10">
        <f>SUMIF(认购!D:D,E:E,认购!E:E)</f>
        <v>0</v>
      </c>
      <c r="V286" s="10">
        <f t="shared" si="18"/>
        <v>0</v>
      </c>
      <c r="W286" s="10">
        <f t="shared" si="19"/>
        <v>0</v>
      </c>
      <c r="X286" s="10">
        <f>SUMIF(保单!R:R,E:E,保单!BE:BE)*IF(U:U&gt;1,1,0)</f>
        <v>0</v>
      </c>
    </row>
    <row r="287" spans="1:24">
      <c r="A287" s="5" t="s">
        <v>26</v>
      </c>
      <c r="B287" s="5" t="s">
        <v>491</v>
      </c>
      <c r="C287" s="5" t="s">
        <v>492</v>
      </c>
      <c r="D287" s="5" t="s">
        <v>493</v>
      </c>
      <c r="E287" s="5">
        <v>456088782</v>
      </c>
      <c r="F287" s="5" t="s">
        <v>294</v>
      </c>
      <c r="G287" s="9">
        <f>SUMIF(险种!E:E,E:E,险种!R:R)-SUMIFS(险种!R:R,险种!U:U,"终止",险种!E:E,E:E)</f>
        <v>0</v>
      </c>
      <c r="H287" s="9">
        <f>SUMIFS(险种!R:R,险种!U:U,"有效",险种!E:E,E:E)</f>
        <v>0</v>
      </c>
      <c r="I287" s="9">
        <f>SUMIF(险种!E:E,E:E,险种!Q:Q)-SUMIFS(险种!Q:Q,险种!U:U,"终止",险种!E:E,E:E)</f>
        <v>0</v>
      </c>
      <c r="J287" s="9">
        <f>SUMIFS(险种!Q:Q,险种!U:U,"有效",险种!E:E,E:E)</f>
        <v>0</v>
      </c>
      <c r="K287" s="10">
        <f>SUMIF(险种!E:E,E:E,险种!W:W)</f>
        <v>0</v>
      </c>
      <c r="L287" s="10">
        <f t="shared" si="16"/>
        <v>0</v>
      </c>
      <c r="M287" s="9">
        <f>SUMIFS(险种!Q:Q,险种!E:E,E:E,险种!V:V,"&lt;=20210506")-SUMIFS(险种!Q:Q,险种!U:U,"终止",险种!E:E,E:E,险种!V:V,"&lt;=20210506")</f>
        <v>0</v>
      </c>
      <c r="N287" s="9">
        <f>SUMIFS(险种!Q:Q,险种!U:U,"有效",险种!E:E,E:E,险种!V:V,"&lt;=20210506")</f>
        <v>0</v>
      </c>
      <c r="O287" s="9">
        <f>SUMIFS(险种!Q:Q,险种!E:E,E:E,险种!V:V,"&lt;=20210510")-SUMIFS(险种!Q:Q,险种!U:U,"终止",险种!E:E,E:E,险种!V:V,"&lt;=20210510")</f>
        <v>0</v>
      </c>
      <c r="P287" s="9">
        <f>SUMIFS(险种!Q:Q,险种!U:U,"有效",险种!E:E,E:E,险种!V:V,"&lt;=20210510")</f>
        <v>0</v>
      </c>
      <c r="Q287" s="10">
        <f>SUMIF(险种!E:E,E:E,险种!Y:Y)</f>
        <v>0</v>
      </c>
      <c r="R287" s="9">
        <f t="shared" si="17"/>
        <v>0</v>
      </c>
      <c r="S287" s="10">
        <f>SUMIF(险种!E:E,E:E,险种!Z:Z)</f>
        <v>0</v>
      </c>
      <c r="T287" s="10">
        <f>SUMIFS(险种!Z:Z,险种!U:U,"有效",险种!E:E,E:E)</f>
        <v>0</v>
      </c>
      <c r="U287" s="10">
        <f>SUMIF(认购!D:D,E:E,认购!E:E)</f>
        <v>0</v>
      </c>
      <c r="V287" s="10">
        <f t="shared" si="18"/>
        <v>0</v>
      </c>
      <c r="W287" s="10">
        <f t="shared" si="19"/>
        <v>0</v>
      </c>
      <c r="X287" s="10">
        <f>SUMIF(保单!R:R,E:E,保单!BE:BE)*IF(U:U&gt;1,1,0)</f>
        <v>0</v>
      </c>
    </row>
    <row r="288" spans="1:24">
      <c r="A288" s="5" t="s">
        <v>26</v>
      </c>
      <c r="B288" s="5" t="s">
        <v>161</v>
      </c>
      <c r="C288" s="5" t="s">
        <v>192</v>
      </c>
      <c r="D288" s="5" t="s">
        <v>494</v>
      </c>
      <c r="E288" s="5">
        <v>430700742</v>
      </c>
      <c r="F288" s="5" t="s">
        <v>294</v>
      </c>
      <c r="G288" s="9">
        <f>SUMIF(险种!E:E,E:E,险种!R:R)-SUMIFS(险种!R:R,险种!U:U,"终止",险种!E:E,E:E)</f>
        <v>0</v>
      </c>
      <c r="H288" s="9">
        <f>SUMIFS(险种!R:R,险种!U:U,"有效",险种!E:E,E:E)</f>
        <v>0</v>
      </c>
      <c r="I288" s="9">
        <f>SUMIF(险种!E:E,E:E,险种!Q:Q)-SUMIFS(险种!Q:Q,险种!U:U,"终止",险种!E:E,E:E)</f>
        <v>0</v>
      </c>
      <c r="J288" s="9">
        <f>SUMIFS(险种!Q:Q,险种!U:U,"有效",险种!E:E,E:E)</f>
        <v>0</v>
      </c>
      <c r="K288" s="10">
        <f>SUMIF(险种!E:E,E:E,险种!W:W)</f>
        <v>0</v>
      </c>
      <c r="L288" s="10">
        <f t="shared" si="16"/>
        <v>0</v>
      </c>
      <c r="M288" s="9">
        <f>SUMIFS(险种!Q:Q,险种!E:E,E:E,险种!V:V,"&lt;=20210506")-SUMIFS(险种!Q:Q,险种!U:U,"终止",险种!E:E,E:E,险种!V:V,"&lt;=20210506")</f>
        <v>0</v>
      </c>
      <c r="N288" s="9">
        <f>SUMIFS(险种!Q:Q,险种!U:U,"有效",险种!E:E,E:E,险种!V:V,"&lt;=20210506")</f>
        <v>0</v>
      </c>
      <c r="O288" s="9">
        <f>SUMIFS(险种!Q:Q,险种!E:E,E:E,险种!V:V,"&lt;=20210510")-SUMIFS(险种!Q:Q,险种!U:U,"终止",险种!E:E,E:E,险种!V:V,"&lt;=20210510")</f>
        <v>0</v>
      </c>
      <c r="P288" s="9">
        <f>SUMIFS(险种!Q:Q,险种!U:U,"有效",险种!E:E,E:E,险种!V:V,"&lt;=20210510")</f>
        <v>0</v>
      </c>
      <c r="Q288" s="10">
        <f>SUMIF(险种!E:E,E:E,险种!Y:Y)</f>
        <v>0</v>
      </c>
      <c r="R288" s="9">
        <f t="shared" si="17"/>
        <v>0</v>
      </c>
      <c r="S288" s="10">
        <f>SUMIF(险种!E:E,E:E,险种!Z:Z)</f>
        <v>0</v>
      </c>
      <c r="T288" s="10">
        <f>SUMIFS(险种!Z:Z,险种!U:U,"有效",险种!E:E,E:E)</f>
        <v>0</v>
      </c>
      <c r="U288" s="10">
        <f>SUMIF(认购!D:D,E:E,认购!E:E)</f>
        <v>200</v>
      </c>
      <c r="V288" s="10">
        <f t="shared" si="18"/>
        <v>0</v>
      </c>
      <c r="W288" s="10">
        <f t="shared" si="19"/>
        <v>0</v>
      </c>
      <c r="X288" s="10">
        <f>SUMIF(保单!R:R,E:E,保单!BE:BE)*IF(U:U&gt;1,1,0)</f>
        <v>0</v>
      </c>
    </row>
    <row r="289" spans="1:24">
      <c r="A289" s="5" t="s">
        <v>26</v>
      </c>
      <c r="B289" s="5" t="s">
        <v>161</v>
      </c>
      <c r="C289" s="5" t="s">
        <v>192</v>
      </c>
      <c r="D289" s="5" t="s">
        <v>193</v>
      </c>
      <c r="E289" s="5">
        <v>362775482</v>
      </c>
      <c r="F289" s="5" t="s">
        <v>130</v>
      </c>
      <c r="G289" s="9">
        <f>SUMIF(险种!E:E,E:E,险种!R:R)-SUMIFS(险种!R:R,险种!U:U,"终止",险种!E:E,E:E)</f>
        <v>0</v>
      </c>
      <c r="H289" s="9">
        <f>SUMIFS(险种!R:R,险种!U:U,"有效",险种!E:E,E:E)</f>
        <v>0</v>
      </c>
      <c r="I289" s="9">
        <f>SUMIF(险种!E:E,E:E,险种!Q:Q)-SUMIFS(险种!Q:Q,险种!U:U,"终止",险种!E:E,E:E)</f>
        <v>0</v>
      </c>
      <c r="J289" s="9">
        <f>SUMIFS(险种!Q:Q,险种!U:U,"有效",险种!E:E,E:E)</f>
        <v>0</v>
      </c>
      <c r="K289" s="10">
        <f>SUMIF(险种!E:E,E:E,险种!W:W)</f>
        <v>0</v>
      </c>
      <c r="L289" s="10">
        <f t="shared" si="16"/>
        <v>0</v>
      </c>
      <c r="M289" s="9">
        <f>SUMIFS(险种!Q:Q,险种!E:E,E:E,险种!V:V,"&lt;=20210506")-SUMIFS(险种!Q:Q,险种!U:U,"终止",险种!E:E,E:E,险种!V:V,"&lt;=20210506")</f>
        <v>0</v>
      </c>
      <c r="N289" s="9">
        <f>SUMIFS(险种!Q:Q,险种!U:U,"有效",险种!E:E,E:E,险种!V:V,"&lt;=20210506")</f>
        <v>0</v>
      </c>
      <c r="O289" s="9">
        <f>SUMIFS(险种!Q:Q,险种!E:E,E:E,险种!V:V,"&lt;=20210510")-SUMIFS(险种!Q:Q,险种!U:U,"终止",险种!E:E,E:E,险种!V:V,"&lt;=20210510")</f>
        <v>0</v>
      </c>
      <c r="P289" s="9">
        <f>SUMIFS(险种!Q:Q,险种!U:U,"有效",险种!E:E,E:E,险种!V:V,"&lt;=20210510")</f>
        <v>0</v>
      </c>
      <c r="Q289" s="10">
        <f>SUMIF(险种!E:E,E:E,险种!Y:Y)</f>
        <v>0</v>
      </c>
      <c r="R289" s="9">
        <f t="shared" si="17"/>
        <v>0</v>
      </c>
      <c r="S289" s="10">
        <f>SUMIF(险种!E:E,E:E,险种!Z:Z)</f>
        <v>0</v>
      </c>
      <c r="T289" s="10">
        <f>SUMIFS(险种!Z:Z,险种!U:U,"有效",险种!E:E,E:E)</f>
        <v>0</v>
      </c>
      <c r="U289" s="10">
        <f>SUMIF(认购!D:D,E:E,认购!E:E)</f>
        <v>200</v>
      </c>
      <c r="V289" s="10">
        <f t="shared" si="18"/>
        <v>0</v>
      </c>
      <c r="W289" s="10">
        <f t="shared" si="19"/>
        <v>0</v>
      </c>
      <c r="X289" s="10">
        <f>SUMIF(保单!R:R,E:E,保单!BE:BE)*IF(U:U&gt;1,1,0)</f>
        <v>0</v>
      </c>
    </row>
    <row r="290" spans="1:24">
      <c r="A290" s="5" t="s">
        <v>36</v>
      </c>
      <c r="B290" s="5" t="s">
        <v>257</v>
      </c>
      <c r="C290" s="5" t="s">
        <v>258</v>
      </c>
      <c r="D290" s="5" t="s">
        <v>495</v>
      </c>
      <c r="E290" s="5">
        <v>360264092</v>
      </c>
      <c r="F290" s="5" t="s">
        <v>126</v>
      </c>
      <c r="G290" s="9">
        <f>SUMIF(险种!E:E,E:E,险种!R:R)-SUMIFS(险种!R:R,险种!U:U,"终止",险种!E:E,E:E)</f>
        <v>0</v>
      </c>
      <c r="H290" s="9">
        <f>SUMIFS(险种!R:R,险种!U:U,"有效",险种!E:E,E:E)</f>
        <v>0</v>
      </c>
      <c r="I290" s="9">
        <f>SUMIF(险种!E:E,E:E,险种!Q:Q)-SUMIFS(险种!Q:Q,险种!U:U,"终止",险种!E:E,E:E)</f>
        <v>0</v>
      </c>
      <c r="J290" s="9">
        <f>SUMIFS(险种!Q:Q,险种!U:U,"有效",险种!E:E,E:E)</f>
        <v>0</v>
      </c>
      <c r="K290" s="10">
        <f>SUMIF(险种!E:E,E:E,险种!W:W)</f>
        <v>0</v>
      </c>
      <c r="L290" s="10">
        <f t="shared" si="16"/>
        <v>0</v>
      </c>
      <c r="M290" s="9">
        <f>SUMIFS(险种!Q:Q,险种!E:E,E:E,险种!V:V,"&lt;=20210506")-SUMIFS(险种!Q:Q,险种!U:U,"终止",险种!E:E,E:E,险种!V:V,"&lt;=20210506")</f>
        <v>0</v>
      </c>
      <c r="N290" s="9">
        <f>SUMIFS(险种!Q:Q,险种!U:U,"有效",险种!E:E,E:E,险种!V:V,"&lt;=20210506")</f>
        <v>0</v>
      </c>
      <c r="O290" s="9">
        <f>SUMIFS(险种!Q:Q,险种!E:E,E:E,险种!V:V,"&lt;=20210510")-SUMIFS(险种!Q:Q,险种!U:U,"终止",险种!E:E,E:E,险种!V:V,"&lt;=20210510")</f>
        <v>0</v>
      </c>
      <c r="P290" s="9">
        <f>SUMIFS(险种!Q:Q,险种!U:U,"有效",险种!E:E,E:E,险种!V:V,"&lt;=20210510")</f>
        <v>0</v>
      </c>
      <c r="Q290" s="10">
        <f>SUMIF(险种!E:E,E:E,险种!Y:Y)</f>
        <v>0</v>
      </c>
      <c r="R290" s="9">
        <f t="shared" si="17"/>
        <v>0</v>
      </c>
      <c r="S290" s="10">
        <f>SUMIF(险种!E:E,E:E,险种!Z:Z)</f>
        <v>0</v>
      </c>
      <c r="T290" s="10">
        <f>SUMIFS(险种!Z:Z,险种!U:U,"有效",险种!E:E,E:E)</f>
        <v>0</v>
      </c>
      <c r="U290" s="10">
        <f>SUMIF(认购!D:D,E:E,认购!E:E)</f>
        <v>0</v>
      </c>
      <c r="V290" s="10">
        <f t="shared" si="18"/>
        <v>0</v>
      </c>
      <c r="W290" s="10">
        <f t="shared" si="19"/>
        <v>0</v>
      </c>
      <c r="X290" s="10">
        <f>SUMIF(保单!R:R,E:E,保单!BE:BE)*IF(U:U&gt;1,1,0)</f>
        <v>0</v>
      </c>
    </row>
    <row r="291" spans="1:24">
      <c r="A291" s="5" t="s">
        <v>36</v>
      </c>
      <c r="B291" s="5" t="s">
        <v>59</v>
      </c>
      <c r="C291" s="5" t="s">
        <v>60</v>
      </c>
      <c r="D291" s="5" t="s">
        <v>168</v>
      </c>
      <c r="E291" s="5">
        <v>283558582</v>
      </c>
      <c r="F291" s="5" t="s">
        <v>130</v>
      </c>
      <c r="G291" s="9">
        <f>SUMIF(险种!E:E,E:E,险种!R:R)-SUMIFS(险种!R:R,险种!U:U,"终止",险种!E:E,E:E)</f>
        <v>0</v>
      </c>
      <c r="H291" s="9">
        <f>SUMIFS(险种!R:R,险种!U:U,"有效",险种!E:E,E:E)</f>
        <v>0</v>
      </c>
      <c r="I291" s="9">
        <f>SUMIF(险种!E:E,E:E,险种!Q:Q)-SUMIFS(险种!Q:Q,险种!U:U,"终止",险种!E:E,E:E)</f>
        <v>0</v>
      </c>
      <c r="J291" s="9">
        <f>SUMIFS(险种!Q:Q,险种!U:U,"有效",险种!E:E,E:E)</f>
        <v>0</v>
      </c>
      <c r="K291" s="10">
        <f>SUMIF(险种!E:E,E:E,险种!W:W)</f>
        <v>0</v>
      </c>
      <c r="L291" s="10">
        <f t="shared" si="16"/>
        <v>0</v>
      </c>
      <c r="M291" s="9">
        <f>SUMIFS(险种!Q:Q,险种!E:E,E:E,险种!V:V,"&lt;=20210506")-SUMIFS(险种!Q:Q,险种!U:U,"终止",险种!E:E,E:E,险种!V:V,"&lt;=20210506")</f>
        <v>0</v>
      </c>
      <c r="N291" s="9">
        <f>SUMIFS(险种!Q:Q,险种!U:U,"有效",险种!E:E,E:E,险种!V:V,"&lt;=20210506")</f>
        <v>0</v>
      </c>
      <c r="O291" s="9">
        <f>SUMIFS(险种!Q:Q,险种!E:E,E:E,险种!V:V,"&lt;=20210510")-SUMIFS(险种!Q:Q,险种!U:U,"终止",险种!E:E,E:E,险种!V:V,"&lt;=20210510")</f>
        <v>0</v>
      </c>
      <c r="P291" s="9">
        <f>SUMIFS(险种!Q:Q,险种!U:U,"有效",险种!E:E,E:E,险种!V:V,"&lt;=20210510")</f>
        <v>0</v>
      </c>
      <c r="Q291" s="10">
        <f>SUMIF(险种!E:E,E:E,险种!Y:Y)</f>
        <v>0</v>
      </c>
      <c r="R291" s="9">
        <f t="shared" si="17"/>
        <v>0</v>
      </c>
      <c r="S291" s="10">
        <f>SUMIF(险种!E:E,E:E,险种!Z:Z)</f>
        <v>0</v>
      </c>
      <c r="T291" s="10">
        <f>SUMIFS(险种!Z:Z,险种!U:U,"有效",险种!E:E,E:E)</f>
        <v>0</v>
      </c>
      <c r="U291" s="10">
        <f>SUMIF(认购!D:D,E:E,认购!E:E)</f>
        <v>200</v>
      </c>
      <c r="V291" s="10">
        <f t="shared" si="18"/>
        <v>0</v>
      </c>
      <c r="W291" s="10">
        <f t="shared" si="19"/>
        <v>0</v>
      </c>
      <c r="X291" s="10">
        <f>SUMIF(保单!R:R,E:E,保单!BE:BE)*IF(U:U&gt;1,1,0)</f>
        <v>0</v>
      </c>
    </row>
    <row r="292" spans="1:24">
      <c r="A292" s="5" t="s">
        <v>26</v>
      </c>
      <c r="B292" s="5" t="s">
        <v>491</v>
      </c>
      <c r="C292" s="5" t="s">
        <v>492</v>
      </c>
      <c r="D292" s="5" t="s">
        <v>496</v>
      </c>
      <c r="E292" s="5">
        <v>217723912</v>
      </c>
      <c r="F292" s="5" t="s">
        <v>294</v>
      </c>
      <c r="G292" s="9">
        <f>SUMIF(险种!E:E,E:E,险种!R:R)-SUMIFS(险种!R:R,险种!U:U,"终止",险种!E:E,E:E)</f>
        <v>0</v>
      </c>
      <c r="H292" s="9">
        <f>SUMIFS(险种!R:R,险种!U:U,"有效",险种!E:E,E:E)</f>
        <v>0</v>
      </c>
      <c r="I292" s="9">
        <f>SUMIF(险种!E:E,E:E,险种!Q:Q)-SUMIFS(险种!Q:Q,险种!U:U,"终止",险种!E:E,E:E)</f>
        <v>0</v>
      </c>
      <c r="J292" s="9">
        <f>SUMIFS(险种!Q:Q,险种!U:U,"有效",险种!E:E,E:E)</f>
        <v>0</v>
      </c>
      <c r="K292" s="10">
        <f>SUMIF(险种!E:E,E:E,险种!W:W)</f>
        <v>0</v>
      </c>
      <c r="L292" s="10">
        <f t="shared" si="16"/>
        <v>0</v>
      </c>
      <c r="M292" s="9">
        <f>SUMIFS(险种!Q:Q,险种!E:E,E:E,险种!V:V,"&lt;=20210506")-SUMIFS(险种!Q:Q,险种!U:U,"终止",险种!E:E,E:E,险种!V:V,"&lt;=20210506")</f>
        <v>0</v>
      </c>
      <c r="N292" s="9">
        <f>SUMIFS(险种!Q:Q,险种!U:U,"有效",险种!E:E,E:E,险种!V:V,"&lt;=20210506")</f>
        <v>0</v>
      </c>
      <c r="O292" s="9">
        <f>SUMIFS(险种!Q:Q,险种!E:E,E:E,险种!V:V,"&lt;=20210510")-SUMIFS(险种!Q:Q,险种!U:U,"终止",险种!E:E,E:E,险种!V:V,"&lt;=20210510")</f>
        <v>0</v>
      </c>
      <c r="P292" s="9">
        <f>SUMIFS(险种!Q:Q,险种!U:U,"有效",险种!E:E,E:E,险种!V:V,"&lt;=20210510")</f>
        <v>0</v>
      </c>
      <c r="Q292" s="10">
        <f>SUMIF(险种!E:E,E:E,险种!Y:Y)</f>
        <v>0</v>
      </c>
      <c r="R292" s="9">
        <f t="shared" si="17"/>
        <v>0</v>
      </c>
      <c r="S292" s="10">
        <f>SUMIF(险种!E:E,E:E,险种!Z:Z)</f>
        <v>0</v>
      </c>
      <c r="T292" s="10">
        <f>SUMIFS(险种!Z:Z,险种!U:U,"有效",险种!E:E,E:E)</f>
        <v>0</v>
      </c>
      <c r="U292" s="10">
        <f>SUMIF(认购!D:D,E:E,认购!E:E)</f>
        <v>0</v>
      </c>
      <c r="V292" s="10">
        <f t="shared" si="18"/>
        <v>0</v>
      </c>
      <c r="W292" s="10">
        <f t="shared" si="19"/>
        <v>0</v>
      </c>
      <c r="X292" s="10">
        <f>SUMIF(保单!R:R,E:E,保单!BE:BE)*IF(U:U&gt;1,1,0)</f>
        <v>0</v>
      </c>
    </row>
    <row r="293" spans="1:24">
      <c r="A293" s="5" t="s">
        <v>26</v>
      </c>
      <c r="B293" s="5" t="s">
        <v>491</v>
      </c>
      <c r="C293" s="5" t="s">
        <v>492</v>
      </c>
      <c r="D293" s="5" t="s">
        <v>497</v>
      </c>
      <c r="E293" s="5">
        <v>216455102</v>
      </c>
      <c r="F293" s="5" t="s">
        <v>126</v>
      </c>
      <c r="G293" s="9">
        <f>SUMIF(险种!E:E,E:E,险种!R:R)-SUMIFS(险种!R:R,险种!U:U,"终止",险种!E:E,E:E)</f>
        <v>0</v>
      </c>
      <c r="H293" s="9">
        <f>SUMIFS(险种!R:R,险种!U:U,"有效",险种!E:E,E:E)</f>
        <v>0</v>
      </c>
      <c r="I293" s="9">
        <f>SUMIF(险种!E:E,E:E,险种!Q:Q)-SUMIFS(险种!Q:Q,险种!U:U,"终止",险种!E:E,E:E)</f>
        <v>0</v>
      </c>
      <c r="J293" s="9">
        <f>SUMIFS(险种!Q:Q,险种!U:U,"有效",险种!E:E,E:E)</f>
        <v>0</v>
      </c>
      <c r="K293" s="10">
        <f>SUMIF(险种!E:E,E:E,险种!W:W)</f>
        <v>0</v>
      </c>
      <c r="L293" s="10">
        <f t="shared" si="16"/>
        <v>0</v>
      </c>
      <c r="M293" s="9">
        <f>SUMIFS(险种!Q:Q,险种!E:E,E:E,险种!V:V,"&lt;=20210506")-SUMIFS(险种!Q:Q,险种!U:U,"终止",险种!E:E,E:E,险种!V:V,"&lt;=20210506")</f>
        <v>0</v>
      </c>
      <c r="N293" s="9">
        <f>SUMIFS(险种!Q:Q,险种!U:U,"有效",险种!E:E,E:E,险种!V:V,"&lt;=20210506")</f>
        <v>0</v>
      </c>
      <c r="O293" s="9">
        <f>SUMIFS(险种!Q:Q,险种!E:E,E:E,险种!V:V,"&lt;=20210510")-SUMIFS(险种!Q:Q,险种!U:U,"终止",险种!E:E,E:E,险种!V:V,"&lt;=20210510")</f>
        <v>0</v>
      </c>
      <c r="P293" s="9">
        <f>SUMIFS(险种!Q:Q,险种!U:U,"有效",险种!E:E,E:E,险种!V:V,"&lt;=20210510")</f>
        <v>0</v>
      </c>
      <c r="Q293" s="10">
        <f>SUMIF(险种!E:E,E:E,险种!Y:Y)</f>
        <v>0</v>
      </c>
      <c r="R293" s="9">
        <f t="shared" si="17"/>
        <v>0</v>
      </c>
      <c r="S293" s="10">
        <f>SUMIF(险种!E:E,E:E,险种!Z:Z)</f>
        <v>0</v>
      </c>
      <c r="T293" s="10">
        <f>SUMIFS(险种!Z:Z,险种!U:U,"有效",险种!E:E,E:E)</f>
        <v>0</v>
      </c>
      <c r="U293" s="10">
        <f>SUMIF(认购!D:D,E:E,认购!E:E)</f>
        <v>0</v>
      </c>
      <c r="V293" s="10">
        <f t="shared" si="18"/>
        <v>0</v>
      </c>
      <c r="W293" s="10">
        <f t="shared" si="19"/>
        <v>0</v>
      </c>
      <c r="X293" s="10">
        <f>SUMIF(保单!R:R,E:E,保单!BE:BE)*IF(U:U&gt;1,1,0)</f>
        <v>0</v>
      </c>
    </row>
    <row r="294" spans="1:24">
      <c r="A294" s="5" t="s">
        <v>26</v>
      </c>
      <c r="B294" s="5" t="s">
        <v>27</v>
      </c>
      <c r="C294" s="5" t="s">
        <v>28</v>
      </c>
      <c r="D294" s="5" t="s">
        <v>29</v>
      </c>
      <c r="E294" s="5">
        <v>214639732</v>
      </c>
      <c r="F294" s="5" t="s">
        <v>133</v>
      </c>
      <c r="G294" s="9">
        <f>SUMIF(险种!E:E,E:E,险种!R:R)-SUMIFS(险种!R:R,险种!U:U,"终止",险种!E:E,E:E)</f>
        <v>4399</v>
      </c>
      <c r="H294" s="9">
        <f>SUMIFS(险种!R:R,险种!U:U,"有效",险种!E:E,E:E)</f>
        <v>0</v>
      </c>
      <c r="I294" s="9">
        <f>SUMIF(险种!E:E,E:E,险种!Q:Q)-SUMIFS(险种!Q:Q,险种!U:U,"终止",险种!E:E,E:E)</f>
        <v>2208.185512273</v>
      </c>
      <c r="J294" s="9">
        <f>SUMIFS(险种!Q:Q,险种!U:U,"有效",险种!E:E,E:E)</f>
        <v>0</v>
      </c>
      <c r="K294" s="10">
        <f>SUMIF(险种!E:E,E:E,险种!W:W)</f>
        <v>1</v>
      </c>
      <c r="L294" s="10">
        <f t="shared" si="16"/>
        <v>1</v>
      </c>
      <c r="M294" s="9">
        <f>SUMIFS(险种!Q:Q,险种!E:E,E:E,险种!V:V,"&lt;=20210506")-SUMIFS(险种!Q:Q,险种!U:U,"终止",险种!E:E,E:E,险种!V:V,"&lt;=20210506")</f>
        <v>2208.185512273</v>
      </c>
      <c r="N294" s="9">
        <f>SUMIFS(险种!Q:Q,险种!U:U,"有效",险种!E:E,E:E,险种!V:V,"&lt;=20210506")</f>
        <v>0</v>
      </c>
      <c r="O294" s="9">
        <f>SUMIFS(险种!Q:Q,险种!E:E,E:E,险种!V:V,"&lt;=20210510")-SUMIFS(险种!Q:Q,险种!U:U,"终止",险种!E:E,E:E,险种!V:V,"&lt;=20210510")</f>
        <v>2208.185512273</v>
      </c>
      <c r="P294" s="9">
        <f>SUMIFS(险种!Q:Q,险种!U:U,"有效",险种!E:E,E:E,险种!V:V,"&lt;=20210510")</f>
        <v>0</v>
      </c>
      <c r="Q294" s="10">
        <f>SUMIF(险种!E:E,E:E,险种!Y:Y)</f>
        <v>1</v>
      </c>
      <c r="R294" s="9">
        <f t="shared" si="17"/>
        <v>220.8185512273</v>
      </c>
      <c r="S294" s="10">
        <f>SUMIF(险种!E:E,E:E,险种!Z:Z)</f>
        <v>3</v>
      </c>
      <c r="T294" s="10">
        <f>SUMIFS(险种!Z:Z,险种!U:U,"有效",险种!E:E,E:E)</f>
        <v>0</v>
      </c>
      <c r="U294" s="10">
        <f>SUMIF(认购!D:D,E:E,认购!E:E)</f>
        <v>200</v>
      </c>
      <c r="V294" s="10">
        <f t="shared" si="18"/>
        <v>0</v>
      </c>
      <c r="W294" s="10">
        <f t="shared" si="19"/>
        <v>0</v>
      </c>
      <c r="X294" s="10">
        <f>SUMIF(保单!R:R,E:E,保单!BE:BE)*IF(U:U&gt;1,1,0)</f>
        <v>0</v>
      </c>
    </row>
    <row r="295" spans="1:24">
      <c r="A295" s="5" t="s">
        <v>26</v>
      </c>
      <c r="B295" s="5" t="s">
        <v>161</v>
      </c>
      <c r="C295" s="5" t="s">
        <v>197</v>
      </c>
      <c r="D295" s="5" t="s">
        <v>498</v>
      </c>
      <c r="E295" s="5">
        <v>164606852</v>
      </c>
      <c r="F295" s="5" t="s">
        <v>126</v>
      </c>
      <c r="G295" s="9">
        <f>SUMIF(险种!E:E,E:E,险种!R:R)-SUMIFS(险种!R:R,险种!U:U,"终止",险种!E:E,E:E)</f>
        <v>0</v>
      </c>
      <c r="H295" s="9">
        <f>SUMIFS(险种!R:R,险种!U:U,"有效",险种!E:E,E:E)</f>
        <v>0</v>
      </c>
      <c r="I295" s="9">
        <f>SUMIF(险种!E:E,E:E,险种!Q:Q)-SUMIFS(险种!Q:Q,险种!U:U,"终止",险种!E:E,E:E)</f>
        <v>0</v>
      </c>
      <c r="J295" s="9">
        <f>SUMIFS(险种!Q:Q,险种!U:U,"有效",险种!E:E,E:E)</f>
        <v>0</v>
      </c>
      <c r="K295" s="10">
        <f>SUMIF(险种!E:E,E:E,险种!W:W)</f>
        <v>0</v>
      </c>
      <c r="L295" s="10">
        <f t="shared" si="16"/>
        <v>0</v>
      </c>
      <c r="M295" s="9">
        <f>SUMIFS(险种!Q:Q,险种!E:E,E:E,险种!V:V,"&lt;=20210506")-SUMIFS(险种!Q:Q,险种!U:U,"终止",险种!E:E,E:E,险种!V:V,"&lt;=20210506")</f>
        <v>0</v>
      </c>
      <c r="N295" s="9">
        <f>SUMIFS(险种!Q:Q,险种!U:U,"有效",险种!E:E,E:E,险种!V:V,"&lt;=20210506")</f>
        <v>0</v>
      </c>
      <c r="O295" s="9">
        <f>SUMIFS(险种!Q:Q,险种!E:E,E:E,险种!V:V,"&lt;=20210510")-SUMIFS(险种!Q:Q,险种!U:U,"终止",险种!E:E,E:E,险种!V:V,"&lt;=20210510")</f>
        <v>0</v>
      </c>
      <c r="P295" s="9">
        <f>SUMIFS(险种!Q:Q,险种!U:U,"有效",险种!E:E,E:E,险种!V:V,"&lt;=20210510")</f>
        <v>0</v>
      </c>
      <c r="Q295" s="10">
        <f>SUMIF(险种!E:E,E:E,险种!Y:Y)</f>
        <v>0</v>
      </c>
      <c r="R295" s="9">
        <f t="shared" si="17"/>
        <v>0</v>
      </c>
      <c r="S295" s="10">
        <f>SUMIF(险种!E:E,E:E,险种!Z:Z)</f>
        <v>0</v>
      </c>
      <c r="T295" s="10">
        <f>SUMIFS(险种!Z:Z,险种!U:U,"有效",险种!E:E,E:E)</f>
        <v>0</v>
      </c>
      <c r="U295" s="10">
        <f>SUMIF(认购!D:D,E:E,认购!E:E)</f>
        <v>200</v>
      </c>
      <c r="V295" s="10">
        <f t="shared" si="18"/>
        <v>0</v>
      </c>
      <c r="W295" s="10">
        <f t="shared" si="19"/>
        <v>0</v>
      </c>
      <c r="X295" s="10">
        <f>SUMIF(保单!R:R,E:E,保单!BE:BE)*IF(U:U&gt;1,1,0)</f>
        <v>0</v>
      </c>
    </row>
    <row r="296" spans="1:24">
      <c r="A296" s="5" t="s">
        <v>42</v>
      </c>
      <c r="B296" s="5" t="s">
        <v>43</v>
      </c>
      <c r="C296" s="5" t="s">
        <v>44</v>
      </c>
      <c r="D296" s="5" t="s">
        <v>45</v>
      </c>
      <c r="E296" s="5">
        <v>157576102</v>
      </c>
      <c r="F296" s="5" t="s">
        <v>134</v>
      </c>
      <c r="G296" s="9">
        <f>SUMIF(险种!E:E,E:E,险种!R:R)-SUMIFS(险种!R:R,险种!U:U,"终止",险种!E:E,E:E)</f>
        <v>4813</v>
      </c>
      <c r="H296" s="9">
        <f>SUMIFS(险种!R:R,险种!U:U,"有效",险种!E:E,E:E)</f>
        <v>0</v>
      </c>
      <c r="I296" s="9">
        <f>SUMIF(险种!E:E,E:E,险种!Q:Q)-SUMIFS(险种!Q:Q,险种!U:U,"终止",险种!E:E,E:E)</f>
        <v>-485.816690662</v>
      </c>
      <c r="J296" s="9">
        <f>SUMIFS(险种!Q:Q,险种!U:U,"有效",险种!E:E,E:E)</f>
        <v>0</v>
      </c>
      <c r="K296" s="10">
        <f>SUMIF(险种!E:E,E:E,险种!W:W)</f>
        <v>0</v>
      </c>
      <c r="L296" s="10">
        <f t="shared" si="16"/>
        <v>0</v>
      </c>
      <c r="M296" s="9">
        <f>SUMIFS(险种!Q:Q,险种!E:E,E:E,险种!V:V,"&lt;=20210506")-SUMIFS(险种!Q:Q,险种!U:U,"终止",险种!E:E,E:E,险种!V:V,"&lt;=20210506")</f>
        <v>-485.816690662</v>
      </c>
      <c r="N296" s="9">
        <f>SUMIFS(险种!Q:Q,险种!U:U,"有效",险种!E:E,E:E,险种!V:V,"&lt;=20210506")</f>
        <v>0</v>
      </c>
      <c r="O296" s="9">
        <f>SUMIFS(险种!Q:Q,险种!E:E,E:E,险种!V:V,"&lt;=20210510")-SUMIFS(险种!Q:Q,险种!U:U,"终止",险种!E:E,E:E,险种!V:V,"&lt;=20210510")</f>
        <v>-485.816690662</v>
      </c>
      <c r="P296" s="9">
        <f>SUMIFS(险种!Q:Q,险种!U:U,"有效",险种!E:E,E:E,险种!V:V,"&lt;=20210510")</f>
        <v>0</v>
      </c>
      <c r="Q296" s="10">
        <f>SUMIF(险种!E:E,E:E,险种!Y:Y)</f>
        <v>0</v>
      </c>
      <c r="R296" s="9">
        <f t="shared" si="17"/>
        <v>0</v>
      </c>
      <c r="S296" s="10">
        <f>SUMIF(险种!E:E,E:E,险种!Z:Z)</f>
        <v>0</v>
      </c>
      <c r="T296" s="10">
        <f>SUMIFS(险种!Z:Z,险种!U:U,"有效",险种!E:E,E:E)</f>
        <v>0</v>
      </c>
      <c r="U296" s="10">
        <f>SUMIF(认购!D:D,E:E,认购!E:E)</f>
        <v>200</v>
      </c>
      <c r="V296" s="10">
        <f t="shared" si="18"/>
        <v>0</v>
      </c>
      <c r="W296" s="10">
        <f t="shared" si="19"/>
        <v>0</v>
      </c>
      <c r="X296" s="10">
        <f>SUMIF(保单!R:R,E:E,保单!BE:BE)*IF(U:U&gt;1,1,0)</f>
        <v>0</v>
      </c>
    </row>
    <row r="297" spans="1:24">
      <c r="A297" s="5" t="s">
        <v>36</v>
      </c>
      <c r="B297" s="5" t="s">
        <v>53</v>
      </c>
      <c r="C297" s="5" t="s">
        <v>499</v>
      </c>
      <c r="D297" s="5" t="s">
        <v>500</v>
      </c>
      <c r="E297" s="5">
        <v>105176282</v>
      </c>
      <c r="F297" s="5" t="s">
        <v>126</v>
      </c>
      <c r="G297" s="9">
        <f>SUMIF(险种!E:E,E:E,险种!R:R)-SUMIFS(险种!R:R,险种!U:U,"终止",险种!E:E,E:E)</f>
        <v>0</v>
      </c>
      <c r="H297" s="9">
        <f>SUMIFS(险种!R:R,险种!U:U,"有效",险种!E:E,E:E)</f>
        <v>0</v>
      </c>
      <c r="I297" s="9">
        <f>SUMIF(险种!E:E,E:E,险种!Q:Q)-SUMIFS(险种!Q:Q,险种!U:U,"终止",险种!E:E,E:E)</f>
        <v>0</v>
      </c>
      <c r="J297" s="9">
        <f>SUMIFS(险种!Q:Q,险种!U:U,"有效",险种!E:E,E:E)</f>
        <v>0</v>
      </c>
      <c r="K297" s="10">
        <f>SUMIF(险种!E:E,E:E,险种!W:W)</f>
        <v>0</v>
      </c>
      <c r="L297" s="10">
        <f t="shared" si="16"/>
        <v>0</v>
      </c>
      <c r="M297" s="9">
        <f>SUMIFS(险种!Q:Q,险种!E:E,E:E,险种!V:V,"&lt;=20210506")-SUMIFS(险种!Q:Q,险种!U:U,"终止",险种!E:E,E:E,险种!V:V,"&lt;=20210506")</f>
        <v>0</v>
      </c>
      <c r="N297" s="9">
        <f>SUMIFS(险种!Q:Q,险种!U:U,"有效",险种!E:E,E:E,险种!V:V,"&lt;=20210506")</f>
        <v>0</v>
      </c>
      <c r="O297" s="9">
        <f>SUMIFS(险种!Q:Q,险种!E:E,E:E,险种!V:V,"&lt;=20210510")-SUMIFS(险种!Q:Q,险种!U:U,"终止",险种!E:E,E:E,险种!V:V,"&lt;=20210510")</f>
        <v>0</v>
      </c>
      <c r="P297" s="9">
        <f>SUMIFS(险种!Q:Q,险种!U:U,"有效",险种!E:E,E:E,险种!V:V,"&lt;=20210510")</f>
        <v>0</v>
      </c>
      <c r="Q297" s="10">
        <f>SUMIF(险种!E:E,E:E,险种!Y:Y)</f>
        <v>0</v>
      </c>
      <c r="R297" s="9">
        <f t="shared" si="17"/>
        <v>0</v>
      </c>
      <c r="S297" s="10">
        <f>SUMIF(险种!E:E,E:E,险种!Z:Z)</f>
        <v>0</v>
      </c>
      <c r="T297" s="10">
        <f>SUMIFS(险种!Z:Z,险种!U:U,"有效",险种!E:E,E:E)</f>
        <v>0</v>
      </c>
      <c r="U297" s="10">
        <f>SUMIF(认购!D:D,E:E,认购!E:E)</f>
        <v>200</v>
      </c>
      <c r="V297" s="10">
        <f t="shared" si="18"/>
        <v>0</v>
      </c>
      <c r="W297" s="10">
        <f t="shared" si="19"/>
        <v>0</v>
      </c>
      <c r="X297" s="10">
        <f>SUMIF(保单!R:R,E:E,保单!BE:BE)*IF(U:U&gt;1,1,0)</f>
        <v>0</v>
      </c>
    </row>
    <row r="298" spans="1:24">
      <c r="A298" s="5" t="s">
        <v>26</v>
      </c>
      <c r="B298" s="5" t="s">
        <v>194</v>
      </c>
      <c r="C298" s="5" t="s">
        <v>414</v>
      </c>
      <c r="D298" s="5" t="s">
        <v>501</v>
      </c>
      <c r="E298" s="5">
        <v>87256542</v>
      </c>
      <c r="F298" s="5" t="s">
        <v>126</v>
      </c>
      <c r="G298" s="9">
        <f>SUMIF(险种!E:E,E:E,险种!R:R)-SUMIFS(险种!R:R,险种!U:U,"终止",险种!E:E,E:E)</f>
        <v>0</v>
      </c>
      <c r="H298" s="9">
        <f>SUMIFS(险种!R:R,险种!U:U,"有效",险种!E:E,E:E)</f>
        <v>0</v>
      </c>
      <c r="I298" s="9">
        <f>SUMIF(险种!E:E,E:E,险种!Q:Q)-SUMIFS(险种!Q:Q,险种!U:U,"终止",险种!E:E,E:E)</f>
        <v>0</v>
      </c>
      <c r="J298" s="9">
        <f>SUMIFS(险种!Q:Q,险种!U:U,"有效",险种!E:E,E:E)</f>
        <v>0</v>
      </c>
      <c r="K298" s="10">
        <f>SUMIF(险种!E:E,E:E,险种!W:W)</f>
        <v>0</v>
      </c>
      <c r="L298" s="10">
        <f t="shared" si="16"/>
        <v>0</v>
      </c>
      <c r="M298" s="9">
        <f>SUMIFS(险种!Q:Q,险种!E:E,E:E,险种!V:V,"&lt;=20210506")-SUMIFS(险种!Q:Q,险种!U:U,"终止",险种!E:E,E:E,险种!V:V,"&lt;=20210506")</f>
        <v>0</v>
      </c>
      <c r="N298" s="9">
        <f>SUMIFS(险种!Q:Q,险种!U:U,"有效",险种!E:E,E:E,险种!V:V,"&lt;=20210506")</f>
        <v>0</v>
      </c>
      <c r="O298" s="9">
        <f>SUMIFS(险种!Q:Q,险种!E:E,E:E,险种!V:V,"&lt;=20210510")-SUMIFS(险种!Q:Q,险种!U:U,"终止",险种!E:E,E:E,险种!V:V,"&lt;=20210510")</f>
        <v>0</v>
      </c>
      <c r="P298" s="9">
        <f>SUMIFS(险种!Q:Q,险种!U:U,"有效",险种!E:E,E:E,险种!V:V,"&lt;=20210510")</f>
        <v>0</v>
      </c>
      <c r="Q298" s="10">
        <f>SUMIF(险种!E:E,E:E,险种!Y:Y)</f>
        <v>0</v>
      </c>
      <c r="R298" s="9">
        <f t="shared" si="17"/>
        <v>0</v>
      </c>
      <c r="S298" s="10">
        <f>SUMIF(险种!E:E,E:E,险种!Z:Z)</f>
        <v>0</v>
      </c>
      <c r="T298" s="10">
        <f>SUMIFS(险种!Z:Z,险种!U:U,"有效",险种!E:E,E:E)</f>
        <v>0</v>
      </c>
      <c r="U298" s="10">
        <f>SUMIF(认购!D:D,E:E,认购!E:E)</f>
        <v>0</v>
      </c>
      <c r="V298" s="10">
        <f t="shared" si="18"/>
        <v>0</v>
      </c>
      <c r="W298" s="10">
        <f t="shared" si="19"/>
        <v>0</v>
      </c>
      <c r="X298" s="10">
        <f>SUMIF(保单!R:R,E:E,保单!BE:BE)*IF(U:U&gt;1,1,0)</f>
        <v>0</v>
      </c>
    </row>
    <row r="299" spans="1:24">
      <c r="A299" s="5" t="s">
        <v>26</v>
      </c>
      <c r="B299" s="5" t="s">
        <v>161</v>
      </c>
      <c r="C299" s="5" t="s">
        <v>197</v>
      </c>
      <c r="D299" s="5" t="s">
        <v>502</v>
      </c>
      <c r="E299" s="5">
        <v>86051232</v>
      </c>
      <c r="F299" s="5" t="s">
        <v>126</v>
      </c>
      <c r="G299" s="9">
        <f>SUMIF(险种!E:E,E:E,险种!R:R)-SUMIFS(险种!R:R,险种!U:U,"终止",险种!E:E,E:E)</f>
        <v>0</v>
      </c>
      <c r="H299" s="9">
        <f>SUMIFS(险种!R:R,险种!U:U,"有效",险种!E:E,E:E)</f>
        <v>0</v>
      </c>
      <c r="I299" s="9">
        <f>SUMIF(险种!E:E,E:E,险种!Q:Q)-SUMIFS(险种!Q:Q,险种!U:U,"终止",险种!E:E,E:E)</f>
        <v>0</v>
      </c>
      <c r="J299" s="9">
        <f>SUMIFS(险种!Q:Q,险种!U:U,"有效",险种!E:E,E:E)</f>
        <v>0</v>
      </c>
      <c r="K299" s="10">
        <f>SUMIF(险种!E:E,E:E,险种!W:W)</f>
        <v>0</v>
      </c>
      <c r="L299" s="10">
        <f t="shared" si="16"/>
        <v>0</v>
      </c>
      <c r="M299" s="9">
        <f>SUMIFS(险种!Q:Q,险种!E:E,E:E,险种!V:V,"&lt;=20210506")-SUMIFS(险种!Q:Q,险种!U:U,"终止",险种!E:E,E:E,险种!V:V,"&lt;=20210506")</f>
        <v>0</v>
      </c>
      <c r="N299" s="9">
        <f>SUMIFS(险种!Q:Q,险种!U:U,"有效",险种!E:E,E:E,险种!V:V,"&lt;=20210506")</f>
        <v>0</v>
      </c>
      <c r="O299" s="9">
        <f>SUMIFS(险种!Q:Q,险种!E:E,E:E,险种!V:V,"&lt;=20210510")-SUMIFS(险种!Q:Q,险种!U:U,"终止",险种!E:E,E:E,险种!V:V,"&lt;=20210510")</f>
        <v>0</v>
      </c>
      <c r="P299" s="9">
        <f>SUMIFS(险种!Q:Q,险种!U:U,"有效",险种!E:E,E:E,险种!V:V,"&lt;=20210510")</f>
        <v>0</v>
      </c>
      <c r="Q299" s="10">
        <f>SUMIF(险种!E:E,E:E,险种!Y:Y)</f>
        <v>0</v>
      </c>
      <c r="R299" s="9">
        <f t="shared" si="17"/>
        <v>0</v>
      </c>
      <c r="S299" s="10">
        <f>SUMIF(险种!E:E,E:E,险种!Z:Z)</f>
        <v>0</v>
      </c>
      <c r="T299" s="10">
        <f>SUMIFS(险种!Z:Z,险种!U:U,"有效",险种!E:E,E:E)</f>
        <v>0</v>
      </c>
      <c r="U299" s="10">
        <f>SUMIF(认购!D:D,E:E,认购!E:E)</f>
        <v>200</v>
      </c>
      <c r="V299" s="10">
        <f t="shared" si="18"/>
        <v>0</v>
      </c>
      <c r="W299" s="10">
        <f t="shared" si="19"/>
        <v>0</v>
      </c>
      <c r="X299" s="10">
        <f>SUMIF(保单!R:R,E:E,保单!BE:BE)*IF(U:U&gt;1,1,0)</f>
        <v>0</v>
      </c>
    </row>
    <row r="300" spans="1:24">
      <c r="A300" s="5" t="s">
        <v>26</v>
      </c>
      <c r="B300" s="5" t="s">
        <v>194</v>
      </c>
      <c r="C300" s="5" t="s">
        <v>414</v>
      </c>
      <c r="D300" s="5" t="s">
        <v>503</v>
      </c>
      <c r="E300" s="5">
        <v>70685592</v>
      </c>
      <c r="F300" s="5" t="s">
        <v>126</v>
      </c>
      <c r="G300" s="9">
        <f>SUMIF(险种!E:E,E:E,险种!R:R)-SUMIFS(险种!R:R,险种!U:U,"终止",险种!E:E,E:E)</f>
        <v>0</v>
      </c>
      <c r="H300" s="9">
        <f>SUMIFS(险种!R:R,险种!U:U,"有效",险种!E:E,E:E)</f>
        <v>0</v>
      </c>
      <c r="I300" s="9">
        <f>SUMIF(险种!E:E,E:E,险种!Q:Q)-SUMIFS(险种!Q:Q,险种!U:U,"终止",险种!E:E,E:E)</f>
        <v>0</v>
      </c>
      <c r="J300" s="9">
        <f>SUMIFS(险种!Q:Q,险种!U:U,"有效",险种!E:E,E:E)</f>
        <v>0</v>
      </c>
      <c r="K300" s="10">
        <f>SUMIF(险种!E:E,E:E,险种!W:W)</f>
        <v>0</v>
      </c>
      <c r="L300" s="10">
        <f t="shared" si="16"/>
        <v>0</v>
      </c>
      <c r="M300" s="9">
        <f>SUMIFS(险种!Q:Q,险种!E:E,E:E,险种!V:V,"&lt;=20210506")-SUMIFS(险种!Q:Q,险种!U:U,"终止",险种!E:E,E:E,险种!V:V,"&lt;=20210506")</f>
        <v>0</v>
      </c>
      <c r="N300" s="9">
        <f>SUMIFS(险种!Q:Q,险种!U:U,"有效",险种!E:E,E:E,险种!V:V,"&lt;=20210506")</f>
        <v>0</v>
      </c>
      <c r="O300" s="9">
        <f>SUMIFS(险种!Q:Q,险种!E:E,E:E,险种!V:V,"&lt;=20210510")-SUMIFS(险种!Q:Q,险种!U:U,"终止",险种!E:E,E:E,险种!V:V,"&lt;=20210510")</f>
        <v>0</v>
      </c>
      <c r="P300" s="9">
        <f>SUMIFS(险种!Q:Q,险种!U:U,"有效",险种!E:E,E:E,险种!V:V,"&lt;=20210510")</f>
        <v>0</v>
      </c>
      <c r="Q300" s="10">
        <f>SUMIF(险种!E:E,E:E,险种!Y:Y)</f>
        <v>0</v>
      </c>
      <c r="R300" s="9">
        <f t="shared" si="17"/>
        <v>0</v>
      </c>
      <c r="S300" s="10">
        <f>SUMIF(险种!E:E,E:E,险种!Z:Z)</f>
        <v>0</v>
      </c>
      <c r="T300" s="10">
        <f>SUMIFS(险种!Z:Z,险种!U:U,"有效",险种!E:E,E:E)</f>
        <v>0</v>
      </c>
      <c r="U300" s="10">
        <f>SUMIF(认购!D:D,E:E,认购!E:E)</f>
        <v>0</v>
      </c>
      <c r="V300" s="10">
        <f t="shared" si="18"/>
        <v>0</v>
      </c>
      <c r="W300" s="10">
        <f t="shared" si="19"/>
        <v>0</v>
      </c>
      <c r="X300" s="10">
        <f>SUMIF(保单!R:R,E:E,保单!BE:BE)*IF(U:U&gt;1,1,0)</f>
        <v>0</v>
      </c>
    </row>
    <row r="301" spans="1:24">
      <c r="A301" s="5" t="s">
        <v>36</v>
      </c>
      <c r="B301" s="5" t="s">
        <v>69</v>
      </c>
      <c r="C301" s="5" t="s">
        <v>180</v>
      </c>
      <c r="D301" s="5" t="s">
        <v>181</v>
      </c>
      <c r="E301" s="5">
        <v>68852502</v>
      </c>
      <c r="F301" s="5" t="s">
        <v>133</v>
      </c>
      <c r="G301" s="9">
        <f>SUMIF(险种!E:E,E:E,险种!R:R)-SUMIFS(险种!R:R,险种!U:U,"终止",险种!E:E,E:E)</f>
        <v>0</v>
      </c>
      <c r="H301" s="9">
        <f>SUMIFS(险种!R:R,险种!U:U,"有效",险种!E:E,E:E)</f>
        <v>0</v>
      </c>
      <c r="I301" s="9">
        <f>SUMIF(险种!E:E,E:E,险种!Q:Q)-SUMIFS(险种!Q:Q,险种!U:U,"终止",险种!E:E,E:E)</f>
        <v>0</v>
      </c>
      <c r="J301" s="9">
        <f>SUMIFS(险种!Q:Q,险种!U:U,"有效",险种!E:E,E:E)</f>
        <v>0</v>
      </c>
      <c r="K301" s="10">
        <f>SUMIF(险种!E:E,E:E,险种!W:W)</f>
        <v>0</v>
      </c>
      <c r="L301" s="10">
        <f t="shared" si="16"/>
        <v>0</v>
      </c>
      <c r="M301" s="9">
        <f>SUMIFS(险种!Q:Q,险种!E:E,E:E,险种!V:V,"&lt;=20210506")-SUMIFS(险种!Q:Q,险种!U:U,"终止",险种!E:E,E:E,险种!V:V,"&lt;=20210506")</f>
        <v>0</v>
      </c>
      <c r="N301" s="9">
        <f>SUMIFS(险种!Q:Q,险种!U:U,"有效",险种!E:E,E:E,险种!V:V,"&lt;=20210506")</f>
        <v>0</v>
      </c>
      <c r="O301" s="9">
        <f>SUMIFS(险种!Q:Q,险种!E:E,E:E,险种!V:V,"&lt;=20210510")-SUMIFS(险种!Q:Q,险种!U:U,"终止",险种!E:E,E:E,险种!V:V,"&lt;=20210510")</f>
        <v>0</v>
      </c>
      <c r="P301" s="9">
        <f>SUMIFS(险种!Q:Q,险种!U:U,"有效",险种!E:E,E:E,险种!V:V,"&lt;=20210510")</f>
        <v>0</v>
      </c>
      <c r="Q301" s="10">
        <f>SUMIF(险种!E:E,E:E,险种!Y:Y)</f>
        <v>0</v>
      </c>
      <c r="R301" s="9">
        <f t="shared" si="17"/>
        <v>0</v>
      </c>
      <c r="S301" s="10">
        <f>SUMIF(险种!E:E,E:E,险种!Z:Z)</f>
        <v>0</v>
      </c>
      <c r="T301" s="10">
        <f>SUMIFS(险种!Z:Z,险种!U:U,"有效",险种!E:E,E:E)</f>
        <v>0</v>
      </c>
      <c r="U301" s="10">
        <f>SUMIF(认购!D:D,E:E,认购!E:E)</f>
        <v>400</v>
      </c>
      <c r="V301" s="10">
        <f t="shared" si="18"/>
        <v>0</v>
      </c>
      <c r="W301" s="10">
        <f t="shared" si="19"/>
        <v>0</v>
      </c>
      <c r="X301" s="10">
        <f>SUMIF(保单!R:R,E:E,保单!BE:BE)*IF(U:U&gt;1,1,0)</f>
        <v>0</v>
      </c>
    </row>
    <row r="302" spans="1:24">
      <c r="A302" s="5" t="s">
        <v>36</v>
      </c>
      <c r="B302" s="5" t="s">
        <v>59</v>
      </c>
      <c r="C302" s="5" t="s">
        <v>60</v>
      </c>
      <c r="D302" s="5" t="s">
        <v>173</v>
      </c>
      <c r="E302" s="5">
        <v>61598022</v>
      </c>
      <c r="F302" s="5" t="s">
        <v>126</v>
      </c>
      <c r="G302" s="9">
        <f>SUMIF(险种!E:E,E:E,险种!R:R)-SUMIFS(险种!R:R,险种!U:U,"终止",险种!E:E,E:E)</f>
        <v>0</v>
      </c>
      <c r="H302" s="9">
        <f>SUMIFS(险种!R:R,险种!U:U,"有效",险种!E:E,E:E)</f>
        <v>0</v>
      </c>
      <c r="I302" s="9">
        <f>SUMIF(险种!E:E,E:E,险种!Q:Q)-SUMIFS(险种!Q:Q,险种!U:U,"终止",险种!E:E,E:E)</f>
        <v>0</v>
      </c>
      <c r="J302" s="9">
        <f>SUMIFS(险种!Q:Q,险种!U:U,"有效",险种!E:E,E:E)</f>
        <v>0</v>
      </c>
      <c r="K302" s="10">
        <f>SUMIF(险种!E:E,E:E,险种!W:W)</f>
        <v>0</v>
      </c>
      <c r="L302" s="10">
        <f t="shared" si="16"/>
        <v>0</v>
      </c>
      <c r="M302" s="9">
        <f>SUMIFS(险种!Q:Q,险种!E:E,E:E,险种!V:V,"&lt;=20210506")-SUMIFS(险种!Q:Q,险种!U:U,"终止",险种!E:E,E:E,险种!V:V,"&lt;=20210506")</f>
        <v>0</v>
      </c>
      <c r="N302" s="9">
        <f>SUMIFS(险种!Q:Q,险种!U:U,"有效",险种!E:E,E:E,险种!V:V,"&lt;=20210506")</f>
        <v>0</v>
      </c>
      <c r="O302" s="9">
        <f>SUMIFS(险种!Q:Q,险种!E:E,E:E,险种!V:V,"&lt;=20210510")-SUMIFS(险种!Q:Q,险种!U:U,"终止",险种!E:E,E:E,险种!V:V,"&lt;=20210510")</f>
        <v>0</v>
      </c>
      <c r="P302" s="9">
        <f>SUMIFS(险种!Q:Q,险种!U:U,"有效",险种!E:E,E:E,险种!V:V,"&lt;=20210510")</f>
        <v>0</v>
      </c>
      <c r="Q302" s="10">
        <f>SUMIF(险种!E:E,E:E,险种!Y:Y)</f>
        <v>0</v>
      </c>
      <c r="R302" s="9">
        <f t="shared" si="17"/>
        <v>0</v>
      </c>
      <c r="S302" s="10">
        <f>SUMIF(险种!E:E,E:E,险种!Z:Z)</f>
        <v>0</v>
      </c>
      <c r="T302" s="10">
        <f>SUMIFS(险种!Z:Z,险种!U:U,"有效",险种!E:E,E:E)</f>
        <v>0</v>
      </c>
      <c r="U302" s="10">
        <f>SUMIF(认购!D:D,E:E,认购!E:E)</f>
        <v>0</v>
      </c>
      <c r="V302" s="10">
        <f t="shared" si="18"/>
        <v>0</v>
      </c>
      <c r="W302" s="10">
        <f t="shared" si="19"/>
        <v>0</v>
      </c>
      <c r="X302" s="10">
        <f>SUMIF(保单!R:R,E:E,保单!BE:BE)*IF(U:U&gt;1,1,0)</f>
        <v>0</v>
      </c>
    </row>
    <row r="303" spans="1:24">
      <c r="A303" s="5" t="s">
        <v>26</v>
      </c>
      <c r="B303" s="5" t="s">
        <v>194</v>
      </c>
      <c r="C303" s="5" t="s">
        <v>195</v>
      </c>
      <c r="D303" s="5" t="s">
        <v>196</v>
      </c>
      <c r="E303" s="5">
        <v>55996582</v>
      </c>
      <c r="F303" s="5" t="s">
        <v>130</v>
      </c>
      <c r="G303" s="9">
        <f>SUMIF(险种!E:E,E:E,险种!R:R)-SUMIFS(险种!R:R,险种!U:U,"终止",险种!E:E,E:E)</f>
        <v>0</v>
      </c>
      <c r="H303" s="9">
        <f>SUMIFS(险种!R:R,险种!U:U,"有效",险种!E:E,E:E)</f>
        <v>0</v>
      </c>
      <c r="I303" s="9">
        <f>SUMIF(险种!E:E,E:E,险种!Q:Q)-SUMIFS(险种!Q:Q,险种!U:U,"终止",险种!E:E,E:E)</f>
        <v>0</v>
      </c>
      <c r="J303" s="9">
        <f>SUMIFS(险种!Q:Q,险种!U:U,"有效",险种!E:E,E:E)</f>
        <v>0</v>
      </c>
      <c r="K303" s="10">
        <f>SUMIF(险种!E:E,E:E,险种!W:W)</f>
        <v>0</v>
      </c>
      <c r="L303" s="10">
        <f t="shared" si="16"/>
        <v>0</v>
      </c>
      <c r="M303" s="9">
        <f>SUMIFS(险种!Q:Q,险种!E:E,E:E,险种!V:V,"&lt;=20210506")-SUMIFS(险种!Q:Q,险种!U:U,"终止",险种!E:E,E:E,险种!V:V,"&lt;=20210506")</f>
        <v>0</v>
      </c>
      <c r="N303" s="9">
        <f>SUMIFS(险种!Q:Q,险种!U:U,"有效",险种!E:E,E:E,险种!V:V,"&lt;=20210506")</f>
        <v>0</v>
      </c>
      <c r="O303" s="9">
        <f>SUMIFS(险种!Q:Q,险种!E:E,E:E,险种!V:V,"&lt;=20210510")-SUMIFS(险种!Q:Q,险种!U:U,"终止",险种!E:E,E:E,险种!V:V,"&lt;=20210510")</f>
        <v>0</v>
      </c>
      <c r="P303" s="9">
        <f>SUMIFS(险种!Q:Q,险种!U:U,"有效",险种!E:E,E:E,险种!V:V,"&lt;=20210510")</f>
        <v>0</v>
      </c>
      <c r="Q303" s="10">
        <f>SUMIF(险种!E:E,E:E,险种!Y:Y)</f>
        <v>0</v>
      </c>
      <c r="R303" s="9">
        <f t="shared" si="17"/>
        <v>0</v>
      </c>
      <c r="S303" s="10">
        <f>SUMIF(险种!E:E,E:E,险种!Z:Z)</f>
        <v>0</v>
      </c>
      <c r="T303" s="10">
        <f>SUMIFS(险种!Z:Z,险种!U:U,"有效",险种!E:E,E:E)</f>
        <v>0</v>
      </c>
      <c r="U303" s="10">
        <f>SUMIF(认购!D:D,E:E,认购!E:E)</f>
        <v>200</v>
      </c>
      <c r="V303" s="10">
        <f t="shared" si="18"/>
        <v>0</v>
      </c>
      <c r="W303" s="10">
        <f t="shared" si="19"/>
        <v>0</v>
      </c>
      <c r="X303" s="10">
        <f>SUMIF(保单!R:R,E:E,保单!BE:BE)*IF(U:U&gt;1,1,0)</f>
        <v>0</v>
      </c>
    </row>
    <row r="304" spans="1:24">
      <c r="A304" s="5" t="s">
        <v>42</v>
      </c>
      <c r="B304" s="5" t="s">
        <v>43</v>
      </c>
      <c r="C304" s="5" t="s">
        <v>44</v>
      </c>
      <c r="D304" s="5" t="s">
        <v>504</v>
      </c>
      <c r="E304" s="5">
        <v>51173242</v>
      </c>
      <c r="F304" s="5" t="s">
        <v>126</v>
      </c>
      <c r="G304" s="9">
        <f>SUMIF(险种!E:E,E:E,险种!R:R)-SUMIFS(险种!R:R,险种!U:U,"终止",险种!E:E,E:E)</f>
        <v>0</v>
      </c>
      <c r="H304" s="9">
        <f>SUMIFS(险种!R:R,险种!U:U,"有效",险种!E:E,E:E)</f>
        <v>0</v>
      </c>
      <c r="I304" s="9">
        <f>SUMIF(险种!E:E,E:E,险种!Q:Q)-SUMIFS(险种!Q:Q,险种!U:U,"终止",险种!E:E,E:E)</f>
        <v>0</v>
      </c>
      <c r="J304" s="9">
        <f>SUMIFS(险种!Q:Q,险种!U:U,"有效",险种!E:E,E:E)</f>
        <v>0</v>
      </c>
      <c r="K304" s="10">
        <f>SUMIF(险种!E:E,E:E,险种!W:W)</f>
        <v>0</v>
      </c>
      <c r="L304" s="10">
        <f t="shared" si="16"/>
        <v>0</v>
      </c>
      <c r="M304" s="9">
        <f>SUMIFS(险种!Q:Q,险种!E:E,E:E,险种!V:V,"&lt;=20210506")-SUMIFS(险种!Q:Q,险种!U:U,"终止",险种!E:E,E:E,险种!V:V,"&lt;=20210506")</f>
        <v>0</v>
      </c>
      <c r="N304" s="9">
        <f>SUMIFS(险种!Q:Q,险种!U:U,"有效",险种!E:E,E:E,险种!V:V,"&lt;=20210506")</f>
        <v>0</v>
      </c>
      <c r="O304" s="9">
        <f>SUMIFS(险种!Q:Q,险种!E:E,E:E,险种!V:V,"&lt;=20210510")-SUMIFS(险种!Q:Q,险种!U:U,"终止",险种!E:E,E:E,险种!V:V,"&lt;=20210510")</f>
        <v>0</v>
      </c>
      <c r="P304" s="9">
        <f>SUMIFS(险种!Q:Q,险种!U:U,"有效",险种!E:E,E:E,险种!V:V,"&lt;=20210510")</f>
        <v>0</v>
      </c>
      <c r="Q304" s="10">
        <f>SUMIF(险种!E:E,E:E,险种!Y:Y)</f>
        <v>0</v>
      </c>
      <c r="R304" s="9">
        <f t="shared" si="17"/>
        <v>0</v>
      </c>
      <c r="S304" s="10">
        <f>SUMIF(险种!E:E,E:E,险种!Z:Z)</f>
        <v>0</v>
      </c>
      <c r="T304" s="10">
        <f>SUMIFS(险种!Z:Z,险种!U:U,"有效",险种!E:E,E:E)</f>
        <v>0</v>
      </c>
      <c r="U304" s="10">
        <f>SUMIF(认购!D:D,E:E,认购!E:E)</f>
        <v>0</v>
      </c>
      <c r="V304" s="10">
        <f t="shared" si="18"/>
        <v>0</v>
      </c>
      <c r="W304" s="10">
        <f t="shared" si="19"/>
        <v>0</v>
      </c>
      <c r="X304" s="10">
        <f>SUMIF(保单!R:R,E:E,保单!BE:BE)*IF(U:U&gt;1,1,0)</f>
        <v>0</v>
      </c>
    </row>
    <row r="305" spans="1:24">
      <c r="A305" s="5" t="s">
        <v>36</v>
      </c>
      <c r="B305" s="5" t="s">
        <v>505</v>
      </c>
      <c r="C305" s="5" t="s">
        <v>506</v>
      </c>
      <c r="D305" s="5" t="s">
        <v>507</v>
      </c>
      <c r="E305" s="5">
        <v>51137372</v>
      </c>
      <c r="F305" s="5" t="s">
        <v>126</v>
      </c>
      <c r="G305" s="9">
        <f>SUMIF(险种!E:E,E:E,险种!R:R)-SUMIFS(险种!R:R,险种!U:U,"终止",险种!E:E,E:E)</f>
        <v>0</v>
      </c>
      <c r="H305" s="9">
        <f>SUMIFS(险种!R:R,险种!U:U,"有效",险种!E:E,E:E)</f>
        <v>0</v>
      </c>
      <c r="I305" s="9">
        <f>SUMIF(险种!E:E,E:E,险种!Q:Q)-SUMIFS(险种!Q:Q,险种!U:U,"终止",险种!E:E,E:E)</f>
        <v>0</v>
      </c>
      <c r="J305" s="9">
        <f>SUMIFS(险种!Q:Q,险种!U:U,"有效",险种!E:E,E:E)</f>
        <v>0</v>
      </c>
      <c r="K305" s="10">
        <f>SUMIF(险种!E:E,E:E,险种!W:W)</f>
        <v>0</v>
      </c>
      <c r="L305" s="10">
        <f t="shared" si="16"/>
        <v>0</v>
      </c>
      <c r="M305" s="9">
        <f>SUMIFS(险种!Q:Q,险种!E:E,E:E,险种!V:V,"&lt;=20210506")-SUMIFS(险种!Q:Q,险种!U:U,"终止",险种!E:E,E:E,险种!V:V,"&lt;=20210506")</f>
        <v>0</v>
      </c>
      <c r="N305" s="9">
        <f>SUMIFS(险种!Q:Q,险种!U:U,"有效",险种!E:E,E:E,险种!V:V,"&lt;=20210506")</f>
        <v>0</v>
      </c>
      <c r="O305" s="9">
        <f>SUMIFS(险种!Q:Q,险种!E:E,E:E,险种!V:V,"&lt;=20210510")-SUMIFS(险种!Q:Q,险种!U:U,"终止",险种!E:E,E:E,险种!V:V,"&lt;=20210510")</f>
        <v>0</v>
      </c>
      <c r="P305" s="9">
        <f>SUMIFS(险种!Q:Q,险种!U:U,"有效",险种!E:E,E:E,险种!V:V,"&lt;=20210510")</f>
        <v>0</v>
      </c>
      <c r="Q305" s="10">
        <f>SUMIF(险种!E:E,E:E,险种!Y:Y)</f>
        <v>0</v>
      </c>
      <c r="R305" s="9">
        <f t="shared" si="17"/>
        <v>0</v>
      </c>
      <c r="S305" s="10">
        <f>SUMIF(险种!E:E,E:E,险种!Z:Z)</f>
        <v>0</v>
      </c>
      <c r="T305" s="10">
        <f>SUMIFS(险种!Z:Z,险种!U:U,"有效",险种!E:E,E:E)</f>
        <v>0</v>
      </c>
      <c r="U305" s="10">
        <f>SUMIF(认购!D:D,E:E,认购!E:E)</f>
        <v>200</v>
      </c>
      <c r="V305" s="10">
        <f t="shared" si="18"/>
        <v>0</v>
      </c>
      <c r="W305" s="10">
        <f t="shared" si="19"/>
        <v>0</v>
      </c>
      <c r="X305" s="10">
        <f>SUMIF(保单!R:R,E:E,保单!BE:BE)*IF(U:U&gt;1,1,0)</f>
        <v>0</v>
      </c>
    </row>
    <row r="306" spans="1:24">
      <c r="A306" s="5" t="s">
        <v>26</v>
      </c>
      <c r="B306" s="5" t="s">
        <v>161</v>
      </c>
      <c r="C306" s="5" t="s">
        <v>197</v>
      </c>
      <c r="D306" s="5" t="s">
        <v>198</v>
      </c>
      <c r="E306" s="5">
        <v>51108342</v>
      </c>
      <c r="F306" s="5" t="s">
        <v>133</v>
      </c>
      <c r="G306" s="9">
        <f>SUMIF(险种!E:E,E:E,险种!R:R)-SUMIFS(险种!R:R,险种!U:U,"终止",险种!E:E,E:E)</f>
        <v>0</v>
      </c>
      <c r="H306" s="9">
        <f>SUMIFS(险种!R:R,险种!U:U,"有效",险种!E:E,E:E)</f>
        <v>0</v>
      </c>
      <c r="I306" s="9">
        <f>SUMIF(险种!E:E,E:E,险种!Q:Q)-SUMIFS(险种!Q:Q,险种!U:U,"终止",险种!E:E,E:E)</f>
        <v>0</v>
      </c>
      <c r="J306" s="9">
        <f>SUMIFS(险种!Q:Q,险种!U:U,"有效",险种!E:E,E:E)</f>
        <v>0</v>
      </c>
      <c r="K306" s="10">
        <f>SUMIF(险种!E:E,E:E,险种!W:W)</f>
        <v>0</v>
      </c>
      <c r="L306" s="10">
        <f t="shared" si="16"/>
        <v>0</v>
      </c>
      <c r="M306" s="9">
        <f>SUMIFS(险种!Q:Q,险种!E:E,E:E,险种!V:V,"&lt;=20210506")-SUMIFS(险种!Q:Q,险种!U:U,"终止",险种!E:E,E:E,险种!V:V,"&lt;=20210506")</f>
        <v>0</v>
      </c>
      <c r="N306" s="9">
        <f>SUMIFS(险种!Q:Q,险种!U:U,"有效",险种!E:E,E:E,险种!V:V,"&lt;=20210506")</f>
        <v>0</v>
      </c>
      <c r="O306" s="9">
        <f>SUMIFS(险种!Q:Q,险种!E:E,E:E,险种!V:V,"&lt;=20210510")-SUMIFS(险种!Q:Q,险种!U:U,"终止",险种!E:E,E:E,险种!V:V,"&lt;=20210510")</f>
        <v>0</v>
      </c>
      <c r="P306" s="9">
        <f>SUMIFS(险种!Q:Q,险种!U:U,"有效",险种!E:E,E:E,险种!V:V,"&lt;=20210510")</f>
        <v>0</v>
      </c>
      <c r="Q306" s="10">
        <f>SUMIF(险种!E:E,E:E,险种!Y:Y)</f>
        <v>0</v>
      </c>
      <c r="R306" s="9">
        <f t="shared" si="17"/>
        <v>0</v>
      </c>
      <c r="S306" s="10">
        <f>SUMIF(险种!E:E,E:E,险种!Z:Z)</f>
        <v>0</v>
      </c>
      <c r="T306" s="10">
        <f>SUMIFS(险种!Z:Z,险种!U:U,"有效",险种!E:E,E:E)</f>
        <v>0</v>
      </c>
      <c r="U306" s="10">
        <f>SUMIF(认购!D:D,E:E,认购!E:E)</f>
        <v>200</v>
      </c>
      <c r="V306" s="10">
        <f t="shared" si="18"/>
        <v>0</v>
      </c>
      <c r="W306" s="10">
        <f t="shared" si="19"/>
        <v>0</v>
      </c>
      <c r="X306" s="10">
        <f>SUMIF(保单!R:R,E:E,保单!BE:BE)*IF(U:U&gt;1,1,0)</f>
        <v>0</v>
      </c>
    </row>
    <row r="307" spans="1:24">
      <c r="A307" s="5" t="s">
        <v>42</v>
      </c>
      <c r="B307" s="5" t="s">
        <v>43</v>
      </c>
      <c r="C307" s="5" t="s">
        <v>44</v>
      </c>
      <c r="D307" s="5" t="s">
        <v>201</v>
      </c>
      <c r="E307" s="5">
        <v>51103872</v>
      </c>
      <c r="F307" s="5" t="s">
        <v>133</v>
      </c>
      <c r="G307" s="9">
        <f>SUMIF(险种!E:E,E:E,险种!R:R)-SUMIFS(险种!R:R,险种!U:U,"终止",险种!E:E,E:E)</f>
        <v>0</v>
      </c>
      <c r="H307" s="9">
        <f>SUMIFS(险种!R:R,险种!U:U,"有效",险种!E:E,E:E)</f>
        <v>0</v>
      </c>
      <c r="I307" s="9">
        <f>SUMIF(险种!E:E,E:E,险种!Q:Q)-SUMIFS(险种!Q:Q,险种!U:U,"终止",险种!E:E,E:E)</f>
        <v>0</v>
      </c>
      <c r="J307" s="9">
        <f>SUMIFS(险种!Q:Q,险种!U:U,"有效",险种!E:E,E:E)</f>
        <v>0</v>
      </c>
      <c r="K307" s="10">
        <f>SUMIF(险种!E:E,E:E,险种!W:W)</f>
        <v>0</v>
      </c>
      <c r="L307" s="10">
        <f t="shared" si="16"/>
        <v>0</v>
      </c>
      <c r="M307" s="9">
        <f>SUMIFS(险种!Q:Q,险种!E:E,E:E,险种!V:V,"&lt;=20210506")-SUMIFS(险种!Q:Q,险种!U:U,"终止",险种!E:E,E:E,险种!V:V,"&lt;=20210506")</f>
        <v>0</v>
      </c>
      <c r="N307" s="9">
        <f>SUMIFS(险种!Q:Q,险种!U:U,"有效",险种!E:E,E:E,险种!V:V,"&lt;=20210506")</f>
        <v>0</v>
      </c>
      <c r="O307" s="9">
        <f>SUMIFS(险种!Q:Q,险种!E:E,E:E,险种!V:V,"&lt;=20210510")-SUMIFS(险种!Q:Q,险种!U:U,"终止",险种!E:E,E:E,险种!V:V,"&lt;=20210510")</f>
        <v>0</v>
      </c>
      <c r="P307" s="9">
        <f>SUMIFS(险种!Q:Q,险种!U:U,"有效",险种!E:E,E:E,险种!V:V,"&lt;=20210510")</f>
        <v>0</v>
      </c>
      <c r="Q307" s="10">
        <f>SUMIF(险种!E:E,E:E,险种!Y:Y)</f>
        <v>0</v>
      </c>
      <c r="R307" s="9">
        <f t="shared" si="17"/>
        <v>0</v>
      </c>
      <c r="S307" s="10">
        <f>SUMIF(险种!E:E,E:E,险种!Z:Z)</f>
        <v>0</v>
      </c>
      <c r="T307" s="10">
        <f>SUMIFS(险种!Z:Z,险种!U:U,"有效",险种!E:E,E:E)</f>
        <v>0</v>
      </c>
      <c r="U307" s="10">
        <f>SUMIF(认购!D:D,E:E,认购!E:E)</f>
        <v>400</v>
      </c>
      <c r="V307" s="10">
        <f t="shared" si="18"/>
        <v>0</v>
      </c>
      <c r="W307" s="10">
        <f t="shared" si="19"/>
        <v>0</v>
      </c>
      <c r="X307" s="10">
        <f>SUMIF(保单!R:R,E:E,保单!BE:BE)*IF(U:U&gt;1,1,0)</f>
        <v>0</v>
      </c>
    </row>
  </sheetData>
  <autoFilter ref="A1:AD307">
    <sortState ref="A1:AD307">
      <sortCondition ref="G1" descending="1"/>
    </sortState>
    <extLst/>
  </autoFilter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68"/>
  <sheetViews>
    <sheetView workbookViewId="0">
      <selection activeCell="L18" sqref="L18"/>
    </sheetView>
  </sheetViews>
  <sheetFormatPr defaultColWidth="9" defaultRowHeight="13.5" outlineLevelCol="4"/>
  <cols>
    <col min="4" max="4" width="15.875" customWidth="1"/>
  </cols>
  <sheetData>
    <row r="1" ht="16.5" spans="1:5">
      <c r="A1" s="5" t="s">
        <v>136</v>
      </c>
      <c r="B1" s="5" t="s">
        <v>508</v>
      </c>
      <c r="C1" s="5" t="s">
        <v>509</v>
      </c>
      <c r="D1" s="5" t="s">
        <v>510</v>
      </c>
      <c r="E1" s="5" t="s">
        <v>511</v>
      </c>
    </row>
    <row r="2" ht="16.5" spans="1:5">
      <c r="A2" s="5" t="s">
        <v>160</v>
      </c>
      <c r="B2" s="5" t="s">
        <v>27</v>
      </c>
      <c r="C2" s="5" t="s">
        <v>255</v>
      </c>
      <c r="D2" s="5">
        <v>6550500692</v>
      </c>
      <c r="E2" s="5">
        <v>200</v>
      </c>
    </row>
    <row r="3" ht="16.5" spans="1:5">
      <c r="A3" s="5" t="s">
        <v>160</v>
      </c>
      <c r="B3" s="5" t="s">
        <v>27</v>
      </c>
      <c r="C3" s="5" t="s">
        <v>327</v>
      </c>
      <c r="D3" s="5">
        <v>6425876532</v>
      </c>
      <c r="E3" s="5">
        <v>200</v>
      </c>
    </row>
    <row r="4" ht="16.5" spans="1:5">
      <c r="A4" s="5" t="s">
        <v>160</v>
      </c>
      <c r="B4" s="5" t="s">
        <v>161</v>
      </c>
      <c r="C4" s="5" t="s">
        <v>193</v>
      </c>
      <c r="D4" s="5">
        <v>362775482</v>
      </c>
      <c r="E4" s="5">
        <v>200</v>
      </c>
    </row>
    <row r="5" ht="16.5" spans="1:5">
      <c r="A5" s="5" t="s">
        <v>160</v>
      </c>
      <c r="B5" s="5" t="s">
        <v>161</v>
      </c>
      <c r="C5" s="5" t="s">
        <v>494</v>
      </c>
      <c r="D5" s="5">
        <v>430700742</v>
      </c>
      <c r="E5" s="5">
        <v>200</v>
      </c>
    </row>
    <row r="6" ht="16.5" spans="1:5">
      <c r="A6" s="5" t="s">
        <v>160</v>
      </c>
      <c r="B6" s="5" t="s">
        <v>27</v>
      </c>
      <c r="C6" s="5" t="s">
        <v>438</v>
      </c>
      <c r="D6" s="5">
        <v>5722340032</v>
      </c>
      <c r="E6" s="5">
        <v>200</v>
      </c>
    </row>
    <row r="7" ht="16.5" spans="1:5">
      <c r="A7" s="5" t="s">
        <v>160</v>
      </c>
      <c r="B7" s="5" t="s">
        <v>27</v>
      </c>
      <c r="C7" s="5" t="s">
        <v>268</v>
      </c>
      <c r="D7" s="5">
        <v>6526885242</v>
      </c>
      <c r="E7" s="5">
        <v>200</v>
      </c>
    </row>
    <row r="8" ht="16.5" spans="1:5">
      <c r="A8" s="5" t="s">
        <v>160</v>
      </c>
      <c r="B8" s="5" t="s">
        <v>161</v>
      </c>
      <c r="C8" s="5" t="s">
        <v>187</v>
      </c>
      <c r="D8" s="5">
        <v>5689072702</v>
      </c>
      <c r="E8" s="5">
        <v>200</v>
      </c>
    </row>
    <row r="9" ht="16.5" spans="1:5">
      <c r="A9" s="5" t="s">
        <v>160</v>
      </c>
      <c r="B9" s="5" t="s">
        <v>27</v>
      </c>
      <c r="C9" s="5" t="s">
        <v>185</v>
      </c>
      <c r="D9" s="5">
        <v>6396788302</v>
      </c>
      <c r="E9" s="5">
        <v>200</v>
      </c>
    </row>
    <row r="10" ht="16.5" spans="1:5">
      <c r="A10" s="5" t="s">
        <v>160</v>
      </c>
      <c r="B10" s="5" t="s">
        <v>27</v>
      </c>
      <c r="C10" s="5" t="s">
        <v>280</v>
      </c>
      <c r="D10" s="5">
        <v>6493243482</v>
      </c>
      <c r="E10" s="5">
        <v>200</v>
      </c>
    </row>
    <row r="11" ht="16.5" spans="1:5">
      <c r="A11" s="5" t="s">
        <v>160</v>
      </c>
      <c r="B11" s="5" t="s">
        <v>27</v>
      </c>
      <c r="C11" s="5" t="s">
        <v>364</v>
      </c>
      <c r="D11" s="5">
        <v>6328797672</v>
      </c>
      <c r="E11" s="5">
        <v>200</v>
      </c>
    </row>
    <row r="12" ht="16.5" spans="1:5">
      <c r="A12" s="5" t="s">
        <v>160</v>
      </c>
      <c r="B12" s="5" t="s">
        <v>27</v>
      </c>
      <c r="C12" s="5" t="s">
        <v>29</v>
      </c>
      <c r="D12" s="5">
        <v>214639732</v>
      </c>
      <c r="E12" s="5">
        <v>200</v>
      </c>
    </row>
    <row r="13" ht="16.5" spans="1:5">
      <c r="A13" s="5" t="s">
        <v>160</v>
      </c>
      <c r="B13" s="5" t="s">
        <v>161</v>
      </c>
      <c r="C13" s="5" t="s">
        <v>198</v>
      </c>
      <c r="D13" s="5">
        <v>51108342</v>
      </c>
      <c r="E13" s="5">
        <v>200</v>
      </c>
    </row>
    <row r="14" ht="16.5" spans="1:5">
      <c r="A14" s="5" t="s">
        <v>160</v>
      </c>
      <c r="B14" s="5" t="s">
        <v>161</v>
      </c>
      <c r="C14" s="5" t="s">
        <v>448</v>
      </c>
      <c r="D14" s="5">
        <v>5596364242</v>
      </c>
      <c r="E14" s="5">
        <v>200</v>
      </c>
    </row>
    <row r="15" ht="16.5" spans="1:5">
      <c r="A15" s="5" t="s">
        <v>160</v>
      </c>
      <c r="B15" s="5" t="s">
        <v>194</v>
      </c>
      <c r="C15" s="5" t="s">
        <v>196</v>
      </c>
      <c r="D15" s="5">
        <v>55996582</v>
      </c>
      <c r="E15" s="5">
        <v>200</v>
      </c>
    </row>
    <row r="16" ht="16.5" spans="1:5">
      <c r="A16" s="5" t="s">
        <v>160</v>
      </c>
      <c r="B16" s="5" t="s">
        <v>161</v>
      </c>
      <c r="C16" s="5" t="s">
        <v>189</v>
      </c>
      <c r="D16" s="5">
        <v>5671371552</v>
      </c>
      <c r="E16" s="5">
        <v>200</v>
      </c>
    </row>
    <row r="17" ht="16.5" spans="1:5">
      <c r="A17" s="5" t="s">
        <v>160</v>
      </c>
      <c r="B17" s="5" t="s">
        <v>161</v>
      </c>
      <c r="C17" s="5" t="s">
        <v>380</v>
      </c>
      <c r="D17" s="5">
        <v>6270653892</v>
      </c>
      <c r="E17" s="5">
        <v>200</v>
      </c>
    </row>
    <row r="18" ht="16.5" spans="1:5">
      <c r="A18" s="5" t="s">
        <v>160</v>
      </c>
      <c r="B18" s="5" t="s">
        <v>27</v>
      </c>
      <c r="C18" s="5" t="s">
        <v>169</v>
      </c>
      <c r="D18" s="5">
        <v>5228523972</v>
      </c>
      <c r="E18" s="5">
        <v>200</v>
      </c>
    </row>
    <row r="19" ht="16.5" spans="1:5">
      <c r="A19" s="5" t="s">
        <v>160</v>
      </c>
      <c r="B19" s="5" t="s">
        <v>27</v>
      </c>
      <c r="C19" s="5" t="s">
        <v>298</v>
      </c>
      <c r="D19" s="5">
        <v>6448088632</v>
      </c>
      <c r="E19" s="5">
        <v>200</v>
      </c>
    </row>
    <row r="20" ht="16.5" spans="1:5">
      <c r="A20" s="5" t="s">
        <v>160</v>
      </c>
      <c r="B20" s="5" t="s">
        <v>27</v>
      </c>
      <c r="C20" s="5" t="s">
        <v>246</v>
      </c>
      <c r="D20" s="5">
        <v>6554680762</v>
      </c>
      <c r="E20" s="5">
        <v>200</v>
      </c>
    </row>
    <row r="21" ht="16.5" spans="1:5">
      <c r="A21" s="5" t="s">
        <v>160</v>
      </c>
      <c r="B21" s="5" t="s">
        <v>161</v>
      </c>
      <c r="C21" s="5" t="s">
        <v>498</v>
      </c>
      <c r="D21" s="5">
        <v>164606852</v>
      </c>
      <c r="E21" s="5">
        <v>200</v>
      </c>
    </row>
    <row r="22" ht="16.5" spans="1:5">
      <c r="A22" s="5" t="s">
        <v>160</v>
      </c>
      <c r="B22" s="5" t="s">
        <v>161</v>
      </c>
      <c r="C22" s="5" t="s">
        <v>502</v>
      </c>
      <c r="D22" s="5">
        <v>86051232</v>
      </c>
      <c r="E22" s="5">
        <v>200</v>
      </c>
    </row>
    <row r="23" ht="16.5" spans="1:5">
      <c r="A23" s="5" t="s">
        <v>160</v>
      </c>
      <c r="B23" s="5" t="s">
        <v>27</v>
      </c>
      <c r="C23" s="5" t="s">
        <v>65</v>
      </c>
      <c r="D23" s="5">
        <v>6487584872</v>
      </c>
      <c r="E23" s="5">
        <v>200</v>
      </c>
    </row>
    <row r="24" ht="16.5" spans="1:5">
      <c r="A24" s="5" t="s">
        <v>160</v>
      </c>
      <c r="B24" s="5" t="s">
        <v>27</v>
      </c>
      <c r="C24" s="5" t="s">
        <v>264</v>
      </c>
      <c r="D24" s="5">
        <v>6547517232</v>
      </c>
      <c r="E24" s="5">
        <v>200</v>
      </c>
    </row>
    <row r="25" ht="16.5" spans="1:5">
      <c r="A25" s="5" t="s">
        <v>160</v>
      </c>
      <c r="B25" s="5" t="s">
        <v>194</v>
      </c>
      <c r="C25" s="5" t="s">
        <v>454</v>
      </c>
      <c r="D25" s="5">
        <v>5495685512</v>
      </c>
      <c r="E25" s="5">
        <v>200</v>
      </c>
    </row>
    <row r="26" ht="16.5" spans="1:5">
      <c r="A26" s="5" t="s">
        <v>160</v>
      </c>
      <c r="B26" s="5" t="s">
        <v>27</v>
      </c>
      <c r="C26" s="5" t="s">
        <v>265</v>
      </c>
      <c r="D26" s="5">
        <v>6547493692</v>
      </c>
      <c r="E26" s="5">
        <v>200</v>
      </c>
    </row>
    <row r="27" ht="16.5" spans="1:5">
      <c r="A27" s="5" t="s">
        <v>160</v>
      </c>
      <c r="B27" s="5" t="s">
        <v>27</v>
      </c>
      <c r="C27" s="5" t="s">
        <v>327</v>
      </c>
      <c r="D27" s="5">
        <v>6425876532</v>
      </c>
      <c r="E27" s="5">
        <v>200</v>
      </c>
    </row>
    <row r="28" ht="16.5" spans="1:5">
      <c r="A28" s="5" t="s">
        <v>160</v>
      </c>
      <c r="B28" s="5" t="s">
        <v>27</v>
      </c>
      <c r="C28" s="5" t="s">
        <v>229</v>
      </c>
      <c r="D28" s="5">
        <v>6575257432</v>
      </c>
      <c r="E28" s="5">
        <v>200</v>
      </c>
    </row>
    <row r="29" ht="16.5" spans="1:5">
      <c r="A29" s="5" t="s">
        <v>36</v>
      </c>
      <c r="B29" s="5" t="s">
        <v>162</v>
      </c>
      <c r="C29" s="5" t="s">
        <v>500</v>
      </c>
      <c r="D29" s="5">
        <v>105176282</v>
      </c>
      <c r="E29" s="5">
        <v>200</v>
      </c>
    </row>
    <row r="30" ht="16.5" spans="1:5">
      <c r="A30" s="5" t="s">
        <v>36</v>
      </c>
      <c r="B30" s="5" t="s">
        <v>162</v>
      </c>
      <c r="C30" s="5" t="s">
        <v>55</v>
      </c>
      <c r="D30" s="5">
        <v>480193632</v>
      </c>
      <c r="E30" s="5">
        <v>200</v>
      </c>
    </row>
    <row r="31" ht="16.5" spans="1:5">
      <c r="A31" s="5" t="s">
        <v>36</v>
      </c>
      <c r="B31" s="5" t="s">
        <v>162</v>
      </c>
      <c r="C31" s="5" t="s">
        <v>395</v>
      </c>
      <c r="D31" s="5">
        <v>6165252972</v>
      </c>
      <c r="E31" s="5">
        <v>200</v>
      </c>
    </row>
    <row r="32" ht="16.5" spans="1:5">
      <c r="A32" s="5" t="s">
        <v>36</v>
      </c>
      <c r="B32" s="5" t="s">
        <v>163</v>
      </c>
      <c r="C32" s="5" t="s">
        <v>273</v>
      </c>
      <c r="D32" s="5">
        <v>6501704222</v>
      </c>
      <c r="E32" s="5">
        <v>200</v>
      </c>
    </row>
    <row r="33" ht="16.5" spans="1:5">
      <c r="A33" s="5" t="s">
        <v>36</v>
      </c>
      <c r="B33" s="5" t="s">
        <v>163</v>
      </c>
      <c r="C33" s="5" t="s">
        <v>179</v>
      </c>
      <c r="D33" s="5">
        <v>588442562</v>
      </c>
      <c r="E33" s="5">
        <v>400</v>
      </c>
    </row>
    <row r="34" ht="16.5" spans="1:5">
      <c r="A34" s="5" t="s">
        <v>36</v>
      </c>
      <c r="B34" s="5" t="s">
        <v>163</v>
      </c>
      <c r="C34" s="5" t="s">
        <v>251</v>
      </c>
      <c r="D34" s="5">
        <v>6551184192</v>
      </c>
      <c r="E34" s="5">
        <v>200</v>
      </c>
    </row>
    <row r="35" ht="16.5" spans="1:5">
      <c r="A35" s="5" t="s">
        <v>36</v>
      </c>
      <c r="B35" s="5" t="s">
        <v>163</v>
      </c>
      <c r="C35" s="5" t="s">
        <v>314</v>
      </c>
      <c r="D35" s="5">
        <v>6434509532</v>
      </c>
      <c r="E35" s="5">
        <v>200</v>
      </c>
    </row>
    <row r="36" ht="16.5" spans="1:5">
      <c r="A36" s="5" t="s">
        <v>36</v>
      </c>
      <c r="B36" s="5" t="s">
        <v>163</v>
      </c>
      <c r="C36" s="5" t="s">
        <v>224</v>
      </c>
      <c r="D36" s="5">
        <v>6578633392</v>
      </c>
      <c r="E36" s="5">
        <v>200</v>
      </c>
    </row>
    <row r="37" ht="16.5" spans="1:5">
      <c r="A37" s="5" t="s">
        <v>36</v>
      </c>
      <c r="B37" s="5" t="s">
        <v>163</v>
      </c>
      <c r="C37" s="5" t="s">
        <v>175</v>
      </c>
      <c r="D37" s="5">
        <v>6025005442</v>
      </c>
      <c r="E37" s="5">
        <v>200</v>
      </c>
    </row>
    <row r="38" ht="16.5" spans="1:5">
      <c r="A38" s="5" t="s">
        <v>36</v>
      </c>
      <c r="B38" s="5" t="s">
        <v>163</v>
      </c>
      <c r="C38" s="5" t="s">
        <v>305</v>
      </c>
      <c r="D38" s="5">
        <v>6438319742</v>
      </c>
      <c r="E38" s="5">
        <v>200</v>
      </c>
    </row>
    <row r="39" ht="16.5" spans="1:5">
      <c r="A39" s="5" t="s">
        <v>36</v>
      </c>
      <c r="B39" s="5" t="s">
        <v>163</v>
      </c>
      <c r="C39" s="5" t="s">
        <v>247</v>
      </c>
      <c r="D39" s="5">
        <v>6554611872</v>
      </c>
      <c r="E39" s="5">
        <v>200</v>
      </c>
    </row>
    <row r="40" ht="16.5" spans="1:5">
      <c r="A40" s="5" t="s">
        <v>36</v>
      </c>
      <c r="B40" s="5" t="s">
        <v>162</v>
      </c>
      <c r="C40" s="5" t="s">
        <v>39</v>
      </c>
      <c r="D40" s="5">
        <v>531925062</v>
      </c>
      <c r="E40" s="5">
        <v>200</v>
      </c>
    </row>
    <row r="41" ht="16.5" spans="1:5">
      <c r="A41" s="5" t="s">
        <v>36</v>
      </c>
      <c r="B41" s="5" t="s">
        <v>162</v>
      </c>
      <c r="C41" s="5" t="s">
        <v>507</v>
      </c>
      <c r="D41" s="5">
        <v>51137372</v>
      </c>
      <c r="E41" s="5">
        <v>200</v>
      </c>
    </row>
    <row r="42" ht="16.5" spans="1:5">
      <c r="A42" s="5" t="s">
        <v>36</v>
      </c>
      <c r="B42" s="5" t="s">
        <v>162</v>
      </c>
      <c r="C42" s="5" t="s">
        <v>488</v>
      </c>
      <c r="D42" s="5">
        <v>553691302</v>
      </c>
      <c r="E42" s="5">
        <v>200</v>
      </c>
    </row>
    <row r="43" ht="16.5" spans="1:5">
      <c r="A43" s="5" t="s">
        <v>36</v>
      </c>
      <c r="B43" s="5" t="s">
        <v>69</v>
      </c>
      <c r="C43" s="5" t="s">
        <v>181</v>
      </c>
      <c r="D43" s="5">
        <v>68852502</v>
      </c>
      <c r="E43" s="5">
        <v>400</v>
      </c>
    </row>
    <row r="44" ht="16.5" spans="1:5">
      <c r="A44" s="5" t="s">
        <v>36</v>
      </c>
      <c r="B44" s="5" t="s">
        <v>69</v>
      </c>
      <c r="C44" s="5" t="s">
        <v>331</v>
      </c>
      <c r="D44" s="5">
        <v>6425025272</v>
      </c>
      <c r="E44" s="5">
        <v>200</v>
      </c>
    </row>
    <row r="45" ht="16.5" spans="1:5">
      <c r="A45" s="5" t="s">
        <v>36</v>
      </c>
      <c r="B45" s="5" t="s">
        <v>69</v>
      </c>
      <c r="C45" s="5" t="s">
        <v>333</v>
      </c>
      <c r="D45" s="5">
        <v>6424700762</v>
      </c>
      <c r="E45" s="5">
        <v>200</v>
      </c>
    </row>
    <row r="46" ht="16.5" spans="1:5">
      <c r="A46" s="5" t="s">
        <v>36</v>
      </c>
      <c r="B46" s="5" t="s">
        <v>69</v>
      </c>
      <c r="C46" s="5" t="s">
        <v>311</v>
      </c>
      <c r="D46" s="5">
        <v>6438544552</v>
      </c>
      <c r="E46" s="5">
        <v>200</v>
      </c>
    </row>
    <row r="47" ht="16.5" spans="1:5">
      <c r="A47" s="5" t="s">
        <v>36</v>
      </c>
      <c r="B47" s="5" t="s">
        <v>69</v>
      </c>
      <c r="C47" s="5" t="s">
        <v>177</v>
      </c>
      <c r="D47" s="5">
        <v>5323989142</v>
      </c>
      <c r="E47" s="5">
        <v>200</v>
      </c>
    </row>
    <row r="48" ht="16.5" spans="1:5">
      <c r="A48" s="5" t="s">
        <v>36</v>
      </c>
      <c r="B48" s="5" t="s">
        <v>162</v>
      </c>
      <c r="C48" s="5" t="s">
        <v>68</v>
      </c>
      <c r="D48" s="5">
        <v>484039162</v>
      </c>
      <c r="E48" s="5">
        <v>200</v>
      </c>
    </row>
    <row r="49" ht="16.5" spans="1:5">
      <c r="A49" s="5" t="s">
        <v>36</v>
      </c>
      <c r="B49" s="5" t="s">
        <v>162</v>
      </c>
      <c r="C49" s="5" t="s">
        <v>226</v>
      </c>
      <c r="D49" s="5">
        <v>6579086682</v>
      </c>
      <c r="E49" s="5">
        <v>200</v>
      </c>
    </row>
    <row r="50" ht="16.5" spans="1:5">
      <c r="A50" s="5" t="s">
        <v>36</v>
      </c>
      <c r="B50" s="5" t="s">
        <v>162</v>
      </c>
      <c r="C50" s="5" t="s">
        <v>260</v>
      </c>
      <c r="D50" s="5">
        <v>6549227922</v>
      </c>
      <c r="E50" s="5">
        <v>200</v>
      </c>
    </row>
    <row r="51" ht="16.5" spans="1:5">
      <c r="A51" s="5" t="s">
        <v>36</v>
      </c>
      <c r="B51" s="5" t="s">
        <v>162</v>
      </c>
      <c r="C51" s="5" t="s">
        <v>168</v>
      </c>
      <c r="D51" s="5">
        <v>283558582</v>
      </c>
      <c r="E51" s="5">
        <v>200</v>
      </c>
    </row>
    <row r="52" ht="16.5" spans="1:5">
      <c r="A52" s="5" t="s">
        <v>36</v>
      </c>
      <c r="B52" s="5" t="s">
        <v>162</v>
      </c>
      <c r="C52" s="5" t="s">
        <v>421</v>
      </c>
      <c r="D52" s="5">
        <v>5829841442</v>
      </c>
      <c r="E52" s="5">
        <v>200</v>
      </c>
    </row>
    <row r="53" ht="16.5" spans="1:5">
      <c r="A53" s="5" t="s">
        <v>36</v>
      </c>
      <c r="B53" s="5" t="s">
        <v>162</v>
      </c>
      <c r="C53" s="5" t="s">
        <v>61</v>
      </c>
      <c r="D53" s="5">
        <v>6550456242</v>
      </c>
      <c r="E53" s="5">
        <v>200</v>
      </c>
    </row>
    <row r="54" ht="16.5" spans="1:5">
      <c r="A54" s="5" t="s">
        <v>42</v>
      </c>
      <c r="B54" s="5" t="s">
        <v>43</v>
      </c>
      <c r="C54" s="5" t="s">
        <v>201</v>
      </c>
      <c r="D54" s="5">
        <v>51103872</v>
      </c>
      <c r="E54" s="5">
        <v>400</v>
      </c>
    </row>
    <row r="55" ht="16.5" spans="1:5">
      <c r="A55" s="5" t="s">
        <v>42</v>
      </c>
      <c r="B55" s="5" t="s">
        <v>43</v>
      </c>
      <c r="C55" s="5" t="s">
        <v>200</v>
      </c>
      <c r="D55" s="5">
        <v>5159113652</v>
      </c>
      <c r="E55" s="5">
        <v>400</v>
      </c>
    </row>
    <row r="56" ht="16.5" spans="1:5">
      <c r="A56" s="5" t="s">
        <v>42</v>
      </c>
      <c r="B56" s="5" t="s">
        <v>43</v>
      </c>
      <c r="C56" s="5" t="s">
        <v>49</v>
      </c>
      <c r="D56" s="5">
        <v>5449941392</v>
      </c>
      <c r="E56" s="5">
        <v>400</v>
      </c>
    </row>
    <row r="57" ht="16.5" spans="1:5">
      <c r="A57" s="5" t="s">
        <v>42</v>
      </c>
      <c r="B57" s="5" t="s">
        <v>43</v>
      </c>
      <c r="C57" s="5" t="s">
        <v>45</v>
      </c>
      <c r="D57" s="5">
        <v>157576102</v>
      </c>
      <c r="E57" s="5">
        <v>200</v>
      </c>
    </row>
    <row r="58" ht="16.5" spans="1:5">
      <c r="A58" s="5" t="s">
        <v>42</v>
      </c>
      <c r="B58" s="5" t="s">
        <v>43</v>
      </c>
      <c r="C58" s="5" t="s">
        <v>392</v>
      </c>
      <c r="D58" s="5">
        <v>6173444452</v>
      </c>
      <c r="E58" s="5">
        <v>200</v>
      </c>
    </row>
    <row r="59" ht="16.5" spans="1:5">
      <c r="A59" s="5" t="s">
        <v>42</v>
      </c>
      <c r="B59" s="5" t="s">
        <v>43</v>
      </c>
      <c r="C59" s="5" t="s">
        <v>394</v>
      </c>
      <c r="D59" s="5">
        <v>6170483702</v>
      </c>
      <c r="E59" s="5">
        <v>200</v>
      </c>
    </row>
    <row r="60" ht="16.5" spans="1:5">
      <c r="A60" s="5" t="s">
        <v>42</v>
      </c>
      <c r="B60" s="5" t="s">
        <v>43</v>
      </c>
      <c r="C60" s="5" t="s">
        <v>401</v>
      </c>
      <c r="D60" s="5">
        <v>6124158482</v>
      </c>
      <c r="E60" s="5">
        <v>200</v>
      </c>
    </row>
    <row r="61" ht="16.5" spans="1:5">
      <c r="A61" s="5" t="s">
        <v>42</v>
      </c>
      <c r="B61" s="5" t="s">
        <v>43</v>
      </c>
      <c r="C61" s="5" t="s">
        <v>365</v>
      </c>
      <c r="D61" s="5">
        <v>6328391532</v>
      </c>
      <c r="E61" s="5">
        <v>200</v>
      </c>
    </row>
    <row r="62" ht="16.5" spans="1:5">
      <c r="A62" s="5" t="s">
        <v>42</v>
      </c>
      <c r="B62" s="5" t="s">
        <v>43</v>
      </c>
      <c r="C62" s="5" t="s">
        <v>261</v>
      </c>
      <c r="D62" s="5">
        <v>6549480842</v>
      </c>
      <c r="E62" s="5">
        <v>200</v>
      </c>
    </row>
    <row r="63" ht="16.5" spans="1:5">
      <c r="A63" s="5" t="s">
        <v>42</v>
      </c>
      <c r="B63" s="5" t="s">
        <v>43</v>
      </c>
      <c r="C63" s="5" t="s">
        <v>235</v>
      </c>
      <c r="D63" s="5">
        <v>6560423702</v>
      </c>
      <c r="E63" s="5">
        <v>200</v>
      </c>
    </row>
    <row r="64" ht="16.5" spans="1:5">
      <c r="A64" s="5" t="s">
        <v>42</v>
      </c>
      <c r="B64" s="5" t="s">
        <v>43</v>
      </c>
      <c r="C64" s="5" t="s">
        <v>433</v>
      </c>
      <c r="D64" s="5">
        <v>5793398452</v>
      </c>
      <c r="E64" s="5">
        <v>200</v>
      </c>
    </row>
    <row r="65" ht="16.5" spans="1:5">
      <c r="A65" s="5" t="s">
        <v>42</v>
      </c>
      <c r="B65" s="5" t="s">
        <v>43</v>
      </c>
      <c r="C65" s="5" t="s">
        <v>400</v>
      </c>
      <c r="D65" s="5">
        <v>6137982332</v>
      </c>
      <c r="E65" s="5">
        <v>200</v>
      </c>
    </row>
    <row r="66" ht="16.5" spans="1:5">
      <c r="A66" s="5" t="s">
        <v>42</v>
      </c>
      <c r="B66" s="5" t="s">
        <v>43</v>
      </c>
      <c r="C66" s="5" t="s">
        <v>388</v>
      </c>
      <c r="D66" s="5">
        <v>6183615882</v>
      </c>
      <c r="E66" s="5">
        <v>200</v>
      </c>
    </row>
    <row r="67" ht="16.5" spans="1:5">
      <c r="A67" s="5" t="s">
        <v>42</v>
      </c>
      <c r="B67" s="5" t="s">
        <v>43</v>
      </c>
      <c r="C67" s="5" t="s">
        <v>351</v>
      </c>
      <c r="D67" s="5">
        <v>6360574692</v>
      </c>
      <c r="E67" s="5">
        <v>200</v>
      </c>
    </row>
    <row r="68" ht="16.5" spans="1:5">
      <c r="A68" s="5" t="s">
        <v>42</v>
      </c>
      <c r="B68" s="5" t="s">
        <v>43</v>
      </c>
      <c r="C68" s="5" t="s">
        <v>243</v>
      </c>
      <c r="D68" s="5">
        <v>6556490182</v>
      </c>
      <c r="E68" s="5">
        <v>200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3"/>
  <sheetViews>
    <sheetView workbookViewId="0">
      <selection activeCell="D22" sqref="D22"/>
    </sheetView>
  </sheetViews>
  <sheetFormatPr defaultColWidth="9" defaultRowHeight="13.5" outlineLevelRow="2" outlineLevelCol="1"/>
  <cols>
    <col min="1" max="1" width="12.125" style="2" customWidth="1"/>
    <col min="2" max="2" width="67.75" customWidth="1"/>
  </cols>
  <sheetData>
    <row r="1" s="1" customFormat="1" spans="1:2">
      <c r="A1" s="3" t="s">
        <v>512</v>
      </c>
      <c r="B1" s="4" t="s">
        <v>513</v>
      </c>
    </row>
    <row r="2" s="1" customFormat="1" spans="1:2">
      <c r="A2" s="3" t="s">
        <v>514</v>
      </c>
      <c r="B2" s="4" t="s">
        <v>515</v>
      </c>
    </row>
    <row r="3" s="1" customFormat="1" spans="1:2">
      <c r="A3" s="3" t="s">
        <v>516</v>
      </c>
      <c r="B3" s="4" t="s">
        <v>517</v>
      </c>
    </row>
  </sheetData>
  <hyperlinks>
    <hyperlink ref="B1" r:id="rId1" display="http://10.25.2.2/rptapp/#main?id=8546135924535795498&amp;type=share" tooltip="http://10.25.2.2/rptapp/#main?id=8546135924535795498&amp;type=share"/>
    <hyperlink ref="B2" r:id="rId2" display="http://10.25.2.2/rptapp/#main?id=7464174237895508166&amp;type=share" tooltip="http://10.25.2.2/rptapp/#main?id=7464174237895508166&amp;type=shar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险种</vt:lpstr>
      <vt:lpstr>保单</vt:lpstr>
      <vt:lpstr>营服</vt:lpstr>
      <vt:lpstr>营业部</vt:lpstr>
      <vt:lpstr>营业组</vt:lpstr>
      <vt:lpstr>代理人</vt:lpstr>
      <vt:lpstr>认购</vt:lpstr>
      <vt:lpstr>网址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王汉文</cp:lastModifiedBy>
  <dcterms:created xsi:type="dcterms:W3CDTF">2021-05-05T01:00:00Z</dcterms:created>
  <dcterms:modified xsi:type="dcterms:W3CDTF">2021-05-06T11:56:15Z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