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firstSheet="45" activeTab="53"/>
  </bookViews>
  <sheets>
    <sheet name="1" sheetId="388" r:id="rId1"/>
    <sheet name="2" sheetId="391" r:id="rId2"/>
    <sheet name="3" sheetId="392" r:id="rId3"/>
    <sheet name="4" sheetId="393" r:id="rId4"/>
    <sheet name="5" sheetId="394" r:id="rId5"/>
    <sheet name="6" sheetId="395" r:id="rId6"/>
    <sheet name="7" sheetId="396" r:id="rId7"/>
    <sheet name="8" sheetId="397" r:id="rId8"/>
    <sheet name="9" sheetId="398" r:id="rId9"/>
    <sheet name="10" sheetId="399" r:id="rId10"/>
    <sheet name="11" sheetId="400" r:id="rId11"/>
    <sheet name="12" sheetId="401" r:id="rId12"/>
    <sheet name="13" sheetId="402" r:id="rId13"/>
    <sheet name="14" sheetId="403" r:id="rId14"/>
    <sheet name="15" sheetId="404" r:id="rId15"/>
    <sheet name="16" sheetId="405" r:id="rId16"/>
    <sheet name="17" sheetId="406" r:id="rId17"/>
    <sheet name="18" sheetId="407" r:id="rId18"/>
    <sheet name="19" sheetId="408" r:id="rId19"/>
    <sheet name="20" sheetId="409" r:id="rId20"/>
    <sheet name="21" sheetId="410" r:id="rId21"/>
    <sheet name="22" sheetId="411" r:id="rId22"/>
    <sheet name="23" sheetId="412" r:id="rId23"/>
    <sheet name="24" sheetId="413" r:id="rId24"/>
    <sheet name="25" sheetId="414" r:id="rId25"/>
    <sheet name="26" sheetId="415" r:id="rId26"/>
    <sheet name="27" sheetId="416" r:id="rId27"/>
    <sheet name="28" sheetId="417" r:id="rId28"/>
    <sheet name="29" sheetId="418" r:id="rId29"/>
    <sheet name="30" sheetId="420" r:id="rId30"/>
    <sheet name="31" sheetId="421" r:id="rId31"/>
    <sheet name="32" sheetId="422" r:id="rId32"/>
    <sheet name="33" sheetId="423" r:id="rId33"/>
    <sheet name="34" sheetId="424" r:id="rId34"/>
    <sheet name="35" sheetId="425" r:id="rId35"/>
    <sheet name="36" sheetId="426" r:id="rId36"/>
    <sheet name="37" sheetId="427" r:id="rId37"/>
    <sheet name="38" sheetId="428" r:id="rId38"/>
    <sheet name="39" sheetId="429" r:id="rId39"/>
    <sheet name="40" sheetId="430" r:id="rId40"/>
    <sheet name="41" sheetId="431" r:id="rId41"/>
    <sheet name="42" sheetId="432" r:id="rId42"/>
    <sheet name="43" sheetId="433" r:id="rId43"/>
    <sheet name="44" sheetId="434" r:id="rId44"/>
    <sheet name="45" sheetId="435" r:id="rId45"/>
    <sheet name="46" sheetId="436" r:id="rId46"/>
    <sheet name="47" sheetId="437" r:id="rId47"/>
    <sheet name="48" sheetId="438" r:id="rId48"/>
    <sheet name="49" sheetId="442" r:id="rId49"/>
    <sheet name="50" sheetId="443" r:id="rId50"/>
    <sheet name="51" sheetId="444" r:id="rId51"/>
    <sheet name="52" sheetId="445" r:id="rId52"/>
    <sheet name="53" sheetId="446" r:id="rId53"/>
    <sheet name="54" sheetId="441" r:id="rId54"/>
    <sheet name="55" sheetId="447" r:id="rId55"/>
    <sheet name="56" sheetId="448" r:id="rId56"/>
    <sheet name="Sheet8" sheetId="449" state="hidden" r:id="rId57"/>
    <sheet name="引流" sheetId="6" r:id="rId58"/>
    <sheet name="冶炼时间" sheetId="2" r:id="rId59"/>
    <sheet name="温度湿度" sheetId="1" r:id="rId60"/>
    <sheet name="工艺件检查" sheetId="390" r:id="rId61"/>
  </sheets>
  <definedNames>
    <definedName name="_xlnm._FilterDatabase" localSheetId="60" hidden="1">工艺件检查!$A$2:$T$12</definedName>
    <definedName name="_xlnm._FilterDatabase" localSheetId="58" hidden="1">冶炼时间!$A$1:$J$1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446" l="1"/>
  <c r="K30" i="445"/>
  <c r="K30" i="444"/>
  <c r="K30" i="443"/>
  <c r="K30" i="442" l="1"/>
  <c r="K30" i="438" l="1"/>
  <c r="K30" i="437" l="1"/>
  <c r="K30" i="436" l="1"/>
  <c r="K31" i="435"/>
  <c r="K31" i="434" l="1"/>
  <c r="K31" i="433" l="1"/>
  <c r="K30" i="432" l="1"/>
  <c r="K30" i="431"/>
  <c r="K30" i="430" l="1"/>
  <c r="K30" i="429" l="1"/>
  <c r="K30" i="428" l="1"/>
  <c r="K30" i="427" l="1"/>
  <c r="K31" i="426"/>
  <c r="K30" i="425"/>
  <c r="K30" i="424" l="1"/>
  <c r="K30" i="423" l="1"/>
  <c r="K30" i="422" l="1"/>
  <c r="K30" i="421" l="1"/>
  <c r="K30" i="417"/>
  <c r="K30" i="416" l="1"/>
  <c r="K30" i="415"/>
  <c r="K31" i="413" l="1"/>
  <c r="K30" i="412" l="1"/>
  <c r="K30" i="411" l="1"/>
  <c r="K30" i="410" l="1"/>
  <c r="K30" i="409" l="1"/>
  <c r="K30" i="408" l="1"/>
  <c r="K30" i="407"/>
  <c r="K30" i="406" l="1"/>
  <c r="K30" i="405" l="1"/>
  <c r="K30" i="404" l="1"/>
  <c r="K30" i="403" l="1"/>
  <c r="K30" i="402" l="1"/>
  <c r="K30" i="400" l="1"/>
  <c r="K30" i="399"/>
  <c r="K30" i="398" l="1"/>
  <c r="K30" i="397" l="1"/>
  <c r="K30" i="396" l="1"/>
  <c r="K30" i="395" l="1"/>
  <c r="K30" i="394" l="1"/>
  <c r="K30" i="393" l="1"/>
  <c r="K30" i="392"/>
  <c r="K30" i="391" l="1"/>
  <c r="K30" i="388" l="1"/>
</calcChain>
</file>

<file path=xl/sharedStrings.xml><?xml version="1.0" encoding="utf-8"?>
<sst xmlns="http://schemas.openxmlformats.org/spreadsheetml/2006/main" count="13067" uniqueCount="1131">
  <si>
    <t>O</t>
  </si>
  <si>
    <t>N</t>
  </si>
  <si>
    <t>H</t>
  </si>
  <si>
    <t>温度</t>
  </si>
  <si>
    <t>时间节点</t>
  </si>
  <si>
    <t>日期</t>
    <phoneticPr fontId="4" type="noConversion"/>
  </si>
  <si>
    <t>钢种</t>
    <phoneticPr fontId="4" type="noConversion"/>
  </si>
  <si>
    <t>炉号</t>
    <phoneticPr fontId="4" type="noConversion"/>
  </si>
  <si>
    <t>装引流砂责任人</t>
    <phoneticPr fontId="4" type="noConversion"/>
  </si>
  <si>
    <t>引流时间</t>
    <phoneticPr fontId="4" type="noConversion"/>
  </si>
  <si>
    <t>引流管使用支数</t>
    <phoneticPr fontId="4" type="noConversion"/>
  </si>
  <si>
    <t>钢包使用时间（分）</t>
    <phoneticPr fontId="4" type="noConversion"/>
  </si>
  <si>
    <t>一次引流是否成功</t>
    <phoneticPr fontId="4" type="noConversion"/>
  </si>
  <si>
    <t>备注</t>
    <phoneticPr fontId="4" type="noConversion"/>
  </si>
  <si>
    <t>引流班组</t>
    <phoneticPr fontId="4" type="noConversion"/>
  </si>
  <si>
    <t>炉号</t>
    <phoneticPr fontId="4" type="noConversion"/>
  </si>
  <si>
    <t>钢种</t>
    <phoneticPr fontId="4" type="noConversion"/>
  </si>
  <si>
    <t>LF冶炼时间</t>
    <phoneticPr fontId="4" type="noConversion"/>
  </si>
  <si>
    <t>VD冶炼时间</t>
    <phoneticPr fontId="4" type="noConversion"/>
  </si>
  <si>
    <r>
      <t>LF2</t>
    </r>
    <r>
      <rPr>
        <sz val="10"/>
        <rFont val="宋体"/>
        <family val="3"/>
        <charset val="134"/>
      </rPr>
      <t>冶炼时间</t>
    </r>
    <phoneticPr fontId="4" type="noConversion"/>
  </si>
  <si>
    <t>日期</t>
  </si>
  <si>
    <t>湿度</t>
  </si>
  <si>
    <t>检查人</t>
  </si>
  <si>
    <t>记录</t>
    <phoneticPr fontId="2" type="noConversion"/>
  </si>
  <si>
    <t>温度预警</t>
    <phoneticPr fontId="2" type="noConversion"/>
  </si>
  <si>
    <t>湿度预警</t>
    <phoneticPr fontId="2" type="noConversion"/>
  </si>
  <si>
    <t>炼钢分厂</t>
  </si>
  <si>
    <t>LF炉号</t>
  </si>
  <si>
    <t>VD炉号</t>
  </si>
  <si>
    <t>钢包号</t>
  </si>
  <si>
    <t>包龄</t>
  </si>
  <si>
    <t>冶炼钢种</t>
  </si>
  <si>
    <t>LF执行工艺卡</t>
  </si>
  <si>
    <t>VD执行工艺卡</t>
  </si>
  <si>
    <t>LF进站钢水量(t)</t>
  </si>
  <si>
    <t>LF/VD出站钢水量(t)</t>
  </si>
  <si>
    <t>成分</t>
  </si>
  <si>
    <t>Ac</t>
  </si>
  <si>
    <t>C</t>
  </si>
  <si>
    <t>Si</t>
  </si>
  <si>
    <t>Mn</t>
  </si>
  <si>
    <t>P</t>
  </si>
  <si>
    <t>S</t>
  </si>
  <si>
    <t>Cr</t>
  </si>
  <si>
    <t>Mo</t>
  </si>
  <si>
    <t>V</t>
  </si>
  <si>
    <t>W</t>
  </si>
  <si>
    <t>Co</t>
  </si>
  <si>
    <t>Nb</t>
  </si>
  <si>
    <t>Cu</t>
  </si>
  <si>
    <t>Ni</t>
  </si>
  <si>
    <t>Pb</t>
  </si>
  <si>
    <t>Sn</t>
  </si>
  <si>
    <t>Al</t>
  </si>
  <si>
    <t>成品范围</t>
  </si>
  <si>
    <t>LF控制范围</t>
  </si>
  <si>
    <t>LF二次成分</t>
  </si>
  <si>
    <t>LF三次成分</t>
  </si>
  <si>
    <t>成品成分</t>
  </si>
  <si>
    <t>成分调整</t>
  </si>
  <si>
    <t>渣料统计(kg)</t>
  </si>
  <si>
    <t>LF操作</t>
  </si>
  <si>
    <t>时间</t>
  </si>
  <si>
    <t>VD操作</t>
  </si>
  <si>
    <t>LF操作时段</t>
  </si>
  <si>
    <t>吹氩量</t>
  </si>
  <si>
    <t>VD操作时段</t>
  </si>
  <si>
    <t>名称</t>
  </si>
  <si>
    <t>一次</t>
  </si>
  <si>
    <t>二次</t>
  </si>
  <si>
    <t>三次</t>
  </si>
  <si>
    <t>合计</t>
  </si>
  <si>
    <t>渣料名称</t>
  </si>
  <si>
    <t>钢包内</t>
  </si>
  <si>
    <t>脱硫渣</t>
  </si>
  <si>
    <t>精炼渣</t>
  </si>
  <si>
    <t>累计</t>
  </si>
  <si>
    <t>VD进站</t>
  </si>
  <si>
    <t>造脱硫渣</t>
  </si>
  <si>
    <t>真空达标</t>
  </si>
  <si>
    <t>加入时间</t>
  </si>
  <si>
    <t>LF进站</t>
  </si>
  <si>
    <t>抽真空</t>
  </si>
  <si>
    <t>真空保压1</t>
  </si>
  <si>
    <t>加入量</t>
  </si>
  <si>
    <t>萤石</t>
  </si>
  <si>
    <t>测温造脱硫渣</t>
  </si>
  <si>
    <t>造精炼渣</t>
  </si>
  <si>
    <t>Fe-Si</t>
  </si>
  <si>
    <t>一次取样</t>
  </si>
  <si>
    <t>取样测温</t>
  </si>
  <si>
    <t>软吹</t>
  </si>
  <si>
    <t>调整成分</t>
  </si>
  <si>
    <t>硅钙</t>
  </si>
  <si>
    <t>测温取二次样</t>
  </si>
  <si>
    <t>铝氧粉</t>
  </si>
  <si>
    <t>出站</t>
  </si>
  <si>
    <t>造精炼渣后</t>
  </si>
  <si>
    <t>总计</t>
  </si>
  <si>
    <t>处理时间</t>
  </si>
  <si>
    <t>软吹前温度</t>
  </si>
  <si>
    <t>软吹过程温度</t>
  </si>
  <si>
    <t>备         注</t>
  </si>
  <si>
    <t>LF出站</t>
  </si>
  <si>
    <t>VD出站</t>
  </si>
  <si>
    <t>汽包压力（Mpa）</t>
  </si>
  <si>
    <t>真空度（pa）</t>
  </si>
  <si>
    <t>LF进站电表读数</t>
  </si>
  <si>
    <t>送电时间(分)</t>
  </si>
  <si>
    <t>达标时间(s)</t>
  </si>
  <si>
    <t>LF出站电表读数</t>
  </si>
  <si>
    <t>软吹时间(分)</t>
  </si>
  <si>
    <t>保压时间(s)</t>
  </si>
  <si>
    <t>本炉LF电耗，Kw/h</t>
  </si>
  <si>
    <t>总时间(分)</t>
  </si>
  <si>
    <t>吨钢电耗，Kw/h</t>
  </si>
  <si>
    <t>成分(%)</t>
  </si>
  <si>
    <t>Zn</t>
  </si>
  <si>
    <t>As</t>
  </si>
  <si>
    <t>Sb</t>
  </si>
  <si>
    <t>Bi</t>
  </si>
  <si>
    <t>Zr</t>
  </si>
  <si>
    <t>控制范围</t>
  </si>
  <si>
    <t>≤0.1</t>
  </si>
  <si>
    <t>≤0.03</t>
  </si>
  <si>
    <t>≤0.003</t>
  </si>
  <si>
    <t>LF进站成分</t>
  </si>
  <si>
    <t>工艺路线</t>
  </si>
  <si>
    <r>
      <rPr>
        <sz val="10"/>
        <rFont val="等线"/>
        <family val="2"/>
      </rPr>
      <t>异常等待</t>
    </r>
  </si>
  <si>
    <r>
      <rPr>
        <sz val="10"/>
        <rFont val="等线"/>
        <family val="2"/>
      </rPr>
      <t>评审</t>
    </r>
  </si>
  <si>
    <r>
      <rPr>
        <sz val="10"/>
        <rFont val="等线"/>
        <family val="2"/>
      </rPr>
      <t>备注</t>
    </r>
  </si>
  <si>
    <t>班组</t>
    <phoneticPr fontId="4" type="noConversion"/>
  </si>
  <si>
    <t>否</t>
    <phoneticPr fontId="2" type="noConversion"/>
  </si>
  <si>
    <t>无</t>
    <phoneticPr fontId="2" type="noConversion"/>
  </si>
  <si>
    <t>闫云周</t>
    <phoneticPr fontId="2" type="noConversion"/>
  </si>
  <si>
    <t>EHYM2-1</t>
    <phoneticPr fontId="2" type="noConversion"/>
  </si>
  <si>
    <t>VA8121001</t>
    <phoneticPr fontId="2" type="noConversion"/>
  </si>
  <si>
    <t>责任人
班长</t>
    <phoneticPr fontId="2" type="noConversion"/>
  </si>
  <si>
    <t>是否符合下线标准</t>
    <phoneticPr fontId="2" type="noConversion"/>
  </si>
  <si>
    <t>方法（更换/修补）</t>
    <phoneticPr fontId="2" type="noConversion"/>
  </si>
  <si>
    <t>是否变形</t>
    <phoneticPr fontId="2" type="noConversion"/>
  </si>
  <si>
    <t>漏水位置</t>
    <phoneticPr fontId="2" type="noConversion"/>
  </si>
  <si>
    <t>是否漏水</t>
    <phoneticPr fontId="2" type="noConversion"/>
  </si>
  <si>
    <t>松动</t>
    <phoneticPr fontId="2" type="noConversion"/>
  </si>
  <si>
    <t>是否剥落</t>
    <phoneticPr fontId="2" type="noConversion"/>
  </si>
  <si>
    <t>裂纹宽度</t>
    <phoneticPr fontId="2" type="noConversion"/>
  </si>
  <si>
    <t>是否有裂纹</t>
    <phoneticPr fontId="2" type="noConversion"/>
  </si>
  <si>
    <t>是否符合下线标准/下线（裂纹≤30mm）</t>
    <phoneticPr fontId="2" type="noConversion"/>
  </si>
  <si>
    <t>责任人</t>
    <phoneticPr fontId="2" type="noConversion"/>
  </si>
  <si>
    <t>内部凹坑深度</t>
    <phoneticPr fontId="2" type="noConversion"/>
  </si>
  <si>
    <t>罐龄</t>
    <phoneticPr fontId="2" type="noConversion"/>
  </si>
  <si>
    <t>罐号</t>
    <phoneticPr fontId="2" type="noConversion"/>
  </si>
  <si>
    <t>钢种</t>
    <phoneticPr fontId="4" type="noConversion"/>
  </si>
  <si>
    <t>炉号</t>
    <phoneticPr fontId="4" type="noConversion"/>
  </si>
  <si>
    <t>水冷炉盖</t>
    <phoneticPr fontId="2" type="noConversion"/>
  </si>
  <si>
    <t>三孔炉盖</t>
    <phoneticPr fontId="2" type="noConversion"/>
  </si>
  <si>
    <t>铸余管</t>
    <phoneticPr fontId="2" type="noConversion"/>
  </si>
  <si>
    <t>史超</t>
    <phoneticPr fontId="2" type="noConversion"/>
  </si>
  <si>
    <t>乙班</t>
    <phoneticPr fontId="4" type="noConversion"/>
  </si>
  <si>
    <t xml:space="preserve"> </t>
    <phoneticPr fontId="4" type="noConversion"/>
  </si>
  <si>
    <t xml:space="preserve">                                 </t>
    <phoneticPr fontId="2" type="noConversion"/>
  </si>
  <si>
    <t>熔炼炉号</t>
    <phoneticPr fontId="2" type="noConversion"/>
  </si>
  <si>
    <t>TI</t>
    <phoneticPr fontId="2" type="noConversion"/>
  </si>
  <si>
    <t>RE</t>
    <phoneticPr fontId="2" type="noConversion"/>
  </si>
  <si>
    <t>0.28/0.45</t>
    <phoneticPr fontId="2" type="noConversion"/>
  </si>
  <si>
    <t>0.28/0.40</t>
    <phoneticPr fontId="2" type="noConversion"/>
  </si>
  <si>
    <t>≤0.01</t>
    <phoneticPr fontId="4" type="noConversion"/>
  </si>
  <si>
    <t>3.9/4.4</t>
    <phoneticPr fontId="4" type="noConversion"/>
  </si>
  <si>
    <t>4.7/4.95</t>
    <phoneticPr fontId="4" type="noConversion"/>
  </si>
  <si>
    <t>5.7/6.1</t>
    <phoneticPr fontId="4" type="noConversion"/>
  </si>
  <si>
    <t>≤0.5</t>
    <phoneticPr fontId="4" type="noConversion"/>
  </si>
  <si>
    <t>≤0.0020</t>
    <phoneticPr fontId="4" type="noConversion"/>
  </si>
  <si>
    <t>≤0.015</t>
    <phoneticPr fontId="4" type="noConversion"/>
  </si>
  <si>
    <t>0.015/0.035</t>
    <phoneticPr fontId="4" type="noConversion"/>
  </si>
  <si>
    <t>成品目标值</t>
    <phoneticPr fontId="4" type="noConversion"/>
  </si>
  <si>
    <t>0.045/0.065</t>
    <phoneticPr fontId="4" type="noConversion"/>
  </si>
  <si>
    <t>LF一次成分</t>
    <phoneticPr fontId="2" type="noConversion"/>
  </si>
  <si>
    <t>VD1次成分</t>
    <phoneticPr fontId="2" type="noConversion"/>
  </si>
  <si>
    <t>.</t>
    <phoneticPr fontId="2" type="noConversion"/>
  </si>
  <si>
    <t>中频出钢完毕</t>
    <phoneticPr fontId="2" type="noConversion"/>
  </si>
  <si>
    <t>石灰</t>
    <phoneticPr fontId="4" type="noConversion"/>
  </si>
  <si>
    <t>成分调整</t>
    <phoneticPr fontId="2" type="noConversion"/>
  </si>
  <si>
    <t>25-30</t>
    <phoneticPr fontId="2" type="noConversion"/>
  </si>
  <si>
    <t>破真空</t>
    <phoneticPr fontId="4" type="noConversion"/>
  </si>
  <si>
    <t>电极出站前搅拌</t>
    <phoneticPr fontId="2" type="noConversion"/>
  </si>
  <si>
    <t>铝矾土</t>
    <phoneticPr fontId="2" type="noConversion"/>
  </si>
  <si>
    <t>铸锭出站前搅拌</t>
    <phoneticPr fontId="2" type="noConversion"/>
  </si>
  <si>
    <t>铝粒</t>
    <phoneticPr fontId="2" type="noConversion"/>
  </si>
  <si>
    <t>软吹开始</t>
    <phoneticPr fontId="4" type="noConversion"/>
  </si>
  <si>
    <t>温度控制，℃</t>
    <phoneticPr fontId="2" type="noConversion"/>
  </si>
  <si>
    <t>C粉</t>
    <phoneticPr fontId="4" type="noConversion"/>
  </si>
  <si>
    <t>碳</t>
    <phoneticPr fontId="4" type="noConversion"/>
  </si>
  <si>
    <t>软吹结束</t>
    <phoneticPr fontId="2" type="noConversion"/>
  </si>
  <si>
    <t>C线（（米）</t>
    <phoneticPr fontId="4" type="noConversion"/>
  </si>
  <si>
    <t>出站前搅拌</t>
    <phoneticPr fontId="2" type="noConversion"/>
  </si>
  <si>
    <t>FeMo</t>
    <phoneticPr fontId="4" type="noConversion"/>
  </si>
  <si>
    <t>三次样</t>
    <phoneticPr fontId="2" type="noConversion"/>
  </si>
  <si>
    <t>VD破空温度</t>
    <phoneticPr fontId="2" type="noConversion"/>
  </si>
  <si>
    <t>低Cr</t>
    <phoneticPr fontId="4" type="noConversion"/>
  </si>
  <si>
    <t>LF2进站（铸锭）</t>
    <phoneticPr fontId="2" type="noConversion"/>
  </si>
  <si>
    <t>高Cr</t>
    <phoneticPr fontId="4" type="noConversion"/>
  </si>
  <si>
    <t>铸锭停吹氩前搅拌</t>
    <phoneticPr fontId="2" type="noConversion"/>
  </si>
  <si>
    <t>W</t>
    <phoneticPr fontId="4" type="noConversion"/>
  </si>
  <si>
    <t>CO</t>
    <phoneticPr fontId="4" type="noConversion"/>
  </si>
  <si>
    <t>Nb</t>
    <phoneticPr fontId="4" type="noConversion"/>
  </si>
  <si>
    <t>Mn</t>
    <phoneticPr fontId="4" type="noConversion"/>
  </si>
  <si>
    <r>
      <rPr>
        <sz val="10"/>
        <rFont val="宋体"/>
        <family val="3"/>
        <charset val="134"/>
      </rPr>
      <t>总时间</t>
    </r>
    <r>
      <rPr>
        <sz val="10"/>
        <rFont val="Arial"/>
        <family val="2"/>
      </rPr>
      <t>(s)</t>
    </r>
    <phoneticPr fontId="4" type="noConversion"/>
  </si>
  <si>
    <t>Al块</t>
    <phoneticPr fontId="2" type="noConversion"/>
  </si>
  <si>
    <t>VD2出站成分</t>
    <phoneticPr fontId="2" type="noConversion"/>
  </si>
  <si>
    <t>VD出站成分</t>
    <phoneticPr fontId="2" type="noConversion"/>
  </si>
  <si>
    <t>出勤人数</t>
    <phoneticPr fontId="4" type="noConversion"/>
  </si>
  <si>
    <t>负责人</t>
    <phoneticPr fontId="4" type="noConversion"/>
  </si>
  <si>
    <t>刘增运</t>
    <phoneticPr fontId="2" type="noConversion"/>
  </si>
  <si>
    <t>精炼工</t>
    <phoneticPr fontId="4" type="noConversion"/>
  </si>
  <si>
    <t>陈吉卫</t>
    <phoneticPr fontId="2" type="noConversion"/>
  </si>
  <si>
    <t>闫云周</t>
    <phoneticPr fontId="2" type="noConversion"/>
  </si>
  <si>
    <t>张鹏涛</t>
    <phoneticPr fontId="2" type="noConversion"/>
  </si>
  <si>
    <t>记录员</t>
    <phoneticPr fontId="4" type="noConversion"/>
  </si>
  <si>
    <t>史超</t>
    <phoneticPr fontId="2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</si>
  <si>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</si>
  <si>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F1</t>
    <phoneticPr fontId="2" type="noConversion"/>
  </si>
  <si>
    <t>V1</t>
    <phoneticPr fontId="2" type="noConversion"/>
  </si>
  <si>
    <t>VA9011001</t>
    <phoneticPr fontId="2" type="noConversion"/>
  </si>
  <si>
    <t>EHYM2-1（LP)</t>
    <phoneticPr fontId="2" type="noConversion"/>
  </si>
  <si>
    <t>TF-1610140</t>
    <phoneticPr fontId="2" type="noConversion"/>
  </si>
  <si>
    <t>TV-1610140</t>
    <phoneticPr fontId="2" type="noConversion"/>
  </si>
  <si>
    <t>0.745/0.765</t>
    <phoneticPr fontId="2" type="noConversion"/>
  </si>
  <si>
    <t>0.82/0.86</t>
    <phoneticPr fontId="2" type="noConversion"/>
  </si>
  <si>
    <t>≤0.028</t>
    <phoneticPr fontId="4" type="noConversion"/>
  </si>
  <si>
    <t>1.8/1.95</t>
    <phoneticPr fontId="4" type="noConversion"/>
  </si>
  <si>
    <t>≤0.20</t>
    <phoneticPr fontId="4" type="noConversion"/>
  </si>
  <si>
    <t>0.73/0.75</t>
    <phoneticPr fontId="2" type="noConversion"/>
  </si>
  <si>
    <t>0.81/0.85</t>
    <phoneticPr fontId="2" type="noConversion"/>
  </si>
  <si>
    <t>乙</t>
    <phoneticPr fontId="2" type="noConversion"/>
  </si>
  <si>
    <t>VA9011001</t>
    <phoneticPr fontId="2" type="noConversion"/>
  </si>
  <si>
    <t>EHYM2-1(LP)</t>
    <phoneticPr fontId="2" type="noConversion"/>
  </si>
  <si>
    <t>13/50</t>
    <phoneticPr fontId="2" type="noConversion"/>
  </si>
  <si>
    <t>15M</t>
    <phoneticPr fontId="2" type="noConversion"/>
  </si>
  <si>
    <t>MIF-LF-VD-电极第一炉。冷模出钢温度提高10度。</t>
    <phoneticPr fontId="2" type="noConversion"/>
  </si>
  <si>
    <t>MIF-LF-VD-电极</t>
    <phoneticPr fontId="2" type="noConversion"/>
  </si>
  <si>
    <t>第一炉。</t>
    <phoneticPr fontId="2" type="noConversion"/>
  </si>
  <si>
    <t>F2</t>
    <phoneticPr fontId="2" type="noConversion"/>
  </si>
  <si>
    <t>V2</t>
    <phoneticPr fontId="2" type="noConversion"/>
  </si>
  <si>
    <t>VA9011002</t>
  </si>
  <si>
    <t>VA9011002</t>
    <phoneticPr fontId="2" type="noConversion"/>
  </si>
  <si>
    <t>EHYM2-1</t>
    <phoneticPr fontId="2" type="noConversion"/>
  </si>
  <si>
    <t>TF-1810102</t>
    <phoneticPr fontId="2" type="noConversion"/>
  </si>
  <si>
    <t>TV-1810102</t>
    <phoneticPr fontId="2" type="noConversion"/>
  </si>
  <si>
    <t>0.75/0.77</t>
    <phoneticPr fontId="2" type="noConversion"/>
  </si>
  <si>
    <t>0.83/0.86</t>
    <phoneticPr fontId="2" type="noConversion"/>
  </si>
  <si>
    <t>≤0.030</t>
    <phoneticPr fontId="4" type="noConversion"/>
  </si>
  <si>
    <t>1.75/1.95</t>
    <phoneticPr fontId="4" type="noConversion"/>
  </si>
  <si>
    <t>≤0.25</t>
    <phoneticPr fontId="4" type="noConversion"/>
  </si>
  <si>
    <t>≤0.30</t>
    <phoneticPr fontId="4" type="noConversion"/>
  </si>
  <si>
    <t>0.73/0.76</t>
    <phoneticPr fontId="2" type="noConversion"/>
  </si>
  <si>
    <t>0.82/0.85</t>
    <phoneticPr fontId="2" type="noConversion"/>
  </si>
  <si>
    <t>MIF-LF-VD-电极。冷模出钢温度提高10度。</t>
    <phoneticPr fontId="2" type="noConversion"/>
  </si>
  <si>
    <t>20M</t>
    <phoneticPr fontId="2" type="noConversion"/>
  </si>
  <si>
    <t>17/60</t>
    <phoneticPr fontId="2" type="noConversion"/>
  </si>
  <si>
    <t>不达标</t>
    <phoneticPr fontId="2" type="noConversion"/>
  </si>
  <si>
    <t>F3</t>
    <phoneticPr fontId="2" type="noConversion"/>
  </si>
  <si>
    <t>V3</t>
    <phoneticPr fontId="2" type="noConversion"/>
  </si>
  <si>
    <t>VA9011003</t>
  </si>
  <si>
    <t>VA9011003</t>
    <phoneticPr fontId="2" type="noConversion"/>
  </si>
  <si>
    <t>HYM2-1</t>
    <phoneticPr fontId="2" type="noConversion"/>
  </si>
  <si>
    <t>VF2-1810106</t>
    <phoneticPr fontId="2" type="noConversion"/>
  </si>
  <si>
    <t>0.21/0.4</t>
    <phoneticPr fontId="2" type="noConversion"/>
  </si>
  <si>
    <t>0.01/0.025</t>
    <phoneticPr fontId="4" type="noConversion"/>
  </si>
  <si>
    <t>0.03/0.05</t>
    <phoneticPr fontId="4" type="noConversion"/>
  </si>
  <si>
    <t>MIF-LF-VD-LF2-铸锭。冷模出钢温度提高10度。</t>
    <phoneticPr fontId="2" type="noConversion"/>
  </si>
  <si>
    <t>丙班</t>
    <phoneticPr fontId="4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</si>
  <si>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</si>
  <si>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MIF-LF-VD-LF2-铸锭。</t>
    <phoneticPr fontId="2" type="noConversion"/>
  </si>
  <si>
    <t>王占涛</t>
    <phoneticPr fontId="2" type="noConversion"/>
  </si>
  <si>
    <t>王浩</t>
    <phoneticPr fontId="2" type="noConversion"/>
  </si>
  <si>
    <t>焦凯旋</t>
    <phoneticPr fontId="2" type="noConversion"/>
  </si>
  <si>
    <t>史雨帅</t>
    <phoneticPr fontId="2" type="noConversion"/>
  </si>
  <si>
    <t>何肖青</t>
    <phoneticPr fontId="2" type="noConversion"/>
  </si>
  <si>
    <t>30米</t>
    <phoneticPr fontId="2" type="noConversion"/>
  </si>
  <si>
    <t>20-25</t>
    <phoneticPr fontId="2" type="noConversion"/>
  </si>
  <si>
    <t>19:40/20:45</t>
    <phoneticPr fontId="2" type="noConversion"/>
  </si>
  <si>
    <t>60*15</t>
    <phoneticPr fontId="2" type="noConversion"/>
  </si>
  <si>
    <t>未达标</t>
    <phoneticPr fontId="2" type="noConversion"/>
  </si>
  <si>
    <t>1523/1503</t>
    <phoneticPr fontId="2" type="noConversion"/>
  </si>
  <si>
    <t>1600/1489</t>
    <phoneticPr fontId="2" type="noConversion"/>
  </si>
  <si>
    <t>丙</t>
  </si>
  <si>
    <t>VA9011004</t>
  </si>
  <si>
    <t>VA9011005</t>
  </si>
  <si>
    <t>VA9011006</t>
  </si>
  <si>
    <t>何肖青</t>
    <phoneticPr fontId="2" type="noConversion"/>
  </si>
  <si>
    <t>0.745/0.765</t>
    <phoneticPr fontId="2" type="noConversion"/>
  </si>
  <si>
    <t>0.82/0.86</t>
    <phoneticPr fontId="2" type="noConversion"/>
  </si>
  <si>
    <t>0.28/0.45</t>
    <phoneticPr fontId="2" type="noConversion"/>
  </si>
  <si>
    <t>≤0.028</t>
    <phoneticPr fontId="4" type="noConversion"/>
  </si>
  <si>
    <t>4.7/4.95</t>
    <phoneticPr fontId="4" type="noConversion"/>
  </si>
  <si>
    <t>1.8/1.95</t>
    <phoneticPr fontId="4" type="noConversion"/>
  </si>
  <si>
    <t>≤0.2</t>
    <phoneticPr fontId="4" type="noConversion"/>
  </si>
  <si>
    <t>≤0.20</t>
    <phoneticPr fontId="4" type="noConversion"/>
  </si>
  <si>
    <t>0.015/0.035</t>
    <phoneticPr fontId="4" type="noConversion"/>
  </si>
  <si>
    <t>0.045/0.065</t>
    <phoneticPr fontId="4" type="noConversion"/>
  </si>
  <si>
    <t>F4</t>
    <phoneticPr fontId="2" type="noConversion"/>
  </si>
  <si>
    <t>V4</t>
    <phoneticPr fontId="2" type="noConversion"/>
  </si>
  <si>
    <t>VA9011004</t>
    <phoneticPr fontId="2" type="noConversion"/>
  </si>
  <si>
    <t>EHYM2-1(LP)</t>
    <phoneticPr fontId="2" type="noConversion"/>
  </si>
  <si>
    <t>MIF-LF-VD-电极。</t>
    <phoneticPr fontId="2" type="noConversion"/>
  </si>
  <si>
    <t>45*10</t>
    <phoneticPr fontId="2" type="noConversion"/>
  </si>
  <si>
    <t>20-25</t>
    <phoneticPr fontId="2" type="noConversion"/>
  </si>
  <si>
    <t>F5</t>
    <phoneticPr fontId="2" type="noConversion"/>
  </si>
  <si>
    <t>V5</t>
    <phoneticPr fontId="2" type="noConversion"/>
  </si>
  <si>
    <t>VA9011005</t>
    <phoneticPr fontId="2" type="noConversion"/>
  </si>
  <si>
    <t>TF1810102</t>
    <phoneticPr fontId="2" type="noConversion"/>
  </si>
  <si>
    <t>TV1810102</t>
    <phoneticPr fontId="2" type="noConversion"/>
  </si>
  <si>
    <t>0.28//0.4</t>
    <phoneticPr fontId="2" type="noConversion"/>
  </si>
  <si>
    <t>0.28/0.4</t>
    <phoneticPr fontId="2" type="noConversion"/>
  </si>
  <si>
    <t>0.015/0.035</t>
    <phoneticPr fontId="4" type="noConversion"/>
  </si>
  <si>
    <t>20-25</t>
    <phoneticPr fontId="2" type="noConversion"/>
  </si>
  <si>
    <t>30米</t>
    <phoneticPr fontId="2" type="noConversion"/>
  </si>
  <si>
    <t>60*25</t>
    <phoneticPr fontId="2" type="noConversion"/>
  </si>
  <si>
    <t>MIF-LF-VD-LF2-铸锭。</t>
    <phoneticPr fontId="2" type="noConversion"/>
  </si>
  <si>
    <t>F6</t>
    <phoneticPr fontId="2" type="noConversion"/>
  </si>
  <si>
    <t>V6</t>
    <phoneticPr fontId="2" type="noConversion"/>
  </si>
  <si>
    <t>VA9011006</t>
    <phoneticPr fontId="2" type="noConversion"/>
  </si>
  <si>
    <t>未达标</t>
    <phoneticPr fontId="2" type="noConversion"/>
  </si>
  <si>
    <t>1523/1516</t>
    <phoneticPr fontId="2" type="noConversion"/>
  </si>
  <si>
    <t>50/45</t>
    <phoneticPr fontId="2" type="noConversion"/>
  </si>
  <si>
    <t>6:55/8:25</t>
    <phoneticPr fontId="2" type="noConversion"/>
  </si>
  <si>
    <t>1605/1489</t>
    <phoneticPr fontId="2" type="noConversion"/>
  </si>
  <si>
    <t>陈昌春</t>
    <phoneticPr fontId="2" type="noConversion"/>
  </si>
  <si>
    <t>高志宽</t>
    <phoneticPr fontId="2" type="noConversion"/>
  </si>
  <si>
    <t>靳玉成</t>
    <phoneticPr fontId="2" type="noConversion"/>
  </si>
  <si>
    <t>董杰伟</t>
    <phoneticPr fontId="2" type="noConversion"/>
  </si>
  <si>
    <t>0.84/0.88</t>
    <phoneticPr fontId="2" type="noConversion"/>
  </si>
  <si>
    <t>0.28/0.45</t>
    <phoneticPr fontId="2" type="noConversion"/>
  </si>
  <si>
    <t>0.28/0.4</t>
    <phoneticPr fontId="2" type="noConversion"/>
  </si>
  <si>
    <t>≤0.029</t>
    <phoneticPr fontId="4" type="noConversion"/>
  </si>
  <si>
    <t>3.9/4.35</t>
    <phoneticPr fontId="4" type="noConversion"/>
  </si>
  <si>
    <t>4.8/5.15</t>
    <phoneticPr fontId="4" type="noConversion"/>
  </si>
  <si>
    <t>1.9/2.1</t>
    <phoneticPr fontId="4" type="noConversion"/>
  </si>
  <si>
    <t>5.7/6.2</t>
    <phoneticPr fontId="4" type="noConversion"/>
  </si>
  <si>
    <t>≤0.3</t>
    <phoneticPr fontId="4" type="noConversion"/>
  </si>
  <si>
    <t>0.05/0.075</t>
    <phoneticPr fontId="2" type="noConversion"/>
  </si>
  <si>
    <t>≤0.2</t>
    <phoneticPr fontId="4" type="noConversion"/>
  </si>
  <si>
    <t>0.08/0.12</t>
    <phoneticPr fontId="4" type="noConversion"/>
  </si>
  <si>
    <t>0.12/0.16</t>
    <phoneticPr fontId="4" type="noConversion"/>
  </si>
  <si>
    <t>≤0.015</t>
    <phoneticPr fontId="4" type="noConversion"/>
  </si>
  <si>
    <t>F7</t>
    <phoneticPr fontId="2" type="noConversion"/>
  </si>
  <si>
    <t>V7</t>
    <phoneticPr fontId="2" type="noConversion"/>
  </si>
  <si>
    <t>VA9011007</t>
    <phoneticPr fontId="2" type="noConversion"/>
  </si>
  <si>
    <t>EHYTM2</t>
    <phoneticPr fontId="2" type="noConversion"/>
  </si>
  <si>
    <t>TF-1810400</t>
    <phoneticPr fontId="2" type="noConversion"/>
  </si>
  <si>
    <t>TV-1810400</t>
    <phoneticPr fontId="2" type="noConversion"/>
  </si>
  <si>
    <t>甲班</t>
    <phoneticPr fontId="4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</si>
  <si>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</si>
  <si>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MIF-LF-VD-电极</t>
    <phoneticPr fontId="2" type="noConversion"/>
  </si>
  <si>
    <t>陈昌春</t>
    <phoneticPr fontId="2" type="noConversion"/>
  </si>
  <si>
    <t>高志宽</t>
    <phoneticPr fontId="2" type="noConversion"/>
  </si>
  <si>
    <t>靳玉成</t>
    <phoneticPr fontId="2" type="noConversion"/>
  </si>
  <si>
    <t>50/18</t>
    <phoneticPr fontId="2" type="noConversion"/>
  </si>
  <si>
    <t>20-25</t>
    <phoneticPr fontId="2" type="noConversion"/>
  </si>
  <si>
    <t>150米</t>
    <phoneticPr fontId="2" type="noConversion"/>
  </si>
  <si>
    <t>40米</t>
    <phoneticPr fontId="2" type="noConversion"/>
  </si>
  <si>
    <t>XT</t>
    <phoneticPr fontId="4" type="noConversion"/>
  </si>
  <si>
    <t>VA9011007</t>
  </si>
  <si>
    <t>EHYTM2</t>
    <phoneticPr fontId="2" type="noConversion"/>
  </si>
  <si>
    <t>董杰伟</t>
    <phoneticPr fontId="2" type="noConversion"/>
  </si>
  <si>
    <t>F8</t>
    <phoneticPr fontId="2" type="noConversion"/>
  </si>
  <si>
    <t>V8</t>
    <phoneticPr fontId="2" type="noConversion"/>
  </si>
  <si>
    <t>VA9017008</t>
    <phoneticPr fontId="2" type="noConversion"/>
  </si>
  <si>
    <t>EHYC1(PQ)</t>
    <phoneticPr fontId="2" type="noConversion"/>
  </si>
  <si>
    <t>TF-1670002-1</t>
    <phoneticPr fontId="2" type="noConversion"/>
  </si>
  <si>
    <t>TV-1670002-1</t>
    <phoneticPr fontId="2" type="noConversion"/>
  </si>
  <si>
    <t>1.42/1.46</t>
    <phoneticPr fontId="2" type="noConversion"/>
  </si>
  <si>
    <t>0.9/0.95</t>
    <phoneticPr fontId="2" type="noConversion"/>
  </si>
  <si>
    <t>0.77/0.95</t>
    <phoneticPr fontId="2" type="noConversion"/>
  </si>
  <si>
    <t>0.4/0.6</t>
    <phoneticPr fontId="2" type="noConversion"/>
  </si>
  <si>
    <t>≤0.025</t>
    <phoneticPr fontId="4" type="noConversion"/>
  </si>
  <si>
    <t>≤0.01</t>
    <phoneticPr fontId="4" type="noConversion"/>
  </si>
  <si>
    <t>7.45/7.9</t>
    <phoneticPr fontId="4" type="noConversion"/>
  </si>
  <si>
    <t>1.8/2.10</t>
    <phoneticPr fontId="4" type="noConversion"/>
  </si>
  <si>
    <t>0.3/0.5</t>
    <phoneticPr fontId="4" type="noConversion"/>
  </si>
  <si>
    <t>≤0.3</t>
    <phoneticPr fontId="2" type="noConversion"/>
  </si>
  <si>
    <t>≤0.25</t>
    <phoneticPr fontId="4" type="noConversion"/>
  </si>
  <si>
    <t>≤0.3</t>
    <phoneticPr fontId="4" type="noConversion"/>
  </si>
  <si>
    <t>≤0.003</t>
    <phoneticPr fontId="4" type="noConversion"/>
  </si>
  <si>
    <t>≤0.02</t>
    <phoneticPr fontId="4" type="noConversion"/>
  </si>
  <si>
    <t>0.045/0.065</t>
    <phoneticPr fontId="4" type="noConversion"/>
  </si>
  <si>
    <t>0.015/0.035</t>
    <phoneticPr fontId="4" type="noConversion"/>
  </si>
  <si>
    <t>1.43/1.47</t>
    <phoneticPr fontId="2" type="noConversion"/>
  </si>
  <si>
    <t>0.92/0.96</t>
    <phoneticPr fontId="2" type="noConversion"/>
  </si>
  <si>
    <t>0.85/1</t>
    <phoneticPr fontId="2" type="noConversion"/>
  </si>
  <si>
    <t>丙/甲班</t>
    <phoneticPr fontId="4" type="noConversion"/>
  </si>
  <si>
    <t>30米</t>
    <phoneticPr fontId="2" type="noConversion"/>
  </si>
  <si>
    <t>60/24</t>
    <phoneticPr fontId="2" type="noConversion"/>
  </si>
  <si>
    <t>甲班</t>
    <phoneticPr fontId="4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</si>
  <si>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</si>
  <si>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F9</t>
    <phoneticPr fontId="2" type="noConversion"/>
  </si>
  <si>
    <t>V9</t>
    <phoneticPr fontId="2" type="noConversion"/>
  </si>
  <si>
    <t>VA9011009</t>
    <phoneticPr fontId="2" type="noConversion"/>
  </si>
  <si>
    <t>MIF-LF-VD-LF2-铸锭</t>
    <phoneticPr fontId="2" type="noConversion"/>
  </si>
  <si>
    <t>董杰伟</t>
    <phoneticPr fontId="2" type="noConversion"/>
  </si>
  <si>
    <t>高志宽</t>
    <phoneticPr fontId="2" type="noConversion"/>
  </si>
  <si>
    <t>靳玉成</t>
    <phoneticPr fontId="2" type="noConversion"/>
  </si>
  <si>
    <t>陈昌春</t>
    <phoneticPr fontId="2" type="noConversion"/>
  </si>
  <si>
    <t>VA9017008</t>
    <phoneticPr fontId="2" type="noConversion"/>
  </si>
  <si>
    <t>C1</t>
    <phoneticPr fontId="2" type="noConversion"/>
  </si>
  <si>
    <t>18;40</t>
    <phoneticPr fontId="2" type="noConversion"/>
  </si>
  <si>
    <t>刘增运</t>
    <phoneticPr fontId="2" type="noConversion"/>
  </si>
  <si>
    <t>陈吉卫</t>
    <phoneticPr fontId="2" type="noConversion"/>
  </si>
  <si>
    <t>闫云周</t>
    <phoneticPr fontId="2" type="noConversion"/>
  </si>
  <si>
    <t>张鹏涛</t>
    <phoneticPr fontId="2" type="noConversion"/>
  </si>
  <si>
    <t>史超</t>
    <phoneticPr fontId="2" type="noConversion"/>
  </si>
  <si>
    <t>VA9011009</t>
    <phoneticPr fontId="2" type="noConversion"/>
  </si>
  <si>
    <t>乙班</t>
    <phoneticPr fontId="4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</si>
  <si>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</si>
  <si>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F10</t>
    <phoneticPr fontId="2" type="noConversion"/>
  </si>
  <si>
    <t>V10</t>
    <phoneticPr fontId="2" type="noConversion"/>
  </si>
  <si>
    <t>VA9011010</t>
    <phoneticPr fontId="2" type="noConversion"/>
  </si>
  <si>
    <t>EHYTM2</t>
    <phoneticPr fontId="2" type="noConversion"/>
  </si>
  <si>
    <t>TF1810400</t>
    <phoneticPr fontId="2" type="noConversion"/>
  </si>
  <si>
    <t>TV1810400</t>
    <phoneticPr fontId="2" type="noConversion"/>
  </si>
  <si>
    <t>0.84/0.88</t>
    <phoneticPr fontId="2" type="noConversion"/>
  </si>
  <si>
    <t>0.28/0.45</t>
    <phoneticPr fontId="2" type="noConversion"/>
  </si>
  <si>
    <t>≤0.029</t>
    <phoneticPr fontId="4" type="noConversion"/>
  </si>
  <si>
    <t>3.9/4.35</t>
    <phoneticPr fontId="4" type="noConversion"/>
  </si>
  <si>
    <t>4.8/5.15</t>
    <phoneticPr fontId="4" type="noConversion"/>
  </si>
  <si>
    <t>1.9/2.1</t>
    <phoneticPr fontId="4" type="noConversion"/>
  </si>
  <si>
    <t>5.7/6.2</t>
    <phoneticPr fontId="4" type="noConversion"/>
  </si>
  <si>
    <t>0.05/0.075</t>
    <phoneticPr fontId="2" type="noConversion"/>
  </si>
  <si>
    <t>≤0.20</t>
    <phoneticPr fontId="4" type="noConversion"/>
  </si>
  <si>
    <t>0.08/0.12</t>
    <phoneticPr fontId="4" type="noConversion"/>
  </si>
  <si>
    <t>0.84/0.87</t>
    <phoneticPr fontId="2" type="noConversion"/>
  </si>
  <si>
    <t>0.12/0.16</t>
    <phoneticPr fontId="4" type="noConversion"/>
  </si>
  <si>
    <t>19:40/20:50</t>
    <phoneticPr fontId="2" type="noConversion"/>
  </si>
  <si>
    <t>44*1</t>
    <phoneticPr fontId="2" type="noConversion"/>
  </si>
  <si>
    <t>60/15</t>
    <phoneticPr fontId="2" type="noConversion"/>
  </si>
  <si>
    <t>1522/1517</t>
    <phoneticPr fontId="2" type="noConversion"/>
  </si>
  <si>
    <t>1616/1489</t>
    <phoneticPr fontId="2" type="noConversion"/>
  </si>
  <si>
    <t>25-30</t>
    <phoneticPr fontId="2" type="noConversion"/>
  </si>
  <si>
    <t>20M</t>
    <phoneticPr fontId="2" type="noConversion"/>
  </si>
  <si>
    <t>MIF-LF-VD-电极</t>
    <phoneticPr fontId="2" type="noConversion"/>
  </si>
  <si>
    <t>F11</t>
    <phoneticPr fontId="2" type="noConversion"/>
  </si>
  <si>
    <t>V11</t>
    <phoneticPr fontId="2" type="noConversion"/>
  </si>
  <si>
    <t>VA9017011</t>
    <phoneticPr fontId="2" type="noConversion"/>
  </si>
  <si>
    <t>EHYC1(PQ)</t>
    <phoneticPr fontId="2" type="noConversion"/>
  </si>
  <si>
    <t>TF1670002-1</t>
    <phoneticPr fontId="2" type="noConversion"/>
  </si>
  <si>
    <t>TV1670002-1</t>
    <phoneticPr fontId="2" type="noConversion"/>
  </si>
  <si>
    <t>4.03.</t>
    <phoneticPr fontId="2" type="noConversion"/>
  </si>
  <si>
    <t>90M</t>
    <phoneticPr fontId="2" type="noConversion"/>
  </si>
  <si>
    <t>铝块</t>
    <phoneticPr fontId="2" type="noConversion"/>
  </si>
  <si>
    <t>RE</t>
    <phoneticPr fontId="4" type="noConversion"/>
  </si>
  <si>
    <t>25-30</t>
    <phoneticPr fontId="2" type="noConversion"/>
  </si>
  <si>
    <t>0..3</t>
    <phoneticPr fontId="2" type="noConversion"/>
  </si>
  <si>
    <t>0..32</t>
    <phoneticPr fontId="2" type="noConversion"/>
  </si>
  <si>
    <t>0..2</t>
    <phoneticPr fontId="2" type="noConversion"/>
  </si>
  <si>
    <t>50/15</t>
    <phoneticPr fontId="2" type="noConversion"/>
  </si>
  <si>
    <t>乙</t>
    <phoneticPr fontId="2" type="noConversion"/>
  </si>
  <si>
    <t>VA9011010</t>
    <phoneticPr fontId="2" type="noConversion"/>
  </si>
  <si>
    <t>EHYTM2</t>
    <phoneticPr fontId="2" type="noConversion"/>
  </si>
  <si>
    <t>VA9017011</t>
    <phoneticPr fontId="2" type="noConversion"/>
  </si>
  <si>
    <t>VA9014012</t>
    <phoneticPr fontId="2" type="noConversion"/>
  </si>
  <si>
    <t>HYM35</t>
    <phoneticPr fontId="2" type="noConversion"/>
  </si>
  <si>
    <t>F12</t>
    <phoneticPr fontId="2" type="noConversion"/>
  </si>
  <si>
    <t>V12</t>
    <phoneticPr fontId="2" type="noConversion"/>
  </si>
  <si>
    <t>VA9014012</t>
    <phoneticPr fontId="2" type="noConversion"/>
  </si>
  <si>
    <t>HYM35</t>
    <phoneticPr fontId="2" type="noConversion"/>
  </si>
  <si>
    <t>TF1840200</t>
    <phoneticPr fontId="2" type="noConversion"/>
  </si>
  <si>
    <t>TV1840200</t>
    <phoneticPr fontId="2" type="noConversion"/>
  </si>
  <si>
    <t>0.79/0.82</t>
    <phoneticPr fontId="2" type="noConversion"/>
  </si>
  <si>
    <t>0.88/0.92</t>
    <phoneticPr fontId="2" type="noConversion"/>
  </si>
  <si>
    <t>3.9/4.3</t>
    <phoneticPr fontId="4" type="noConversion"/>
  </si>
  <si>
    <t>4.75/5.0</t>
    <phoneticPr fontId="4" type="noConversion"/>
  </si>
  <si>
    <t>1.8/2</t>
    <phoneticPr fontId="4" type="noConversion"/>
  </si>
  <si>
    <t>5.95/6.25</t>
    <phoneticPr fontId="2" type="noConversion"/>
  </si>
  <si>
    <t>4.65/4.9</t>
    <phoneticPr fontId="2" type="noConversion"/>
  </si>
  <si>
    <t>≤0.0025</t>
    <phoneticPr fontId="4" type="noConversion"/>
  </si>
  <si>
    <t>≤0.010</t>
    <phoneticPr fontId="4" type="noConversion"/>
  </si>
  <si>
    <t>0.03/0.045</t>
    <phoneticPr fontId="4" type="noConversion"/>
  </si>
  <si>
    <t>25-30</t>
    <phoneticPr fontId="2" type="noConversion"/>
  </si>
  <si>
    <t>15/55</t>
    <phoneticPr fontId="2" type="noConversion"/>
  </si>
  <si>
    <t>MIF-LF-VD-LF2-铸锭8:45-9:45等浇筑</t>
    <phoneticPr fontId="2" type="noConversion"/>
  </si>
  <si>
    <t>VA9011013</t>
    <phoneticPr fontId="2" type="noConversion"/>
  </si>
  <si>
    <t>EHYM2-2</t>
    <phoneticPr fontId="2" type="noConversion"/>
  </si>
  <si>
    <t>1529/1516</t>
    <phoneticPr fontId="2" type="noConversion"/>
  </si>
  <si>
    <t>1601/1490</t>
    <phoneticPr fontId="2" type="noConversion"/>
  </si>
  <si>
    <t>20-25</t>
    <phoneticPr fontId="2" type="noConversion"/>
  </si>
  <si>
    <t>8;28</t>
    <phoneticPr fontId="2" type="noConversion"/>
  </si>
  <si>
    <t>7:45/10:0</t>
    <phoneticPr fontId="2" type="noConversion"/>
  </si>
  <si>
    <t>60*75</t>
    <phoneticPr fontId="2" type="noConversion"/>
  </si>
  <si>
    <t>F13</t>
    <phoneticPr fontId="2" type="noConversion"/>
  </si>
  <si>
    <t>V13</t>
    <phoneticPr fontId="2" type="noConversion"/>
  </si>
  <si>
    <t>VA9011013</t>
    <phoneticPr fontId="2" type="noConversion"/>
  </si>
  <si>
    <t>EHYM2-2(PQ)</t>
    <phoneticPr fontId="2" type="noConversion"/>
  </si>
  <si>
    <t>0.78/0.8</t>
    <phoneticPr fontId="2" type="noConversion"/>
  </si>
  <si>
    <t>0.86/0.9</t>
    <phoneticPr fontId="2" type="noConversion"/>
  </si>
  <si>
    <t>0.3/0.45</t>
    <phoneticPr fontId="2" type="noConversion"/>
  </si>
  <si>
    <t>≤0.025</t>
    <phoneticPr fontId="4" type="noConversion"/>
  </si>
  <si>
    <t>4.7/4.9</t>
    <phoneticPr fontId="4" type="noConversion"/>
  </si>
  <si>
    <t>1.78/1.95</t>
    <phoneticPr fontId="4" type="noConversion"/>
  </si>
  <si>
    <t>6/6.3</t>
    <phoneticPr fontId="4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</si>
  <si>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</si>
  <si>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50*15</t>
    <phoneticPr fontId="2" type="noConversion"/>
  </si>
  <si>
    <t>VA9011014</t>
  </si>
  <si>
    <t>VA9011015</t>
  </si>
  <si>
    <t>HYM2-2</t>
    <phoneticPr fontId="2" type="noConversion"/>
  </si>
  <si>
    <t>14：40-15：0等浇筑</t>
    <phoneticPr fontId="2" type="noConversion"/>
  </si>
  <si>
    <t>F14</t>
    <phoneticPr fontId="2" type="noConversion"/>
  </si>
  <si>
    <t>V14</t>
    <phoneticPr fontId="2" type="noConversion"/>
  </si>
  <si>
    <t>VA9011014</t>
    <phoneticPr fontId="2" type="noConversion"/>
  </si>
  <si>
    <t>MIF-LF-VD-电极 14:40-15:0等浇筑</t>
    <phoneticPr fontId="2" type="noConversion"/>
  </si>
  <si>
    <t>30米</t>
    <phoneticPr fontId="2" type="noConversion"/>
  </si>
  <si>
    <t>50*20</t>
    <phoneticPr fontId="2" type="noConversion"/>
  </si>
  <si>
    <t>18;18</t>
    <phoneticPr fontId="2" type="noConversion"/>
  </si>
  <si>
    <t>F15</t>
    <phoneticPr fontId="2" type="noConversion"/>
  </si>
  <si>
    <t>V15</t>
    <phoneticPr fontId="2" type="noConversion"/>
  </si>
  <si>
    <t>VA9011015</t>
    <phoneticPr fontId="2" type="noConversion"/>
  </si>
  <si>
    <t>HYM2-2</t>
    <phoneticPr fontId="2" type="noConversion"/>
  </si>
  <si>
    <t>20:10/21/15</t>
    <phoneticPr fontId="2" type="noConversion"/>
  </si>
  <si>
    <t>125/20</t>
    <phoneticPr fontId="2" type="noConversion"/>
  </si>
  <si>
    <t>1602/1489</t>
    <phoneticPr fontId="2" type="noConversion"/>
  </si>
  <si>
    <t>1513/1518</t>
    <phoneticPr fontId="2" type="noConversion"/>
  </si>
  <si>
    <t>55米</t>
    <phoneticPr fontId="2" type="noConversion"/>
  </si>
  <si>
    <t>MIF-LF-VD-电极   18:40-19:40等浇筑</t>
    <phoneticPr fontId="2" type="noConversion"/>
  </si>
  <si>
    <t>陈昌春</t>
    <phoneticPr fontId="2" type="noConversion"/>
  </si>
  <si>
    <t>高志宽</t>
    <phoneticPr fontId="2" type="noConversion"/>
  </si>
  <si>
    <t>靳玉成</t>
    <phoneticPr fontId="2" type="noConversion"/>
  </si>
  <si>
    <t>董杰伟</t>
    <phoneticPr fontId="2" type="noConversion"/>
  </si>
  <si>
    <t>18:40-19:40等浇筑</t>
    <phoneticPr fontId="2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</si>
  <si>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</si>
  <si>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甲班</t>
    <phoneticPr fontId="4" type="noConversion"/>
  </si>
  <si>
    <t>F16</t>
    <phoneticPr fontId="2" type="noConversion"/>
  </si>
  <si>
    <t>V16</t>
    <phoneticPr fontId="2" type="noConversion"/>
  </si>
  <si>
    <t>陈昌春</t>
    <phoneticPr fontId="2" type="noConversion"/>
  </si>
  <si>
    <t>靳玉成</t>
    <phoneticPr fontId="2" type="noConversion"/>
  </si>
  <si>
    <t>董杰伟</t>
    <phoneticPr fontId="2" type="noConversion"/>
  </si>
  <si>
    <t>董杰伟</t>
    <phoneticPr fontId="2" type="noConversion"/>
  </si>
  <si>
    <t>50米</t>
    <phoneticPr fontId="2" type="noConversion"/>
  </si>
  <si>
    <t>45*12</t>
    <phoneticPr fontId="2" type="noConversion"/>
  </si>
  <si>
    <t>MIF-LF-VD-电极。22:20-23:20等浇筑</t>
    <phoneticPr fontId="2" type="noConversion"/>
  </si>
  <si>
    <t>VA9011016</t>
  </si>
  <si>
    <t>甲</t>
    <phoneticPr fontId="2" type="noConversion"/>
  </si>
  <si>
    <t>22:20-23:20等浇筑</t>
    <phoneticPr fontId="2" type="noConversion"/>
  </si>
  <si>
    <t>VA9011016</t>
    <phoneticPr fontId="2" type="noConversion"/>
  </si>
  <si>
    <t>1.78/1.95</t>
    <phoneticPr fontId="4" type="noConversion"/>
  </si>
  <si>
    <t>6.00/6.3</t>
    <phoneticPr fontId="4" type="noConversion"/>
  </si>
  <si>
    <t>0.85/0.89</t>
    <phoneticPr fontId="2" type="noConversion"/>
  </si>
  <si>
    <t>乙班</t>
    <phoneticPr fontId="4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</si>
  <si>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</si>
  <si>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F17</t>
    <phoneticPr fontId="2" type="noConversion"/>
  </si>
  <si>
    <t>V17</t>
    <phoneticPr fontId="2" type="noConversion"/>
  </si>
  <si>
    <t>VA9011017</t>
  </si>
  <si>
    <t>VA9011017</t>
    <phoneticPr fontId="2" type="noConversion"/>
  </si>
  <si>
    <t>22M</t>
    <phoneticPr fontId="2" type="noConversion"/>
  </si>
  <si>
    <t>W屑</t>
    <phoneticPr fontId="4" type="noConversion"/>
  </si>
  <si>
    <t>MIF-LF-VD-LF2-铸锭，冷模，出钢温度提高10度。</t>
    <phoneticPr fontId="2" type="noConversion"/>
  </si>
  <si>
    <t>1510/1519</t>
    <phoneticPr fontId="2" type="noConversion"/>
  </si>
  <si>
    <t>1610/1500</t>
    <phoneticPr fontId="2" type="noConversion"/>
  </si>
  <si>
    <t>乙</t>
  </si>
  <si>
    <t>停产</t>
    <phoneticPr fontId="2" type="noConversion"/>
  </si>
  <si>
    <t>史超</t>
    <phoneticPr fontId="2" type="noConversion"/>
  </si>
  <si>
    <t>13:00/14：10</t>
    <phoneticPr fontId="2" type="noConversion"/>
  </si>
  <si>
    <t>50*1</t>
    <phoneticPr fontId="2" type="noConversion"/>
  </si>
  <si>
    <t>65/20</t>
    <phoneticPr fontId="2" type="noConversion"/>
  </si>
  <si>
    <t>F18</t>
    <phoneticPr fontId="2" type="noConversion"/>
  </si>
  <si>
    <t>V18</t>
    <phoneticPr fontId="2" type="noConversion"/>
  </si>
  <si>
    <t>VA9011018</t>
  </si>
  <si>
    <t>VA9011018</t>
    <phoneticPr fontId="2" type="noConversion"/>
  </si>
  <si>
    <t>FM2</t>
    <phoneticPr fontId="2" type="noConversion"/>
  </si>
  <si>
    <t>VF2-1810121</t>
    <phoneticPr fontId="2" type="noConversion"/>
  </si>
  <si>
    <t>VF2-1810121</t>
    <phoneticPr fontId="2" type="noConversion"/>
  </si>
  <si>
    <t>0.77/0.8</t>
    <phoneticPr fontId="2" type="noConversion"/>
  </si>
  <si>
    <t>0.81/0.85</t>
    <phoneticPr fontId="2" type="noConversion"/>
  </si>
  <si>
    <t>≤0.033</t>
    <phoneticPr fontId="4" type="noConversion"/>
  </si>
  <si>
    <t>3.9/4.3</t>
    <phoneticPr fontId="4" type="noConversion"/>
  </si>
  <si>
    <t>4.55/4.85</t>
    <phoneticPr fontId="4" type="noConversion"/>
  </si>
  <si>
    <t>5.55/5.95</t>
    <phoneticPr fontId="4" type="noConversion"/>
  </si>
  <si>
    <t>≤0.0030</t>
    <phoneticPr fontId="4" type="noConversion"/>
  </si>
  <si>
    <t>≤0.020</t>
    <phoneticPr fontId="4" type="noConversion"/>
  </si>
  <si>
    <t>0.04/0.055</t>
    <phoneticPr fontId="4" type="noConversion"/>
  </si>
  <si>
    <t>W</t>
    <phoneticPr fontId="4" type="noConversion"/>
  </si>
  <si>
    <t>16:25/17:30</t>
    <phoneticPr fontId="2" type="noConversion"/>
  </si>
  <si>
    <t>40*1</t>
    <phoneticPr fontId="2" type="noConversion"/>
  </si>
  <si>
    <t>65/15</t>
    <phoneticPr fontId="2" type="noConversion"/>
  </si>
  <si>
    <t>1527/1520</t>
    <phoneticPr fontId="2" type="noConversion"/>
  </si>
  <si>
    <t>1617/1504</t>
    <phoneticPr fontId="2" type="noConversion"/>
  </si>
  <si>
    <t>F19</t>
    <phoneticPr fontId="2" type="noConversion"/>
  </si>
  <si>
    <t>V19</t>
    <phoneticPr fontId="2" type="noConversion"/>
  </si>
  <si>
    <t>VA9011019</t>
  </si>
  <si>
    <t>VA9011019</t>
    <phoneticPr fontId="2" type="noConversion"/>
  </si>
  <si>
    <t>EHYM2-1(LP)</t>
    <phoneticPr fontId="2" type="noConversion"/>
  </si>
  <si>
    <t>TF1610140</t>
    <phoneticPr fontId="2" type="noConversion"/>
  </si>
  <si>
    <t>TV1610140</t>
    <phoneticPr fontId="2" type="noConversion"/>
  </si>
  <si>
    <t>0.745/0.765</t>
    <phoneticPr fontId="2" type="noConversion"/>
  </si>
  <si>
    <t>0.82/0.86</t>
    <phoneticPr fontId="2" type="noConversion"/>
  </si>
  <si>
    <t>0.28/0.45</t>
    <phoneticPr fontId="2" type="noConversion"/>
  </si>
  <si>
    <t>≤0.028</t>
    <phoneticPr fontId="4" type="noConversion"/>
  </si>
  <si>
    <t>3.9/4.4</t>
    <phoneticPr fontId="4" type="noConversion"/>
  </si>
  <si>
    <t>4.7/4.95</t>
    <phoneticPr fontId="4" type="noConversion"/>
  </si>
  <si>
    <t>1.8/1.95</t>
    <phoneticPr fontId="4" type="noConversion"/>
  </si>
  <si>
    <t>5.7/6.1</t>
    <phoneticPr fontId="4" type="noConversion"/>
  </si>
  <si>
    <t>≤0.20</t>
    <phoneticPr fontId="4" type="noConversion"/>
  </si>
  <si>
    <t>≤0.20</t>
    <phoneticPr fontId="4" type="noConversion"/>
  </si>
  <si>
    <t>≤0.0020</t>
    <phoneticPr fontId="4" type="noConversion"/>
  </si>
  <si>
    <t>≤0.015</t>
    <phoneticPr fontId="4" type="noConversion"/>
  </si>
  <si>
    <t>0.015/0.035</t>
    <phoneticPr fontId="4" type="noConversion"/>
  </si>
  <si>
    <t>0.73/0.75</t>
    <phoneticPr fontId="2" type="noConversion"/>
  </si>
  <si>
    <t>0.045/0.065</t>
    <phoneticPr fontId="4" type="noConversion"/>
  </si>
  <si>
    <t>MIF-LF-VD-电极，冷模，出钢温度提高10度。</t>
    <phoneticPr fontId="2" type="noConversion"/>
  </si>
  <si>
    <t>MIF-LF-VD-电极</t>
    <phoneticPr fontId="2" type="noConversion"/>
  </si>
  <si>
    <t>MIF-LF-VD-电极</t>
    <phoneticPr fontId="2" type="noConversion"/>
  </si>
  <si>
    <t>何肖青</t>
    <phoneticPr fontId="2" type="noConversion"/>
  </si>
  <si>
    <t>20-25</t>
    <phoneticPr fontId="2" type="noConversion"/>
  </si>
  <si>
    <t>MIF-LF-VD-LF2-铸锭.</t>
    <phoneticPr fontId="2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</si>
  <si>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</si>
  <si>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丙班</t>
    <phoneticPr fontId="4" type="noConversion"/>
  </si>
  <si>
    <t xml:space="preserve">30mi </t>
    <phoneticPr fontId="2" type="noConversion"/>
  </si>
  <si>
    <t>1518/1520</t>
    <phoneticPr fontId="2" type="noConversion"/>
  </si>
  <si>
    <t>1599/1489</t>
    <phoneticPr fontId="2" type="noConversion"/>
  </si>
  <si>
    <t>45*15</t>
    <phoneticPr fontId="2" type="noConversion"/>
  </si>
  <si>
    <t>65*22</t>
    <phoneticPr fontId="2" type="noConversion"/>
  </si>
  <si>
    <t>F20</t>
    <phoneticPr fontId="2" type="noConversion"/>
  </si>
  <si>
    <t>V20</t>
    <phoneticPr fontId="2" type="noConversion"/>
  </si>
  <si>
    <t>VA9011020</t>
  </si>
  <si>
    <t>VA9011020</t>
    <phoneticPr fontId="2" type="noConversion"/>
  </si>
  <si>
    <t>5:30/6：30</t>
    <phoneticPr fontId="2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</si>
  <si>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</si>
  <si>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VA9011021</t>
    <phoneticPr fontId="2" type="noConversion"/>
  </si>
  <si>
    <t>F21</t>
    <phoneticPr fontId="2" type="noConversion"/>
  </si>
  <si>
    <t>V21</t>
    <phoneticPr fontId="2" type="noConversion"/>
  </si>
  <si>
    <t>魏新哲</t>
    <phoneticPr fontId="2" type="noConversion"/>
  </si>
  <si>
    <t>MIF-LF-VD-LF2-铸锭</t>
    <phoneticPr fontId="2" type="noConversion"/>
  </si>
  <si>
    <t>8:35/9:40</t>
    <phoneticPr fontId="2" type="noConversion"/>
  </si>
  <si>
    <t>50/20</t>
    <phoneticPr fontId="2" type="noConversion"/>
  </si>
  <si>
    <t>1515/1512</t>
    <phoneticPr fontId="2" type="noConversion"/>
  </si>
  <si>
    <t>35米</t>
    <phoneticPr fontId="2" type="noConversion"/>
  </si>
  <si>
    <t>甲班</t>
    <phoneticPr fontId="4" type="noConversion"/>
  </si>
  <si>
    <t>VA9011021</t>
  </si>
  <si>
    <t>MIF-LF-VD-LF2-铸锭。</t>
    <phoneticPr fontId="2" type="noConversion"/>
  </si>
  <si>
    <t>MIF-LF-VD-LF2-铸锭。</t>
    <phoneticPr fontId="2" type="noConversion"/>
  </si>
  <si>
    <t>冷模出钢温度提高10度。</t>
  </si>
  <si>
    <t>MIF-LF-VD-LF2-铸锭</t>
    <phoneticPr fontId="2" type="noConversion"/>
  </si>
  <si>
    <t>8:45-9:45等浇筑</t>
  </si>
  <si>
    <t>MIF-LF-VD-LF2-铸锭。</t>
    <phoneticPr fontId="2" type="noConversion"/>
  </si>
  <si>
    <t>董杰伟</t>
    <phoneticPr fontId="2" type="noConversion"/>
  </si>
  <si>
    <t>董杰伟</t>
    <phoneticPr fontId="2" type="noConversion"/>
  </si>
  <si>
    <t>F22</t>
    <phoneticPr fontId="2" type="noConversion"/>
  </si>
  <si>
    <t>V22</t>
    <phoneticPr fontId="2" type="noConversion"/>
  </si>
  <si>
    <t>VA9014022</t>
    <phoneticPr fontId="2" type="noConversion"/>
  </si>
  <si>
    <t>EHYM42</t>
    <phoneticPr fontId="2" type="noConversion"/>
  </si>
  <si>
    <t>TV-1840102</t>
    <phoneticPr fontId="2" type="noConversion"/>
  </si>
  <si>
    <t>TF-1840102</t>
    <phoneticPr fontId="2" type="noConversion"/>
  </si>
  <si>
    <t>0.015/0.035</t>
    <phoneticPr fontId="4" type="noConversion"/>
  </si>
  <si>
    <t>≤0.007</t>
    <phoneticPr fontId="4" type="noConversion"/>
  </si>
  <si>
    <t>0.04/0.065</t>
    <phoneticPr fontId="4" type="noConversion"/>
  </si>
  <si>
    <t>0.99/1.01</t>
    <phoneticPr fontId="2" type="noConversion"/>
  </si>
  <si>
    <t>1.07/1.11</t>
    <phoneticPr fontId="2" type="noConversion"/>
  </si>
  <si>
    <t>0.38/0.5</t>
    <phoneticPr fontId="2" type="noConversion"/>
  </si>
  <si>
    <t>3.65/4.1</t>
    <phoneticPr fontId="4" type="noConversion"/>
  </si>
  <si>
    <t>9.2/9.5</t>
    <phoneticPr fontId="4" type="noConversion"/>
  </si>
  <si>
    <t>1.05/1.25</t>
    <phoneticPr fontId="4" type="noConversion"/>
  </si>
  <si>
    <t>1.25/1.55</t>
    <phoneticPr fontId="4" type="noConversion"/>
  </si>
  <si>
    <t>7.85/8.05</t>
    <phoneticPr fontId="4" type="noConversion"/>
  </si>
  <si>
    <t>1.07/1.11</t>
    <phoneticPr fontId="2" type="noConversion"/>
  </si>
  <si>
    <t>0.38/0.45</t>
    <phoneticPr fontId="2" type="noConversion"/>
  </si>
  <si>
    <t>9.2/9.5</t>
    <phoneticPr fontId="4" type="noConversion"/>
  </si>
  <si>
    <t>1.05/1.25</t>
    <phoneticPr fontId="4" type="noConversion"/>
  </si>
  <si>
    <t>7.85/8.05</t>
    <phoneticPr fontId="4" type="noConversion"/>
  </si>
  <si>
    <t>65/27</t>
    <phoneticPr fontId="2" type="noConversion"/>
  </si>
  <si>
    <t>VA9014022</t>
    <phoneticPr fontId="2" type="noConversion"/>
  </si>
  <si>
    <t>EHYM42</t>
    <phoneticPr fontId="2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</si>
  <si>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</si>
  <si>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F23</t>
    <phoneticPr fontId="2" type="noConversion"/>
  </si>
  <si>
    <t>V23</t>
    <phoneticPr fontId="2" type="noConversion"/>
  </si>
  <si>
    <t>VA9011023</t>
    <phoneticPr fontId="2" type="noConversion"/>
  </si>
  <si>
    <t>VA9011023</t>
    <phoneticPr fontId="2" type="noConversion"/>
  </si>
  <si>
    <t>W</t>
    <phoneticPr fontId="4" type="noConversion"/>
  </si>
  <si>
    <t>1608/1499</t>
    <phoneticPr fontId="2" type="noConversion"/>
  </si>
  <si>
    <t>1585/1525</t>
    <phoneticPr fontId="2" type="noConversion"/>
  </si>
  <si>
    <t>0:10/1:10</t>
    <phoneticPr fontId="2" type="noConversion"/>
  </si>
  <si>
    <t>55/15</t>
    <phoneticPr fontId="2" type="noConversion"/>
  </si>
  <si>
    <t>MIF-LF-VD-电极</t>
    <phoneticPr fontId="2" type="noConversion"/>
  </si>
  <si>
    <t>F24</t>
    <phoneticPr fontId="2" type="noConversion"/>
  </si>
  <si>
    <t>V24</t>
    <phoneticPr fontId="2" type="noConversion"/>
  </si>
  <si>
    <t>VA9011024</t>
    <phoneticPr fontId="2" type="noConversion"/>
  </si>
  <si>
    <t>EHYM2-2(DBG)</t>
    <phoneticPr fontId="2" type="noConversion"/>
  </si>
  <si>
    <t>TF-1710203</t>
    <phoneticPr fontId="2" type="noConversion"/>
  </si>
  <si>
    <t>TV-1710203</t>
    <phoneticPr fontId="2" type="noConversion"/>
  </si>
  <si>
    <t>0.88/0.91</t>
    <phoneticPr fontId="2" type="noConversion"/>
  </si>
  <si>
    <t>0.25/0.45</t>
    <phoneticPr fontId="2" type="noConversion"/>
  </si>
  <si>
    <t>≤0.028</t>
    <phoneticPr fontId="4" type="noConversion"/>
  </si>
  <si>
    <t>6.00/6.3</t>
    <phoneticPr fontId="4" type="noConversion"/>
  </si>
  <si>
    <t>0.015/0.025</t>
    <phoneticPr fontId="4" type="noConversion"/>
  </si>
  <si>
    <t>乙</t>
    <phoneticPr fontId="2" type="noConversion"/>
  </si>
  <si>
    <t>VA9011024</t>
    <phoneticPr fontId="2" type="noConversion"/>
  </si>
  <si>
    <t>EHYM2-2(DLBG)</t>
    <phoneticPr fontId="2" type="noConversion"/>
  </si>
  <si>
    <t>13/50</t>
    <phoneticPr fontId="2" type="noConversion"/>
  </si>
  <si>
    <t>F25</t>
    <phoneticPr fontId="2" type="noConversion"/>
  </si>
  <si>
    <t>V25</t>
    <phoneticPr fontId="2" type="noConversion"/>
  </si>
  <si>
    <t>VA9011025</t>
    <phoneticPr fontId="2" type="noConversion"/>
  </si>
  <si>
    <t>EF1710102</t>
    <phoneticPr fontId="2" type="noConversion"/>
  </si>
  <si>
    <t>EV1710102</t>
    <phoneticPr fontId="2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</si>
  <si>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</si>
  <si>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≤0.03</t>
    <phoneticPr fontId="4" type="noConversion"/>
  </si>
  <si>
    <t>0.77/0.79</t>
    <phoneticPr fontId="2" type="noConversion"/>
  </si>
  <si>
    <t>1516/1510</t>
    <phoneticPr fontId="2" type="noConversion"/>
  </si>
  <si>
    <t>1610/1489</t>
    <phoneticPr fontId="2" type="noConversion"/>
  </si>
  <si>
    <t>23:25/0:25</t>
    <phoneticPr fontId="2" type="noConversion"/>
  </si>
  <si>
    <t>40/15</t>
    <phoneticPr fontId="2" type="noConversion"/>
  </si>
  <si>
    <t>45米</t>
    <phoneticPr fontId="2" type="noConversion"/>
  </si>
  <si>
    <t>VA9011025</t>
  </si>
  <si>
    <t>董杰伟</t>
    <phoneticPr fontId="2" type="noConversion"/>
  </si>
  <si>
    <t>F26</t>
    <phoneticPr fontId="2" type="noConversion"/>
  </si>
  <si>
    <t>V26</t>
    <phoneticPr fontId="2" type="noConversion"/>
  </si>
  <si>
    <t>VA9014026</t>
    <phoneticPr fontId="2" type="noConversion"/>
  </si>
  <si>
    <t>j甲班</t>
    <phoneticPr fontId="4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</si>
  <si>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</si>
  <si>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0.2/0.4</t>
    <phoneticPr fontId="2" type="noConversion"/>
  </si>
  <si>
    <t>0.015/0.035</t>
    <phoneticPr fontId="4" type="noConversion"/>
  </si>
  <si>
    <t>0.035/0.055</t>
    <phoneticPr fontId="4" type="noConversion"/>
  </si>
  <si>
    <t>15米</t>
    <phoneticPr fontId="2" type="noConversion"/>
  </si>
  <si>
    <t>VA9014026</t>
    <phoneticPr fontId="2" type="noConversion"/>
  </si>
  <si>
    <t>EHYM35</t>
    <phoneticPr fontId="2" type="noConversion"/>
  </si>
  <si>
    <t>F27</t>
    <phoneticPr fontId="2" type="noConversion"/>
  </si>
  <si>
    <t>V1527</t>
    <phoneticPr fontId="2" type="noConversion"/>
  </si>
  <si>
    <t>VA9011027</t>
    <phoneticPr fontId="2" type="noConversion"/>
  </si>
  <si>
    <t>TF1810103</t>
    <phoneticPr fontId="2" type="noConversion"/>
  </si>
  <si>
    <t>TV1810103</t>
    <phoneticPr fontId="2" type="noConversion"/>
  </si>
  <si>
    <t>甲班</t>
    <phoneticPr fontId="4" type="noConversion"/>
  </si>
  <si>
    <t xml:space="preserve">MIF-LF-VD-电极  </t>
    <phoneticPr fontId="2" type="noConversion"/>
  </si>
  <si>
    <t>VA9011027</t>
    <phoneticPr fontId="2" type="noConversion"/>
  </si>
  <si>
    <t>甲</t>
    <phoneticPr fontId="2" type="noConversion"/>
  </si>
  <si>
    <t>甲</t>
    <phoneticPr fontId="2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</si>
  <si>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</si>
  <si>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F28</t>
    <phoneticPr fontId="2" type="noConversion"/>
  </si>
  <si>
    <t>V28</t>
    <phoneticPr fontId="2" type="noConversion"/>
  </si>
  <si>
    <t>VA9011028</t>
    <phoneticPr fontId="2" type="noConversion"/>
  </si>
  <si>
    <t>VA9011028</t>
    <phoneticPr fontId="2" type="noConversion"/>
  </si>
  <si>
    <t>1535/1520</t>
    <phoneticPr fontId="2" type="noConversion"/>
  </si>
  <si>
    <t>1615/1489</t>
    <phoneticPr fontId="2" type="noConversion"/>
  </si>
  <si>
    <t>18:05/19:10</t>
    <phoneticPr fontId="2" type="noConversion"/>
  </si>
  <si>
    <t>55/15</t>
    <phoneticPr fontId="2" type="noConversion"/>
  </si>
  <si>
    <t>MIF-LF-VD-LF2-铸锭，</t>
    <phoneticPr fontId="2" type="noConversion"/>
  </si>
  <si>
    <t>VA9011029</t>
  </si>
  <si>
    <t>VA9011030</t>
  </si>
  <si>
    <t>VA9011031</t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</si>
  <si>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</si>
  <si>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丙</t>
    <phoneticPr fontId="4" type="noConversion"/>
  </si>
  <si>
    <t>次</t>
    <phoneticPr fontId="4" type="noConversion"/>
  </si>
  <si>
    <t>F29</t>
    <phoneticPr fontId="2" type="noConversion"/>
  </si>
  <si>
    <t>V29</t>
    <phoneticPr fontId="2" type="noConversion"/>
  </si>
  <si>
    <t>VA9011029</t>
    <phoneticPr fontId="2" type="noConversion"/>
  </si>
  <si>
    <t>20-25</t>
    <phoneticPr fontId="2" type="noConversion"/>
  </si>
  <si>
    <t>EHYTM2</t>
    <phoneticPr fontId="2" type="noConversion"/>
  </si>
  <si>
    <t xml:space="preserve">130MI </t>
    <phoneticPr fontId="2" type="noConversion"/>
  </si>
  <si>
    <t>65*30</t>
    <phoneticPr fontId="2" type="noConversion"/>
  </si>
  <si>
    <t>M2-1</t>
    <phoneticPr fontId="2" type="noConversion"/>
  </si>
  <si>
    <t>VA9011028</t>
    <phoneticPr fontId="2" type="noConversion"/>
  </si>
  <si>
    <t>闫云周</t>
    <phoneticPr fontId="2" type="noConversion"/>
  </si>
  <si>
    <t>15分钟</t>
    <phoneticPr fontId="2" type="noConversion"/>
  </si>
  <si>
    <t>7根</t>
    <phoneticPr fontId="2" type="noConversion"/>
  </si>
  <si>
    <t>2小时50分</t>
    <phoneticPr fontId="2" type="noConversion"/>
  </si>
  <si>
    <t>是</t>
    <phoneticPr fontId="2" type="noConversion"/>
  </si>
  <si>
    <t>开流正常行走过程停留导致引流</t>
    <phoneticPr fontId="2" type="noConversion"/>
  </si>
  <si>
    <t>丙</t>
    <phoneticPr fontId="2" type="noConversion"/>
  </si>
  <si>
    <t>0：25/2：15</t>
    <phoneticPr fontId="2" type="noConversion"/>
  </si>
  <si>
    <t>1：20/2：50</t>
    <phoneticPr fontId="2" type="noConversion"/>
  </si>
  <si>
    <t>60/35</t>
    <phoneticPr fontId="2" type="noConversion"/>
  </si>
  <si>
    <t>45米</t>
    <phoneticPr fontId="2" type="noConversion"/>
  </si>
  <si>
    <t>MIF-LF-VD-电极。2:00-2:45化验室故障，回LF等待V1光谱样。</t>
    <phoneticPr fontId="2" type="noConversion"/>
  </si>
  <si>
    <t>60/35</t>
    <phoneticPr fontId="2" type="noConversion"/>
  </si>
  <si>
    <t>.26.</t>
    <phoneticPr fontId="2" type="noConversion"/>
  </si>
  <si>
    <t>F31</t>
    <phoneticPr fontId="2" type="noConversion"/>
  </si>
  <si>
    <t>V31</t>
    <phoneticPr fontId="2" type="noConversion"/>
  </si>
  <si>
    <t>VA9011031</t>
    <phoneticPr fontId="2" type="noConversion"/>
  </si>
  <si>
    <t>FM2</t>
    <phoneticPr fontId="2" type="noConversion"/>
  </si>
  <si>
    <t>5:10/6:20</t>
    <phoneticPr fontId="2" type="noConversion"/>
  </si>
  <si>
    <t>55*25</t>
    <phoneticPr fontId="2" type="noConversion"/>
  </si>
  <si>
    <t>1519/1520</t>
    <phoneticPr fontId="2" type="noConversion"/>
  </si>
  <si>
    <t>1600/1494</t>
    <phoneticPr fontId="2" type="noConversion"/>
  </si>
  <si>
    <t>温度控制，℃</t>
    <phoneticPr fontId="2" type="noConversion"/>
  </si>
  <si>
    <t>40米</t>
    <phoneticPr fontId="2" type="noConversion"/>
  </si>
  <si>
    <t>F32</t>
    <phoneticPr fontId="2" type="noConversion"/>
  </si>
  <si>
    <t>V32</t>
    <phoneticPr fontId="2" type="noConversion"/>
  </si>
  <si>
    <t>VA9011032</t>
    <phoneticPr fontId="2" type="noConversion"/>
  </si>
  <si>
    <t>甲班</t>
    <phoneticPr fontId="4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</si>
  <si>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</si>
  <si>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140米</t>
    <phoneticPr fontId="2" type="noConversion"/>
  </si>
  <si>
    <t>45米</t>
    <phoneticPr fontId="2" type="noConversion"/>
  </si>
  <si>
    <t>Nb</t>
    <phoneticPr fontId="4" type="noConversion"/>
  </si>
  <si>
    <t>XT</t>
    <phoneticPr fontId="2" type="noConversion"/>
  </si>
  <si>
    <t>50/18</t>
    <phoneticPr fontId="2" type="noConversion"/>
  </si>
  <si>
    <t>VA9011032</t>
  </si>
  <si>
    <t>甲</t>
    <phoneticPr fontId="2" type="noConversion"/>
  </si>
  <si>
    <t>董杰伟</t>
    <phoneticPr fontId="2" type="noConversion"/>
  </si>
  <si>
    <t>F33</t>
    <phoneticPr fontId="2" type="noConversion"/>
  </si>
  <si>
    <t>V33</t>
    <phoneticPr fontId="2" type="noConversion"/>
  </si>
  <si>
    <t>VA9014033</t>
    <phoneticPr fontId="2" type="noConversion"/>
  </si>
  <si>
    <t>EHYM4</t>
    <phoneticPr fontId="2" type="noConversion"/>
  </si>
  <si>
    <t>VAF-1646600-1</t>
    <phoneticPr fontId="2" type="noConversion"/>
  </si>
  <si>
    <t>VV-1646600-1</t>
    <phoneticPr fontId="2" type="noConversion"/>
  </si>
  <si>
    <t>甲班</t>
    <phoneticPr fontId="4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</si>
  <si>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</si>
  <si>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0.85/0.88</t>
    <phoneticPr fontId="2" type="noConversion"/>
  </si>
  <si>
    <t>1.26/132</t>
    <phoneticPr fontId="2" type="noConversion"/>
  </si>
  <si>
    <t>0.3/0.45</t>
    <phoneticPr fontId="2" type="noConversion"/>
  </si>
  <si>
    <t>0.28/0.40</t>
    <phoneticPr fontId="2" type="noConversion"/>
  </si>
  <si>
    <t>3.90/4.50</t>
    <phoneticPr fontId="4" type="noConversion"/>
  </si>
  <si>
    <t>4.30/5.50</t>
    <phoneticPr fontId="4" type="noConversion"/>
  </si>
  <si>
    <t>3.80/4.50</t>
    <phoneticPr fontId="4" type="noConversion"/>
  </si>
  <si>
    <t>5.30/6.00</t>
    <phoneticPr fontId="4" type="noConversion"/>
  </si>
  <si>
    <t>≤0.01</t>
    <phoneticPr fontId="4" type="noConversion"/>
  </si>
  <si>
    <t>0.08/0.13</t>
    <phoneticPr fontId="4" type="noConversion"/>
  </si>
  <si>
    <t>0.16/0.19</t>
    <phoneticPr fontId="4" type="noConversion"/>
  </si>
  <si>
    <t>魏新哲</t>
    <phoneticPr fontId="2" type="noConversion"/>
  </si>
  <si>
    <t>陈昌春</t>
    <phoneticPr fontId="2" type="noConversion"/>
  </si>
  <si>
    <t>靳玉成</t>
    <phoneticPr fontId="2" type="noConversion"/>
  </si>
  <si>
    <t>450米</t>
    <phoneticPr fontId="2" type="noConversion"/>
  </si>
  <si>
    <t>20-25</t>
    <phoneticPr fontId="2" type="noConversion"/>
  </si>
  <si>
    <t>12:55/15:15</t>
    <phoneticPr fontId="2" type="noConversion"/>
  </si>
  <si>
    <t>14:10/16:00</t>
    <phoneticPr fontId="2" type="noConversion"/>
  </si>
  <si>
    <t>75/45</t>
    <phoneticPr fontId="2" type="noConversion"/>
  </si>
  <si>
    <t>14:15/16:05</t>
    <phoneticPr fontId="2" type="noConversion"/>
  </si>
  <si>
    <t>14:20/16:10</t>
    <phoneticPr fontId="2" type="noConversion"/>
  </si>
  <si>
    <t>15:00/16:50</t>
    <phoneticPr fontId="2" type="noConversion"/>
  </si>
  <si>
    <t>15:05/16:55</t>
    <phoneticPr fontId="2" type="noConversion"/>
  </si>
  <si>
    <t>15:10/17:25</t>
    <phoneticPr fontId="2" type="noConversion"/>
  </si>
  <si>
    <t>55*80*35</t>
    <phoneticPr fontId="2" type="noConversion"/>
  </si>
  <si>
    <t>120/90</t>
    <phoneticPr fontId="2" type="noConversion"/>
  </si>
  <si>
    <t>438/385</t>
    <phoneticPr fontId="2" type="noConversion"/>
  </si>
  <si>
    <t>2190/2002</t>
    <phoneticPr fontId="2" type="noConversion"/>
  </si>
  <si>
    <t>2628/2387</t>
    <phoneticPr fontId="2" type="noConversion"/>
  </si>
  <si>
    <t>1518/1529</t>
    <phoneticPr fontId="2" type="noConversion"/>
  </si>
  <si>
    <t>1652/1590</t>
    <phoneticPr fontId="2" type="noConversion"/>
  </si>
  <si>
    <t>1643/1582</t>
    <phoneticPr fontId="2" type="noConversion"/>
  </si>
  <si>
    <t>1536/1450</t>
    <phoneticPr fontId="2" type="noConversion"/>
  </si>
  <si>
    <t>MIF-LF-VD-电极  N:51.9N高王振宇电话通知评审放行                加XT前V3  O:6.7  N:57.2  H:1   加XT后V4  O:5.4  N:62.7  H:0.4</t>
    <phoneticPr fontId="2" type="noConversion"/>
  </si>
  <si>
    <t>VA9014033</t>
    <phoneticPr fontId="2" type="noConversion"/>
  </si>
  <si>
    <t>M4</t>
    <phoneticPr fontId="2" type="noConversion"/>
  </si>
  <si>
    <t>75/45</t>
    <phoneticPr fontId="2" type="noConversion"/>
  </si>
  <si>
    <t>55/80</t>
    <phoneticPr fontId="2" type="noConversion"/>
  </si>
  <si>
    <t>VA9014034</t>
  </si>
  <si>
    <t>F34</t>
    <phoneticPr fontId="2" type="noConversion"/>
  </si>
  <si>
    <t>V34</t>
    <phoneticPr fontId="2" type="noConversion"/>
  </si>
  <si>
    <t>VA9011034</t>
    <phoneticPr fontId="2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</si>
  <si>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</si>
  <si>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靳玉成</t>
    <phoneticPr fontId="2" type="noConversion"/>
  </si>
  <si>
    <t>魏新哲</t>
    <phoneticPr fontId="2" type="noConversion"/>
  </si>
  <si>
    <t>20米</t>
    <phoneticPr fontId="2" type="noConversion"/>
  </si>
  <si>
    <t>18:55/20：00</t>
    <phoneticPr fontId="2" type="noConversion"/>
  </si>
  <si>
    <t>39*1</t>
    <phoneticPr fontId="2" type="noConversion"/>
  </si>
  <si>
    <t>45/20</t>
    <phoneticPr fontId="2" type="noConversion"/>
  </si>
  <si>
    <t>1519/1512</t>
    <phoneticPr fontId="2" type="noConversion"/>
  </si>
  <si>
    <t>1610/1494</t>
    <phoneticPr fontId="2" type="noConversion"/>
  </si>
  <si>
    <t>乙班</t>
    <phoneticPr fontId="4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</si>
  <si>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</si>
  <si>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F35</t>
    <phoneticPr fontId="2" type="noConversion"/>
  </si>
  <si>
    <t>V35</t>
    <phoneticPr fontId="2" type="noConversion"/>
  </si>
  <si>
    <t>VA9013035</t>
    <phoneticPr fontId="2" type="noConversion"/>
  </si>
  <si>
    <t>EHYW18</t>
    <phoneticPr fontId="2" type="noConversion"/>
  </si>
  <si>
    <t>TF1730302</t>
    <phoneticPr fontId="2" type="noConversion"/>
  </si>
  <si>
    <t>TV1730302</t>
    <phoneticPr fontId="2" type="noConversion"/>
  </si>
  <si>
    <t>0.72/0.74</t>
    <phoneticPr fontId="2" type="noConversion"/>
  </si>
  <si>
    <t>0.74/0.79</t>
    <phoneticPr fontId="2" type="noConversion"/>
  </si>
  <si>
    <t>0.25/0.4</t>
    <phoneticPr fontId="2" type="noConversion"/>
  </si>
  <si>
    <t>≤0.030</t>
    <phoneticPr fontId="4" type="noConversion"/>
  </si>
  <si>
    <t>3.85/4.35</t>
    <phoneticPr fontId="4" type="noConversion"/>
  </si>
  <si>
    <t>1.0/1.2</t>
    <phoneticPr fontId="4" type="noConversion"/>
  </si>
  <si>
    <t>17.8/18.2</t>
    <phoneticPr fontId="4" type="noConversion"/>
  </si>
  <si>
    <t>≤0.10</t>
    <phoneticPr fontId="4" type="noConversion"/>
  </si>
  <si>
    <t>≤0.0015</t>
    <phoneticPr fontId="4" type="noConversion"/>
  </si>
  <si>
    <t>≤0.018</t>
    <phoneticPr fontId="4" type="noConversion"/>
  </si>
  <si>
    <t>0.10/0.15</t>
    <phoneticPr fontId="4" type="noConversion"/>
  </si>
  <si>
    <t>史超</t>
    <phoneticPr fontId="2" type="noConversion"/>
  </si>
  <si>
    <t>VA9013035</t>
    <phoneticPr fontId="2" type="noConversion"/>
  </si>
  <si>
    <t>EHYW18</t>
    <phoneticPr fontId="2" type="noConversion"/>
  </si>
  <si>
    <t>14/50</t>
    <phoneticPr fontId="2" type="noConversion"/>
  </si>
  <si>
    <t>100M</t>
    <phoneticPr fontId="2" type="noConversion"/>
  </si>
  <si>
    <t>150M</t>
    <phoneticPr fontId="2" type="noConversion"/>
  </si>
  <si>
    <t>50M</t>
    <phoneticPr fontId="2" type="noConversion"/>
  </si>
  <si>
    <t>F36</t>
    <phoneticPr fontId="2" type="noConversion"/>
  </si>
  <si>
    <t>V36</t>
    <phoneticPr fontId="2" type="noConversion"/>
  </si>
  <si>
    <t>VA9018036</t>
    <phoneticPr fontId="2" type="noConversion"/>
  </si>
  <si>
    <t>HITU2</t>
    <phoneticPr fontId="2" type="noConversion"/>
  </si>
  <si>
    <t>TF-1680911-2</t>
    <phoneticPr fontId="2" type="noConversion"/>
  </si>
  <si>
    <t>TV1680911-0</t>
    <phoneticPr fontId="2" type="noConversion"/>
  </si>
  <si>
    <t>0.9/0.96</t>
    <phoneticPr fontId="2" type="noConversion"/>
  </si>
  <si>
    <t>0.54/0.59</t>
    <phoneticPr fontId="2" type="noConversion"/>
  </si>
  <si>
    <t>0.2/0.3</t>
    <phoneticPr fontId="2" type="noConversion"/>
  </si>
  <si>
    <t>0.3/0.5</t>
    <phoneticPr fontId="2" type="noConversion"/>
  </si>
  <si>
    <t>≤0.0056</t>
    <phoneticPr fontId="4" type="noConversion"/>
  </si>
  <si>
    <t>3.8/4.4</t>
    <phoneticPr fontId="4" type="noConversion"/>
  </si>
  <si>
    <t>2.9/3.1</t>
    <phoneticPr fontId="4" type="noConversion"/>
  </si>
  <si>
    <t>0.75/1.00</t>
    <phoneticPr fontId="4" type="noConversion"/>
  </si>
  <si>
    <t>≤0.20</t>
    <phoneticPr fontId="4" type="noConversion"/>
  </si>
  <si>
    <t>≤0.20</t>
    <phoneticPr fontId="4" type="noConversion"/>
  </si>
  <si>
    <t>≤0.0020</t>
    <phoneticPr fontId="4" type="noConversion"/>
  </si>
  <si>
    <t>≤0.020</t>
    <phoneticPr fontId="4" type="noConversion"/>
  </si>
  <si>
    <t>0.015/0.035</t>
    <phoneticPr fontId="4" type="noConversion"/>
  </si>
  <si>
    <t>0.045/0.065</t>
    <phoneticPr fontId="4" type="noConversion"/>
  </si>
  <si>
    <t>乙</t>
    <phoneticPr fontId="2" type="noConversion"/>
  </si>
  <si>
    <t>VA9018036</t>
    <phoneticPr fontId="2" type="noConversion"/>
  </si>
  <si>
    <t>HITU2</t>
    <phoneticPr fontId="2" type="noConversion"/>
  </si>
  <si>
    <t>MIF-LF-VD-电极Sn(0.019)评审，王振宇电话通知让步放行。</t>
    <phoneticPr fontId="2" type="noConversion"/>
  </si>
  <si>
    <t>15/60</t>
    <phoneticPr fontId="2" type="noConversion"/>
  </si>
  <si>
    <t>MIF-LF-VD-电极  NI高（0.21）王振宇电话通知让步放行</t>
    <phoneticPr fontId="2" type="noConversion"/>
  </si>
  <si>
    <t xml:space="preserve">  NI高（0.21）王振宇电话通知让步放行</t>
  </si>
  <si>
    <t>MIF-LF-VD-LF2-铸锭</t>
    <phoneticPr fontId="2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</si>
  <si>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</si>
  <si>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F37</t>
    <phoneticPr fontId="2" type="noConversion"/>
  </si>
  <si>
    <t>V37</t>
    <phoneticPr fontId="2" type="noConversion"/>
  </si>
  <si>
    <t>VA9011037</t>
    <phoneticPr fontId="2" type="noConversion"/>
  </si>
  <si>
    <t>VA9011037</t>
    <phoneticPr fontId="2" type="noConversion"/>
  </si>
  <si>
    <t>1522/1512</t>
    <phoneticPr fontId="2" type="noConversion"/>
  </si>
  <si>
    <t>0.0071.</t>
    <phoneticPr fontId="2" type="noConversion"/>
  </si>
  <si>
    <t>1599/1494</t>
    <phoneticPr fontId="2" type="noConversion"/>
  </si>
  <si>
    <t>5：40/6：45</t>
    <phoneticPr fontId="2" type="noConversion"/>
  </si>
  <si>
    <t>35/15</t>
    <phoneticPr fontId="2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</si>
  <si>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</si>
  <si>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F38</t>
    <phoneticPr fontId="2" type="noConversion"/>
  </si>
  <si>
    <t>V38</t>
    <phoneticPr fontId="2" type="noConversion"/>
  </si>
  <si>
    <t>VA9017038</t>
    <phoneticPr fontId="2" type="noConversion"/>
  </si>
  <si>
    <t>EHYCS2</t>
    <phoneticPr fontId="2" type="noConversion"/>
  </si>
  <si>
    <t>0.74/0.78</t>
    <phoneticPr fontId="2" type="noConversion"/>
  </si>
  <si>
    <t>0.53/0.57</t>
    <phoneticPr fontId="2" type="noConversion"/>
  </si>
  <si>
    <t>0.87/0.98</t>
    <phoneticPr fontId="2" type="noConversion"/>
  </si>
  <si>
    <t>0.35/0.55</t>
    <phoneticPr fontId="2" type="noConversion"/>
  </si>
  <si>
    <t>8.2/8.8</t>
    <phoneticPr fontId="4" type="noConversion"/>
  </si>
  <si>
    <t>1.6/1.85</t>
    <phoneticPr fontId="4" type="noConversion"/>
  </si>
  <si>
    <t>0.3/0.4</t>
    <phoneticPr fontId="4" type="noConversion"/>
  </si>
  <si>
    <t>1.1/1.4</t>
    <phoneticPr fontId="2" type="noConversion"/>
  </si>
  <si>
    <t>0.015/0.035</t>
    <phoneticPr fontId="4" type="noConversion"/>
  </si>
  <si>
    <t>0.04/0.06</t>
    <phoneticPr fontId="4" type="noConversion"/>
  </si>
  <si>
    <t>50*17</t>
    <phoneticPr fontId="2" type="noConversion"/>
  </si>
  <si>
    <t>VA9017038</t>
    <phoneticPr fontId="2" type="noConversion"/>
  </si>
  <si>
    <t>EHYCS2</t>
    <phoneticPr fontId="2" type="noConversion"/>
  </si>
  <si>
    <t>MIF-LF-VD-电极。  8：35-11：10等浇筑</t>
    <phoneticPr fontId="2" type="noConversion"/>
  </si>
  <si>
    <t xml:space="preserve"> 8：35-11：10等浇筑</t>
    <phoneticPr fontId="2" type="noConversion"/>
  </si>
  <si>
    <t>F39</t>
    <phoneticPr fontId="2" type="noConversion"/>
  </si>
  <si>
    <t>V39</t>
    <phoneticPr fontId="2" type="noConversion"/>
  </si>
  <si>
    <t>VA9018039</t>
    <phoneticPr fontId="2" type="noConversion"/>
  </si>
  <si>
    <t>EHYRH12(BG)</t>
    <phoneticPr fontId="2" type="noConversion"/>
  </si>
  <si>
    <t>0.95/1.01</t>
    <phoneticPr fontId="2" type="noConversion"/>
  </si>
  <si>
    <t>0.49/0.54</t>
    <phoneticPr fontId="2" type="noConversion"/>
  </si>
  <si>
    <t>1.07/1.2</t>
    <phoneticPr fontId="2" type="noConversion"/>
  </si>
  <si>
    <t>0.3/0.4</t>
    <phoneticPr fontId="2" type="noConversion"/>
  </si>
  <si>
    <t>5.05/5.5</t>
    <phoneticPr fontId="2" type="noConversion"/>
  </si>
  <si>
    <t>1.2/1.4</t>
    <phoneticPr fontId="2" type="noConversion"/>
  </si>
  <si>
    <t>0.45/0.55</t>
    <phoneticPr fontId="4" type="noConversion"/>
  </si>
  <si>
    <t>1.15/1.4</t>
    <phoneticPr fontId="4" type="noConversion"/>
  </si>
  <si>
    <t>.015/.035</t>
    <phoneticPr fontId="4" type="noConversion"/>
  </si>
  <si>
    <t xml:space="preserve">20MI </t>
    <phoneticPr fontId="2" type="noConversion"/>
  </si>
  <si>
    <t>65*15</t>
    <phoneticPr fontId="2" type="noConversion"/>
  </si>
  <si>
    <t>VA9018039</t>
    <phoneticPr fontId="2" type="noConversion"/>
  </si>
  <si>
    <t>EHYRH12(BG)</t>
    <phoneticPr fontId="2" type="noConversion"/>
  </si>
  <si>
    <t>MIF-LF-VD-电极14:25-15:2等浇筑 浇筑车坏回中频炉</t>
    <phoneticPr fontId="2" type="noConversion"/>
  </si>
  <si>
    <t>14:25-15:2等浇筑</t>
    <phoneticPr fontId="2" type="noConversion"/>
  </si>
  <si>
    <t>15269/1529</t>
    <phoneticPr fontId="2" type="noConversion"/>
  </si>
  <si>
    <t>1596/1494</t>
    <phoneticPr fontId="2" type="noConversion"/>
  </si>
  <si>
    <t>55/40</t>
    <phoneticPr fontId="2" type="noConversion"/>
  </si>
  <si>
    <t>19:20/20:45</t>
    <phoneticPr fontId="2" type="noConversion"/>
  </si>
  <si>
    <t>25米</t>
    <phoneticPr fontId="2" type="noConversion"/>
  </si>
  <si>
    <t>魏新哲</t>
    <phoneticPr fontId="2" type="noConversion"/>
  </si>
  <si>
    <t>陈昌春</t>
    <phoneticPr fontId="2" type="noConversion"/>
  </si>
  <si>
    <t>高志宽</t>
    <phoneticPr fontId="2" type="noConversion"/>
  </si>
  <si>
    <t>靳玉成</t>
    <phoneticPr fontId="2" type="noConversion"/>
  </si>
  <si>
    <t>董杰伟</t>
    <phoneticPr fontId="2" type="noConversion"/>
  </si>
  <si>
    <t>VA9011040</t>
    <phoneticPr fontId="2" type="noConversion"/>
  </si>
  <si>
    <t>VA9011041</t>
  </si>
  <si>
    <t>VA9011041</t>
    <phoneticPr fontId="2" type="noConversion"/>
  </si>
  <si>
    <t>TF-1610140</t>
    <phoneticPr fontId="2" type="noConversion"/>
  </si>
  <si>
    <t>0.28/0.45</t>
    <phoneticPr fontId="2" type="noConversion"/>
  </si>
  <si>
    <t>1.80/1.95</t>
    <phoneticPr fontId="4" type="noConversion"/>
  </si>
  <si>
    <t>0.045/0.065</t>
    <phoneticPr fontId="4" type="noConversion"/>
  </si>
  <si>
    <t>MIF-LF-VD-电极</t>
    <phoneticPr fontId="2" type="noConversion"/>
  </si>
  <si>
    <t>0;30</t>
    <phoneticPr fontId="2" type="noConversion"/>
  </si>
  <si>
    <t>1；30</t>
    <phoneticPr fontId="2" type="noConversion"/>
  </si>
  <si>
    <t>50米</t>
    <phoneticPr fontId="2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</si>
  <si>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</si>
  <si>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VA9011042</t>
  </si>
  <si>
    <t>甲</t>
    <phoneticPr fontId="2" type="noConversion"/>
  </si>
  <si>
    <t>甲</t>
    <phoneticPr fontId="2" type="noConversion"/>
  </si>
  <si>
    <t>董杰伟</t>
    <phoneticPr fontId="2" type="noConversion"/>
  </si>
  <si>
    <t>靳玉成</t>
    <phoneticPr fontId="2" type="noConversion"/>
  </si>
  <si>
    <t>VA9011042</t>
    <phoneticPr fontId="2" type="noConversion"/>
  </si>
  <si>
    <t>1.78/1.95</t>
    <phoneticPr fontId="4" type="noConversion"/>
  </si>
  <si>
    <t>6.00/6.30</t>
    <phoneticPr fontId="4" type="noConversion"/>
  </si>
  <si>
    <t>0.04/0.055</t>
    <phoneticPr fontId="4" type="noConversion"/>
  </si>
  <si>
    <t>0.21/0.4</t>
    <phoneticPr fontId="2" type="noConversion"/>
  </si>
  <si>
    <t>0.28/0.4</t>
    <phoneticPr fontId="2" type="noConversion"/>
  </si>
  <si>
    <t>0.77/0.79</t>
    <phoneticPr fontId="2" type="noConversion"/>
  </si>
  <si>
    <t>EF1-1710202</t>
    <phoneticPr fontId="2" type="noConversion"/>
  </si>
  <si>
    <t>EV-1710202</t>
    <phoneticPr fontId="2" type="noConversion"/>
  </si>
  <si>
    <t>MIF-LF-VD-LF2-铸锭，  5:00-5:50等浇筑</t>
    <phoneticPr fontId="2" type="noConversion"/>
  </si>
  <si>
    <t>5:55/6:50</t>
    <phoneticPr fontId="2" type="noConversion"/>
  </si>
  <si>
    <t>80/15</t>
    <phoneticPr fontId="2" type="noConversion"/>
  </si>
  <si>
    <t>1523/1521</t>
    <phoneticPr fontId="2" type="noConversion"/>
  </si>
  <si>
    <t>1608/1494</t>
    <phoneticPr fontId="2" type="noConversion"/>
  </si>
  <si>
    <t>VA9011043</t>
    <phoneticPr fontId="2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</si>
  <si>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</si>
  <si>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F40</t>
    <phoneticPr fontId="2" type="noConversion"/>
  </si>
  <si>
    <t>V3140</t>
    <phoneticPr fontId="2" type="noConversion"/>
  </si>
  <si>
    <t>F41</t>
    <phoneticPr fontId="2" type="noConversion"/>
  </si>
  <si>
    <t>V41</t>
    <phoneticPr fontId="2" type="noConversion"/>
  </si>
  <si>
    <t>F42</t>
    <phoneticPr fontId="2" type="noConversion"/>
  </si>
  <si>
    <t>V42</t>
    <phoneticPr fontId="2" type="noConversion"/>
  </si>
  <si>
    <t>F43</t>
    <phoneticPr fontId="2" type="noConversion"/>
  </si>
  <si>
    <t>V43</t>
    <phoneticPr fontId="2" type="noConversion"/>
  </si>
  <si>
    <t>乙班</t>
    <phoneticPr fontId="4" type="noConversion"/>
  </si>
  <si>
    <t>刘增运</t>
    <phoneticPr fontId="2" type="noConversion"/>
  </si>
  <si>
    <t>陈吉卫</t>
    <phoneticPr fontId="2" type="noConversion"/>
  </si>
  <si>
    <t>张鹏涛</t>
    <phoneticPr fontId="2" type="noConversion"/>
  </si>
  <si>
    <t>闫云周</t>
    <phoneticPr fontId="2" type="noConversion"/>
  </si>
  <si>
    <t>史超</t>
    <phoneticPr fontId="2" type="noConversion"/>
  </si>
  <si>
    <t>EHYM2-2(DLBG)</t>
    <phoneticPr fontId="2" type="noConversion"/>
  </si>
  <si>
    <t>MIF-LF-VD-电极。。</t>
    <phoneticPr fontId="2" type="noConversion"/>
  </si>
  <si>
    <t>2:00-2:45化验室故障，回LF等待V1光谱样</t>
  </si>
  <si>
    <t>13/50</t>
    <phoneticPr fontId="2" type="noConversion"/>
  </si>
  <si>
    <t>VA9011043</t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</si>
  <si>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28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</si>
  <si>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F44</t>
    <phoneticPr fontId="2" type="noConversion"/>
  </si>
  <si>
    <t>V44</t>
    <phoneticPr fontId="2" type="noConversion"/>
  </si>
  <si>
    <t>VA9011044</t>
  </si>
  <si>
    <t>VA9011044</t>
    <phoneticPr fontId="2" type="noConversion"/>
  </si>
  <si>
    <t>EHYM2-2</t>
    <phoneticPr fontId="2" type="noConversion"/>
  </si>
  <si>
    <t>≤0.030</t>
    <phoneticPr fontId="4" type="noConversion"/>
  </si>
  <si>
    <t>15/50</t>
    <phoneticPr fontId="2" type="noConversion"/>
  </si>
  <si>
    <t>F45</t>
    <phoneticPr fontId="2" type="noConversion"/>
  </si>
  <si>
    <t>V45</t>
    <phoneticPr fontId="2" type="noConversion"/>
  </si>
  <si>
    <t>VA9011045</t>
  </si>
  <si>
    <t>VA9011045</t>
    <phoneticPr fontId="2" type="noConversion"/>
  </si>
  <si>
    <t>0.21/0.4</t>
    <phoneticPr fontId="2" type="noConversion"/>
  </si>
  <si>
    <t>0.01/0.025</t>
    <phoneticPr fontId="4" type="noConversion"/>
  </si>
  <si>
    <t>1530/1508</t>
    <phoneticPr fontId="2" type="noConversion"/>
  </si>
  <si>
    <t>1610/1489</t>
    <phoneticPr fontId="2" type="noConversion"/>
  </si>
  <si>
    <t>18:00/19:05</t>
    <phoneticPr fontId="2" type="noConversion"/>
  </si>
  <si>
    <t>29*1</t>
    <phoneticPr fontId="2" type="noConversion"/>
  </si>
  <si>
    <t>45/15</t>
    <phoneticPr fontId="2" type="noConversion"/>
  </si>
  <si>
    <t>15M</t>
    <phoneticPr fontId="2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</si>
  <si>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</si>
  <si>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F46</t>
    <phoneticPr fontId="2" type="noConversion"/>
  </si>
  <si>
    <t>V46</t>
    <phoneticPr fontId="2" type="noConversion"/>
  </si>
  <si>
    <t>VA9011046</t>
  </si>
  <si>
    <t>VA9011046</t>
    <phoneticPr fontId="2" type="noConversion"/>
  </si>
  <si>
    <t>VA9011047</t>
  </si>
  <si>
    <t>MIF-LF-VD-电极。钢包氩气口接头坏耽误取样。</t>
    <phoneticPr fontId="2" type="noConversion"/>
  </si>
  <si>
    <t>V47</t>
    <phoneticPr fontId="2" type="noConversion"/>
  </si>
  <si>
    <t>F47</t>
    <phoneticPr fontId="2" type="noConversion"/>
  </si>
  <si>
    <t>VA9011047</t>
    <phoneticPr fontId="2" type="noConversion"/>
  </si>
  <si>
    <t>10米</t>
    <phoneticPr fontId="2" type="noConversion"/>
  </si>
  <si>
    <t>3;22</t>
    <phoneticPr fontId="2" type="noConversion"/>
  </si>
  <si>
    <t>50*18</t>
    <phoneticPr fontId="2" type="noConversion"/>
  </si>
  <si>
    <t>F48</t>
    <phoneticPr fontId="2" type="noConversion"/>
  </si>
  <si>
    <t>V48</t>
    <phoneticPr fontId="2" type="noConversion"/>
  </si>
  <si>
    <t>VA9011048</t>
  </si>
  <si>
    <t>VA9011048</t>
    <phoneticPr fontId="2" type="noConversion"/>
  </si>
  <si>
    <t>钢包氩气口接头坏耽误取样</t>
    <phoneticPr fontId="2" type="noConversion"/>
  </si>
  <si>
    <t>55米</t>
    <phoneticPr fontId="2" type="noConversion"/>
  </si>
  <si>
    <t>MIF-LF-VD-LF2-铸锭  中频紧急出钢  合金加入量大冶炼时间长      8:40-8:55换渣</t>
    <phoneticPr fontId="2" type="noConversion"/>
  </si>
  <si>
    <t>魏新哲</t>
    <phoneticPr fontId="2" type="noConversion"/>
  </si>
  <si>
    <t>陈昌春</t>
    <phoneticPr fontId="2" type="noConversion"/>
  </si>
  <si>
    <t>高志宽</t>
    <phoneticPr fontId="2" type="noConversion"/>
  </si>
  <si>
    <t>靳玉成</t>
    <phoneticPr fontId="2" type="noConversion"/>
  </si>
  <si>
    <t>董杰伟</t>
    <phoneticPr fontId="2" type="noConversion"/>
  </si>
  <si>
    <t>9:45/10:45</t>
    <phoneticPr fontId="2" type="noConversion"/>
  </si>
  <si>
    <t>175/15</t>
    <phoneticPr fontId="2" type="noConversion"/>
  </si>
  <si>
    <t>中频紧急出钢合金加入量大冶炼时间长</t>
    <phoneticPr fontId="2" type="noConversion"/>
  </si>
  <si>
    <t>1513/1519</t>
    <phoneticPr fontId="2" type="noConversion"/>
  </si>
  <si>
    <t>1602/1494</t>
    <phoneticPr fontId="2" type="noConversion"/>
  </si>
  <si>
    <t>丙/甲</t>
    <phoneticPr fontId="4" type="noConversion"/>
  </si>
  <si>
    <t>F49</t>
    <phoneticPr fontId="2" type="noConversion"/>
  </si>
  <si>
    <t>V49</t>
    <phoneticPr fontId="2" type="noConversion"/>
  </si>
  <si>
    <t>VA9011049</t>
  </si>
  <si>
    <t>VA9011049</t>
    <phoneticPr fontId="2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</si>
  <si>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</si>
  <si>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甲</t>
    <phoneticPr fontId="2" type="noConversion"/>
  </si>
  <si>
    <t>200米</t>
    <phoneticPr fontId="2" type="noConversion"/>
  </si>
  <si>
    <t>45/13</t>
    <phoneticPr fontId="2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</si>
  <si>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</si>
  <si>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F50</t>
    <phoneticPr fontId="2" type="noConversion"/>
  </si>
  <si>
    <t>V50</t>
    <phoneticPr fontId="2" type="noConversion"/>
  </si>
  <si>
    <t>VA9011050</t>
  </si>
  <si>
    <t>VA9011050</t>
    <phoneticPr fontId="2" type="noConversion"/>
  </si>
  <si>
    <t>13M</t>
    <phoneticPr fontId="2" type="noConversion"/>
  </si>
  <si>
    <t>:</t>
    <phoneticPr fontId="2" type="noConversion"/>
  </si>
  <si>
    <t xml:space="preserve">MIF-LF-VD-LF2-铸锭 </t>
    <phoneticPr fontId="2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</si>
  <si>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</si>
  <si>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VA9011051</t>
    <phoneticPr fontId="2" type="noConversion"/>
  </si>
  <si>
    <t>F51</t>
    <phoneticPr fontId="2" type="noConversion"/>
  </si>
  <si>
    <t>V51</t>
    <phoneticPr fontId="2" type="noConversion"/>
  </si>
  <si>
    <t>乙</t>
    <phoneticPr fontId="2" type="noConversion"/>
  </si>
  <si>
    <t>VA9011051</t>
    <phoneticPr fontId="2" type="noConversion"/>
  </si>
  <si>
    <t>HYM2-1</t>
    <phoneticPr fontId="2" type="noConversion"/>
  </si>
  <si>
    <t>1520/1505</t>
    <phoneticPr fontId="2" type="noConversion"/>
  </si>
  <si>
    <t>0：05/1:20</t>
    <phoneticPr fontId="2" type="noConversion"/>
  </si>
  <si>
    <t>38*1</t>
    <phoneticPr fontId="2" type="noConversion"/>
  </si>
  <si>
    <t>40/20</t>
    <phoneticPr fontId="2" type="noConversion"/>
  </si>
  <si>
    <t>F52</t>
    <phoneticPr fontId="2" type="noConversion"/>
  </si>
  <si>
    <t>V52</t>
    <phoneticPr fontId="2" type="noConversion"/>
  </si>
  <si>
    <t>EHYM7</t>
    <phoneticPr fontId="2" type="noConversion"/>
  </si>
  <si>
    <t>TF1730700</t>
    <phoneticPr fontId="2" type="noConversion"/>
  </si>
  <si>
    <t>TV1730700</t>
    <phoneticPr fontId="2" type="noConversion"/>
  </si>
  <si>
    <t>0.81/0.83</t>
    <phoneticPr fontId="2" type="noConversion"/>
  </si>
  <si>
    <t>0.99/1.02</t>
    <phoneticPr fontId="2" type="noConversion"/>
  </si>
  <si>
    <t>0.35/0.5</t>
    <phoneticPr fontId="2" type="noConversion"/>
  </si>
  <si>
    <t>0.28/0.35</t>
    <phoneticPr fontId="2" type="noConversion"/>
  </si>
  <si>
    <t>3.7/4</t>
    <phoneticPr fontId="4" type="noConversion"/>
  </si>
  <si>
    <t>8.4/8.8</t>
    <phoneticPr fontId="4" type="noConversion"/>
  </si>
  <si>
    <t>1.85/2.05</t>
    <phoneticPr fontId="4" type="noConversion"/>
  </si>
  <si>
    <t>1.65/2</t>
    <phoneticPr fontId="4" type="noConversion"/>
  </si>
  <si>
    <t>≤0.18</t>
    <phoneticPr fontId="4" type="noConversion"/>
  </si>
  <si>
    <t>≤0.020</t>
    <phoneticPr fontId="4" type="noConversion"/>
  </si>
  <si>
    <t>VA9013052</t>
    <phoneticPr fontId="2" type="noConversion"/>
  </si>
  <si>
    <t>EHYM7</t>
    <phoneticPr fontId="2" type="noConversion"/>
  </si>
  <si>
    <t>VA9013052</t>
    <phoneticPr fontId="2" type="noConversion"/>
  </si>
  <si>
    <t>0.03/0.05</t>
    <phoneticPr fontId="2" type="noConversion"/>
  </si>
  <si>
    <t>0.06/0.08</t>
    <phoneticPr fontId="2" type="noConversion"/>
  </si>
  <si>
    <t>20/60</t>
    <phoneticPr fontId="2" type="noConversion"/>
  </si>
  <si>
    <t>F53</t>
    <phoneticPr fontId="2" type="noConversion"/>
  </si>
  <si>
    <t>V53</t>
    <phoneticPr fontId="2" type="noConversion"/>
  </si>
  <si>
    <r>
      <t>19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至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时</t>
    </r>
    <r>
      <rPr>
        <sz val="10"/>
        <rFont val="Arial"/>
        <family val="2"/>
      </rPr>
      <t xml:space="preserve">   </t>
    </r>
    <phoneticPr fontId="4" type="noConversion"/>
  </si>
  <si>
    <t>陈吉卫</t>
    <phoneticPr fontId="2" type="noConversion"/>
  </si>
  <si>
    <t>(E)FM2</t>
    <phoneticPr fontId="2" type="noConversion"/>
  </si>
  <si>
    <t>0.28/0.45</t>
    <phoneticPr fontId="2" type="noConversion"/>
  </si>
  <si>
    <t>VA9021001</t>
    <phoneticPr fontId="2" type="noConversion"/>
  </si>
  <si>
    <t>50*18</t>
    <phoneticPr fontId="2" type="noConversion"/>
  </si>
  <si>
    <t>VA9021001</t>
    <phoneticPr fontId="2" type="noConversion"/>
  </si>
  <si>
    <t>( F)EM2</t>
    <phoneticPr fontId="2" type="noConversion"/>
  </si>
  <si>
    <t>9：:0</t>
    <phoneticPr fontId="2" type="noConversion"/>
  </si>
  <si>
    <t>F54</t>
    <phoneticPr fontId="2" type="noConversion"/>
  </si>
  <si>
    <t>V54</t>
    <phoneticPr fontId="2" type="noConversion"/>
  </si>
  <si>
    <t>VA9021002</t>
    <phoneticPr fontId="2" type="noConversion"/>
  </si>
  <si>
    <t>HYM2-1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</si>
</sst>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9"/>
      <color rgb="FFFF0000"/>
      <name val="宋体"/>
      <family val="3"/>
      <charset val="134"/>
    </font>
    <font>
      <sz val="10"/>
      <name val="等线"/>
      <family val="2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9" fillId="0" borderId="0"/>
    <xf numFmtId="0" fontId="9" fillId="0" borderId="0"/>
  </cellStyleXfs>
  <cellXfs count="213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9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0" fontId="10" fillId="3" borderId="1" xfId="0" applyNumberFormat="1" applyFont="1" applyFill="1" applyBorder="1"/>
    <xf numFmtId="0" fontId="1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5" fillId="0" borderId="0" xfId="1" applyFont="1"/>
    <xf numFmtId="0" fontId="1" fillId="0" borderId="7" xfId="1" applyFont="1" applyBorder="1" applyAlignment="1">
      <alignment vertical="center" wrapText="1"/>
    </xf>
    <xf numFmtId="0" fontId="5" fillId="0" borderId="0" xfId="1" applyFont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5" fillId="0" borderId="13" xfId="1" applyFont="1" applyBorder="1"/>
    <xf numFmtId="0" fontId="7" fillId="0" borderId="1" xfId="1" applyNumberFormat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8" xfId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5" fillId="0" borderId="1" xfId="1" applyFont="1" applyBorder="1"/>
    <xf numFmtId="0" fontId="7" fillId="0" borderId="19" xfId="1" applyFont="1" applyFill="1" applyBorder="1" applyAlignment="1">
      <alignment horizontal="center" vertical="center" wrapText="1"/>
    </xf>
    <xf numFmtId="0" fontId="5" fillId="0" borderId="18" xfId="1" applyFont="1" applyBorder="1"/>
    <xf numFmtId="0" fontId="7" fillId="0" borderId="20" xfId="1" applyFont="1" applyBorder="1" applyAlignment="1">
      <alignment horizontal="center" vertical="center" wrapText="1"/>
    </xf>
    <xf numFmtId="0" fontId="7" fillId="0" borderId="21" xfId="1" applyFont="1" applyBorder="1" applyAlignment="1">
      <alignment horizontal="center" vertical="center" wrapText="1"/>
    </xf>
    <xf numFmtId="0" fontId="7" fillId="0" borderId="21" xfId="1" applyFont="1" applyFill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 wrapText="1"/>
    </xf>
    <xf numFmtId="0" fontId="5" fillId="0" borderId="21" xfId="1" applyFont="1" applyBorder="1"/>
    <xf numFmtId="0" fontId="5" fillId="0" borderId="22" xfId="1" applyFont="1" applyBorder="1"/>
    <xf numFmtId="0" fontId="7" fillId="0" borderId="27" xfId="1" applyFont="1" applyBorder="1" applyAlignment="1">
      <alignment horizontal="center" vertical="center" wrapText="1"/>
    </xf>
    <xf numFmtId="0" fontId="7" fillId="0" borderId="13" xfId="1" applyFont="1" applyBorder="1" applyAlignment="1">
      <alignment vertical="center" wrapText="1"/>
    </xf>
    <xf numFmtId="0" fontId="7" fillId="0" borderId="13" xfId="1" applyFont="1" applyBorder="1" applyAlignment="1">
      <alignment horizontal="right" vertical="center" wrapText="1"/>
    </xf>
    <xf numFmtId="20" fontId="6" fillId="0" borderId="18" xfId="1" applyNumberFormat="1" applyFont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7" fillId="4" borderId="1" xfId="1" applyFont="1" applyFill="1" applyBorder="1" applyAlignment="1">
      <alignment horizontal="center" vertical="center" wrapText="1"/>
    </xf>
    <xf numFmtId="20" fontId="7" fillId="4" borderId="1" xfId="1" applyNumberFormat="1" applyFont="1" applyFill="1" applyBorder="1" applyAlignment="1">
      <alignment horizontal="center" vertical="center" wrapText="1"/>
    </xf>
    <xf numFmtId="20" fontId="7" fillId="4" borderId="1" xfId="1" applyNumberFormat="1" applyFont="1" applyFill="1" applyBorder="1" applyAlignment="1">
      <alignment vertical="center" wrapText="1"/>
    </xf>
    <xf numFmtId="0" fontId="7" fillId="4" borderId="18" xfId="1" applyFont="1" applyFill="1" applyBorder="1" applyAlignment="1">
      <alignment vertical="center" wrapText="1"/>
    </xf>
    <xf numFmtId="0" fontId="1" fillId="4" borderId="1" xfId="1" applyFill="1" applyBorder="1"/>
    <xf numFmtId="0" fontId="7" fillId="4" borderId="1" xfId="1" applyFont="1" applyFill="1" applyBorder="1" applyAlignment="1">
      <alignment vertical="center" wrapText="1"/>
    </xf>
    <xf numFmtId="0" fontId="7" fillId="5" borderId="1" xfId="1" applyFont="1" applyFill="1" applyBorder="1" applyAlignment="1">
      <alignment vertical="center" wrapText="1"/>
    </xf>
    <xf numFmtId="0" fontId="7" fillId="4" borderId="1" xfId="1" applyFont="1" applyFill="1" applyBorder="1" applyAlignment="1">
      <alignment horizontal="right" vertical="center" wrapText="1"/>
    </xf>
    <xf numFmtId="0" fontId="7" fillId="4" borderId="18" xfId="1" applyFont="1" applyFill="1" applyBorder="1" applyAlignment="1">
      <alignment horizontal="center" vertical="center" wrapText="1"/>
    </xf>
    <xf numFmtId="20" fontId="7" fillId="0" borderId="18" xfId="1" applyNumberFormat="1" applyFont="1" applyBorder="1" applyAlignment="1">
      <alignment vertical="center" wrapText="1"/>
    </xf>
    <xf numFmtId="20" fontId="7" fillId="5" borderId="18" xfId="1" applyNumberFormat="1" applyFont="1" applyFill="1" applyBorder="1" applyAlignment="1">
      <alignment vertical="center" wrapText="1"/>
    </xf>
    <xf numFmtId="0" fontId="0" fillId="0" borderId="18" xfId="0" applyBorder="1"/>
    <xf numFmtId="0" fontId="5" fillId="0" borderId="18" xfId="1" applyFont="1" applyBorder="1" applyAlignment="1"/>
    <xf numFmtId="0" fontId="3" fillId="0" borderId="18" xfId="1" applyFont="1" applyBorder="1" applyAlignment="1"/>
    <xf numFmtId="0" fontId="5" fillId="0" borderId="22" xfId="1" applyFont="1" applyBorder="1" applyAlignment="1"/>
    <xf numFmtId="0" fontId="11" fillId="0" borderId="1" xfId="1" applyFont="1" applyBorder="1"/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44" xfId="0" applyFont="1" applyBorder="1" applyAlignment="1">
      <alignment vertical="center" wrapText="1"/>
    </xf>
    <xf numFmtId="0" fontId="1" fillId="0" borderId="1" xfId="1" applyBorder="1"/>
    <xf numFmtId="0" fontId="5" fillId="0" borderId="0" xfId="0" applyFont="1"/>
    <xf numFmtId="0" fontId="12" fillId="0" borderId="45" xfId="0" applyFont="1" applyBorder="1" applyAlignment="1">
      <alignment vertical="center" wrapText="1"/>
    </xf>
    <xf numFmtId="0" fontId="12" fillId="0" borderId="46" xfId="0" applyFont="1" applyBorder="1" applyAlignment="1">
      <alignment vertical="center" wrapText="1"/>
    </xf>
    <xf numFmtId="0" fontId="12" fillId="0" borderId="47" xfId="0" applyFont="1" applyBorder="1" applyAlignment="1">
      <alignment vertical="center" wrapText="1"/>
    </xf>
    <xf numFmtId="20" fontId="5" fillId="0" borderId="0" xfId="0" applyNumberFormat="1" applyFont="1"/>
    <xf numFmtId="0" fontId="7" fillId="0" borderId="48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0" fontId="10" fillId="3" borderId="1" xfId="0" applyNumberFormat="1" applyFont="1" applyFill="1" applyBorder="1"/>
    <xf numFmtId="0" fontId="1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0" xfId="0" applyFont="1" applyBorder="1"/>
    <xf numFmtId="0" fontId="7" fillId="0" borderId="1" xfId="0" applyFont="1" applyBorder="1" applyAlignment="1">
      <alignment horizontal="center" vertical="center" wrapText="1"/>
    </xf>
    <xf numFmtId="58" fontId="0" fillId="0" borderId="0" xfId="0" applyNumberFormat="1"/>
    <xf numFmtId="20" fontId="0" fillId="0" borderId="0" xfId="0" applyNumberFormat="1"/>
    <xf numFmtId="0" fontId="5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0" fillId="4" borderId="1" xfId="0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6" fillId="0" borderId="9" xfId="1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7" fillId="0" borderId="50" xfId="1" applyFont="1" applyFill="1" applyBorder="1" applyAlignment="1">
      <alignment horizontal="center" vertical="center" wrapText="1"/>
    </xf>
    <xf numFmtId="0" fontId="5" fillId="0" borderId="50" xfId="1" applyFont="1" applyFill="1" applyBorder="1"/>
    <xf numFmtId="0" fontId="4" fillId="0" borderId="1" xfId="1" applyFont="1" applyBorder="1" applyAlignment="1">
      <alignment vertical="center" wrapText="1"/>
    </xf>
    <xf numFmtId="17" fontId="9" fillId="0" borderId="18" xfId="0" applyNumberFormat="1" applyFont="1" applyBorder="1"/>
    <xf numFmtId="0" fontId="13" fillId="0" borderId="0" xfId="0" applyFont="1"/>
    <xf numFmtId="0" fontId="9" fillId="0" borderId="18" xfId="0" applyNumberFormat="1" applyFont="1" applyBorder="1"/>
    <xf numFmtId="20" fontId="9" fillId="0" borderId="18" xfId="0" applyNumberFormat="1" applyFont="1" applyBorder="1"/>
    <xf numFmtId="17" fontId="5" fillId="0" borderId="18" xfId="1" applyNumberFormat="1" applyFont="1" applyBorder="1" applyAlignment="1"/>
    <xf numFmtId="20" fontId="0" fillId="0" borderId="18" xfId="0" applyNumberFormat="1" applyBorder="1"/>
    <xf numFmtId="0" fontId="1" fillId="0" borderId="6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right" vertical="center" wrapText="1"/>
    </xf>
    <xf numFmtId="0" fontId="6" fillId="0" borderId="10" xfId="1" applyFont="1" applyBorder="1" applyAlignment="1">
      <alignment horizontal="center" vertical="center" wrapText="1"/>
    </xf>
    <xf numFmtId="0" fontId="6" fillId="0" borderId="49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0" fontId="8" fillId="0" borderId="16" xfId="1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24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1" fillId="0" borderId="26" xfId="1" applyFont="1" applyBorder="1" applyAlignment="1">
      <alignment horizontal="center" vertical="center" wrapText="1"/>
    </xf>
    <xf numFmtId="0" fontId="1" fillId="0" borderId="16" xfId="1" applyFont="1" applyBorder="1" applyAlignment="1">
      <alignment horizontal="center" vertical="center" wrapText="1"/>
    </xf>
    <xf numFmtId="0" fontId="1" fillId="0" borderId="17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5" fillId="0" borderId="14" xfId="1" applyNumberFormat="1" applyFont="1" applyBorder="1" applyAlignment="1">
      <alignment horizontal="center"/>
    </xf>
    <xf numFmtId="0" fontId="5" fillId="0" borderId="15" xfId="1" applyNumberFormat="1" applyFont="1" applyBorder="1" applyAlignment="1">
      <alignment horizontal="center"/>
    </xf>
    <xf numFmtId="0" fontId="6" fillId="0" borderId="14" xfId="1" applyFont="1" applyFill="1" applyBorder="1" applyAlignment="1">
      <alignment horizontal="center" vertical="center" wrapText="1"/>
    </xf>
    <xf numFmtId="0" fontId="6" fillId="0" borderId="15" xfId="1" applyFont="1" applyFill="1" applyBorder="1" applyAlignment="1">
      <alignment horizontal="center" vertical="center" wrapText="1"/>
    </xf>
    <xf numFmtId="0" fontId="1" fillId="0" borderId="26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28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7" fillId="0" borderId="28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20" fontId="7" fillId="0" borderId="4" xfId="1" applyNumberFormat="1" applyFont="1" applyBorder="1" applyAlignment="1">
      <alignment horizontal="center" vertical="center" wrapText="1"/>
    </xf>
    <xf numFmtId="20" fontId="7" fillId="0" borderId="29" xfId="1" applyNumberFormat="1" applyFont="1" applyBorder="1" applyAlignment="1">
      <alignment horizontal="center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29" xfId="1" applyFont="1" applyBorder="1" applyAlignment="1">
      <alignment horizontal="center" vertical="center" wrapText="1"/>
    </xf>
    <xf numFmtId="0" fontId="7" fillId="4" borderId="30" xfId="1" applyFont="1" applyFill="1" applyBorder="1" applyAlignment="1">
      <alignment horizontal="center" vertical="center" wrapText="1"/>
    </xf>
    <xf numFmtId="0" fontId="7" fillId="4" borderId="31" xfId="1" applyFont="1" applyFill="1" applyBorder="1" applyAlignment="1">
      <alignment horizontal="center" vertical="center" wrapText="1"/>
    </xf>
    <xf numFmtId="0" fontId="3" fillId="0" borderId="28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7" fillId="0" borderId="26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58" fontId="7" fillId="0" borderId="4" xfId="1" applyNumberFormat="1" applyFont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7" fillId="5" borderId="3" xfId="1" applyFont="1" applyFill="1" applyBorder="1" applyAlignment="1">
      <alignment horizontal="center" vertical="center" wrapText="1"/>
    </xf>
    <xf numFmtId="0" fontId="7" fillId="5" borderId="29" xfId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5" borderId="28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wrapText="1"/>
    </xf>
    <xf numFmtId="0" fontId="6" fillId="5" borderId="3" xfId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29" xfId="1" applyFont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3" fillId="0" borderId="32" xfId="1" applyFont="1" applyBorder="1" applyAlignment="1">
      <alignment horizontal="center" vertical="center" wrapText="1"/>
    </xf>
    <xf numFmtId="0" fontId="5" fillId="0" borderId="33" xfId="1" applyFont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5" fillId="0" borderId="35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36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7" fillId="0" borderId="28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7" fillId="0" borderId="4" xfId="1" applyNumberFormat="1" applyFont="1" applyBorder="1" applyAlignment="1">
      <alignment horizontal="center" vertical="center" wrapText="1"/>
    </xf>
    <xf numFmtId="0" fontId="7" fillId="0" borderId="29" xfId="1" applyNumberFormat="1" applyFont="1" applyBorder="1" applyAlignment="1">
      <alignment horizontal="center" vertical="center" wrapText="1"/>
    </xf>
    <xf numFmtId="0" fontId="1" fillId="0" borderId="28" xfId="1" applyBorder="1" applyAlignment="1">
      <alignment horizontal="center"/>
    </xf>
    <xf numFmtId="0" fontId="1" fillId="0" borderId="3" xfId="1" applyBorder="1" applyAlignment="1">
      <alignment horizontal="center"/>
    </xf>
    <xf numFmtId="0" fontId="7" fillId="0" borderId="37" xfId="1" applyFont="1" applyBorder="1" applyAlignment="1">
      <alignment horizontal="center" vertical="center" wrapText="1"/>
    </xf>
    <xf numFmtId="0" fontId="7" fillId="0" borderId="38" xfId="1" applyFont="1" applyBorder="1" applyAlignment="1">
      <alignment horizontal="center" vertical="center" wrapText="1"/>
    </xf>
    <xf numFmtId="0" fontId="5" fillId="0" borderId="37" xfId="1" applyFont="1" applyBorder="1" applyAlignment="1">
      <alignment horizontal="center"/>
    </xf>
    <xf numFmtId="0" fontId="5" fillId="0" borderId="38" xfId="1" applyFont="1" applyBorder="1" applyAlignment="1">
      <alignment horizontal="center"/>
    </xf>
    <xf numFmtId="0" fontId="5" fillId="0" borderId="39" xfId="1" applyFont="1" applyBorder="1" applyAlignment="1">
      <alignment horizontal="center"/>
    </xf>
    <xf numFmtId="2" fontId="6" fillId="0" borderId="40" xfId="1" applyNumberFormat="1" applyFont="1" applyBorder="1" applyAlignment="1">
      <alignment horizontal="center" vertical="center" wrapText="1"/>
    </xf>
    <xf numFmtId="2" fontId="6" fillId="0" borderId="39" xfId="1" applyNumberFormat="1" applyFont="1" applyBorder="1" applyAlignment="1">
      <alignment horizontal="center" vertical="center" wrapText="1"/>
    </xf>
    <xf numFmtId="2" fontId="6" fillId="0" borderId="41" xfId="1" applyNumberFormat="1" applyFont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14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4">
    <cellStyle name="常规" xfId="0" builtinId="0"/>
    <cellStyle name="常规 10 2" xfId="3"/>
    <cellStyle name="常规 2" xfId="1"/>
    <cellStyle name="常规 2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selection activeCell="X36" sqref="X36"/>
    </sheetView>
  </sheetViews>
  <sheetFormatPr defaultRowHeight="14.25" x14ac:dyDescent="0.2"/>
  <cols>
    <col min="2" max="2" width="10.5" customWidth="1"/>
    <col min="18" max="18" width="12.625" customWidth="1"/>
  </cols>
  <sheetData>
    <row r="1" spans="1:28" ht="15" customHeight="1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158</v>
      </c>
      <c r="I1" s="90"/>
      <c r="J1" s="15"/>
      <c r="K1" s="15" t="s">
        <v>159</v>
      </c>
      <c r="L1" s="17"/>
      <c r="M1" s="18"/>
      <c r="N1" s="19"/>
      <c r="O1" s="19"/>
      <c r="P1" s="114" t="s">
        <v>219</v>
      </c>
      <c r="Q1" s="114"/>
      <c r="R1" s="114"/>
      <c r="S1" s="114"/>
      <c r="T1" s="114"/>
      <c r="U1" s="114"/>
      <c r="V1" s="114"/>
      <c r="W1" s="20"/>
      <c r="X1" s="20"/>
      <c r="Y1" s="18"/>
      <c r="Z1" s="18"/>
      <c r="AA1" s="90" t="s">
        <v>160</v>
      </c>
      <c r="AB1" s="90"/>
    </row>
    <row r="2" spans="1:28" ht="15" customHeight="1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  <c r="AA2" s="90"/>
      <c r="AB2" s="90"/>
    </row>
    <row r="3" spans="1:28" x14ac:dyDescent="0.2">
      <c r="A3" s="1" t="s">
        <v>220</v>
      </c>
      <c r="B3" s="22" t="s">
        <v>221</v>
      </c>
      <c r="C3" s="23">
        <v>10</v>
      </c>
      <c r="D3" s="134">
        <v>28</v>
      </c>
      <c r="E3" s="135"/>
      <c r="F3" s="117" t="s">
        <v>222</v>
      </c>
      <c r="G3" s="119"/>
      <c r="H3" s="117" t="s">
        <v>223</v>
      </c>
      <c r="I3" s="119"/>
      <c r="J3" s="136" t="s">
        <v>224</v>
      </c>
      <c r="K3" s="137"/>
      <c r="L3" s="136" t="s">
        <v>225</v>
      </c>
      <c r="M3" s="137"/>
      <c r="N3" s="117"/>
      <c r="O3" s="119"/>
      <c r="P3" s="117"/>
      <c r="Q3" s="119"/>
      <c r="R3" s="117"/>
      <c r="S3" s="118"/>
      <c r="T3" s="119"/>
      <c r="U3" s="120">
        <v>26.8</v>
      </c>
      <c r="V3" s="121"/>
      <c r="W3" s="121"/>
      <c r="X3" s="121"/>
      <c r="Y3" s="121">
        <v>26.8</v>
      </c>
      <c r="Z3" s="122"/>
      <c r="AA3" s="90"/>
      <c r="AB3" s="90"/>
    </row>
    <row r="4" spans="1:28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  <c r="AA4" s="90"/>
      <c r="AB4" s="90"/>
    </row>
    <row r="5" spans="1:28" x14ac:dyDescent="0.2">
      <c r="A5" s="2" t="s">
        <v>54</v>
      </c>
      <c r="B5" s="30" t="s">
        <v>226</v>
      </c>
      <c r="C5" s="30" t="s">
        <v>227</v>
      </c>
      <c r="D5" s="30" t="s">
        <v>164</v>
      </c>
      <c r="E5" s="30" t="s">
        <v>165</v>
      </c>
      <c r="F5" s="85" t="s">
        <v>228</v>
      </c>
      <c r="G5" s="85" t="s">
        <v>166</v>
      </c>
      <c r="H5" s="85" t="s">
        <v>167</v>
      </c>
      <c r="I5" s="85" t="s">
        <v>168</v>
      </c>
      <c r="J5" s="85" t="s">
        <v>229</v>
      </c>
      <c r="K5" s="85" t="s">
        <v>169</v>
      </c>
      <c r="L5" s="85" t="s">
        <v>170</v>
      </c>
      <c r="M5" s="85"/>
      <c r="N5" s="85" t="s">
        <v>230</v>
      </c>
      <c r="O5" s="85" t="s">
        <v>230</v>
      </c>
      <c r="P5" s="85" t="s">
        <v>171</v>
      </c>
      <c r="Q5" s="85" t="s">
        <v>172</v>
      </c>
      <c r="R5" s="85" t="s">
        <v>173</v>
      </c>
      <c r="S5" s="32"/>
      <c r="T5" s="32"/>
      <c r="U5" s="32"/>
      <c r="V5" s="32"/>
      <c r="W5" s="32"/>
      <c r="X5" s="33">
        <v>16</v>
      </c>
      <c r="Y5" s="33"/>
      <c r="Z5" s="34">
        <v>1.5</v>
      </c>
      <c r="AA5" s="90"/>
      <c r="AB5" s="90"/>
    </row>
    <row r="6" spans="1:28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  <c r="AA6" s="90"/>
      <c r="AB6" s="90"/>
    </row>
    <row r="7" spans="1:28" ht="27" x14ac:dyDescent="0.2">
      <c r="A7" s="2" t="s">
        <v>55</v>
      </c>
      <c r="B7" s="30" t="s">
        <v>231</v>
      </c>
      <c r="C7" s="30" t="s">
        <v>232</v>
      </c>
      <c r="D7" s="30" t="s">
        <v>164</v>
      </c>
      <c r="E7" s="30" t="s">
        <v>165</v>
      </c>
      <c r="F7" s="85" t="s">
        <v>228</v>
      </c>
      <c r="G7" s="85" t="s">
        <v>166</v>
      </c>
      <c r="H7" s="85" t="s">
        <v>167</v>
      </c>
      <c r="I7" s="85" t="s">
        <v>168</v>
      </c>
      <c r="J7" s="85" t="s">
        <v>229</v>
      </c>
      <c r="K7" s="85" t="s">
        <v>169</v>
      </c>
      <c r="L7" s="85" t="s">
        <v>170</v>
      </c>
      <c r="M7" s="85"/>
      <c r="N7" s="85" t="s">
        <v>230</v>
      </c>
      <c r="O7" s="85" t="s">
        <v>230</v>
      </c>
      <c r="P7" s="85" t="s">
        <v>171</v>
      </c>
      <c r="Q7" s="85" t="s">
        <v>172</v>
      </c>
      <c r="R7" s="30" t="s">
        <v>175</v>
      </c>
      <c r="S7" s="32"/>
      <c r="T7" s="32"/>
      <c r="U7" s="28"/>
      <c r="V7" s="28"/>
      <c r="W7" s="38"/>
      <c r="X7" s="40"/>
      <c r="Y7" s="40"/>
      <c r="Z7" s="42"/>
      <c r="AA7" s="90"/>
      <c r="AB7" s="90"/>
    </row>
    <row r="8" spans="1:28" ht="27" x14ac:dyDescent="0.2">
      <c r="A8" s="2" t="s">
        <v>176</v>
      </c>
      <c r="B8" s="3"/>
      <c r="C8" s="3">
        <v>0.84399999999999997</v>
      </c>
      <c r="D8" s="35">
        <v>0.28000000000000003</v>
      </c>
      <c r="E8" s="37">
        <v>0.31</v>
      </c>
      <c r="F8" s="35">
        <v>2.5999999999999999E-2</v>
      </c>
      <c r="G8" s="35">
        <v>5.7999999999999996E-3</v>
      </c>
      <c r="H8" s="35">
        <v>4.08</v>
      </c>
      <c r="I8" s="35">
        <v>4.84</v>
      </c>
      <c r="J8" s="35">
        <v>1.829</v>
      </c>
      <c r="K8" s="35">
        <v>5.78</v>
      </c>
      <c r="L8" s="35">
        <v>0.23</v>
      </c>
      <c r="M8" s="35"/>
      <c r="N8" s="35">
        <v>0.105</v>
      </c>
      <c r="O8" s="35">
        <v>0.2</v>
      </c>
      <c r="P8" s="35">
        <v>1.1000000000000001E-3</v>
      </c>
      <c r="Q8" s="35">
        <v>7.1000000000000004E-3</v>
      </c>
      <c r="R8" s="38">
        <v>4.3999999999999997E-2</v>
      </c>
      <c r="S8" s="39"/>
      <c r="T8" s="38"/>
      <c r="U8" s="90"/>
      <c r="V8" s="90"/>
      <c r="W8" s="90"/>
      <c r="X8" s="90">
        <v>17.2</v>
      </c>
      <c r="Y8" s="90">
        <v>251.4</v>
      </c>
      <c r="Z8" s="90">
        <v>6.5</v>
      </c>
      <c r="AA8" s="90"/>
      <c r="AB8" s="90"/>
    </row>
    <row r="9" spans="1:28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41"/>
      <c r="K9" s="41"/>
      <c r="L9" s="41"/>
      <c r="M9" s="90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  <c r="AA9" s="38"/>
      <c r="AB9" s="90"/>
    </row>
    <row r="10" spans="1:28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J10" s="90"/>
      <c r="K10" s="90"/>
      <c r="L10" s="90"/>
      <c r="M10" s="90"/>
      <c r="N10" s="90"/>
      <c r="O10" s="90"/>
      <c r="P10" s="90"/>
      <c r="Q10" s="90"/>
      <c r="R10" s="38"/>
      <c r="S10" s="38"/>
      <c r="T10" s="38"/>
      <c r="U10" s="38"/>
      <c r="V10" s="38"/>
      <c r="W10" s="38"/>
      <c r="X10" s="38"/>
      <c r="Y10" s="38"/>
      <c r="Z10" s="41"/>
      <c r="AA10" s="41"/>
      <c r="AB10" s="90"/>
    </row>
    <row r="11" spans="1:28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J11" s="90"/>
      <c r="K11" s="90"/>
      <c r="L11" s="90"/>
      <c r="M11" s="90"/>
      <c r="N11" s="90"/>
      <c r="O11" s="90"/>
      <c r="P11" s="90"/>
      <c r="Q11" s="90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90"/>
    </row>
    <row r="12" spans="1:28" ht="27" x14ac:dyDescent="0.2">
      <c r="A12" s="2" t="s">
        <v>177</v>
      </c>
      <c r="B12" s="38"/>
      <c r="C12" s="38">
        <v>0.83</v>
      </c>
      <c r="D12" s="38">
        <v>0.32</v>
      </c>
      <c r="E12" s="79">
        <v>0.3</v>
      </c>
      <c r="F12" s="38">
        <v>2.5000000000000001E-2</v>
      </c>
      <c r="G12" s="38">
        <v>4.0000000000000001E-3</v>
      </c>
      <c r="H12" s="38">
        <v>4.16</v>
      </c>
      <c r="I12" s="38">
        <v>4.84</v>
      </c>
      <c r="J12" s="38">
        <v>1.87</v>
      </c>
      <c r="K12" s="38">
        <v>5.76</v>
      </c>
      <c r="L12" s="38">
        <v>0.22</v>
      </c>
      <c r="M12" s="38"/>
      <c r="N12" s="35">
        <v>0.1</v>
      </c>
      <c r="O12" s="35">
        <v>0.21</v>
      </c>
      <c r="P12" s="35">
        <v>7.1999999999999998E-3</v>
      </c>
      <c r="Q12" s="35">
        <v>7.0000000000000001E-3</v>
      </c>
      <c r="R12" s="38">
        <v>0.03</v>
      </c>
      <c r="S12" s="38"/>
      <c r="T12" s="38"/>
      <c r="U12" s="28"/>
      <c r="V12" s="28"/>
      <c r="W12" s="28"/>
      <c r="X12" s="40">
        <v>11</v>
      </c>
      <c r="Y12" s="40">
        <v>133.1</v>
      </c>
      <c r="Z12" s="42">
        <v>0.6</v>
      </c>
      <c r="AA12" s="105"/>
      <c r="AB12" s="90"/>
    </row>
    <row r="13" spans="1:28" ht="15" thickBot="1" x14ac:dyDescent="0.25">
      <c r="A13" s="43" t="s">
        <v>58</v>
      </c>
      <c r="B13" s="44">
        <v>0.76</v>
      </c>
      <c r="C13" s="44">
        <v>0.85399999999999998</v>
      </c>
      <c r="D13" s="44">
        <v>0.33</v>
      </c>
      <c r="E13" s="44">
        <v>0.31</v>
      </c>
      <c r="F13" s="44">
        <v>2.5999999999999999E-2</v>
      </c>
      <c r="G13" s="44">
        <v>4.8999999999999998E-3</v>
      </c>
      <c r="H13" s="45">
        <v>4.09</v>
      </c>
      <c r="I13" s="44">
        <v>4.87</v>
      </c>
      <c r="J13" s="44">
        <v>1.89</v>
      </c>
      <c r="K13" s="44">
        <v>5.82</v>
      </c>
      <c r="L13" s="44">
        <v>0.23</v>
      </c>
      <c r="M13" s="41"/>
      <c r="N13" s="38">
        <v>0.105</v>
      </c>
      <c r="O13" s="38">
        <v>0.2</v>
      </c>
      <c r="P13" s="38">
        <v>1E-3</v>
      </c>
      <c r="Q13" s="38">
        <v>7.3000000000000001E-3</v>
      </c>
      <c r="R13" s="38">
        <v>2.9000000000000001E-2</v>
      </c>
      <c r="S13" s="44"/>
      <c r="T13" s="44"/>
      <c r="U13" s="46"/>
      <c r="V13" s="46"/>
      <c r="W13" s="46"/>
      <c r="X13" s="47"/>
      <c r="Y13" s="47"/>
      <c r="Z13" s="48"/>
      <c r="AA13" s="90"/>
      <c r="AB13" s="90"/>
    </row>
    <row r="14" spans="1:28" ht="15" customHeight="1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  <c r="AA14" s="90"/>
      <c r="AB14" s="90"/>
    </row>
    <row r="15" spans="1:28" ht="14.25" customHeight="1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  <c r="AA15" s="90"/>
      <c r="AB15" s="90"/>
    </row>
    <row r="16" spans="1:28" ht="14.25" customHeight="1" x14ac:dyDescent="0.2">
      <c r="A16" s="142" t="s">
        <v>179</v>
      </c>
      <c r="B16" s="143"/>
      <c r="C16" s="144">
        <v>0.43055555555555558</v>
      </c>
      <c r="D16" s="145"/>
      <c r="E16" s="142" t="s">
        <v>77</v>
      </c>
      <c r="F16" s="143"/>
      <c r="G16" s="52">
        <v>0.47222222222222227</v>
      </c>
      <c r="H16" s="146" t="s">
        <v>78</v>
      </c>
      <c r="I16" s="147"/>
      <c r="J16" s="53">
        <v>65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0.45833333333333331</v>
      </c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  <c r="AA16" s="90"/>
      <c r="AB16" s="90"/>
    </row>
    <row r="17" spans="1:28" ht="14.25" customHeight="1" x14ac:dyDescent="0.2">
      <c r="A17" s="142" t="s">
        <v>81</v>
      </c>
      <c r="B17" s="143"/>
      <c r="C17" s="144">
        <v>0.43402777777777773</v>
      </c>
      <c r="D17" s="145"/>
      <c r="E17" s="142" t="s">
        <v>82</v>
      </c>
      <c r="F17" s="143"/>
      <c r="G17" s="52">
        <v>0.47291666666666665</v>
      </c>
      <c r="H17" s="146" t="s">
        <v>181</v>
      </c>
      <c r="I17" s="147"/>
      <c r="J17" s="53">
        <v>185</v>
      </c>
      <c r="K17" s="148" t="s">
        <v>83</v>
      </c>
      <c r="L17" s="143"/>
      <c r="M17" s="158" t="s">
        <v>182</v>
      </c>
      <c r="N17" s="149"/>
      <c r="O17" s="151"/>
      <c r="P17" s="58" t="s">
        <v>84</v>
      </c>
      <c r="Q17" s="54" t="s">
        <v>237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  <c r="AA17" s="90"/>
      <c r="AB17" s="90"/>
    </row>
    <row r="18" spans="1:28" ht="14.25" customHeight="1" x14ac:dyDescent="0.2">
      <c r="A18" s="142" t="s">
        <v>86</v>
      </c>
      <c r="B18" s="143"/>
      <c r="C18" s="144">
        <v>0.43541666666666662</v>
      </c>
      <c r="D18" s="145"/>
      <c r="E18" s="142" t="s">
        <v>183</v>
      </c>
      <c r="F18" s="143"/>
      <c r="G18" s="52">
        <v>0.48958333333333331</v>
      </c>
      <c r="H18" s="146" t="s">
        <v>87</v>
      </c>
      <c r="I18" s="147"/>
      <c r="J18" s="53">
        <v>22</v>
      </c>
      <c r="K18" s="159" t="s">
        <v>184</v>
      </c>
      <c r="L18" s="160"/>
      <c r="M18" s="159">
        <v>15</v>
      </c>
      <c r="N18" s="161"/>
      <c r="O18" s="150" t="s">
        <v>88</v>
      </c>
      <c r="P18" s="54" t="s">
        <v>80</v>
      </c>
      <c r="Q18" s="55">
        <v>0.4548611111111111</v>
      </c>
      <c r="R18" s="55"/>
      <c r="S18" s="56"/>
      <c r="T18" s="57"/>
      <c r="U18" s="140" t="s">
        <v>185</v>
      </c>
      <c r="V18" s="141"/>
      <c r="W18" s="35"/>
      <c r="X18" s="35"/>
      <c r="Y18" s="35"/>
      <c r="Z18" s="36"/>
      <c r="AA18" s="90"/>
      <c r="AB18" s="90"/>
    </row>
    <row r="19" spans="1:28" ht="14.25" customHeight="1" x14ac:dyDescent="0.2">
      <c r="A19" s="142" t="s">
        <v>89</v>
      </c>
      <c r="B19" s="143"/>
      <c r="C19" s="144">
        <v>0.44097222222222227</v>
      </c>
      <c r="D19" s="145"/>
      <c r="E19" s="142" t="s">
        <v>90</v>
      </c>
      <c r="F19" s="143"/>
      <c r="G19" s="52">
        <v>0.4916666666666667</v>
      </c>
      <c r="H19" s="159" t="s">
        <v>186</v>
      </c>
      <c r="I19" s="160"/>
      <c r="J19" s="60"/>
      <c r="K19" s="166" t="s">
        <v>91</v>
      </c>
      <c r="L19" s="147"/>
      <c r="M19" s="148">
        <v>7</v>
      </c>
      <c r="N19" s="149"/>
      <c r="O19" s="151"/>
      <c r="P19" s="58" t="s">
        <v>84</v>
      </c>
      <c r="Q19" s="61">
        <v>10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  <c r="AA19" s="90"/>
      <c r="AB19" s="90"/>
    </row>
    <row r="20" spans="1:28" ht="14.25" customHeight="1" x14ac:dyDescent="0.2">
      <c r="A20" s="142" t="s">
        <v>87</v>
      </c>
      <c r="B20" s="143"/>
      <c r="C20" s="144">
        <v>0.44444444444444442</v>
      </c>
      <c r="D20" s="145"/>
      <c r="E20" s="142" t="s">
        <v>188</v>
      </c>
      <c r="F20" s="143"/>
      <c r="G20" s="52">
        <v>0.49305555555555558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/>
      <c r="R20" s="28">
        <v>6</v>
      </c>
      <c r="S20" s="28"/>
      <c r="T20" s="29"/>
      <c r="U20" s="140" t="s">
        <v>191</v>
      </c>
      <c r="V20" s="141"/>
      <c r="W20" s="35"/>
      <c r="X20" s="35"/>
      <c r="Y20" s="35"/>
      <c r="Z20" s="36"/>
      <c r="AA20" s="90"/>
      <c r="AB20" s="90"/>
    </row>
    <row r="21" spans="1:28" ht="14.25" customHeight="1" x14ac:dyDescent="0.2">
      <c r="A21" s="142" t="s">
        <v>92</v>
      </c>
      <c r="B21" s="143"/>
      <c r="C21" s="144">
        <v>0.4548611111111111</v>
      </c>
      <c r="D21" s="145"/>
      <c r="E21" s="142" t="s">
        <v>192</v>
      </c>
      <c r="F21" s="143"/>
      <c r="G21" s="63">
        <v>0.50208333333333333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  <c r="AA21" s="90"/>
      <c r="AB21" s="90"/>
    </row>
    <row r="22" spans="1:28" ht="14.25" customHeight="1" x14ac:dyDescent="0.2">
      <c r="A22" s="142" t="s">
        <v>94</v>
      </c>
      <c r="B22" s="143"/>
      <c r="C22" s="144"/>
      <c r="D22" s="145"/>
      <c r="E22" s="169" t="s">
        <v>194</v>
      </c>
      <c r="F22" s="160"/>
      <c r="G22" s="64">
        <v>0.50347222222222221</v>
      </c>
      <c r="H22" s="146" t="s">
        <v>81</v>
      </c>
      <c r="I22" s="147"/>
      <c r="J22" s="106">
        <v>1585</v>
      </c>
      <c r="K22" s="170" t="s">
        <v>77</v>
      </c>
      <c r="L22" s="171"/>
      <c r="M22" s="159">
        <v>1620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  <c r="AA22" s="90"/>
      <c r="AB22" s="90"/>
    </row>
    <row r="23" spans="1:28" ht="14.25" customHeight="1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0.50694444444444442</v>
      </c>
      <c r="H23" s="146" t="s">
        <v>97</v>
      </c>
      <c r="I23" s="147"/>
      <c r="J23" s="53"/>
      <c r="K23" s="170" t="s">
        <v>197</v>
      </c>
      <c r="L23" s="171"/>
      <c r="M23" s="159"/>
      <c r="N23" s="161"/>
      <c r="O23" s="164" t="s">
        <v>45</v>
      </c>
      <c r="P23" s="165"/>
      <c r="Q23" s="53">
        <v>15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  <c r="AA23" s="90"/>
      <c r="AB23" s="90"/>
    </row>
    <row r="24" spans="1:28" ht="15" customHeight="1" x14ac:dyDescent="0.2">
      <c r="A24" s="142"/>
      <c r="B24" s="143"/>
      <c r="C24" s="144"/>
      <c r="D24" s="145"/>
      <c r="E24" s="142" t="s">
        <v>99</v>
      </c>
      <c r="F24" s="143"/>
      <c r="G24" s="107" t="s">
        <v>236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  <c r="AA24" s="90"/>
      <c r="AB24" s="90"/>
    </row>
    <row r="25" spans="1:28" ht="14.25" customHeight="1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1627</v>
      </c>
      <c r="K25" s="166" t="s">
        <v>104</v>
      </c>
      <c r="L25" s="147"/>
      <c r="M25" s="148">
        <v>1504</v>
      </c>
      <c r="N25" s="149"/>
      <c r="O25" s="176" t="s">
        <v>200</v>
      </c>
      <c r="P25" s="177"/>
      <c r="Q25" s="38"/>
      <c r="R25" s="28"/>
      <c r="S25" s="28"/>
      <c r="T25" s="29"/>
      <c r="U25" s="178" t="s">
        <v>238</v>
      </c>
      <c r="V25" s="179"/>
      <c r="W25" s="179"/>
      <c r="X25" s="179"/>
      <c r="Y25" s="179"/>
      <c r="Z25" s="180"/>
      <c r="AA25" s="90"/>
      <c r="AB25" s="90"/>
    </row>
    <row r="26" spans="1:28" ht="14.25" customHeight="1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11</v>
      </c>
      <c r="R26" s="28"/>
      <c r="S26" s="28"/>
      <c r="T26" s="29"/>
      <c r="U26" s="181"/>
      <c r="V26" s="182"/>
      <c r="W26" s="182"/>
      <c r="X26" s="182"/>
      <c r="Y26" s="182"/>
      <c r="Z26" s="183"/>
      <c r="AA26" s="90"/>
      <c r="AB26" s="90"/>
    </row>
    <row r="27" spans="1:28" ht="14.25" customHeight="1" x14ac:dyDescent="0.2">
      <c r="A27" s="142" t="s">
        <v>103</v>
      </c>
      <c r="B27" s="143"/>
      <c r="C27" s="144">
        <v>0.46527777777777773</v>
      </c>
      <c r="D27" s="145"/>
      <c r="E27" s="142" t="s">
        <v>106</v>
      </c>
      <c r="F27" s="143"/>
      <c r="G27" s="67">
        <v>90</v>
      </c>
      <c r="H27" s="187" t="s">
        <v>107</v>
      </c>
      <c r="I27" s="188"/>
      <c r="J27" s="189"/>
      <c r="K27" s="166">
        <v>2250.92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  <c r="AA27" s="90"/>
      <c r="AB27" s="90"/>
    </row>
    <row r="28" spans="1:28" ht="14.25" customHeight="1" x14ac:dyDescent="0.2">
      <c r="A28" s="142" t="s">
        <v>108</v>
      </c>
      <c r="B28" s="143"/>
      <c r="C28" s="193">
        <v>30</v>
      </c>
      <c r="D28" s="194"/>
      <c r="E28" s="142" t="s">
        <v>109</v>
      </c>
      <c r="F28" s="143"/>
      <c r="G28" s="67">
        <v>516</v>
      </c>
      <c r="H28" s="187" t="s">
        <v>110</v>
      </c>
      <c r="I28" s="188"/>
      <c r="J28" s="189"/>
      <c r="K28" s="166">
        <v>2251.11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  <c r="AA28" s="90"/>
      <c r="AB28" s="90"/>
    </row>
    <row r="29" spans="1:28" ht="14.25" customHeight="1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925</v>
      </c>
      <c r="H29" s="187" t="s">
        <v>113</v>
      </c>
      <c r="I29" s="188"/>
      <c r="J29" s="189"/>
      <c r="K29" s="166">
        <v>1900</v>
      </c>
      <c r="L29" s="162"/>
      <c r="M29" s="162"/>
      <c r="N29" s="163"/>
      <c r="O29" s="195" t="s">
        <v>205</v>
      </c>
      <c r="P29" s="196"/>
      <c r="Q29" s="90"/>
      <c r="R29" s="53"/>
      <c r="S29" s="28"/>
      <c r="T29" s="29"/>
      <c r="U29" s="181"/>
      <c r="V29" s="182"/>
      <c r="W29" s="182"/>
      <c r="X29" s="182"/>
      <c r="Y29" s="182"/>
      <c r="Z29" s="183"/>
      <c r="AA29" s="90"/>
      <c r="AB29" s="90"/>
    </row>
    <row r="30" spans="1:28" ht="15" customHeight="1" thickBot="1" x14ac:dyDescent="0.25">
      <c r="A30" s="197" t="s">
        <v>114</v>
      </c>
      <c r="B30" s="198"/>
      <c r="C30" s="193">
        <v>50</v>
      </c>
      <c r="D30" s="194"/>
      <c r="E30" s="199" t="s">
        <v>206</v>
      </c>
      <c r="F30" s="200"/>
      <c r="G30" s="68">
        <v>1447</v>
      </c>
      <c r="H30" s="199" t="s">
        <v>115</v>
      </c>
      <c r="I30" s="201"/>
      <c r="J30" s="200"/>
      <c r="K30" s="202">
        <f>1900/26.8</f>
        <v>70.895522388059703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  <c r="AA30" s="90"/>
      <c r="AB30" s="90"/>
    </row>
    <row r="31" spans="1:28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90"/>
      <c r="AA31" s="90"/>
      <c r="AB31" s="90"/>
    </row>
    <row r="32" spans="1:28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90"/>
      <c r="AB32" s="90"/>
    </row>
    <row r="33" spans="1:28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90"/>
      <c r="AB33" s="90"/>
    </row>
    <row r="34" spans="1:28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90"/>
      <c r="M34" s="90"/>
      <c r="N34" s="90"/>
      <c r="O34" s="90"/>
      <c r="P34" s="90"/>
      <c r="Q34" s="90"/>
      <c r="R34" s="90"/>
      <c r="S34" s="74"/>
      <c r="T34" s="78"/>
      <c r="U34" s="74"/>
      <c r="V34" s="74"/>
      <c r="W34" s="74"/>
      <c r="X34" s="74"/>
      <c r="Y34" s="74"/>
      <c r="Z34" s="74"/>
      <c r="AA34" s="90"/>
      <c r="AB34" s="90"/>
    </row>
    <row r="35" spans="1:28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90"/>
      <c r="AB35" s="90"/>
    </row>
    <row r="36" spans="1:28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</row>
    <row r="37" spans="1:28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</row>
    <row r="38" spans="1:28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</row>
    <row r="39" spans="1:28" x14ac:dyDescent="0.2">
      <c r="A39" s="93" t="s">
        <v>210</v>
      </c>
      <c r="B39" s="90">
        <v>5</v>
      </c>
      <c r="C39" s="74"/>
      <c r="D39" s="74" t="s">
        <v>211</v>
      </c>
      <c r="E39" s="90" t="s">
        <v>212</v>
      </c>
      <c r="F39" s="90"/>
      <c r="G39" s="74" t="s">
        <v>213</v>
      </c>
      <c r="H39" s="90" t="s">
        <v>214</v>
      </c>
      <c r="I39" s="90" t="s">
        <v>215</v>
      </c>
      <c r="J39" s="90" t="s">
        <v>216</v>
      </c>
      <c r="K39" s="90"/>
      <c r="L39" s="90"/>
      <c r="M39" s="90"/>
      <c r="N39" s="90"/>
      <c r="O39" s="90"/>
      <c r="P39" s="90"/>
      <c r="Q39" s="90"/>
      <c r="R39" s="90"/>
      <c r="S39" s="90"/>
      <c r="T39" s="93" t="s">
        <v>217</v>
      </c>
      <c r="U39" s="108" t="s">
        <v>218</v>
      </c>
      <c r="V39" s="90"/>
      <c r="W39" s="90"/>
      <c r="X39" s="90"/>
      <c r="Y39" s="90"/>
      <c r="Z39" s="90"/>
      <c r="AA39" s="90"/>
      <c r="AB39" s="90"/>
    </row>
    <row r="40" spans="1:28" x14ac:dyDescent="0.2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</row>
    <row r="41" spans="1:28" x14ac:dyDescent="0.2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opLeftCell="N9" workbookViewId="0">
      <selection sqref="A1:Z40"/>
    </sheetView>
  </sheetViews>
  <sheetFormatPr defaultRowHeight="14.25" x14ac:dyDescent="0.2"/>
  <cols>
    <col min="1" max="16384" width="9" style="90"/>
  </cols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412</v>
      </c>
      <c r="J1" s="15"/>
      <c r="K1" s="15" t="s">
        <v>159</v>
      </c>
      <c r="L1" s="17"/>
      <c r="M1" s="18"/>
      <c r="N1" s="19"/>
      <c r="O1" s="19"/>
      <c r="P1" s="114" t="s">
        <v>413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414</v>
      </c>
      <c r="B3" s="22" t="s">
        <v>415</v>
      </c>
      <c r="C3" s="23">
        <v>6</v>
      </c>
      <c r="D3" s="134">
        <v>33</v>
      </c>
      <c r="E3" s="135"/>
      <c r="F3" s="117" t="s">
        <v>416</v>
      </c>
      <c r="G3" s="119"/>
      <c r="H3" s="117" t="s">
        <v>417</v>
      </c>
      <c r="I3" s="119"/>
      <c r="J3" s="136" t="s">
        <v>418</v>
      </c>
      <c r="K3" s="137"/>
      <c r="L3" s="136" t="s">
        <v>419</v>
      </c>
      <c r="M3" s="137"/>
      <c r="N3" s="117"/>
      <c r="O3" s="119"/>
      <c r="P3" s="117"/>
      <c r="Q3" s="119"/>
      <c r="R3" s="117"/>
      <c r="S3" s="118"/>
      <c r="T3" s="119"/>
      <c r="U3" s="120">
        <v>25.02</v>
      </c>
      <c r="V3" s="121"/>
      <c r="W3" s="121"/>
      <c r="X3" s="121"/>
      <c r="Y3" s="121">
        <v>25.02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248</v>
      </c>
      <c r="C5" s="30" t="s">
        <v>420</v>
      </c>
      <c r="D5" s="30" t="s">
        <v>421</v>
      </c>
      <c r="E5" s="30" t="s">
        <v>165</v>
      </c>
      <c r="F5" s="85" t="s">
        <v>422</v>
      </c>
      <c r="G5" s="85" t="s">
        <v>166</v>
      </c>
      <c r="H5" s="85" t="s">
        <v>423</v>
      </c>
      <c r="I5" s="85" t="s">
        <v>424</v>
      </c>
      <c r="J5" s="85" t="s">
        <v>425</v>
      </c>
      <c r="K5" s="85" t="s">
        <v>426</v>
      </c>
      <c r="L5" s="85" t="s">
        <v>170</v>
      </c>
      <c r="M5" s="85" t="s">
        <v>427</v>
      </c>
      <c r="N5" s="85" t="s">
        <v>428</v>
      </c>
      <c r="O5" s="85" t="s">
        <v>428</v>
      </c>
      <c r="P5" s="85" t="s">
        <v>171</v>
      </c>
      <c r="Q5" s="85" t="s">
        <v>172</v>
      </c>
      <c r="R5" s="85" t="s">
        <v>429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248</v>
      </c>
      <c r="C7" s="30" t="s">
        <v>430</v>
      </c>
      <c r="D7" s="30" t="s">
        <v>421</v>
      </c>
      <c r="E7" s="30" t="s">
        <v>165</v>
      </c>
      <c r="F7" s="85" t="s">
        <v>422</v>
      </c>
      <c r="G7" s="85" t="s">
        <v>166</v>
      </c>
      <c r="H7" s="85" t="s">
        <v>423</v>
      </c>
      <c r="I7" s="85" t="s">
        <v>424</v>
      </c>
      <c r="J7" s="85" t="s">
        <v>425</v>
      </c>
      <c r="K7" s="85" t="s">
        <v>426</v>
      </c>
      <c r="L7" s="85" t="s">
        <v>170</v>
      </c>
      <c r="M7" s="85" t="s">
        <v>427</v>
      </c>
      <c r="N7" s="85" t="s">
        <v>428</v>
      </c>
      <c r="O7" s="85" t="s">
        <v>428</v>
      </c>
      <c r="P7" s="85" t="s">
        <v>171</v>
      </c>
      <c r="Q7" s="85" t="s">
        <v>172</v>
      </c>
      <c r="R7" s="30" t="s">
        <v>431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0.83</v>
      </c>
      <c r="D8" s="35">
        <v>0.32</v>
      </c>
      <c r="E8" s="37">
        <v>0.32</v>
      </c>
      <c r="F8" s="35">
        <v>2.7E-2</v>
      </c>
      <c r="G8" s="35">
        <v>0.01</v>
      </c>
      <c r="H8" s="35" t="s">
        <v>446</v>
      </c>
      <c r="I8" s="35">
        <v>4.8600000000000003</v>
      </c>
      <c r="J8" s="35">
        <v>1.97</v>
      </c>
      <c r="K8" s="35">
        <v>5.85</v>
      </c>
      <c r="L8" s="35">
        <v>0.3</v>
      </c>
      <c r="M8" s="35">
        <v>6.0999999999999999E-2</v>
      </c>
      <c r="N8" s="35">
        <v>0.12</v>
      </c>
      <c r="O8" s="35">
        <v>0.2</v>
      </c>
      <c r="P8" s="35">
        <v>1.5E-3</v>
      </c>
      <c r="Q8" s="35">
        <v>7.6E-3</v>
      </c>
      <c r="R8" s="38">
        <v>9.9000000000000005E-2</v>
      </c>
      <c r="S8" s="39"/>
      <c r="T8" s="38"/>
      <c r="X8" s="90">
        <v>21.3</v>
      </c>
      <c r="Y8" s="90">
        <v>209.9</v>
      </c>
      <c r="Z8" s="90">
        <v>5.0999999999999996</v>
      </c>
    </row>
    <row r="9" spans="1:26" ht="27" x14ac:dyDescent="0.2">
      <c r="A9" s="2" t="s">
        <v>56</v>
      </c>
      <c r="B9" s="38"/>
      <c r="C9" s="91">
        <v>0.85</v>
      </c>
      <c r="D9" s="40" t="s">
        <v>451</v>
      </c>
      <c r="E9" s="38">
        <v>0.32</v>
      </c>
      <c r="F9" s="38">
        <v>2.7E-2</v>
      </c>
      <c r="G9" s="38">
        <v>3.0000000000000001E-3</v>
      </c>
      <c r="H9" s="38">
        <v>4.01</v>
      </c>
      <c r="I9" s="38">
        <v>4.87</v>
      </c>
      <c r="J9" s="38">
        <v>1.96</v>
      </c>
      <c r="K9" s="41">
        <v>5.82</v>
      </c>
      <c r="L9" s="41">
        <v>0.3</v>
      </c>
      <c r="M9" s="41">
        <v>6.2E-2</v>
      </c>
      <c r="N9" s="104">
        <v>0.112</v>
      </c>
      <c r="O9" s="104">
        <v>0.2</v>
      </c>
      <c r="P9" s="104">
        <v>1E-3</v>
      </c>
      <c r="Q9" s="104">
        <v>7.6E-3</v>
      </c>
      <c r="R9" s="38">
        <v>7.3999999999999996E-2</v>
      </c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0.84299999999999997</v>
      </c>
      <c r="D12" s="38">
        <v>0.40200000000000002</v>
      </c>
      <c r="E12" s="79" t="s">
        <v>452</v>
      </c>
      <c r="F12" s="79">
        <v>2.7E-2</v>
      </c>
      <c r="G12" s="38">
        <v>3.0000000000000001E-3</v>
      </c>
      <c r="H12" s="38">
        <v>4.01</v>
      </c>
      <c r="I12" s="38">
        <v>4.88</v>
      </c>
      <c r="J12" s="38">
        <v>1.97</v>
      </c>
      <c r="K12" s="38">
        <v>5.83</v>
      </c>
      <c r="L12" s="38">
        <v>0.28999999999999998</v>
      </c>
      <c r="M12" s="38">
        <v>0.06</v>
      </c>
      <c r="N12" s="35">
        <v>0.12</v>
      </c>
      <c r="O12" s="35" t="s">
        <v>453</v>
      </c>
      <c r="P12" s="35">
        <v>1E-3</v>
      </c>
      <c r="Q12" s="35">
        <v>7.7000000000000002E-3</v>
      </c>
      <c r="R12" s="38">
        <v>9.0999999999999998E-2</v>
      </c>
      <c r="S12" s="38"/>
      <c r="T12" s="38"/>
      <c r="U12" s="28"/>
      <c r="V12" s="28"/>
      <c r="W12" s="28"/>
      <c r="X12" s="40">
        <v>10.5</v>
      </c>
      <c r="Y12" s="40">
        <v>9.1</v>
      </c>
      <c r="Z12" s="42">
        <v>0.9</v>
      </c>
    </row>
    <row r="13" spans="1:26" ht="15" thickBot="1" x14ac:dyDescent="0.25">
      <c r="A13" s="43" t="s">
        <v>58</v>
      </c>
      <c r="B13" s="44">
        <v>0.76200000000000001</v>
      </c>
      <c r="C13" s="44">
        <v>0.86</v>
      </c>
      <c r="D13" s="44">
        <v>0.41</v>
      </c>
      <c r="E13" s="44">
        <v>0.32</v>
      </c>
      <c r="F13" s="44">
        <v>2.5999999999999999E-2</v>
      </c>
      <c r="G13" s="44">
        <v>3.0000000000000001E-3</v>
      </c>
      <c r="H13" s="45">
        <v>4.03</v>
      </c>
      <c r="I13" s="44">
        <v>4.84</v>
      </c>
      <c r="J13" s="44">
        <v>1.97</v>
      </c>
      <c r="K13" s="44">
        <v>5.83</v>
      </c>
      <c r="L13" s="44">
        <v>0.3</v>
      </c>
      <c r="M13" s="41">
        <v>0.06</v>
      </c>
      <c r="N13" s="38">
        <v>0.12</v>
      </c>
      <c r="O13" s="38">
        <v>0.2</v>
      </c>
      <c r="P13" s="38">
        <v>1.2999999999999999E-3</v>
      </c>
      <c r="Q13" s="38">
        <v>7.7000000000000002E-3</v>
      </c>
      <c r="R13" s="38">
        <v>8.2000000000000003E-2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0.91666666666666663</v>
      </c>
      <c r="D16" s="145"/>
      <c r="E16" s="142" t="s">
        <v>77</v>
      </c>
      <c r="F16" s="143"/>
      <c r="G16" s="52">
        <v>0.96527777777777779</v>
      </c>
      <c r="H16" s="146" t="s">
        <v>78</v>
      </c>
      <c r="I16" s="147"/>
      <c r="J16" s="53">
        <v>60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0.92013888888888884</v>
      </c>
      <c r="D17" s="145"/>
      <c r="E17" s="142" t="s">
        <v>82</v>
      </c>
      <c r="F17" s="143"/>
      <c r="G17" s="52">
        <v>0.96666666666666667</v>
      </c>
      <c r="H17" s="146" t="s">
        <v>181</v>
      </c>
      <c r="I17" s="147"/>
      <c r="J17" s="53">
        <v>165</v>
      </c>
      <c r="K17" s="148" t="s">
        <v>83</v>
      </c>
      <c r="L17" s="143"/>
      <c r="M17" s="158" t="s">
        <v>450</v>
      </c>
      <c r="N17" s="149"/>
      <c r="O17" s="151"/>
      <c r="P17" s="58" t="s">
        <v>84</v>
      </c>
      <c r="Q17" s="54"/>
      <c r="R17" s="54" t="s">
        <v>447</v>
      </c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0.92152777777777783</v>
      </c>
      <c r="D18" s="145"/>
      <c r="E18" s="142" t="s">
        <v>183</v>
      </c>
      <c r="F18" s="143"/>
      <c r="G18" s="52">
        <v>0.98402777777777783</v>
      </c>
      <c r="H18" s="146" t="s">
        <v>87</v>
      </c>
      <c r="I18" s="147"/>
      <c r="J18" s="53">
        <v>22</v>
      </c>
      <c r="K18" s="159" t="s">
        <v>184</v>
      </c>
      <c r="L18" s="160"/>
      <c r="M18" s="159">
        <v>20</v>
      </c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0.92847222222222225</v>
      </c>
      <c r="D19" s="145"/>
      <c r="E19" s="142" t="s">
        <v>90</v>
      </c>
      <c r="F19" s="143"/>
      <c r="G19" s="52">
        <v>0.98611111111111116</v>
      </c>
      <c r="H19" s="159" t="s">
        <v>186</v>
      </c>
      <c r="I19" s="160"/>
      <c r="J19" s="60"/>
      <c r="K19" s="166" t="s">
        <v>91</v>
      </c>
      <c r="L19" s="147"/>
      <c r="M19" s="148">
        <v>7</v>
      </c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0.93055555555555547</v>
      </c>
      <c r="D20" s="145"/>
      <c r="E20" s="142" t="s">
        <v>188</v>
      </c>
      <c r="F20" s="143"/>
      <c r="G20" s="52">
        <v>0.98611111111111116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10</v>
      </c>
      <c r="R20" s="28">
        <v>8</v>
      </c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0.94097222222222221</v>
      </c>
      <c r="D21" s="145"/>
      <c r="E21" s="142" t="s">
        <v>192</v>
      </c>
      <c r="F21" s="143"/>
      <c r="G21" s="63">
        <v>0.99652777777777779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>
        <v>13.444444444444445</v>
      </c>
      <c r="D22" s="145"/>
      <c r="E22" s="169" t="s">
        <v>194</v>
      </c>
      <c r="F22" s="160"/>
      <c r="G22" s="64">
        <v>0.99791666666666667</v>
      </c>
      <c r="H22" s="146" t="s">
        <v>81</v>
      </c>
      <c r="I22" s="147"/>
      <c r="J22" s="106">
        <v>1530</v>
      </c>
      <c r="K22" s="170" t="s">
        <v>77</v>
      </c>
      <c r="L22" s="171"/>
      <c r="M22" s="159">
        <v>1595</v>
      </c>
      <c r="N22" s="161"/>
      <c r="O22" s="164" t="s">
        <v>195</v>
      </c>
      <c r="P22" s="165"/>
      <c r="Q22" s="38">
        <v>13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1</v>
      </c>
      <c r="H23" s="146" t="s">
        <v>97</v>
      </c>
      <c r="I23" s="147"/>
      <c r="J23" s="53">
        <v>1553</v>
      </c>
      <c r="K23" s="170" t="s">
        <v>197</v>
      </c>
      <c r="L23" s="171"/>
      <c r="M23" s="159"/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 t="s">
        <v>454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1600</v>
      </c>
      <c r="K25" s="166" t="s">
        <v>104</v>
      </c>
      <c r="L25" s="147"/>
      <c r="M25" s="148">
        <v>1489</v>
      </c>
      <c r="N25" s="149"/>
      <c r="O25" s="176" t="s">
        <v>200</v>
      </c>
      <c r="P25" s="177"/>
      <c r="Q25" s="38"/>
      <c r="R25" s="28"/>
      <c r="S25" s="28"/>
      <c r="T25" s="29"/>
      <c r="U25" s="178" t="s">
        <v>439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/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>
        <v>0.95833333333333337</v>
      </c>
      <c r="D27" s="145"/>
      <c r="E27" s="142" t="s">
        <v>106</v>
      </c>
      <c r="F27" s="143"/>
      <c r="G27" s="67">
        <v>80</v>
      </c>
      <c r="H27" s="187" t="s">
        <v>107</v>
      </c>
      <c r="I27" s="188"/>
      <c r="J27" s="189"/>
      <c r="K27" s="166">
        <v>2253.29</v>
      </c>
      <c r="L27" s="162"/>
      <c r="M27" s="162"/>
      <c r="N27" s="163"/>
      <c r="O27" s="167" t="s">
        <v>449</v>
      </c>
      <c r="P27" s="168"/>
      <c r="Q27" s="38"/>
      <c r="R27" s="28">
        <v>25</v>
      </c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36</v>
      </c>
      <c r="D28" s="194"/>
      <c r="E28" s="142" t="s">
        <v>109</v>
      </c>
      <c r="F28" s="143"/>
      <c r="G28" s="67">
        <v>540</v>
      </c>
      <c r="H28" s="187" t="s">
        <v>110</v>
      </c>
      <c r="I28" s="188"/>
      <c r="J28" s="189"/>
      <c r="K28" s="166">
        <v>2253.5500000000002</v>
      </c>
      <c r="L28" s="162"/>
      <c r="M28" s="162"/>
      <c r="N28" s="163"/>
      <c r="O28" s="195" t="s">
        <v>448</v>
      </c>
      <c r="P28" s="196"/>
      <c r="Q28" s="53">
        <v>20</v>
      </c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971</v>
      </c>
      <c r="H29" s="187" t="s">
        <v>113</v>
      </c>
      <c r="I29" s="188"/>
      <c r="J29" s="189"/>
      <c r="K29" s="166">
        <v>2600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>
        <v>60</v>
      </c>
      <c r="D30" s="194"/>
      <c r="E30" s="199" t="s">
        <v>206</v>
      </c>
      <c r="F30" s="200"/>
      <c r="G30" s="68">
        <v>1555</v>
      </c>
      <c r="H30" s="199" t="s">
        <v>115</v>
      </c>
      <c r="I30" s="201"/>
      <c r="J30" s="200"/>
      <c r="K30" s="202">
        <f>2600/25.02</f>
        <v>103.91686650679456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210</v>
      </c>
      <c r="C39" s="74"/>
      <c r="D39" s="74" t="s">
        <v>211</v>
      </c>
      <c r="E39" s="90" t="s">
        <v>406</v>
      </c>
      <c r="G39" s="74" t="s">
        <v>213</v>
      </c>
      <c r="H39" s="90" t="s">
        <v>407</v>
      </c>
      <c r="I39" s="90" t="s">
        <v>408</v>
      </c>
      <c r="J39" s="90" t="s">
        <v>409</v>
      </c>
      <c r="T39" s="93" t="s">
        <v>217</v>
      </c>
      <c r="U39" s="90" t="s">
        <v>410</v>
      </c>
    </row>
  </sheetData>
  <mergeCells count="140"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K35" sqref="K35"/>
    </sheetView>
  </sheetViews>
  <sheetFormatPr defaultRowHeight="14.25" x14ac:dyDescent="0.2"/>
  <cols>
    <col min="1" max="16384" width="9" style="90"/>
  </cols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412</v>
      </c>
      <c r="J1" s="15"/>
      <c r="K1" s="15" t="s">
        <v>159</v>
      </c>
      <c r="L1" s="17"/>
      <c r="M1" s="18"/>
      <c r="N1" s="19"/>
      <c r="O1" s="19"/>
      <c r="P1" s="114" t="s">
        <v>413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440</v>
      </c>
      <c r="B3" s="22" t="s">
        <v>441</v>
      </c>
      <c r="C3" s="23">
        <v>10</v>
      </c>
      <c r="D3" s="134">
        <v>33</v>
      </c>
      <c r="E3" s="135"/>
      <c r="F3" s="117" t="s">
        <v>442</v>
      </c>
      <c r="G3" s="119"/>
      <c r="H3" s="117" t="s">
        <v>443</v>
      </c>
      <c r="I3" s="119"/>
      <c r="J3" s="136" t="s">
        <v>444</v>
      </c>
      <c r="K3" s="137"/>
      <c r="L3" s="136" t="s">
        <v>445</v>
      </c>
      <c r="M3" s="137"/>
      <c r="N3" s="117"/>
      <c r="O3" s="119"/>
      <c r="P3" s="117"/>
      <c r="Q3" s="119"/>
      <c r="R3" s="117"/>
      <c r="S3" s="118"/>
      <c r="T3" s="119"/>
      <c r="U3" s="120">
        <v>23.7</v>
      </c>
      <c r="V3" s="121"/>
      <c r="W3" s="121"/>
      <c r="X3" s="121"/>
      <c r="Y3" s="121">
        <v>23.7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387</v>
      </c>
      <c r="C5" s="30" t="s">
        <v>388</v>
      </c>
      <c r="D5" s="30" t="s">
        <v>389</v>
      </c>
      <c r="E5" s="30" t="s">
        <v>374</v>
      </c>
      <c r="F5" s="85" t="s">
        <v>375</v>
      </c>
      <c r="G5" s="85" t="s">
        <v>376</v>
      </c>
      <c r="H5" s="85" t="s">
        <v>377</v>
      </c>
      <c r="I5" s="85" t="s">
        <v>378</v>
      </c>
      <c r="J5" s="85" t="s">
        <v>379</v>
      </c>
      <c r="K5" s="85" t="s">
        <v>380</v>
      </c>
      <c r="L5" s="85"/>
      <c r="M5" s="85"/>
      <c r="N5" s="85" t="s">
        <v>381</v>
      </c>
      <c r="O5" s="85" t="s">
        <v>382</v>
      </c>
      <c r="P5" s="85" t="s">
        <v>383</v>
      </c>
      <c r="Q5" s="85" t="s">
        <v>384</v>
      </c>
      <c r="R5" s="85" t="s">
        <v>386</v>
      </c>
      <c r="S5" s="32"/>
      <c r="T5" s="32"/>
      <c r="U5" s="32"/>
      <c r="V5" s="32"/>
      <c r="W5" s="32"/>
      <c r="X5" s="33">
        <v>16</v>
      </c>
      <c r="Y5" s="33">
        <v>120</v>
      </c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371</v>
      </c>
      <c r="C7" s="30" t="s">
        <v>372</v>
      </c>
      <c r="D7" s="30" t="s">
        <v>373</v>
      </c>
      <c r="E7" s="30" t="s">
        <v>374</v>
      </c>
      <c r="F7" s="85" t="s">
        <v>375</v>
      </c>
      <c r="G7" s="85" t="s">
        <v>376</v>
      </c>
      <c r="H7" s="85" t="s">
        <v>377</v>
      </c>
      <c r="I7" s="85" t="s">
        <v>378</v>
      </c>
      <c r="J7" s="85" t="s">
        <v>379</v>
      </c>
      <c r="K7" s="85" t="s">
        <v>380</v>
      </c>
      <c r="L7" s="85"/>
      <c r="M7" s="85"/>
      <c r="N7" s="85" t="s">
        <v>381</v>
      </c>
      <c r="O7" s="85" t="s">
        <v>382</v>
      </c>
      <c r="P7" s="85" t="s">
        <v>383</v>
      </c>
      <c r="Q7" s="85" t="s">
        <v>384</v>
      </c>
      <c r="R7" s="30" t="s">
        <v>385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0.88</v>
      </c>
      <c r="D8" s="35">
        <v>0.85</v>
      </c>
      <c r="E8" s="37">
        <v>0.45</v>
      </c>
      <c r="F8" s="35">
        <v>0.02</v>
      </c>
      <c r="G8" s="35">
        <v>2E-3</v>
      </c>
      <c r="H8" s="35">
        <v>7.59</v>
      </c>
      <c r="I8" s="35">
        <v>1.87</v>
      </c>
      <c r="J8" s="35">
        <v>0.42</v>
      </c>
      <c r="K8" s="35">
        <v>0.16</v>
      </c>
      <c r="L8" s="35"/>
      <c r="M8" s="35"/>
      <c r="N8" s="35">
        <v>7.8E-2</v>
      </c>
      <c r="O8" s="35">
        <v>0.2</v>
      </c>
      <c r="P8" s="35">
        <v>6.9999999999999999E-4</v>
      </c>
      <c r="Q8" s="35">
        <v>6.1000000000000004E-3</v>
      </c>
      <c r="R8" s="38">
        <v>4.7E-2</v>
      </c>
      <c r="S8" s="39"/>
      <c r="T8" s="38"/>
      <c r="X8" s="90">
        <v>27.5</v>
      </c>
      <c r="Y8" s="90">
        <v>230</v>
      </c>
      <c r="Z8" s="90">
        <v>9.5</v>
      </c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0.93500000000000005</v>
      </c>
      <c r="D12" s="38">
        <v>0.9</v>
      </c>
      <c r="E12" s="79">
        <v>0.45</v>
      </c>
      <c r="F12" s="38">
        <v>0.02</v>
      </c>
      <c r="G12" s="38">
        <v>2E-3</v>
      </c>
      <c r="H12" s="38">
        <v>7.53</v>
      </c>
      <c r="I12" s="38">
        <v>1.88</v>
      </c>
      <c r="J12" s="38">
        <v>0.42</v>
      </c>
      <c r="K12" s="38">
        <v>0.17</v>
      </c>
      <c r="L12" s="38"/>
      <c r="M12" s="38"/>
      <c r="N12" s="35">
        <v>0.08</v>
      </c>
      <c r="O12" s="35">
        <v>0.2</v>
      </c>
      <c r="P12" s="35">
        <v>6.9999999999999999E-4</v>
      </c>
      <c r="Q12" s="35">
        <v>6.1000000000000004E-3</v>
      </c>
      <c r="R12" s="38">
        <v>4.2000000000000003E-2</v>
      </c>
      <c r="S12" s="38"/>
      <c r="T12" s="38"/>
      <c r="U12" s="28"/>
      <c r="V12" s="28"/>
      <c r="W12" s="28"/>
      <c r="X12" s="40">
        <v>10.9</v>
      </c>
      <c r="Y12" s="40">
        <v>70.599999999999994</v>
      </c>
      <c r="Z12" s="42">
        <v>0.4</v>
      </c>
    </row>
    <row r="13" spans="1:26" ht="15" thickBot="1" x14ac:dyDescent="0.25">
      <c r="A13" s="43" t="s">
        <v>58</v>
      </c>
      <c r="B13" s="44">
        <v>1.44</v>
      </c>
      <c r="C13" s="44">
        <v>0.95599999999999996</v>
      </c>
      <c r="D13" s="44">
        <v>0.89</v>
      </c>
      <c r="E13" s="44">
        <v>0.45</v>
      </c>
      <c r="F13" s="44">
        <v>0.02</v>
      </c>
      <c r="G13" s="44">
        <v>2E-3</v>
      </c>
      <c r="H13" s="45">
        <v>7.55</v>
      </c>
      <c r="I13" s="44">
        <v>1.88</v>
      </c>
      <c r="J13" s="44">
        <v>0.42</v>
      </c>
      <c r="K13" s="44">
        <v>0.17</v>
      </c>
      <c r="L13" s="44"/>
      <c r="M13" s="41"/>
      <c r="N13" s="38">
        <v>0.08</v>
      </c>
      <c r="O13" s="38">
        <v>0.2</v>
      </c>
      <c r="P13" s="38">
        <v>5.0000000000000001E-4</v>
      </c>
      <c r="Q13" s="38">
        <v>6.0000000000000001E-3</v>
      </c>
      <c r="R13" s="38">
        <v>3.1E-2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0.1388888888888889</v>
      </c>
      <c r="D16" s="145"/>
      <c r="E16" s="142" t="s">
        <v>77</v>
      </c>
      <c r="F16" s="143"/>
      <c r="G16" s="52">
        <v>0.18402777777777779</v>
      </c>
      <c r="H16" s="146" t="s">
        <v>78</v>
      </c>
      <c r="I16" s="147"/>
      <c r="J16" s="53">
        <v>60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0.1423611111111111</v>
      </c>
      <c r="D17" s="145"/>
      <c r="E17" s="142" t="s">
        <v>82</v>
      </c>
      <c r="F17" s="143"/>
      <c r="G17" s="52">
        <v>0.18541666666666667</v>
      </c>
      <c r="H17" s="146" t="s">
        <v>181</v>
      </c>
      <c r="I17" s="147"/>
      <c r="J17" s="53">
        <v>165</v>
      </c>
      <c r="K17" s="148" t="s">
        <v>83</v>
      </c>
      <c r="L17" s="143"/>
      <c r="M17" s="158" t="s">
        <v>477</v>
      </c>
      <c r="N17" s="149"/>
      <c r="O17" s="151"/>
      <c r="P17" s="58" t="s">
        <v>84</v>
      </c>
      <c r="Q17" s="54"/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0.14305555555555557</v>
      </c>
      <c r="D18" s="145"/>
      <c r="E18" s="142" t="s">
        <v>183</v>
      </c>
      <c r="F18" s="143"/>
      <c r="G18" s="52">
        <v>0.20694444444444446</v>
      </c>
      <c r="H18" s="146" t="s">
        <v>87</v>
      </c>
      <c r="I18" s="147"/>
      <c r="J18" s="53">
        <v>22</v>
      </c>
      <c r="K18" s="159" t="s">
        <v>184</v>
      </c>
      <c r="L18" s="160"/>
      <c r="M18" s="159">
        <v>20</v>
      </c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0.15</v>
      </c>
      <c r="D19" s="145"/>
      <c r="E19" s="142" t="s">
        <v>90</v>
      </c>
      <c r="F19" s="143"/>
      <c r="G19" s="52">
        <v>0.21111111111111111</v>
      </c>
      <c r="H19" s="159" t="s">
        <v>186</v>
      </c>
      <c r="I19" s="160"/>
      <c r="J19" s="60"/>
      <c r="K19" s="166" t="s">
        <v>91</v>
      </c>
      <c r="L19" s="147"/>
      <c r="M19" s="148">
        <v>8</v>
      </c>
      <c r="N19" s="149"/>
      <c r="O19" s="151"/>
      <c r="P19" s="58" t="s">
        <v>84</v>
      </c>
      <c r="Q19" s="61">
        <v>15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0.15277777777777776</v>
      </c>
      <c r="D20" s="145"/>
      <c r="E20" s="142" t="s">
        <v>188</v>
      </c>
      <c r="F20" s="143"/>
      <c r="G20" s="52">
        <v>0.21527777777777779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15</v>
      </c>
      <c r="R20" s="28">
        <v>5</v>
      </c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0.15972222222222224</v>
      </c>
      <c r="D21" s="145"/>
      <c r="E21" s="142" t="s">
        <v>192</v>
      </c>
      <c r="F21" s="143"/>
      <c r="G21" s="63">
        <v>0.22569444444444445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/>
      <c r="D22" s="145"/>
      <c r="E22" s="169" t="s">
        <v>194</v>
      </c>
      <c r="F22" s="160"/>
      <c r="G22" s="64">
        <v>0.22708333333333333</v>
      </c>
      <c r="H22" s="146" t="s">
        <v>81</v>
      </c>
      <c r="I22" s="147"/>
      <c r="J22" s="106">
        <v>1522</v>
      </c>
      <c r="K22" s="170" t="s">
        <v>77</v>
      </c>
      <c r="L22" s="171"/>
      <c r="M22" s="159">
        <v>1599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0.22916666666666666</v>
      </c>
      <c r="H23" s="146" t="s">
        <v>97</v>
      </c>
      <c r="I23" s="147"/>
      <c r="J23" s="53">
        <v>1585</v>
      </c>
      <c r="K23" s="170" t="s">
        <v>197</v>
      </c>
      <c r="L23" s="171"/>
      <c r="M23" s="159"/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 t="s">
        <v>478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1605</v>
      </c>
      <c r="K25" s="166" t="s">
        <v>104</v>
      </c>
      <c r="L25" s="147"/>
      <c r="M25" s="148">
        <v>1485</v>
      </c>
      <c r="N25" s="149"/>
      <c r="O25" s="176" t="s">
        <v>200</v>
      </c>
      <c r="P25" s="177"/>
      <c r="Q25" s="38"/>
      <c r="R25" s="28"/>
      <c r="S25" s="28"/>
      <c r="T25" s="29"/>
      <c r="U25" s="178" t="s">
        <v>439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/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>
        <v>0.17708333333333334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2253.5500000000002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36</v>
      </c>
      <c r="D28" s="194"/>
      <c r="E28" s="142" t="s">
        <v>109</v>
      </c>
      <c r="F28" s="143"/>
      <c r="G28" s="67">
        <v>545</v>
      </c>
      <c r="H28" s="187" t="s">
        <v>110</v>
      </c>
      <c r="I28" s="188"/>
      <c r="J28" s="189"/>
      <c r="K28" s="166">
        <v>2253.7600000000002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1286</v>
      </c>
      <c r="H29" s="187" t="s">
        <v>113</v>
      </c>
      <c r="I29" s="188"/>
      <c r="J29" s="189"/>
      <c r="K29" s="166">
        <v>2100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>
        <v>55</v>
      </c>
      <c r="D30" s="194"/>
      <c r="E30" s="199" t="s">
        <v>206</v>
      </c>
      <c r="F30" s="200"/>
      <c r="G30" s="68">
        <v>1831</v>
      </c>
      <c r="H30" s="199" t="s">
        <v>115</v>
      </c>
      <c r="I30" s="201"/>
      <c r="J30" s="200"/>
      <c r="K30" s="202">
        <f>2100/23.7</f>
        <v>88.607594936708864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210</v>
      </c>
      <c r="C39" s="74"/>
      <c r="D39" s="74" t="s">
        <v>211</v>
      </c>
      <c r="E39" s="90" t="s">
        <v>406</v>
      </c>
      <c r="G39" s="74" t="s">
        <v>213</v>
      </c>
      <c r="H39" s="90" t="s">
        <v>407</v>
      </c>
      <c r="I39" s="90" t="s">
        <v>408</v>
      </c>
      <c r="J39" s="90" t="s">
        <v>409</v>
      </c>
      <c r="T39" s="93" t="s">
        <v>217</v>
      </c>
      <c r="U39" s="90" t="s">
        <v>410</v>
      </c>
    </row>
  </sheetData>
  <mergeCells count="140"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topLeftCell="M10" workbookViewId="0">
      <selection sqref="A1:Z40"/>
    </sheetView>
  </sheetViews>
  <sheetFormatPr defaultRowHeight="14.25" x14ac:dyDescent="0.2"/>
  <sheetData>
    <row r="1" spans="1:28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158</v>
      </c>
      <c r="I1" s="90"/>
      <c r="J1" s="15"/>
      <c r="K1" s="15" t="s">
        <v>159</v>
      </c>
      <c r="L1" s="17"/>
      <c r="M1" s="18"/>
      <c r="N1" s="19"/>
      <c r="O1" s="19"/>
      <c r="P1" s="114" t="s">
        <v>413</v>
      </c>
      <c r="Q1" s="114"/>
      <c r="R1" s="114"/>
      <c r="S1" s="114"/>
      <c r="T1" s="114"/>
      <c r="U1" s="114"/>
      <c r="V1" s="114"/>
      <c r="W1" s="20"/>
      <c r="X1" s="20"/>
      <c r="Y1" s="18"/>
      <c r="Z1" s="18"/>
      <c r="AA1" s="90"/>
      <c r="AB1" s="90"/>
    </row>
    <row r="2" spans="1:28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  <c r="AA2" s="90"/>
      <c r="AB2" s="90"/>
    </row>
    <row r="3" spans="1:28" x14ac:dyDescent="0.2">
      <c r="A3" s="1" t="s">
        <v>461</v>
      </c>
      <c r="B3" s="22" t="s">
        <v>462</v>
      </c>
      <c r="C3" s="23">
        <v>6</v>
      </c>
      <c r="D3" s="134">
        <v>34</v>
      </c>
      <c r="E3" s="135"/>
      <c r="F3" s="117" t="s">
        <v>463</v>
      </c>
      <c r="G3" s="119"/>
      <c r="H3" s="117" t="s">
        <v>464</v>
      </c>
      <c r="I3" s="119"/>
      <c r="J3" s="136" t="s">
        <v>465</v>
      </c>
      <c r="K3" s="137"/>
      <c r="L3" s="136" t="s">
        <v>466</v>
      </c>
      <c r="M3" s="137"/>
      <c r="N3" s="117"/>
      <c r="O3" s="119"/>
      <c r="P3" s="117"/>
      <c r="Q3" s="119"/>
      <c r="R3" s="117"/>
      <c r="S3" s="118"/>
      <c r="T3" s="119"/>
      <c r="U3" s="120">
        <v>25.17</v>
      </c>
      <c r="V3" s="121"/>
      <c r="W3" s="121"/>
      <c r="X3" s="121"/>
      <c r="Y3" s="121">
        <v>25.17</v>
      </c>
      <c r="Z3" s="122"/>
      <c r="AA3" s="90"/>
      <c r="AB3" s="90"/>
    </row>
    <row r="4" spans="1:28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  <c r="AA4" s="90"/>
      <c r="AB4" s="90"/>
    </row>
    <row r="5" spans="1:28" ht="27" x14ac:dyDescent="0.2">
      <c r="A5" s="2" t="s">
        <v>54</v>
      </c>
      <c r="B5" s="30" t="s">
        <v>467</v>
      </c>
      <c r="C5" s="30" t="s">
        <v>468</v>
      </c>
      <c r="D5" s="30" t="s">
        <v>266</v>
      </c>
      <c r="E5" s="30" t="s">
        <v>313</v>
      </c>
      <c r="F5" s="85" t="s">
        <v>375</v>
      </c>
      <c r="G5" s="85" t="s">
        <v>166</v>
      </c>
      <c r="H5" s="85" t="s">
        <v>469</v>
      </c>
      <c r="I5" s="85" t="s">
        <v>470</v>
      </c>
      <c r="J5" s="85" t="s">
        <v>471</v>
      </c>
      <c r="K5" s="85" t="s">
        <v>472</v>
      </c>
      <c r="L5" s="85" t="s">
        <v>473</v>
      </c>
      <c r="M5" s="85"/>
      <c r="N5" s="85" t="s">
        <v>252</v>
      </c>
      <c r="O5" s="85" t="s">
        <v>339</v>
      </c>
      <c r="P5" s="85" t="s">
        <v>474</v>
      </c>
      <c r="Q5" s="85" t="s">
        <v>475</v>
      </c>
      <c r="R5" s="85" t="s">
        <v>267</v>
      </c>
      <c r="S5" s="32"/>
      <c r="T5" s="32"/>
      <c r="U5" s="32"/>
      <c r="V5" s="32"/>
      <c r="W5" s="32"/>
      <c r="X5" s="33">
        <v>16</v>
      </c>
      <c r="Y5" s="33">
        <v>90</v>
      </c>
      <c r="Z5" s="34">
        <v>1.5</v>
      </c>
      <c r="AA5" s="90"/>
      <c r="AB5" s="90"/>
    </row>
    <row r="6" spans="1:28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  <c r="AA6" s="90"/>
      <c r="AB6" s="90"/>
    </row>
    <row r="7" spans="1:28" ht="27" x14ac:dyDescent="0.2">
      <c r="A7" s="2" t="s">
        <v>55</v>
      </c>
      <c r="B7" s="30" t="s">
        <v>467</v>
      </c>
      <c r="C7" s="30" t="s">
        <v>468</v>
      </c>
      <c r="D7" s="30" t="s">
        <v>266</v>
      </c>
      <c r="E7" s="30" t="s">
        <v>313</v>
      </c>
      <c r="F7" s="85" t="s">
        <v>375</v>
      </c>
      <c r="G7" s="85" t="s">
        <v>166</v>
      </c>
      <c r="H7" s="85" t="s">
        <v>469</v>
      </c>
      <c r="I7" s="85" t="s">
        <v>470</v>
      </c>
      <c r="J7" s="85" t="s">
        <v>471</v>
      </c>
      <c r="K7" s="85" t="s">
        <v>472</v>
      </c>
      <c r="L7" s="85" t="s">
        <v>473</v>
      </c>
      <c r="M7" s="85"/>
      <c r="N7" s="85" t="s">
        <v>252</v>
      </c>
      <c r="O7" s="85" t="s">
        <v>339</v>
      </c>
      <c r="P7" s="85" t="s">
        <v>474</v>
      </c>
      <c r="Q7" s="85" t="s">
        <v>475</v>
      </c>
      <c r="R7" s="30" t="s">
        <v>476</v>
      </c>
      <c r="S7" s="32"/>
      <c r="T7" s="32"/>
      <c r="U7" s="28"/>
      <c r="V7" s="28"/>
      <c r="W7" s="38"/>
      <c r="X7" s="40"/>
      <c r="Y7" s="40"/>
      <c r="Z7" s="42"/>
      <c r="AA7" s="90"/>
      <c r="AB7" s="90"/>
    </row>
    <row r="8" spans="1:28" ht="27" x14ac:dyDescent="0.2">
      <c r="A8" s="2" t="s">
        <v>176</v>
      </c>
      <c r="B8" s="3"/>
      <c r="C8" s="3">
        <v>0.86699999999999999</v>
      </c>
      <c r="D8" s="35">
        <v>0.26</v>
      </c>
      <c r="E8" s="37">
        <v>0.3</v>
      </c>
      <c r="F8" s="35">
        <v>2.1999999999999999E-2</v>
      </c>
      <c r="G8" s="35">
        <v>3.8999999999999998E-3</v>
      </c>
      <c r="H8" s="35">
        <v>4.03</v>
      </c>
      <c r="I8" s="35">
        <v>4.84</v>
      </c>
      <c r="J8" s="35">
        <v>1.8759999999999999</v>
      </c>
      <c r="K8" s="35">
        <v>6.06</v>
      </c>
      <c r="L8" s="35">
        <v>4.7</v>
      </c>
      <c r="M8" s="35"/>
      <c r="N8" s="35">
        <v>9.1999999999999998E-2</v>
      </c>
      <c r="O8" s="35">
        <v>0.21</v>
      </c>
      <c r="P8" s="35">
        <v>8.9999999999999998E-4</v>
      </c>
      <c r="Q8" s="35">
        <v>8.6999999999999994E-3</v>
      </c>
      <c r="R8" s="38">
        <v>1.2999999999999999E-2</v>
      </c>
      <c r="S8" s="39"/>
      <c r="T8" s="38"/>
      <c r="U8" s="90"/>
      <c r="V8" s="90"/>
      <c r="W8" s="90"/>
      <c r="X8" s="90">
        <v>15.5</v>
      </c>
      <c r="Y8" s="90">
        <v>276</v>
      </c>
      <c r="Z8" s="90">
        <v>2.2999999999999998</v>
      </c>
      <c r="AA8" s="90"/>
      <c r="AB8" s="90"/>
    </row>
    <row r="9" spans="1:28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M9" s="90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  <c r="AA9" s="90"/>
      <c r="AB9" s="90"/>
    </row>
    <row r="10" spans="1:28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J10" s="90"/>
      <c r="K10" s="90"/>
      <c r="L10" s="90"/>
      <c r="M10" s="90"/>
      <c r="N10" s="90"/>
      <c r="O10" s="90"/>
      <c r="P10" s="90"/>
      <c r="Q10" s="90"/>
      <c r="R10" s="38"/>
      <c r="S10" s="38"/>
      <c r="T10" s="38"/>
      <c r="U10" s="38"/>
      <c r="V10" s="38"/>
      <c r="W10" s="38"/>
      <c r="X10" s="38"/>
      <c r="Y10" s="38"/>
      <c r="Z10" s="41"/>
      <c r="AA10" s="90"/>
      <c r="AB10" s="90"/>
    </row>
    <row r="11" spans="1:28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J11" s="90"/>
      <c r="K11" s="90"/>
      <c r="L11" s="90"/>
      <c r="M11" s="90"/>
      <c r="N11" s="90"/>
      <c r="O11" s="90"/>
      <c r="P11" s="90"/>
      <c r="Q11" s="90"/>
      <c r="R11" s="38"/>
      <c r="S11" s="38"/>
      <c r="T11" s="38"/>
      <c r="U11" s="38"/>
      <c r="V11" s="38"/>
      <c r="W11" s="38"/>
      <c r="X11" s="38"/>
      <c r="Y11" s="38"/>
      <c r="Z11" s="38"/>
      <c r="AA11" s="90"/>
      <c r="AB11" s="90"/>
    </row>
    <row r="12" spans="1:28" ht="27" x14ac:dyDescent="0.2">
      <c r="A12" s="2" t="s">
        <v>177</v>
      </c>
      <c r="B12" s="38"/>
      <c r="C12" s="38">
        <v>0.88</v>
      </c>
      <c r="D12" s="38">
        <v>0.27</v>
      </c>
      <c r="E12" s="79">
        <v>0.3</v>
      </c>
      <c r="F12" s="38">
        <v>2.1000000000000001E-2</v>
      </c>
      <c r="G12" s="38">
        <v>3.0000000000000001E-3</v>
      </c>
      <c r="H12" s="38">
        <v>4.0199999999999996</v>
      </c>
      <c r="I12" s="38">
        <v>4.8499999999999996</v>
      </c>
      <c r="J12" s="38">
        <v>1.87</v>
      </c>
      <c r="K12" s="38">
        <v>6.03</v>
      </c>
      <c r="L12" s="38">
        <v>4.76</v>
      </c>
      <c r="M12" s="38"/>
      <c r="N12" s="35">
        <v>0.09</v>
      </c>
      <c r="O12" s="35">
        <v>0.2</v>
      </c>
      <c r="P12" s="35">
        <v>8.9999999999999998E-4</v>
      </c>
      <c r="Q12" s="35">
        <v>8.0000000000000002E-3</v>
      </c>
      <c r="R12" s="38">
        <v>2.4E-2</v>
      </c>
      <c r="S12" s="38"/>
      <c r="T12" s="38"/>
      <c r="U12" s="28"/>
      <c r="V12" s="28"/>
      <c r="W12" s="28"/>
      <c r="X12" s="40">
        <v>9.1</v>
      </c>
      <c r="Y12" s="40">
        <v>86</v>
      </c>
      <c r="Z12" s="42">
        <v>0.5</v>
      </c>
      <c r="AA12" s="90"/>
      <c r="AB12" s="90"/>
    </row>
    <row r="13" spans="1:28" ht="15" thickBot="1" x14ac:dyDescent="0.25">
      <c r="A13" s="43" t="s">
        <v>58</v>
      </c>
      <c r="B13" s="44">
        <v>0.79</v>
      </c>
      <c r="C13" s="44">
        <v>0.88900000000000001</v>
      </c>
      <c r="D13" s="44">
        <v>0.26</v>
      </c>
      <c r="E13" s="44">
        <v>0.3</v>
      </c>
      <c r="F13" s="44">
        <v>2.1000000000000001E-2</v>
      </c>
      <c r="G13" s="44">
        <v>3.0000000000000001E-3</v>
      </c>
      <c r="H13" s="45">
        <v>4.01</v>
      </c>
      <c r="I13" s="44">
        <v>4.82</v>
      </c>
      <c r="J13" s="44">
        <v>1.87</v>
      </c>
      <c r="K13" s="44">
        <v>6.03</v>
      </c>
      <c r="L13" s="44">
        <v>4.76</v>
      </c>
      <c r="M13" s="41"/>
      <c r="N13" s="38">
        <v>0.09</v>
      </c>
      <c r="O13" s="38">
        <v>0.2</v>
      </c>
      <c r="P13" s="38">
        <v>8.9999999999999998E-4</v>
      </c>
      <c r="Q13" s="38">
        <v>8.0000000000000002E-3</v>
      </c>
      <c r="R13" s="38">
        <v>1.6E-2</v>
      </c>
      <c r="S13" s="44"/>
      <c r="T13" s="44"/>
      <c r="U13" s="46"/>
      <c r="V13" s="46"/>
      <c r="W13" s="46"/>
      <c r="X13" s="47"/>
      <c r="Y13" s="47"/>
      <c r="Z13" s="48"/>
      <c r="AA13" s="90"/>
      <c r="AB13" s="90"/>
    </row>
    <row r="14" spans="1:28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  <c r="AA14" s="90"/>
      <c r="AB14" s="90"/>
    </row>
    <row r="15" spans="1:28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  <c r="AA15" s="90"/>
      <c r="AB15" s="90"/>
    </row>
    <row r="16" spans="1:28" x14ac:dyDescent="0.2">
      <c r="A16" s="142" t="s">
        <v>179</v>
      </c>
      <c r="B16" s="143"/>
      <c r="C16" s="144">
        <v>0.27777777777777779</v>
      </c>
      <c r="D16" s="145"/>
      <c r="E16" s="142" t="s">
        <v>77</v>
      </c>
      <c r="F16" s="143"/>
      <c r="G16" s="52">
        <v>0.3298611111111111</v>
      </c>
      <c r="H16" s="146" t="s">
        <v>78</v>
      </c>
      <c r="I16" s="147"/>
      <c r="J16" s="53">
        <v>60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  <c r="AA16" s="90"/>
      <c r="AB16" s="90"/>
    </row>
    <row r="17" spans="1:28" x14ac:dyDescent="0.2">
      <c r="A17" s="142" t="s">
        <v>81</v>
      </c>
      <c r="B17" s="143"/>
      <c r="C17" s="144">
        <v>0.28125</v>
      </c>
      <c r="D17" s="145"/>
      <c r="E17" s="142" t="s">
        <v>82</v>
      </c>
      <c r="F17" s="143"/>
      <c r="G17" s="52">
        <v>0.33194444444444443</v>
      </c>
      <c r="H17" s="146" t="s">
        <v>181</v>
      </c>
      <c r="I17" s="147"/>
      <c r="J17" s="53">
        <v>165</v>
      </c>
      <c r="K17" s="148" t="s">
        <v>83</v>
      </c>
      <c r="L17" s="143"/>
      <c r="M17" s="158" t="s">
        <v>484</v>
      </c>
      <c r="N17" s="149"/>
      <c r="O17" s="151"/>
      <c r="P17" s="58" t="s">
        <v>84</v>
      </c>
      <c r="Q17" s="54">
        <v>25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  <c r="AA17" s="90"/>
      <c r="AB17" s="90"/>
    </row>
    <row r="18" spans="1:28" x14ac:dyDescent="0.2">
      <c r="A18" s="142" t="s">
        <v>86</v>
      </c>
      <c r="B18" s="143"/>
      <c r="C18" s="144">
        <v>0.28263888888888888</v>
      </c>
      <c r="D18" s="145"/>
      <c r="E18" s="142" t="s">
        <v>183</v>
      </c>
      <c r="F18" s="143"/>
      <c r="G18" s="52" t="s">
        <v>485</v>
      </c>
      <c r="H18" s="146" t="s">
        <v>87</v>
      </c>
      <c r="I18" s="147"/>
      <c r="J18" s="53">
        <v>22</v>
      </c>
      <c r="K18" s="159" t="s">
        <v>184</v>
      </c>
      <c r="L18" s="160"/>
      <c r="M18" s="159"/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  <c r="AA18" s="90"/>
      <c r="AB18" s="90"/>
    </row>
    <row r="19" spans="1:28" x14ac:dyDescent="0.2">
      <c r="A19" s="142" t="s">
        <v>89</v>
      </c>
      <c r="B19" s="143"/>
      <c r="C19" s="144">
        <v>0.28888888888888892</v>
      </c>
      <c r="D19" s="145"/>
      <c r="E19" s="142" t="s">
        <v>90</v>
      </c>
      <c r="F19" s="143"/>
      <c r="G19" s="52">
        <v>0.35416666666666669</v>
      </c>
      <c r="H19" s="159" t="s">
        <v>186</v>
      </c>
      <c r="I19" s="160"/>
      <c r="J19" s="60">
        <v>25</v>
      </c>
      <c r="K19" s="166" t="s">
        <v>91</v>
      </c>
      <c r="L19" s="147"/>
      <c r="M19" s="148"/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  <c r="AA19" s="90"/>
      <c r="AB19" s="90"/>
    </row>
    <row r="20" spans="1:28" x14ac:dyDescent="0.2">
      <c r="A20" s="142" t="s">
        <v>87</v>
      </c>
      <c r="B20" s="143"/>
      <c r="C20" s="144">
        <v>0.2902777777777778</v>
      </c>
      <c r="D20" s="145"/>
      <c r="E20" s="142" t="s">
        <v>188</v>
      </c>
      <c r="F20" s="143"/>
      <c r="G20" s="52"/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5</v>
      </c>
      <c r="R20" s="28">
        <v>6</v>
      </c>
      <c r="S20" s="28"/>
      <c r="T20" s="29"/>
      <c r="U20" s="140" t="s">
        <v>191</v>
      </c>
      <c r="V20" s="141"/>
      <c r="W20" s="35"/>
      <c r="X20" s="35"/>
      <c r="Y20" s="35"/>
      <c r="Z20" s="36"/>
      <c r="AA20" s="90"/>
      <c r="AB20" s="90"/>
    </row>
    <row r="21" spans="1:28" x14ac:dyDescent="0.2">
      <c r="A21" s="142" t="s">
        <v>92</v>
      </c>
      <c r="B21" s="143"/>
      <c r="C21" s="144">
        <v>0.30208333333333331</v>
      </c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  <c r="AA21" s="90"/>
      <c r="AB21" s="90"/>
    </row>
    <row r="22" spans="1:28" x14ac:dyDescent="0.2">
      <c r="A22" s="142" t="s">
        <v>94</v>
      </c>
      <c r="B22" s="143"/>
      <c r="C22" s="144"/>
      <c r="D22" s="145"/>
      <c r="E22" s="169" t="s">
        <v>194</v>
      </c>
      <c r="F22" s="160"/>
      <c r="G22" s="64"/>
      <c r="H22" s="146" t="s">
        <v>81</v>
      </c>
      <c r="I22" s="147"/>
      <c r="J22" s="106" t="s">
        <v>482</v>
      </c>
      <c r="K22" s="170" t="s">
        <v>77</v>
      </c>
      <c r="L22" s="171"/>
      <c r="M22" s="159">
        <v>1595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  <c r="AA22" s="90"/>
      <c r="AB22" s="90"/>
    </row>
    <row r="23" spans="1:28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0.3576388888888889</v>
      </c>
      <c r="H23" s="146" t="s">
        <v>97</v>
      </c>
      <c r="I23" s="147"/>
      <c r="J23" s="53"/>
      <c r="K23" s="170" t="s">
        <v>197</v>
      </c>
      <c r="L23" s="171"/>
      <c r="M23" s="159"/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  <c r="AA23" s="90"/>
      <c r="AB23" s="90"/>
    </row>
    <row r="24" spans="1:28" ht="15" x14ac:dyDescent="0.2">
      <c r="A24" s="142"/>
      <c r="B24" s="143"/>
      <c r="C24" s="144"/>
      <c r="D24" s="145"/>
      <c r="E24" s="142" t="s">
        <v>99</v>
      </c>
      <c r="F24" s="143"/>
      <c r="G24" s="109">
        <v>40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  <c r="AA24" s="90"/>
      <c r="AB24" s="90"/>
    </row>
    <row r="25" spans="1:28" x14ac:dyDescent="0.2">
      <c r="A25" s="191" t="s">
        <v>199</v>
      </c>
      <c r="B25" s="192"/>
      <c r="C25" s="144">
        <v>0.36458333333333331</v>
      </c>
      <c r="D25" s="145"/>
      <c r="E25" s="142" t="s">
        <v>82</v>
      </c>
      <c r="F25" s="143"/>
      <c r="G25" s="65"/>
      <c r="H25" s="146" t="s">
        <v>103</v>
      </c>
      <c r="I25" s="147"/>
      <c r="J25" s="33" t="s">
        <v>483</v>
      </c>
      <c r="K25" s="166" t="s">
        <v>104</v>
      </c>
      <c r="L25" s="147"/>
      <c r="M25" s="148">
        <v>1520</v>
      </c>
      <c r="N25" s="149"/>
      <c r="O25" s="176" t="s">
        <v>200</v>
      </c>
      <c r="P25" s="177"/>
      <c r="Q25" s="38"/>
      <c r="R25" s="28"/>
      <c r="S25" s="28"/>
      <c r="T25" s="29"/>
      <c r="U25" s="178" t="s">
        <v>479</v>
      </c>
      <c r="V25" s="179"/>
      <c r="W25" s="179"/>
      <c r="X25" s="179"/>
      <c r="Y25" s="179"/>
      <c r="Z25" s="180"/>
      <c r="AA25" s="90"/>
      <c r="AB25" s="90"/>
    </row>
    <row r="26" spans="1:28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/>
      <c r="R26" s="28"/>
      <c r="S26" s="28"/>
      <c r="T26" s="29"/>
      <c r="U26" s="181"/>
      <c r="V26" s="182"/>
      <c r="W26" s="182"/>
      <c r="X26" s="182"/>
      <c r="Y26" s="182"/>
      <c r="Z26" s="183"/>
      <c r="AA26" s="90"/>
      <c r="AB26" s="90"/>
    </row>
    <row r="27" spans="1:28" x14ac:dyDescent="0.2">
      <c r="A27" s="142" t="s">
        <v>103</v>
      </c>
      <c r="B27" s="143"/>
      <c r="C27" s="144" t="s">
        <v>486</v>
      </c>
      <c r="D27" s="145"/>
      <c r="E27" s="142" t="s">
        <v>106</v>
      </c>
      <c r="F27" s="143"/>
      <c r="G27" s="67">
        <v>70</v>
      </c>
      <c r="H27" s="187" t="s">
        <v>107</v>
      </c>
      <c r="I27" s="188"/>
      <c r="J27" s="189"/>
      <c r="K27" s="166">
        <v>2253.7600000000002</v>
      </c>
      <c r="L27" s="162"/>
      <c r="M27" s="162"/>
      <c r="N27" s="163"/>
      <c r="O27" s="167" t="s">
        <v>203</v>
      </c>
      <c r="P27" s="168"/>
      <c r="Q27" s="38">
        <v>14</v>
      </c>
      <c r="R27" s="28"/>
      <c r="S27" s="28"/>
      <c r="T27" s="29"/>
      <c r="U27" s="181"/>
      <c r="V27" s="182"/>
      <c r="W27" s="182"/>
      <c r="X27" s="182"/>
      <c r="Y27" s="182"/>
      <c r="Z27" s="183"/>
      <c r="AA27" s="90"/>
      <c r="AB27" s="90"/>
    </row>
    <row r="28" spans="1:28" x14ac:dyDescent="0.2">
      <c r="A28" s="142" t="s">
        <v>108</v>
      </c>
      <c r="B28" s="143"/>
      <c r="C28" s="193">
        <v>53</v>
      </c>
      <c r="D28" s="194"/>
      <c r="E28" s="142" t="s">
        <v>109</v>
      </c>
      <c r="F28" s="143"/>
      <c r="G28" s="67">
        <v>510</v>
      </c>
      <c r="H28" s="187" t="s">
        <v>110</v>
      </c>
      <c r="I28" s="188"/>
      <c r="J28" s="189"/>
      <c r="K28" s="166">
        <v>2254.15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  <c r="AA28" s="90"/>
      <c r="AB28" s="90"/>
    </row>
    <row r="29" spans="1:28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1203</v>
      </c>
      <c r="H29" s="187" t="s">
        <v>113</v>
      </c>
      <c r="I29" s="188"/>
      <c r="J29" s="189"/>
      <c r="K29" s="166">
        <v>3900</v>
      </c>
      <c r="L29" s="162"/>
      <c r="M29" s="162"/>
      <c r="N29" s="163"/>
      <c r="O29" s="195" t="s">
        <v>205</v>
      </c>
      <c r="P29" s="196"/>
      <c r="Q29" s="90"/>
      <c r="R29" s="53"/>
      <c r="S29" s="28"/>
      <c r="T29" s="29"/>
      <c r="U29" s="181"/>
      <c r="V29" s="182"/>
      <c r="W29" s="182"/>
      <c r="X29" s="182"/>
      <c r="Y29" s="182"/>
      <c r="Z29" s="183"/>
      <c r="AA29" s="90"/>
      <c r="AB29" s="90"/>
    </row>
    <row r="30" spans="1:28" ht="15" thickBot="1" x14ac:dyDescent="0.25">
      <c r="A30" s="197" t="s">
        <v>114</v>
      </c>
      <c r="B30" s="198"/>
      <c r="C30" s="193" t="s">
        <v>487</v>
      </c>
      <c r="D30" s="194"/>
      <c r="E30" s="199" t="s">
        <v>206</v>
      </c>
      <c r="F30" s="200"/>
      <c r="G30" s="68">
        <v>1713</v>
      </c>
      <c r="H30" s="199" t="s">
        <v>115</v>
      </c>
      <c r="I30" s="201"/>
      <c r="J30" s="200"/>
      <c r="K30" s="202">
        <v>154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  <c r="AA30" s="90"/>
      <c r="AB30" s="90"/>
    </row>
    <row r="31" spans="1:28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90"/>
      <c r="AA31" s="90"/>
      <c r="AB31" s="90"/>
    </row>
    <row r="32" spans="1:28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90"/>
      <c r="AB32" s="90"/>
    </row>
    <row r="33" spans="1:28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90"/>
      <c r="AB33" s="90"/>
    </row>
    <row r="34" spans="1:28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90"/>
      <c r="M34" s="90"/>
      <c r="N34" s="90"/>
      <c r="O34" s="90"/>
      <c r="P34" s="90"/>
      <c r="Q34" s="90"/>
      <c r="R34" s="90"/>
      <c r="S34" s="74"/>
      <c r="T34" s="78"/>
      <c r="U34" s="74"/>
      <c r="V34" s="74"/>
      <c r="W34" s="74"/>
      <c r="X34" s="74"/>
      <c r="Y34" s="74"/>
      <c r="Z34" s="74"/>
      <c r="AA34" s="90"/>
      <c r="AB34" s="90"/>
    </row>
    <row r="35" spans="1:28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90"/>
      <c r="AB35" s="90"/>
    </row>
    <row r="36" spans="1:28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</row>
    <row r="37" spans="1:28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</row>
    <row r="38" spans="1:28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</row>
    <row r="39" spans="1:28" x14ac:dyDescent="0.2">
      <c r="A39" s="93" t="s">
        <v>210</v>
      </c>
      <c r="B39" s="90"/>
      <c r="C39" s="74"/>
      <c r="D39" s="74" t="s">
        <v>211</v>
      </c>
      <c r="E39" s="90" t="s">
        <v>212</v>
      </c>
      <c r="F39" s="90"/>
      <c r="G39" s="74" t="s">
        <v>213</v>
      </c>
      <c r="H39" s="90" t="s">
        <v>214</v>
      </c>
      <c r="I39" s="90" t="s">
        <v>215</v>
      </c>
      <c r="J39" s="90" t="s">
        <v>216</v>
      </c>
      <c r="K39" s="90"/>
      <c r="L39" s="90"/>
      <c r="M39" s="90"/>
      <c r="N39" s="90"/>
      <c r="O39" s="90"/>
      <c r="P39" s="90"/>
      <c r="Q39" s="90"/>
      <c r="R39" s="90"/>
      <c r="S39" s="90"/>
      <c r="T39" s="93" t="s">
        <v>217</v>
      </c>
      <c r="U39" s="90" t="s">
        <v>157</v>
      </c>
      <c r="V39" s="90"/>
      <c r="W39" s="90"/>
      <c r="X39" s="90"/>
      <c r="Y39" s="90"/>
      <c r="Z39" s="90"/>
      <c r="AA39" s="90"/>
      <c r="AB39" s="90"/>
    </row>
    <row r="40" spans="1:28" x14ac:dyDescent="0.2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</row>
    <row r="41" spans="1:28" x14ac:dyDescent="0.2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</row>
    <row r="42" spans="1:28" x14ac:dyDescent="0.2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</row>
    <row r="43" spans="1:28" x14ac:dyDescent="0.2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A39" sqref="A39:XFD39"/>
    </sheetView>
  </sheetViews>
  <sheetFormatPr defaultRowHeight="14.25" x14ac:dyDescent="0.2"/>
  <cols>
    <col min="1" max="1" width="9" style="90"/>
    <col min="2" max="2" width="10.5" style="90" customWidth="1"/>
    <col min="3" max="17" width="9" style="90"/>
    <col min="18" max="18" width="12.625" style="90" customWidth="1"/>
    <col min="19" max="16384" width="9" style="90"/>
  </cols>
  <sheetData>
    <row r="1" spans="1:27" ht="15" customHeight="1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270</v>
      </c>
      <c r="J1" s="15"/>
      <c r="K1" s="15" t="s">
        <v>159</v>
      </c>
      <c r="L1" s="17"/>
      <c r="M1" s="18"/>
      <c r="N1" s="19"/>
      <c r="O1" s="19"/>
      <c r="P1" s="114" t="s">
        <v>499</v>
      </c>
      <c r="Q1" s="114"/>
      <c r="R1" s="114"/>
      <c r="S1" s="114"/>
      <c r="T1" s="114"/>
      <c r="U1" s="114"/>
      <c r="V1" s="114"/>
      <c r="W1" s="20"/>
      <c r="X1" s="20"/>
      <c r="Y1" s="18"/>
      <c r="Z1" s="18"/>
      <c r="AA1" s="90" t="s">
        <v>160</v>
      </c>
    </row>
    <row r="2" spans="1:27" ht="15" customHeight="1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7" ht="14.25" customHeight="1" x14ac:dyDescent="0.2">
      <c r="A3" s="1" t="s">
        <v>488</v>
      </c>
      <c r="B3" s="22" t="s">
        <v>489</v>
      </c>
      <c r="C3" s="23">
        <v>10</v>
      </c>
      <c r="D3" s="134">
        <v>34</v>
      </c>
      <c r="E3" s="135"/>
      <c r="F3" s="117" t="s">
        <v>490</v>
      </c>
      <c r="G3" s="119"/>
      <c r="H3" s="117" t="s">
        <v>491</v>
      </c>
      <c r="I3" s="119"/>
      <c r="J3" s="136" t="s">
        <v>310</v>
      </c>
      <c r="K3" s="137"/>
      <c r="L3" s="136" t="s">
        <v>311</v>
      </c>
      <c r="M3" s="137"/>
      <c r="N3" s="117"/>
      <c r="O3" s="119"/>
      <c r="P3" s="117"/>
      <c r="Q3" s="119"/>
      <c r="R3" s="117"/>
      <c r="S3" s="118"/>
      <c r="T3" s="119"/>
      <c r="U3" s="120">
        <v>25.25</v>
      </c>
      <c r="V3" s="121"/>
      <c r="W3" s="121"/>
      <c r="X3" s="121"/>
      <c r="Y3" s="121">
        <v>25.25</v>
      </c>
      <c r="Z3" s="122"/>
    </row>
    <row r="4" spans="1:27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7" ht="27" x14ac:dyDescent="0.2">
      <c r="A5" s="2" t="s">
        <v>54</v>
      </c>
      <c r="B5" s="30" t="s">
        <v>492</v>
      </c>
      <c r="C5" s="30" t="s">
        <v>493</v>
      </c>
      <c r="D5" s="30" t="s">
        <v>494</v>
      </c>
      <c r="E5" s="30" t="s">
        <v>313</v>
      </c>
      <c r="F5" s="85" t="s">
        <v>495</v>
      </c>
      <c r="G5" s="85" t="s">
        <v>166</v>
      </c>
      <c r="H5" s="85" t="s">
        <v>167</v>
      </c>
      <c r="I5" s="85" t="s">
        <v>496</v>
      </c>
      <c r="J5" s="85" t="s">
        <v>497</v>
      </c>
      <c r="K5" s="85" t="s">
        <v>498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173</v>
      </c>
      <c r="S5" s="32"/>
      <c r="T5" s="32"/>
      <c r="U5" s="32"/>
      <c r="V5" s="32"/>
      <c r="W5" s="32"/>
      <c r="X5" s="33">
        <v>17</v>
      </c>
      <c r="Y5" s="33">
        <v>130</v>
      </c>
      <c r="Z5" s="34">
        <v>1.5</v>
      </c>
    </row>
    <row r="6" spans="1:27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7" ht="27" x14ac:dyDescent="0.2">
      <c r="A7" s="2" t="s">
        <v>55</v>
      </c>
      <c r="B7" s="30" t="s">
        <v>254</v>
      </c>
      <c r="C7" s="30" t="s">
        <v>255</v>
      </c>
      <c r="D7" s="30" t="s">
        <v>313</v>
      </c>
      <c r="E7" s="30" t="s">
        <v>165</v>
      </c>
      <c r="F7" s="85" t="s">
        <v>250</v>
      </c>
      <c r="G7" s="85" t="s">
        <v>166</v>
      </c>
      <c r="H7" s="85" t="s">
        <v>167</v>
      </c>
      <c r="I7" s="85" t="s">
        <v>168</v>
      </c>
      <c r="J7" s="85" t="s">
        <v>251</v>
      </c>
      <c r="K7" s="85" t="s">
        <v>169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175</v>
      </c>
      <c r="S7" s="32"/>
      <c r="T7" s="32"/>
      <c r="U7" s="28"/>
      <c r="V7" s="28"/>
      <c r="W7" s="38"/>
      <c r="X7" s="40"/>
      <c r="Y7" s="40"/>
      <c r="Z7" s="42"/>
    </row>
    <row r="8" spans="1:27" ht="27" x14ac:dyDescent="0.2">
      <c r="A8" s="2" t="s">
        <v>176</v>
      </c>
      <c r="B8" s="3"/>
      <c r="C8" s="3">
        <v>0.83799999999999997</v>
      </c>
      <c r="D8" s="35">
        <v>0.3</v>
      </c>
      <c r="E8" s="37">
        <v>0.33</v>
      </c>
      <c r="F8" s="35">
        <v>2.1999999999999999E-2</v>
      </c>
      <c r="G8" s="35">
        <v>6.0000000000000001E-3</v>
      </c>
      <c r="H8" s="35">
        <v>4.1100000000000003</v>
      </c>
      <c r="I8" s="35">
        <v>4.79</v>
      </c>
      <c r="J8" s="35">
        <v>1.84</v>
      </c>
      <c r="K8" s="35">
        <v>5.96</v>
      </c>
      <c r="L8" s="35"/>
      <c r="M8" s="35"/>
      <c r="N8" s="35">
        <v>0.1</v>
      </c>
      <c r="O8" s="35">
        <v>0.24</v>
      </c>
      <c r="P8" s="35">
        <v>1E-3</v>
      </c>
      <c r="Q8" s="35">
        <v>6.0000000000000001E-3</v>
      </c>
      <c r="R8" s="38">
        <v>1.7000000000000001E-2</v>
      </c>
      <c r="S8" s="39"/>
      <c r="T8" s="38"/>
      <c r="X8" s="90">
        <v>26.7</v>
      </c>
      <c r="Y8" s="90">
        <v>250.9</v>
      </c>
      <c r="Z8" s="90">
        <v>5.0999999999999996</v>
      </c>
    </row>
    <row r="9" spans="1:27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41"/>
      <c r="K9" s="41"/>
      <c r="L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  <c r="AA9" s="38"/>
    </row>
    <row r="10" spans="1:27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  <c r="AA10" s="41"/>
    </row>
    <row r="11" spans="1:27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spans="1:27" ht="27" x14ac:dyDescent="0.2">
      <c r="A12" s="2" t="s">
        <v>177</v>
      </c>
      <c r="B12" s="38"/>
      <c r="C12" s="38">
        <v>0.872</v>
      </c>
      <c r="D12" s="38">
        <v>0.35</v>
      </c>
      <c r="E12" s="79">
        <v>0.33</v>
      </c>
      <c r="F12" s="38">
        <v>2.1999999999999999E-2</v>
      </c>
      <c r="G12" s="38">
        <v>4.0000000000000001E-3</v>
      </c>
      <c r="H12" s="38">
        <v>4.09</v>
      </c>
      <c r="I12" s="38">
        <v>4.75</v>
      </c>
      <c r="J12" s="38">
        <v>1.83</v>
      </c>
      <c r="K12" s="38">
        <v>6.07</v>
      </c>
      <c r="L12" s="38"/>
      <c r="M12" s="38"/>
      <c r="N12" s="35">
        <v>0.1</v>
      </c>
      <c r="O12" s="35">
        <v>0.24</v>
      </c>
      <c r="P12" s="35">
        <v>1E-3</v>
      </c>
      <c r="Q12" s="35">
        <v>6.0000000000000001E-3</v>
      </c>
      <c r="R12" s="38">
        <v>2.4E-2</v>
      </c>
      <c r="S12" s="38"/>
      <c r="T12" s="38"/>
      <c r="U12" s="28"/>
      <c r="V12" s="28"/>
      <c r="W12" s="28"/>
      <c r="X12" s="40">
        <v>10.9</v>
      </c>
      <c r="Y12" s="40">
        <v>106.4</v>
      </c>
      <c r="Z12" s="42">
        <v>0.3</v>
      </c>
      <c r="AA12" s="105"/>
    </row>
    <row r="13" spans="1:27" ht="15" thickBot="1" x14ac:dyDescent="0.25">
      <c r="A13" s="43" t="s">
        <v>58</v>
      </c>
      <c r="B13" s="44">
        <v>0.78600000000000003</v>
      </c>
      <c r="C13" s="44">
        <v>0.878</v>
      </c>
      <c r="D13" s="44">
        <v>0.35</v>
      </c>
      <c r="E13" s="44">
        <v>0.33</v>
      </c>
      <c r="F13" s="44">
        <v>2.1999999999999999E-2</v>
      </c>
      <c r="G13" s="44">
        <v>4.0000000000000001E-3</v>
      </c>
      <c r="H13" s="45">
        <v>4.08</v>
      </c>
      <c r="I13" s="44">
        <v>4.75</v>
      </c>
      <c r="J13" s="44">
        <v>1.83</v>
      </c>
      <c r="K13" s="44">
        <v>6.1</v>
      </c>
      <c r="L13" s="44"/>
      <c r="M13" s="41"/>
      <c r="N13" s="38">
        <v>0.1</v>
      </c>
      <c r="O13" s="38">
        <v>0.24</v>
      </c>
      <c r="P13" s="38">
        <v>1E-3</v>
      </c>
      <c r="Q13" s="38">
        <v>6.0000000000000001E-3</v>
      </c>
      <c r="R13" s="38">
        <v>2.1999999999999999E-2</v>
      </c>
      <c r="S13" s="44"/>
      <c r="T13" s="44"/>
      <c r="U13" s="46"/>
      <c r="V13" s="46"/>
      <c r="W13" s="46"/>
      <c r="X13" s="47"/>
      <c r="Y13" s="47"/>
      <c r="Z13" s="48"/>
    </row>
    <row r="14" spans="1:27" ht="15" customHeight="1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7" ht="14.25" customHeight="1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7" ht="14.25" customHeight="1" x14ac:dyDescent="0.2">
      <c r="A16" s="142" t="s">
        <v>179</v>
      </c>
      <c r="B16" s="143"/>
      <c r="C16" s="144">
        <v>0.4375</v>
      </c>
      <c r="D16" s="145"/>
      <c r="E16" s="142" t="s">
        <v>77</v>
      </c>
      <c r="F16" s="143"/>
      <c r="G16" s="52">
        <v>0.4826388888888889</v>
      </c>
      <c r="H16" s="146" t="s">
        <v>78</v>
      </c>
      <c r="I16" s="147"/>
      <c r="J16" s="53">
        <v>50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0.46875</v>
      </c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ht="14.25" customHeight="1" x14ac:dyDescent="0.2">
      <c r="A17" s="142" t="s">
        <v>81</v>
      </c>
      <c r="B17" s="143"/>
      <c r="C17" s="144">
        <v>0.44097222222222227</v>
      </c>
      <c r="D17" s="145"/>
      <c r="E17" s="142" t="s">
        <v>82</v>
      </c>
      <c r="F17" s="143"/>
      <c r="G17" s="52">
        <v>0.48402777777777778</v>
      </c>
      <c r="H17" s="146" t="s">
        <v>181</v>
      </c>
      <c r="I17" s="147"/>
      <c r="J17" s="53">
        <v>155</v>
      </c>
      <c r="K17" s="148" t="s">
        <v>83</v>
      </c>
      <c r="L17" s="143"/>
      <c r="M17" s="158" t="s">
        <v>306</v>
      </c>
      <c r="N17" s="149"/>
      <c r="O17" s="151"/>
      <c r="P17" s="58" t="s">
        <v>84</v>
      </c>
      <c r="Q17" s="54">
        <v>45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ht="14.25" customHeight="1" x14ac:dyDescent="0.2">
      <c r="A18" s="142" t="s">
        <v>86</v>
      </c>
      <c r="B18" s="143"/>
      <c r="C18" s="144">
        <v>0.44305555555555554</v>
      </c>
      <c r="D18" s="145"/>
      <c r="E18" s="142" t="s">
        <v>183</v>
      </c>
      <c r="F18" s="143"/>
      <c r="G18" s="52">
        <v>0.5</v>
      </c>
      <c r="H18" s="146" t="s">
        <v>87</v>
      </c>
      <c r="I18" s="147"/>
      <c r="J18" s="53">
        <v>20</v>
      </c>
      <c r="K18" s="159" t="s">
        <v>184</v>
      </c>
      <c r="L18" s="160"/>
      <c r="M18" s="159">
        <v>20</v>
      </c>
      <c r="N18" s="161"/>
      <c r="O18" s="150" t="s">
        <v>88</v>
      </c>
      <c r="P18" s="54" t="s">
        <v>80</v>
      </c>
      <c r="Q18" s="55">
        <v>0.46527777777777773</v>
      </c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ht="14.25" customHeight="1" x14ac:dyDescent="0.2">
      <c r="A19" s="142" t="s">
        <v>89</v>
      </c>
      <c r="B19" s="143"/>
      <c r="C19" s="144">
        <v>0.44791666666666669</v>
      </c>
      <c r="D19" s="145"/>
      <c r="E19" s="142" t="s">
        <v>90</v>
      </c>
      <c r="F19" s="143"/>
      <c r="G19" s="52">
        <v>0.50347222222222221</v>
      </c>
      <c r="H19" s="159" t="s">
        <v>186</v>
      </c>
      <c r="I19" s="160"/>
      <c r="J19" s="60"/>
      <c r="K19" s="166" t="s">
        <v>91</v>
      </c>
      <c r="L19" s="147"/>
      <c r="M19" s="148">
        <v>9</v>
      </c>
      <c r="N19" s="149"/>
      <c r="O19" s="151"/>
      <c r="P19" s="58" t="s">
        <v>84</v>
      </c>
      <c r="Q19" s="61">
        <v>15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ht="14.25" customHeight="1" x14ac:dyDescent="0.2">
      <c r="A20" s="142" t="s">
        <v>87</v>
      </c>
      <c r="B20" s="143"/>
      <c r="C20" s="144">
        <v>0.44930555555555557</v>
      </c>
      <c r="D20" s="145"/>
      <c r="E20" s="142" t="s">
        <v>188</v>
      </c>
      <c r="F20" s="143"/>
      <c r="G20" s="52">
        <v>0.50347222222222221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9</v>
      </c>
      <c r="R20" s="28"/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ht="14.25" customHeight="1" x14ac:dyDescent="0.2">
      <c r="A21" s="142" t="s">
        <v>92</v>
      </c>
      <c r="B21" s="143"/>
      <c r="C21" s="144">
        <v>0.46527777777777773</v>
      </c>
      <c r="D21" s="145"/>
      <c r="E21" s="142" t="s">
        <v>192</v>
      </c>
      <c r="F21" s="143"/>
      <c r="G21" s="63">
        <v>0.51388888888888895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ht="14.25" customHeight="1" x14ac:dyDescent="0.2">
      <c r="A22" s="142" t="s">
        <v>94</v>
      </c>
      <c r="B22" s="143"/>
      <c r="C22" s="144"/>
      <c r="D22" s="145"/>
      <c r="E22" s="169" t="s">
        <v>194</v>
      </c>
      <c r="F22" s="160"/>
      <c r="G22" s="64">
        <v>0.51388888888888895</v>
      </c>
      <c r="H22" s="146" t="s">
        <v>81</v>
      </c>
      <c r="I22" s="147"/>
      <c r="J22" s="106">
        <v>1518</v>
      </c>
      <c r="K22" s="170" t="s">
        <v>77</v>
      </c>
      <c r="L22" s="171"/>
      <c r="M22" s="159">
        <v>1597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ht="14.25" customHeight="1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0.51736111111111105</v>
      </c>
      <c r="H23" s="146" t="s">
        <v>97</v>
      </c>
      <c r="I23" s="147"/>
      <c r="J23" s="53"/>
      <c r="K23" s="170" t="s">
        <v>197</v>
      </c>
      <c r="L23" s="171"/>
      <c r="M23" s="159">
        <v>1532</v>
      </c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customHeight="1" x14ac:dyDescent="0.2">
      <c r="A24" s="142"/>
      <c r="B24" s="143"/>
      <c r="C24" s="144"/>
      <c r="D24" s="145"/>
      <c r="E24" s="142" t="s">
        <v>99</v>
      </c>
      <c r="F24" s="143"/>
      <c r="G24" s="107" t="s">
        <v>500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ht="14.25" customHeight="1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1600</v>
      </c>
      <c r="K25" s="166" t="s">
        <v>104</v>
      </c>
      <c r="L25" s="147"/>
      <c r="M25" s="148">
        <v>1500</v>
      </c>
      <c r="N25" s="149"/>
      <c r="O25" s="176" t="s">
        <v>200</v>
      </c>
      <c r="P25" s="177"/>
      <c r="Q25" s="38"/>
      <c r="R25" s="28"/>
      <c r="S25" s="28"/>
      <c r="T25" s="29"/>
      <c r="U25" s="178" t="s">
        <v>239</v>
      </c>
      <c r="V25" s="179"/>
      <c r="W25" s="179"/>
      <c r="X25" s="179"/>
      <c r="Y25" s="179"/>
      <c r="Z25" s="180"/>
    </row>
    <row r="26" spans="1:26" ht="14.25" customHeight="1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60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ht="14.25" customHeight="1" x14ac:dyDescent="0.2">
      <c r="A27" s="142" t="s">
        <v>103</v>
      </c>
      <c r="B27" s="143"/>
      <c r="C27" s="144">
        <v>0.47916666666666669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2254.15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ht="14.25" customHeight="1" x14ac:dyDescent="0.2">
      <c r="A28" s="142" t="s">
        <v>108</v>
      </c>
      <c r="B28" s="143"/>
      <c r="C28" s="193">
        <v>32</v>
      </c>
      <c r="D28" s="194"/>
      <c r="E28" s="142" t="s">
        <v>109</v>
      </c>
      <c r="F28" s="143"/>
      <c r="G28" s="67">
        <v>402</v>
      </c>
      <c r="H28" s="187" t="s">
        <v>110</v>
      </c>
      <c r="I28" s="188"/>
      <c r="J28" s="189"/>
      <c r="K28" s="166">
        <v>2254.37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ht="14.25" customHeight="1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1001</v>
      </c>
      <c r="H29" s="187" t="s">
        <v>113</v>
      </c>
      <c r="I29" s="188"/>
      <c r="J29" s="189"/>
      <c r="K29" s="166">
        <v>2200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customHeight="1" thickBot="1" x14ac:dyDescent="0.25">
      <c r="A30" s="197" t="s">
        <v>114</v>
      </c>
      <c r="B30" s="198"/>
      <c r="C30" s="193">
        <v>55</v>
      </c>
      <c r="D30" s="194"/>
      <c r="E30" s="199" t="s">
        <v>206</v>
      </c>
      <c r="F30" s="200"/>
      <c r="G30" s="68">
        <v>1409</v>
      </c>
      <c r="H30" s="199" t="s">
        <v>115</v>
      </c>
      <c r="I30" s="201"/>
      <c r="J30" s="200"/>
      <c r="K30" s="202">
        <f>2200/25.25</f>
        <v>87.128712871287135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210</v>
      </c>
      <c r="C39" s="74"/>
      <c r="D39" s="74" t="s">
        <v>211</v>
      </c>
      <c r="E39" s="90" t="s">
        <v>273</v>
      </c>
      <c r="G39" s="74" t="s">
        <v>213</v>
      </c>
      <c r="H39" s="90" t="s">
        <v>274</v>
      </c>
      <c r="I39" s="90" t="s">
        <v>275</v>
      </c>
      <c r="J39" s="90" t="s">
        <v>276</v>
      </c>
      <c r="T39" s="93" t="s">
        <v>217</v>
      </c>
      <c r="U39" s="108" t="s">
        <v>277</v>
      </c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A10" workbookViewId="0">
      <selection activeCell="Y3" sqref="Y3:Z3"/>
    </sheetView>
  </sheetViews>
  <sheetFormatPr defaultRowHeight="14.25" x14ac:dyDescent="0.2"/>
  <cols>
    <col min="1" max="1" width="9" style="90"/>
    <col min="2" max="2" width="10.5" style="90" customWidth="1"/>
    <col min="3" max="17" width="9" style="90"/>
    <col min="18" max="18" width="12.625" style="90" customWidth="1"/>
    <col min="19" max="16384" width="9" style="90"/>
  </cols>
  <sheetData>
    <row r="1" spans="1:27" ht="15" customHeight="1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270</v>
      </c>
      <c r="J1" s="15"/>
      <c r="K1" s="15" t="s">
        <v>159</v>
      </c>
      <c r="L1" s="17"/>
      <c r="M1" s="18"/>
      <c r="N1" s="19"/>
      <c r="O1" s="19"/>
      <c r="P1" s="114" t="s">
        <v>499</v>
      </c>
      <c r="Q1" s="114"/>
      <c r="R1" s="114"/>
      <c r="S1" s="114"/>
      <c r="T1" s="114"/>
      <c r="U1" s="114"/>
      <c r="V1" s="114"/>
      <c r="W1" s="20"/>
      <c r="X1" s="20"/>
      <c r="Y1" s="18"/>
      <c r="Z1" s="18"/>
      <c r="AA1" s="90" t="s">
        <v>160</v>
      </c>
    </row>
    <row r="2" spans="1:27" ht="15" customHeight="1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7" ht="14.25" customHeight="1" x14ac:dyDescent="0.2">
      <c r="A3" s="1" t="s">
        <v>505</v>
      </c>
      <c r="B3" s="22" t="s">
        <v>506</v>
      </c>
      <c r="C3" s="23">
        <v>6</v>
      </c>
      <c r="D3" s="134">
        <v>35</v>
      </c>
      <c r="E3" s="135"/>
      <c r="F3" s="117" t="s">
        <v>507</v>
      </c>
      <c r="G3" s="119"/>
      <c r="H3" s="117" t="s">
        <v>481</v>
      </c>
      <c r="I3" s="119"/>
      <c r="J3" s="136" t="s">
        <v>310</v>
      </c>
      <c r="K3" s="137"/>
      <c r="L3" s="136" t="s">
        <v>311</v>
      </c>
      <c r="M3" s="137"/>
      <c r="N3" s="117"/>
      <c r="O3" s="119"/>
      <c r="P3" s="117"/>
      <c r="Q3" s="119"/>
      <c r="R3" s="117"/>
      <c r="S3" s="118"/>
      <c r="T3" s="119"/>
      <c r="U3" s="120">
        <v>25.18</v>
      </c>
      <c r="V3" s="121"/>
      <c r="W3" s="121"/>
      <c r="X3" s="121"/>
      <c r="Y3" s="121">
        <v>25.18</v>
      </c>
      <c r="Z3" s="122"/>
    </row>
    <row r="4" spans="1:27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7" ht="27" x14ac:dyDescent="0.2">
      <c r="A5" s="2" t="s">
        <v>54</v>
      </c>
      <c r="B5" s="30" t="s">
        <v>492</v>
      </c>
      <c r="C5" s="30" t="s">
        <v>493</v>
      </c>
      <c r="D5" s="30" t="s">
        <v>494</v>
      </c>
      <c r="E5" s="30" t="s">
        <v>313</v>
      </c>
      <c r="F5" s="85" t="s">
        <v>495</v>
      </c>
      <c r="G5" s="85" t="s">
        <v>166</v>
      </c>
      <c r="H5" s="85" t="s">
        <v>167</v>
      </c>
      <c r="I5" s="85" t="s">
        <v>496</v>
      </c>
      <c r="J5" s="85" t="s">
        <v>497</v>
      </c>
      <c r="K5" s="85" t="s">
        <v>498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173</v>
      </c>
      <c r="S5" s="32"/>
      <c r="T5" s="32"/>
      <c r="U5" s="32"/>
      <c r="V5" s="32"/>
      <c r="W5" s="32"/>
      <c r="X5" s="33">
        <v>17</v>
      </c>
      <c r="Y5" s="33">
        <v>130</v>
      </c>
      <c r="Z5" s="34">
        <v>1.5</v>
      </c>
    </row>
    <row r="6" spans="1:27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7" ht="27" x14ac:dyDescent="0.2">
      <c r="A7" s="2" t="s">
        <v>55</v>
      </c>
      <c r="B7" s="30" t="s">
        <v>254</v>
      </c>
      <c r="C7" s="30" t="s">
        <v>255</v>
      </c>
      <c r="D7" s="30" t="s">
        <v>313</v>
      </c>
      <c r="E7" s="30" t="s">
        <v>165</v>
      </c>
      <c r="F7" s="85" t="s">
        <v>250</v>
      </c>
      <c r="G7" s="85" t="s">
        <v>166</v>
      </c>
      <c r="H7" s="85" t="s">
        <v>167</v>
      </c>
      <c r="I7" s="85" t="s">
        <v>168</v>
      </c>
      <c r="J7" s="85" t="s">
        <v>251</v>
      </c>
      <c r="K7" s="85" t="s">
        <v>169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175</v>
      </c>
      <c r="S7" s="32"/>
      <c r="T7" s="32"/>
      <c r="U7" s="28"/>
      <c r="V7" s="28"/>
      <c r="W7" s="38"/>
      <c r="X7" s="40"/>
      <c r="Y7" s="40"/>
      <c r="Z7" s="42"/>
    </row>
    <row r="8" spans="1:27" ht="27" x14ac:dyDescent="0.2">
      <c r="A8" s="2" t="s">
        <v>176</v>
      </c>
      <c r="B8" s="3"/>
      <c r="C8" s="3">
        <v>0.82899999999999996</v>
      </c>
      <c r="D8" s="35">
        <v>0.35</v>
      </c>
      <c r="E8" s="37">
        <v>0.34</v>
      </c>
      <c r="F8" s="35">
        <v>2.4E-2</v>
      </c>
      <c r="G8" s="35">
        <v>7.0000000000000001E-3</v>
      </c>
      <c r="H8" s="35">
        <v>4.0599999999999996</v>
      </c>
      <c r="I8" s="35">
        <v>4.79</v>
      </c>
      <c r="J8" s="35">
        <v>1.84</v>
      </c>
      <c r="K8" s="35">
        <v>6.04</v>
      </c>
      <c r="L8" s="35"/>
      <c r="M8" s="35"/>
      <c r="N8" s="35">
        <v>0.11</v>
      </c>
      <c r="O8" s="35">
        <v>0.26</v>
      </c>
      <c r="P8" s="35">
        <v>1E-3</v>
      </c>
      <c r="Q8" s="35">
        <v>7.0000000000000001E-3</v>
      </c>
      <c r="R8" s="38">
        <v>1.4E-2</v>
      </c>
      <c r="S8" s="39"/>
      <c r="T8" s="38"/>
      <c r="X8" s="90">
        <v>20.9</v>
      </c>
      <c r="Y8" s="90">
        <v>215.8</v>
      </c>
      <c r="Z8" s="90">
        <v>4</v>
      </c>
    </row>
    <row r="9" spans="1:27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41"/>
      <c r="K9" s="41"/>
      <c r="L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  <c r="AA9" s="38"/>
    </row>
    <row r="10" spans="1:27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  <c r="AA10" s="41"/>
    </row>
    <row r="11" spans="1:27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spans="1:27" ht="27" x14ac:dyDescent="0.2">
      <c r="A12" s="2" t="s">
        <v>177</v>
      </c>
      <c r="B12" s="38"/>
      <c r="C12" s="38">
        <v>0.86599999999999999</v>
      </c>
      <c r="D12" s="38">
        <v>0.37</v>
      </c>
      <c r="E12" s="79">
        <v>0.34</v>
      </c>
      <c r="F12" s="38">
        <v>2.5000000000000001E-2</v>
      </c>
      <c r="G12" s="38">
        <v>5.0000000000000001E-3</v>
      </c>
      <c r="H12" s="38">
        <v>4.05</v>
      </c>
      <c r="I12" s="38">
        <v>4.7699999999999996</v>
      </c>
      <c r="J12" s="38">
        <v>1.84</v>
      </c>
      <c r="K12" s="38">
        <v>6.11</v>
      </c>
      <c r="L12" s="38"/>
      <c r="M12" s="38"/>
      <c r="N12" s="35">
        <v>0.11</v>
      </c>
      <c r="O12" s="35">
        <v>0.25</v>
      </c>
      <c r="P12" s="35">
        <v>1E-3</v>
      </c>
      <c r="Q12" s="35">
        <v>7.0000000000000001E-3</v>
      </c>
      <c r="R12" s="38">
        <v>2.4E-2</v>
      </c>
      <c r="S12" s="38"/>
      <c r="T12" s="38"/>
      <c r="U12" s="28"/>
      <c r="V12" s="28"/>
      <c r="W12" s="28"/>
      <c r="X12" s="40">
        <v>9.4</v>
      </c>
      <c r="Y12" s="40">
        <v>120.1</v>
      </c>
      <c r="Z12" s="42">
        <v>0.4</v>
      </c>
      <c r="AA12" s="105"/>
    </row>
    <row r="13" spans="1:27" ht="15" thickBot="1" x14ac:dyDescent="0.25">
      <c r="A13" s="43" t="s">
        <v>58</v>
      </c>
      <c r="B13" s="44">
        <v>0.78</v>
      </c>
      <c r="C13" s="44">
        <v>0.874</v>
      </c>
      <c r="D13" s="44">
        <v>0.37</v>
      </c>
      <c r="E13" s="44">
        <v>0.33</v>
      </c>
      <c r="F13" s="44">
        <v>2.5000000000000001E-2</v>
      </c>
      <c r="G13" s="44">
        <v>5.0000000000000001E-3</v>
      </c>
      <c r="H13" s="45">
        <v>4.03</v>
      </c>
      <c r="I13" s="44">
        <v>4.79</v>
      </c>
      <c r="J13" s="44">
        <v>1.85</v>
      </c>
      <c r="K13" s="44">
        <v>6.17</v>
      </c>
      <c r="L13" s="44"/>
      <c r="M13" s="41"/>
      <c r="N13" s="38">
        <v>0.11</v>
      </c>
      <c r="O13" s="38">
        <v>0.26</v>
      </c>
      <c r="P13" s="38">
        <v>1E-3</v>
      </c>
      <c r="Q13" s="38">
        <v>7.0000000000000001E-3</v>
      </c>
      <c r="R13" s="38">
        <v>2.4E-2</v>
      </c>
      <c r="S13" s="44"/>
      <c r="T13" s="44"/>
      <c r="U13" s="46"/>
      <c r="V13" s="46"/>
      <c r="W13" s="46"/>
      <c r="X13" s="47"/>
      <c r="Y13" s="47"/>
      <c r="Z13" s="48"/>
    </row>
    <row r="14" spans="1:27" ht="15" customHeight="1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7" ht="14.25" customHeight="1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7" ht="14.25" customHeight="1" x14ac:dyDescent="0.2">
      <c r="A16" s="142" t="s">
        <v>179</v>
      </c>
      <c r="B16" s="143"/>
      <c r="C16" s="144">
        <v>0.59027777777777779</v>
      </c>
      <c r="D16" s="145"/>
      <c r="E16" s="142" t="s">
        <v>77</v>
      </c>
      <c r="F16" s="143"/>
      <c r="G16" s="52">
        <v>0.63541666666666663</v>
      </c>
      <c r="H16" s="146" t="s">
        <v>78</v>
      </c>
      <c r="I16" s="147"/>
      <c r="J16" s="53">
        <v>20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0.61111111111111105</v>
      </c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ht="14.25" customHeight="1" x14ac:dyDescent="0.2">
      <c r="A17" s="142" t="s">
        <v>81</v>
      </c>
      <c r="B17" s="143"/>
      <c r="C17" s="144">
        <v>0.59375</v>
      </c>
      <c r="D17" s="145"/>
      <c r="E17" s="142" t="s">
        <v>82</v>
      </c>
      <c r="F17" s="143"/>
      <c r="G17" s="52">
        <v>0.63750000000000007</v>
      </c>
      <c r="H17" s="146" t="s">
        <v>181</v>
      </c>
      <c r="I17" s="147"/>
      <c r="J17" s="53">
        <v>180</v>
      </c>
      <c r="K17" s="148" t="s">
        <v>83</v>
      </c>
      <c r="L17" s="143"/>
      <c r="M17" s="158" t="s">
        <v>306</v>
      </c>
      <c r="N17" s="149"/>
      <c r="O17" s="151"/>
      <c r="P17" s="58" t="s">
        <v>84</v>
      </c>
      <c r="Q17" s="54" t="s">
        <v>509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ht="14.25" customHeight="1" x14ac:dyDescent="0.2">
      <c r="A18" s="142" t="s">
        <v>86</v>
      </c>
      <c r="B18" s="143"/>
      <c r="C18" s="144">
        <v>0.59583333333333333</v>
      </c>
      <c r="D18" s="145"/>
      <c r="E18" s="142" t="s">
        <v>183</v>
      </c>
      <c r="F18" s="143"/>
      <c r="G18" s="52">
        <v>0.65208333333333335</v>
      </c>
      <c r="H18" s="146" t="s">
        <v>87</v>
      </c>
      <c r="I18" s="147"/>
      <c r="J18" s="53">
        <v>16</v>
      </c>
      <c r="K18" s="159" t="s">
        <v>184</v>
      </c>
      <c r="L18" s="160"/>
      <c r="M18" s="159">
        <v>20</v>
      </c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ht="14.25" customHeight="1" x14ac:dyDescent="0.2">
      <c r="A19" s="142" t="s">
        <v>89</v>
      </c>
      <c r="B19" s="143"/>
      <c r="C19" s="144">
        <v>0.60069444444444442</v>
      </c>
      <c r="D19" s="145"/>
      <c r="E19" s="142" t="s">
        <v>90</v>
      </c>
      <c r="F19" s="143"/>
      <c r="G19" s="52">
        <v>0.65277777777777779</v>
      </c>
      <c r="H19" s="159" t="s">
        <v>186</v>
      </c>
      <c r="I19" s="160"/>
      <c r="J19" s="60"/>
      <c r="K19" s="166" t="s">
        <v>91</v>
      </c>
      <c r="L19" s="147"/>
      <c r="M19" s="148">
        <v>8</v>
      </c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ht="14.25" customHeight="1" x14ac:dyDescent="0.2">
      <c r="A20" s="142" t="s">
        <v>87</v>
      </c>
      <c r="B20" s="143"/>
      <c r="C20" s="144">
        <v>0.60277777777777775</v>
      </c>
      <c r="D20" s="145"/>
      <c r="E20" s="142" t="s">
        <v>188</v>
      </c>
      <c r="F20" s="143"/>
      <c r="G20" s="52">
        <v>0.65277777777777779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10</v>
      </c>
      <c r="R20" s="28"/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ht="14.25" customHeight="1" x14ac:dyDescent="0.2">
      <c r="A21" s="142" t="s">
        <v>92</v>
      </c>
      <c r="B21" s="143"/>
      <c r="C21" s="144">
        <v>0.61111111111111105</v>
      </c>
      <c r="D21" s="145"/>
      <c r="E21" s="142" t="s">
        <v>192</v>
      </c>
      <c r="F21" s="143"/>
      <c r="G21" s="63">
        <v>0.66666666666666663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ht="14.25" customHeight="1" x14ac:dyDescent="0.2">
      <c r="A22" s="142" t="s">
        <v>94</v>
      </c>
      <c r="B22" s="143"/>
      <c r="C22" s="144"/>
      <c r="D22" s="145"/>
      <c r="E22" s="169" t="s">
        <v>194</v>
      </c>
      <c r="F22" s="160"/>
      <c r="G22" s="64">
        <v>0.66666666666666663</v>
      </c>
      <c r="H22" s="146" t="s">
        <v>81</v>
      </c>
      <c r="I22" s="147"/>
      <c r="J22" s="106">
        <v>1521</v>
      </c>
      <c r="K22" s="170" t="s">
        <v>77</v>
      </c>
      <c r="L22" s="171"/>
      <c r="M22" s="159">
        <v>1591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ht="14.25" customHeight="1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0.67013888888888884</v>
      </c>
      <c r="H23" s="146" t="s">
        <v>97</v>
      </c>
      <c r="I23" s="147"/>
      <c r="J23" s="53"/>
      <c r="K23" s="170" t="s">
        <v>197</v>
      </c>
      <c r="L23" s="171"/>
      <c r="M23" s="159">
        <v>1529</v>
      </c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customHeight="1" x14ac:dyDescent="0.2">
      <c r="A24" s="142"/>
      <c r="B24" s="143"/>
      <c r="C24" s="144"/>
      <c r="D24" s="145"/>
      <c r="E24" s="142" t="s">
        <v>99</v>
      </c>
      <c r="F24" s="143"/>
      <c r="G24" s="107" t="s">
        <v>510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ht="14.25" customHeight="1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1600</v>
      </c>
      <c r="K25" s="166" t="s">
        <v>104</v>
      </c>
      <c r="L25" s="147"/>
      <c r="M25" s="148">
        <v>1500</v>
      </c>
      <c r="N25" s="149"/>
      <c r="O25" s="176" t="s">
        <v>200</v>
      </c>
      <c r="P25" s="177"/>
      <c r="Q25" s="38"/>
      <c r="R25" s="28"/>
      <c r="S25" s="28"/>
      <c r="T25" s="29"/>
      <c r="U25" s="178" t="s">
        <v>508</v>
      </c>
      <c r="V25" s="179"/>
      <c r="W25" s="179"/>
      <c r="X25" s="179"/>
      <c r="Y25" s="179"/>
      <c r="Z25" s="180"/>
    </row>
    <row r="26" spans="1:26" ht="14.25" customHeight="1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40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ht="14.25" customHeight="1" x14ac:dyDescent="0.2">
      <c r="A27" s="142" t="s">
        <v>103</v>
      </c>
      <c r="B27" s="143"/>
      <c r="C27" s="144">
        <v>0.62847222222222221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2254.37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ht="14.25" customHeight="1" x14ac:dyDescent="0.2">
      <c r="A28" s="142" t="s">
        <v>108</v>
      </c>
      <c r="B28" s="143"/>
      <c r="C28" s="193">
        <v>35</v>
      </c>
      <c r="D28" s="194"/>
      <c r="E28" s="142" t="s">
        <v>109</v>
      </c>
      <c r="F28" s="143"/>
      <c r="G28" s="67">
        <v>371</v>
      </c>
      <c r="H28" s="187" t="s">
        <v>110</v>
      </c>
      <c r="I28" s="188"/>
      <c r="J28" s="189"/>
      <c r="K28" s="166">
        <v>2254.5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ht="14.25" customHeight="1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895</v>
      </c>
      <c r="H29" s="187" t="s">
        <v>113</v>
      </c>
      <c r="I29" s="188"/>
      <c r="J29" s="189"/>
      <c r="K29" s="166">
        <v>2300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customHeight="1" thickBot="1" x14ac:dyDescent="0.25">
      <c r="A30" s="197" t="s">
        <v>114</v>
      </c>
      <c r="B30" s="198"/>
      <c r="C30" s="193">
        <v>50</v>
      </c>
      <c r="D30" s="194"/>
      <c r="E30" s="199" t="s">
        <v>206</v>
      </c>
      <c r="F30" s="200"/>
      <c r="G30" s="68">
        <v>1266</v>
      </c>
      <c r="H30" s="199" t="s">
        <v>115</v>
      </c>
      <c r="I30" s="201"/>
      <c r="J30" s="200"/>
      <c r="K30" s="202">
        <f>2300/25.18</f>
        <v>91.342335186656072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210</v>
      </c>
      <c r="C39" s="74"/>
      <c r="D39" s="74" t="s">
        <v>211</v>
      </c>
      <c r="E39" s="90" t="s">
        <v>273</v>
      </c>
      <c r="G39" s="74" t="s">
        <v>213</v>
      </c>
      <c r="H39" s="90" t="s">
        <v>274</v>
      </c>
      <c r="I39" s="90" t="s">
        <v>275</v>
      </c>
      <c r="J39" s="90" t="s">
        <v>276</v>
      </c>
      <c r="T39" s="93" t="s">
        <v>217</v>
      </c>
      <c r="U39" s="108" t="s">
        <v>277</v>
      </c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workbookViewId="0">
      <selection activeCell="D5" sqref="D5"/>
    </sheetView>
  </sheetViews>
  <sheetFormatPr defaultRowHeight="14.25" x14ac:dyDescent="0.2"/>
  <cols>
    <col min="1" max="1" width="9" style="90"/>
    <col min="2" max="2" width="10.5" style="90" customWidth="1"/>
    <col min="3" max="17" width="9" style="90"/>
    <col min="18" max="18" width="12.625" style="90" customWidth="1"/>
    <col min="19" max="16384" width="9" style="90"/>
  </cols>
  <sheetData>
    <row r="1" spans="1:27" ht="15" customHeight="1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390</v>
      </c>
      <c r="J1" s="15"/>
      <c r="K1" s="15" t="s">
        <v>159</v>
      </c>
      <c r="L1" s="17"/>
      <c r="M1" s="18"/>
      <c r="N1" s="19"/>
      <c r="O1" s="19"/>
      <c r="P1" s="114" t="s">
        <v>499</v>
      </c>
      <c r="Q1" s="114"/>
      <c r="R1" s="114"/>
      <c r="S1" s="114"/>
      <c r="T1" s="114"/>
      <c r="U1" s="114"/>
      <c r="V1" s="114"/>
      <c r="W1" s="20"/>
      <c r="X1" s="20"/>
      <c r="Y1" s="18"/>
      <c r="Z1" s="18"/>
      <c r="AA1" s="90" t="s">
        <v>160</v>
      </c>
    </row>
    <row r="2" spans="1:27" ht="15" customHeight="1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7" ht="14.25" customHeight="1" x14ac:dyDescent="0.2">
      <c r="A3" s="1" t="s">
        <v>512</v>
      </c>
      <c r="B3" s="22" t="s">
        <v>513</v>
      </c>
      <c r="C3" s="23">
        <v>10</v>
      </c>
      <c r="D3" s="134">
        <v>35</v>
      </c>
      <c r="E3" s="135"/>
      <c r="F3" s="117" t="s">
        <v>514</v>
      </c>
      <c r="G3" s="119"/>
      <c r="H3" s="117" t="s">
        <v>515</v>
      </c>
      <c r="I3" s="119"/>
      <c r="J3" s="136" t="s">
        <v>310</v>
      </c>
      <c r="K3" s="137"/>
      <c r="L3" s="136" t="s">
        <v>311</v>
      </c>
      <c r="M3" s="137"/>
      <c r="N3" s="117"/>
      <c r="O3" s="119"/>
      <c r="P3" s="117"/>
      <c r="Q3" s="119"/>
      <c r="R3" s="117"/>
      <c r="S3" s="118"/>
      <c r="T3" s="119"/>
      <c r="U3" s="120">
        <v>25.25</v>
      </c>
      <c r="V3" s="121"/>
      <c r="W3" s="121"/>
      <c r="X3" s="121"/>
      <c r="Y3" s="121">
        <v>25.25</v>
      </c>
      <c r="Z3" s="122"/>
    </row>
    <row r="4" spans="1:27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7" ht="27" x14ac:dyDescent="0.2">
      <c r="A5" s="2" t="s">
        <v>54</v>
      </c>
      <c r="B5" s="30" t="s">
        <v>492</v>
      </c>
      <c r="C5" s="30" t="s">
        <v>493</v>
      </c>
      <c r="D5" s="30" t="s">
        <v>494</v>
      </c>
      <c r="E5" s="30" t="s">
        <v>313</v>
      </c>
      <c r="F5" s="85" t="s">
        <v>495</v>
      </c>
      <c r="G5" s="85" t="s">
        <v>166</v>
      </c>
      <c r="H5" s="85" t="s">
        <v>167</v>
      </c>
      <c r="I5" s="85" t="s">
        <v>496</v>
      </c>
      <c r="J5" s="85" t="s">
        <v>497</v>
      </c>
      <c r="K5" s="85" t="s">
        <v>498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173</v>
      </c>
      <c r="S5" s="32"/>
      <c r="T5" s="32"/>
      <c r="U5" s="32"/>
      <c r="V5" s="32"/>
      <c r="W5" s="32"/>
      <c r="X5" s="33">
        <v>17</v>
      </c>
      <c r="Y5" s="33">
        <v>130</v>
      </c>
      <c r="Z5" s="34">
        <v>1.5</v>
      </c>
    </row>
    <row r="6" spans="1:27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7" ht="27" x14ac:dyDescent="0.2">
      <c r="A7" s="2" t="s">
        <v>55</v>
      </c>
      <c r="B7" s="30"/>
      <c r="C7" s="30" t="s">
        <v>544</v>
      </c>
      <c r="D7" s="30" t="s">
        <v>313</v>
      </c>
      <c r="E7" s="30" t="s">
        <v>165</v>
      </c>
      <c r="F7" s="85" t="s">
        <v>250</v>
      </c>
      <c r="G7" s="85" t="s">
        <v>166</v>
      </c>
      <c r="H7" s="85" t="s">
        <v>167</v>
      </c>
      <c r="I7" s="85" t="s">
        <v>496</v>
      </c>
      <c r="J7" s="85" t="s">
        <v>542</v>
      </c>
      <c r="K7" s="85" t="s">
        <v>543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175</v>
      </c>
      <c r="S7" s="32"/>
      <c r="T7" s="32"/>
      <c r="U7" s="28"/>
      <c r="V7" s="28"/>
      <c r="W7" s="38"/>
      <c r="X7" s="40"/>
      <c r="Y7" s="40"/>
      <c r="Z7" s="42"/>
    </row>
    <row r="8" spans="1:27" ht="27" x14ac:dyDescent="0.2">
      <c r="A8" s="2" t="s">
        <v>176</v>
      </c>
      <c r="B8" s="3"/>
      <c r="C8" s="3">
        <v>0.84599999999999997</v>
      </c>
      <c r="D8" s="35">
        <v>0.307</v>
      </c>
      <c r="E8" s="37">
        <v>0.33900000000000002</v>
      </c>
      <c r="F8" s="35">
        <v>2.5399999999999999E-2</v>
      </c>
      <c r="G8" s="35">
        <v>1.2E-2</v>
      </c>
      <c r="H8" s="35">
        <v>4.0599999999999996</v>
      </c>
      <c r="I8" s="35">
        <v>4.79</v>
      </c>
      <c r="J8" s="35">
        <v>1.8919999999999999</v>
      </c>
      <c r="K8" s="35">
        <v>6.01</v>
      </c>
      <c r="L8" s="35"/>
      <c r="M8" s="35"/>
      <c r="N8" s="35">
        <v>0.12</v>
      </c>
      <c r="O8" s="35">
        <v>0.25600000000000001</v>
      </c>
      <c r="P8" s="35">
        <v>1.1999999999999999E-3</v>
      </c>
      <c r="Q8" s="35">
        <v>7.0000000000000001E-3</v>
      </c>
      <c r="R8" s="38">
        <v>8.9999999999999993E-3</v>
      </c>
      <c r="S8" s="39"/>
      <c r="T8" s="38"/>
      <c r="X8" s="90">
        <v>21.4</v>
      </c>
      <c r="Y8" s="90">
        <v>184</v>
      </c>
      <c r="Z8" s="90">
        <v>5.8</v>
      </c>
    </row>
    <row r="9" spans="1:27" ht="27" x14ac:dyDescent="0.2">
      <c r="A9" s="2" t="s">
        <v>56</v>
      </c>
      <c r="B9" s="38"/>
      <c r="C9" s="91">
        <v>0.87</v>
      </c>
      <c r="D9" s="40">
        <v>0.31</v>
      </c>
      <c r="E9" s="38">
        <v>0.34</v>
      </c>
      <c r="F9" s="38">
        <v>2.5999999999999999E-2</v>
      </c>
      <c r="G9" s="38">
        <v>8.9999999999999993E-3</v>
      </c>
      <c r="H9" s="38">
        <v>4.05</v>
      </c>
      <c r="I9" s="38">
        <v>4.76</v>
      </c>
      <c r="J9" s="41">
        <v>1.87</v>
      </c>
      <c r="K9" s="41">
        <v>6.11</v>
      </c>
      <c r="L9" s="41"/>
      <c r="N9" s="104">
        <v>0.12</v>
      </c>
      <c r="O9" s="104">
        <v>0.26</v>
      </c>
      <c r="P9" s="104">
        <v>1.2999999999999999E-3</v>
      </c>
      <c r="Q9" s="104">
        <v>7.0000000000000001E-3</v>
      </c>
      <c r="R9" s="38">
        <v>8.9999999999999993E-3</v>
      </c>
      <c r="S9" s="41"/>
      <c r="T9" s="38"/>
      <c r="U9" s="38"/>
      <c r="V9" s="35"/>
      <c r="W9" s="35"/>
      <c r="X9" s="35"/>
      <c r="Y9" s="35"/>
      <c r="Z9" s="38"/>
      <c r="AA9" s="38"/>
    </row>
    <row r="10" spans="1:27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  <c r="AA10" s="41"/>
    </row>
    <row r="11" spans="1:27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spans="1:27" ht="27" x14ac:dyDescent="0.2">
      <c r="A12" s="2" t="s">
        <v>177</v>
      </c>
      <c r="B12" s="38"/>
      <c r="C12" s="38">
        <v>0.88</v>
      </c>
      <c r="D12" s="38">
        <v>0.32</v>
      </c>
      <c r="E12" s="79">
        <v>0.34</v>
      </c>
      <c r="F12" s="38">
        <v>2.5999999999999999E-2</v>
      </c>
      <c r="G12" s="38">
        <v>8.9999999999999993E-3</v>
      </c>
      <c r="H12" s="38">
        <v>4.04</v>
      </c>
      <c r="I12" s="38">
        <v>4.82</v>
      </c>
      <c r="J12" s="38">
        <v>1.88</v>
      </c>
      <c r="K12" s="38">
        <v>6.16</v>
      </c>
      <c r="L12" s="38"/>
      <c r="M12" s="38"/>
      <c r="N12" s="35">
        <v>0.12</v>
      </c>
      <c r="O12" s="35">
        <v>0.26</v>
      </c>
      <c r="P12" s="35">
        <v>1E-3</v>
      </c>
      <c r="Q12" s="35">
        <v>7.0000000000000001E-3</v>
      </c>
      <c r="R12" s="38">
        <v>1.9E-2</v>
      </c>
      <c r="S12" s="38"/>
      <c r="T12" s="38"/>
      <c r="U12" s="28"/>
      <c r="V12" s="28"/>
      <c r="W12" s="28"/>
      <c r="X12" s="40">
        <v>15.6</v>
      </c>
      <c r="Y12" s="40"/>
      <c r="Z12" s="42">
        <v>0.7</v>
      </c>
      <c r="AA12" s="105"/>
    </row>
    <row r="13" spans="1:27" ht="15" thickBot="1" x14ac:dyDescent="0.25">
      <c r="A13" s="43" t="s">
        <v>58</v>
      </c>
      <c r="B13" s="44">
        <v>0.79</v>
      </c>
      <c r="C13" s="44">
        <v>0.88</v>
      </c>
      <c r="D13" s="44">
        <v>0.32</v>
      </c>
      <c r="E13" s="44">
        <v>0.34</v>
      </c>
      <c r="F13" s="44">
        <v>2.5999999999999999E-2</v>
      </c>
      <c r="G13" s="44">
        <v>7.0000000000000001E-3</v>
      </c>
      <c r="H13" s="45">
        <v>4.03</v>
      </c>
      <c r="I13" s="44">
        <v>4.8</v>
      </c>
      <c r="J13" s="44">
        <v>1.87</v>
      </c>
      <c r="K13" s="44">
        <v>6.16</v>
      </c>
      <c r="L13" s="44"/>
      <c r="M13" s="41"/>
      <c r="N13" s="38">
        <v>0.12</v>
      </c>
      <c r="O13" s="38">
        <v>0.26</v>
      </c>
      <c r="P13" s="38">
        <v>1E-3</v>
      </c>
      <c r="Q13" s="38">
        <v>7.0000000000000001E-3</v>
      </c>
      <c r="R13" s="38">
        <v>1.9E-2</v>
      </c>
      <c r="S13" s="44"/>
      <c r="T13" s="44"/>
      <c r="U13" s="46"/>
      <c r="V13" s="46"/>
      <c r="W13" s="46"/>
      <c r="X13" s="47"/>
      <c r="Y13" s="47"/>
      <c r="Z13" s="48"/>
    </row>
    <row r="14" spans="1:27" ht="15" customHeight="1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7" ht="14.25" customHeight="1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7" ht="14.25" customHeight="1" x14ac:dyDescent="0.2">
      <c r="A16" s="142" t="s">
        <v>179</v>
      </c>
      <c r="B16" s="143"/>
      <c r="C16" s="144">
        <v>0.75</v>
      </c>
      <c r="D16" s="145"/>
      <c r="E16" s="142" t="s">
        <v>77</v>
      </c>
      <c r="F16" s="143"/>
      <c r="G16" s="52">
        <v>0.84375</v>
      </c>
      <c r="H16" s="146" t="s">
        <v>78</v>
      </c>
      <c r="I16" s="147"/>
      <c r="J16" s="53">
        <v>60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>
        <v>0.82638888888888884</v>
      </c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ht="14.25" customHeight="1" x14ac:dyDescent="0.2">
      <c r="A17" s="142" t="s">
        <v>81</v>
      </c>
      <c r="B17" s="143"/>
      <c r="C17" s="144">
        <v>0.75347222222222221</v>
      </c>
      <c r="D17" s="145"/>
      <c r="E17" s="142" t="s">
        <v>82</v>
      </c>
      <c r="F17" s="143"/>
      <c r="G17" s="52">
        <v>0.84722222222222221</v>
      </c>
      <c r="H17" s="146" t="s">
        <v>181</v>
      </c>
      <c r="I17" s="147"/>
      <c r="J17" s="53">
        <v>140</v>
      </c>
      <c r="K17" s="148" t="s">
        <v>83</v>
      </c>
      <c r="L17" s="143"/>
      <c r="M17" s="158" t="s">
        <v>306</v>
      </c>
      <c r="N17" s="149"/>
      <c r="O17" s="151"/>
      <c r="P17" s="58" t="s">
        <v>84</v>
      </c>
      <c r="Q17" s="54"/>
      <c r="R17" s="54" t="s">
        <v>520</v>
      </c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ht="14.25" customHeight="1" x14ac:dyDescent="0.2">
      <c r="A18" s="142" t="s">
        <v>86</v>
      </c>
      <c r="B18" s="143"/>
      <c r="C18" s="144">
        <v>0.75555555555555554</v>
      </c>
      <c r="D18" s="145"/>
      <c r="E18" s="142" t="s">
        <v>183</v>
      </c>
      <c r="F18" s="143"/>
      <c r="G18" s="52">
        <v>0.86249999999999993</v>
      </c>
      <c r="H18" s="146" t="s">
        <v>87</v>
      </c>
      <c r="I18" s="147"/>
      <c r="J18" s="53">
        <v>40</v>
      </c>
      <c r="K18" s="159" t="s">
        <v>184</v>
      </c>
      <c r="L18" s="160"/>
      <c r="M18" s="159">
        <v>20</v>
      </c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ht="14.25" customHeight="1" x14ac:dyDescent="0.2">
      <c r="A19" s="142" t="s">
        <v>89</v>
      </c>
      <c r="B19" s="143"/>
      <c r="C19" s="144">
        <v>0.76041666666666663</v>
      </c>
      <c r="D19" s="145"/>
      <c r="E19" s="142" t="s">
        <v>90</v>
      </c>
      <c r="F19" s="143"/>
      <c r="G19" s="52">
        <v>0.86458333333333337</v>
      </c>
      <c r="H19" s="159" t="s">
        <v>186</v>
      </c>
      <c r="I19" s="160"/>
      <c r="J19" s="60"/>
      <c r="K19" s="166" t="s">
        <v>91</v>
      </c>
      <c r="L19" s="147"/>
      <c r="M19" s="148"/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ht="14.25" customHeight="1" x14ac:dyDescent="0.2">
      <c r="A20" s="142" t="s">
        <v>87</v>
      </c>
      <c r="B20" s="143"/>
      <c r="C20" s="144" t="s">
        <v>511</v>
      </c>
      <c r="D20" s="145"/>
      <c r="E20" s="142" t="s">
        <v>188</v>
      </c>
      <c r="F20" s="143"/>
      <c r="G20" s="52"/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6</v>
      </c>
      <c r="R20" s="28">
        <v>3</v>
      </c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ht="14.25" customHeight="1" x14ac:dyDescent="0.2">
      <c r="A21" s="142" t="s">
        <v>92</v>
      </c>
      <c r="B21" s="143"/>
      <c r="C21" s="144">
        <v>0.77777777777777779</v>
      </c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ht="14.25" customHeight="1" x14ac:dyDescent="0.2">
      <c r="A22" s="142" t="s">
        <v>94</v>
      </c>
      <c r="B22" s="143"/>
      <c r="C22" s="144">
        <v>0.81944444444444453</v>
      </c>
      <c r="D22" s="145"/>
      <c r="E22" s="169" t="s">
        <v>194</v>
      </c>
      <c r="F22" s="160"/>
      <c r="G22" s="64"/>
      <c r="H22" s="146" t="s">
        <v>81</v>
      </c>
      <c r="I22" s="147"/>
      <c r="J22" s="106" t="s">
        <v>519</v>
      </c>
      <c r="K22" s="170" t="s">
        <v>77</v>
      </c>
      <c r="L22" s="171"/>
      <c r="M22" s="159">
        <v>1593</v>
      </c>
      <c r="N22" s="161"/>
      <c r="O22" s="164" t="s">
        <v>195</v>
      </c>
      <c r="P22" s="165"/>
      <c r="Q22" s="38"/>
      <c r="R22" s="28">
        <v>23</v>
      </c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ht="14.25" customHeight="1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0.86805555555555547</v>
      </c>
      <c r="H23" s="146" t="s">
        <v>97</v>
      </c>
      <c r="I23" s="147"/>
      <c r="J23" s="53"/>
      <c r="K23" s="170" t="s">
        <v>197</v>
      </c>
      <c r="L23" s="171"/>
      <c r="M23" s="159"/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customHeight="1" x14ac:dyDescent="0.2">
      <c r="A24" s="142"/>
      <c r="B24" s="143"/>
      <c r="C24" s="144"/>
      <c r="D24" s="145"/>
      <c r="E24" s="142" t="s">
        <v>99</v>
      </c>
      <c r="F24" s="143"/>
      <c r="G24" s="107">
        <v>40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ht="14.25" customHeight="1" x14ac:dyDescent="0.2">
      <c r="A25" s="191" t="s">
        <v>199</v>
      </c>
      <c r="B25" s="192"/>
      <c r="C25" s="144">
        <v>0.87152777777777779</v>
      </c>
      <c r="D25" s="145"/>
      <c r="E25" s="142" t="s">
        <v>82</v>
      </c>
      <c r="F25" s="143"/>
      <c r="G25" s="65"/>
      <c r="H25" s="146" t="s">
        <v>103</v>
      </c>
      <c r="I25" s="147"/>
      <c r="J25" s="33" t="s">
        <v>518</v>
      </c>
      <c r="K25" s="166" t="s">
        <v>104</v>
      </c>
      <c r="L25" s="147"/>
      <c r="M25" s="148">
        <v>1526</v>
      </c>
      <c r="N25" s="149"/>
      <c r="O25" s="176" t="s">
        <v>200</v>
      </c>
      <c r="P25" s="177"/>
      <c r="Q25" s="38"/>
      <c r="R25" s="28"/>
      <c r="S25" s="28"/>
      <c r="T25" s="29"/>
      <c r="U25" s="178" t="s">
        <v>521</v>
      </c>
      <c r="V25" s="179"/>
      <c r="W25" s="179"/>
      <c r="X25" s="179"/>
      <c r="Y25" s="179"/>
      <c r="Z25" s="180"/>
    </row>
    <row r="26" spans="1:26" ht="14.25" customHeight="1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45</v>
      </c>
      <c r="R26" s="28">
        <v>10</v>
      </c>
      <c r="S26" s="28"/>
      <c r="T26" s="29"/>
      <c r="U26" s="181"/>
      <c r="V26" s="182"/>
      <c r="W26" s="182"/>
      <c r="X26" s="182"/>
      <c r="Y26" s="182"/>
      <c r="Z26" s="183"/>
    </row>
    <row r="27" spans="1:26" ht="14.25" customHeight="1" x14ac:dyDescent="0.2">
      <c r="A27" s="142" t="s">
        <v>103</v>
      </c>
      <c r="B27" s="143"/>
      <c r="C27" s="144" t="s">
        <v>516</v>
      </c>
      <c r="D27" s="145"/>
      <c r="E27" s="142" t="s">
        <v>106</v>
      </c>
      <c r="F27" s="143"/>
      <c r="G27" s="67">
        <v>140</v>
      </c>
      <c r="H27" s="187" t="s">
        <v>107</v>
      </c>
      <c r="I27" s="188"/>
      <c r="J27" s="189"/>
      <c r="K27" s="166">
        <v>2254.5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ht="14.25" customHeight="1" x14ac:dyDescent="0.2">
      <c r="A28" s="142" t="s">
        <v>108</v>
      </c>
      <c r="B28" s="143"/>
      <c r="C28" s="193">
        <v>49</v>
      </c>
      <c r="D28" s="194"/>
      <c r="E28" s="142" t="s">
        <v>109</v>
      </c>
      <c r="F28" s="143"/>
      <c r="G28" s="67">
        <v>358</v>
      </c>
      <c r="H28" s="187" t="s">
        <v>110</v>
      </c>
      <c r="I28" s="188"/>
      <c r="J28" s="189"/>
      <c r="K28" s="166">
        <v>2254.84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ht="14.25" customHeight="1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973</v>
      </c>
      <c r="H29" s="187" t="s">
        <v>113</v>
      </c>
      <c r="I29" s="188"/>
      <c r="J29" s="189"/>
      <c r="K29" s="166">
        <v>3400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customHeight="1" thickBot="1" x14ac:dyDescent="0.25">
      <c r="A30" s="197" t="s">
        <v>114</v>
      </c>
      <c r="B30" s="198"/>
      <c r="C30" s="193" t="s">
        <v>517</v>
      </c>
      <c r="D30" s="194"/>
      <c r="E30" s="199" t="s">
        <v>206</v>
      </c>
      <c r="F30" s="200"/>
      <c r="G30" s="68">
        <v>1337</v>
      </c>
      <c r="H30" s="199" t="s">
        <v>115</v>
      </c>
      <c r="I30" s="201"/>
      <c r="J30" s="200"/>
      <c r="K30" s="202">
        <f>3400/24.61</f>
        <v>138.15522145469322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210</v>
      </c>
      <c r="C39" s="74"/>
      <c r="D39" s="74" t="s">
        <v>211</v>
      </c>
      <c r="E39" s="90" t="s">
        <v>273</v>
      </c>
      <c r="G39" s="74" t="s">
        <v>213</v>
      </c>
      <c r="H39" s="90" t="s">
        <v>274</v>
      </c>
      <c r="I39" s="90" t="s">
        <v>275</v>
      </c>
      <c r="J39" s="90" t="s">
        <v>276</v>
      </c>
      <c r="T39" s="93" t="s">
        <v>217</v>
      </c>
      <c r="U39" s="108" t="s">
        <v>277</v>
      </c>
    </row>
    <row r="40" spans="1:26" x14ac:dyDescent="0.2">
      <c r="E40" s="90" t="s">
        <v>522</v>
      </c>
      <c r="H40" s="90" t="s">
        <v>523</v>
      </c>
      <c r="I40" s="90" t="s">
        <v>524</v>
      </c>
      <c r="U40" s="90" t="s">
        <v>525</v>
      </c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F3" sqref="F3:G3"/>
    </sheetView>
  </sheetViews>
  <sheetFormatPr defaultRowHeight="14.25" x14ac:dyDescent="0.2"/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528</v>
      </c>
      <c r="I1" s="90"/>
      <c r="J1" s="15"/>
      <c r="K1" s="15" t="s">
        <v>159</v>
      </c>
      <c r="L1" s="17"/>
      <c r="M1" s="18"/>
      <c r="N1" s="19"/>
      <c r="O1" s="19"/>
      <c r="P1" s="114" t="s">
        <v>527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529</v>
      </c>
      <c r="B3" s="22" t="s">
        <v>530</v>
      </c>
      <c r="C3" s="23">
        <v>6</v>
      </c>
      <c r="D3" s="134">
        <v>36</v>
      </c>
      <c r="E3" s="135"/>
      <c r="F3" s="117" t="s">
        <v>541</v>
      </c>
      <c r="G3" s="119"/>
      <c r="H3" s="117" t="s">
        <v>303</v>
      </c>
      <c r="I3" s="119"/>
      <c r="J3" s="136" t="s">
        <v>265</v>
      </c>
      <c r="K3" s="137"/>
      <c r="L3" s="136" t="s">
        <v>265</v>
      </c>
      <c r="M3" s="137"/>
      <c r="N3" s="117"/>
      <c r="O3" s="119"/>
      <c r="P3" s="117"/>
      <c r="Q3" s="119"/>
      <c r="R3" s="117"/>
      <c r="S3" s="118"/>
      <c r="T3" s="119"/>
      <c r="U3" s="120">
        <v>25.18</v>
      </c>
      <c r="V3" s="121"/>
      <c r="W3" s="121"/>
      <c r="X3" s="121"/>
      <c r="Y3" s="121">
        <v>25.18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290</v>
      </c>
      <c r="C5" s="30" t="s">
        <v>227</v>
      </c>
      <c r="D5" s="30" t="s">
        <v>164</v>
      </c>
      <c r="E5" s="30" t="s">
        <v>165</v>
      </c>
      <c r="F5" s="85" t="s">
        <v>293</v>
      </c>
      <c r="G5" s="85" t="s">
        <v>166</v>
      </c>
      <c r="H5" s="85" t="s">
        <v>167</v>
      </c>
      <c r="I5" s="85" t="s">
        <v>294</v>
      </c>
      <c r="J5" s="85" t="s">
        <v>229</v>
      </c>
      <c r="K5" s="85" t="s">
        <v>169</v>
      </c>
      <c r="L5" s="85" t="s">
        <v>170</v>
      </c>
      <c r="M5" s="85"/>
      <c r="N5" s="85" t="s">
        <v>296</v>
      </c>
      <c r="O5" s="85" t="s">
        <v>230</v>
      </c>
      <c r="P5" s="85" t="s">
        <v>171</v>
      </c>
      <c r="Q5" s="85" t="s">
        <v>172</v>
      </c>
      <c r="R5" s="85" t="s">
        <v>173</v>
      </c>
      <c r="S5" s="32"/>
      <c r="T5" s="32"/>
      <c r="U5" s="32"/>
      <c r="V5" s="32"/>
      <c r="W5" s="32"/>
      <c r="X5" s="33">
        <v>16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254</v>
      </c>
      <c r="C7" s="30" t="s">
        <v>255</v>
      </c>
      <c r="D7" s="30" t="s">
        <v>266</v>
      </c>
      <c r="E7" s="30" t="s">
        <v>165</v>
      </c>
      <c r="F7" s="85" t="s">
        <v>250</v>
      </c>
      <c r="G7" s="85" t="s">
        <v>166</v>
      </c>
      <c r="H7" s="85" t="s">
        <v>167</v>
      </c>
      <c r="I7" s="85" t="s">
        <v>168</v>
      </c>
      <c r="J7" s="85" t="s">
        <v>251</v>
      </c>
      <c r="K7" s="85" t="s">
        <v>169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299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0.77</v>
      </c>
      <c r="D8" s="35">
        <v>0.22</v>
      </c>
      <c r="E8" s="37">
        <v>0.32</v>
      </c>
      <c r="F8" s="35">
        <v>2.5000000000000001E-2</v>
      </c>
      <c r="G8" s="35">
        <v>1.2999999999999999E-2</v>
      </c>
      <c r="H8" s="35">
        <v>4.07</v>
      </c>
      <c r="I8" s="35">
        <v>4.82</v>
      </c>
      <c r="J8" s="35">
        <v>1.7949999999999999</v>
      </c>
      <c r="K8" s="35">
        <v>5.85</v>
      </c>
      <c r="L8" s="35">
        <v>0.25</v>
      </c>
      <c r="M8" s="35"/>
      <c r="N8" s="35">
        <v>0.12</v>
      </c>
      <c r="O8" s="35">
        <v>0.18</v>
      </c>
      <c r="P8" s="35">
        <v>1.5E-3</v>
      </c>
      <c r="Q8" s="35">
        <v>8.0000000000000002E-3</v>
      </c>
      <c r="R8" s="38">
        <v>1.4999999999999999E-2</v>
      </c>
      <c r="S8" s="39"/>
      <c r="T8" s="38"/>
      <c r="U8" s="90"/>
      <c r="V8" s="90"/>
      <c r="W8" s="90"/>
      <c r="X8" s="90">
        <v>13.9</v>
      </c>
      <c r="Y8" s="90"/>
      <c r="Z8" s="90">
        <v>2.7</v>
      </c>
    </row>
    <row r="9" spans="1:26" ht="27" x14ac:dyDescent="0.2">
      <c r="A9" s="2" t="s">
        <v>56</v>
      </c>
      <c r="B9" s="38"/>
      <c r="C9" s="91">
        <v>0.84</v>
      </c>
      <c r="D9" s="40">
        <v>0.31</v>
      </c>
      <c r="E9" s="38">
        <v>0.32</v>
      </c>
      <c r="F9" s="38">
        <v>2.5000000000000001E-2</v>
      </c>
      <c r="G9" s="38">
        <v>5.0000000000000001E-3</v>
      </c>
      <c r="H9" s="38">
        <v>4.05</v>
      </c>
      <c r="I9" s="38">
        <v>4.8499999999999996</v>
      </c>
      <c r="J9" s="41">
        <v>1.89</v>
      </c>
      <c r="K9" s="41">
        <v>5.81</v>
      </c>
      <c r="L9" s="41">
        <v>0.25</v>
      </c>
      <c r="M9" s="90"/>
      <c r="N9" s="104">
        <v>0.12</v>
      </c>
      <c r="O9" s="104">
        <v>0.18</v>
      </c>
      <c r="P9" s="104">
        <v>1.2999999999999999E-3</v>
      </c>
      <c r="Q9" s="104">
        <v>8.0000000000000002E-3</v>
      </c>
      <c r="R9" s="38">
        <v>1.2E-2</v>
      </c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J10" s="90"/>
      <c r="K10" s="90"/>
      <c r="L10" s="90"/>
      <c r="M10" s="90"/>
      <c r="N10" s="90"/>
      <c r="O10" s="90"/>
      <c r="P10" s="90"/>
      <c r="Q10" s="90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J11" s="90"/>
      <c r="K11" s="90"/>
      <c r="L11" s="90"/>
      <c r="M11" s="90"/>
      <c r="N11" s="90"/>
      <c r="O11" s="90"/>
      <c r="P11" s="90"/>
      <c r="Q11" s="90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0.84</v>
      </c>
      <c r="D12" s="38">
        <v>0.36</v>
      </c>
      <c r="E12" s="79">
        <v>0.32</v>
      </c>
      <c r="F12" s="38">
        <v>2.5000000000000001E-2</v>
      </c>
      <c r="G12" s="38">
        <v>5.0000000000000001E-3</v>
      </c>
      <c r="H12" s="38">
        <v>4.04</v>
      </c>
      <c r="I12" s="38">
        <v>4.83</v>
      </c>
      <c r="J12" s="38">
        <v>1.89</v>
      </c>
      <c r="K12" s="38">
        <v>5.82</v>
      </c>
      <c r="L12" s="38">
        <v>0.25</v>
      </c>
      <c r="M12" s="38"/>
      <c r="N12" s="35">
        <v>0.12</v>
      </c>
      <c r="O12" s="35">
        <v>0.18</v>
      </c>
      <c r="P12" s="35">
        <v>1E-3</v>
      </c>
      <c r="Q12" s="35">
        <v>8.0000000000000002E-3</v>
      </c>
      <c r="R12" s="38">
        <v>2.4E-2</v>
      </c>
      <c r="S12" s="38"/>
      <c r="T12" s="38"/>
      <c r="U12" s="28"/>
      <c r="V12" s="28"/>
      <c r="W12" s="28"/>
      <c r="X12" s="40">
        <v>9.6999999999999993</v>
      </c>
      <c r="Y12" s="40"/>
      <c r="Z12" s="42">
        <v>0.7</v>
      </c>
    </row>
    <row r="13" spans="1:26" ht="15" thickBot="1" x14ac:dyDescent="0.25">
      <c r="A13" s="43" t="s">
        <v>58</v>
      </c>
      <c r="B13" s="44">
        <v>0.75</v>
      </c>
      <c r="C13" s="44">
        <v>0.84</v>
      </c>
      <c r="D13" s="44">
        <v>0.36</v>
      </c>
      <c r="E13" s="44">
        <v>0.32</v>
      </c>
      <c r="F13" s="44">
        <v>2.5000000000000001E-2</v>
      </c>
      <c r="G13" s="44">
        <v>5.0000000000000001E-3</v>
      </c>
      <c r="H13" s="45">
        <v>4.03</v>
      </c>
      <c r="I13" s="44">
        <v>4.84</v>
      </c>
      <c r="J13" s="44">
        <v>1.89</v>
      </c>
      <c r="K13" s="44">
        <v>5.83</v>
      </c>
      <c r="L13" s="44">
        <v>0.25</v>
      </c>
      <c r="M13" s="41"/>
      <c r="N13" s="38">
        <v>0.13</v>
      </c>
      <c r="O13" s="38">
        <v>0.18</v>
      </c>
      <c r="P13" s="38">
        <v>1E-3</v>
      </c>
      <c r="Q13" s="38">
        <v>8.0000000000000002E-3</v>
      </c>
      <c r="R13" s="38">
        <v>2.3E-2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0.90277777777777779</v>
      </c>
      <c r="D16" s="145"/>
      <c r="E16" s="142" t="s">
        <v>77</v>
      </c>
      <c r="F16" s="143"/>
      <c r="G16" s="52">
        <v>0.98611111111111116</v>
      </c>
      <c r="H16" s="146" t="s">
        <v>78</v>
      </c>
      <c r="I16" s="147"/>
      <c r="J16" s="53">
        <v>60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>
        <v>0.97569444444444453</v>
      </c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0.90625</v>
      </c>
      <c r="D17" s="145"/>
      <c r="E17" s="142" t="s">
        <v>82</v>
      </c>
      <c r="F17" s="143"/>
      <c r="G17" s="52">
        <v>0.98958333333333337</v>
      </c>
      <c r="H17" s="146" t="s">
        <v>181</v>
      </c>
      <c r="I17" s="147"/>
      <c r="J17" s="53">
        <v>155</v>
      </c>
      <c r="K17" s="148" t="s">
        <v>83</v>
      </c>
      <c r="L17" s="143"/>
      <c r="M17" s="158" t="s">
        <v>279</v>
      </c>
      <c r="N17" s="149"/>
      <c r="O17" s="151"/>
      <c r="P17" s="58" t="s">
        <v>84</v>
      </c>
      <c r="Q17" s="54"/>
      <c r="R17" s="54" t="s">
        <v>535</v>
      </c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0.90763888888888899</v>
      </c>
      <c r="D18" s="145"/>
      <c r="E18" s="142" t="s">
        <v>183</v>
      </c>
      <c r="F18" s="143"/>
      <c r="G18" s="52">
        <v>3.472222222222222E-3</v>
      </c>
      <c r="H18" s="146" t="s">
        <v>87</v>
      </c>
      <c r="I18" s="147"/>
      <c r="J18" s="53">
        <v>50</v>
      </c>
      <c r="K18" s="159" t="s">
        <v>184</v>
      </c>
      <c r="L18" s="160"/>
      <c r="M18" s="159">
        <v>20</v>
      </c>
      <c r="N18" s="161"/>
      <c r="O18" s="150" t="s">
        <v>88</v>
      </c>
      <c r="P18" s="54" t="s">
        <v>80</v>
      </c>
      <c r="Q18" s="55">
        <v>0.93055555555555547</v>
      </c>
      <c r="R18" s="55">
        <v>0.97569444444444453</v>
      </c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0.9145833333333333</v>
      </c>
      <c r="D19" s="145"/>
      <c r="E19" s="142" t="s">
        <v>90</v>
      </c>
      <c r="F19" s="143"/>
      <c r="G19" s="52">
        <v>4.8611111111111112E-3</v>
      </c>
      <c r="H19" s="159" t="s">
        <v>186</v>
      </c>
      <c r="I19" s="160"/>
      <c r="J19" s="60"/>
      <c r="K19" s="166" t="s">
        <v>91</v>
      </c>
      <c r="L19" s="147"/>
      <c r="M19" s="148">
        <v>8</v>
      </c>
      <c r="N19" s="149"/>
      <c r="O19" s="151"/>
      <c r="P19" s="58" t="s">
        <v>84</v>
      </c>
      <c r="Q19" s="61">
        <v>30</v>
      </c>
      <c r="R19" s="61">
        <v>15</v>
      </c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0.91666666666666663</v>
      </c>
      <c r="D20" s="145"/>
      <c r="E20" s="142" t="s">
        <v>188</v>
      </c>
      <c r="F20" s="143"/>
      <c r="G20" s="52">
        <v>6.9444444444444441E-3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15</v>
      </c>
      <c r="R20" s="28"/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0.92361111111111116</v>
      </c>
      <c r="D21" s="145"/>
      <c r="E21" s="142" t="s">
        <v>192</v>
      </c>
      <c r="F21" s="143"/>
      <c r="G21" s="63">
        <v>1.5277777777777777E-2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>
        <v>0.55555555555555558</v>
      </c>
      <c r="D22" s="145"/>
      <c r="E22" s="169" t="s">
        <v>194</v>
      </c>
      <c r="F22" s="160"/>
      <c r="G22" s="64"/>
      <c r="H22" s="146" t="s">
        <v>81</v>
      </c>
      <c r="I22" s="147"/>
      <c r="J22" s="106">
        <v>1521</v>
      </c>
      <c r="K22" s="170" t="s">
        <v>77</v>
      </c>
      <c r="L22" s="171"/>
      <c r="M22" s="159">
        <v>1592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1.7361111111111112E-2</v>
      </c>
      <c r="H23" s="146" t="s">
        <v>97</v>
      </c>
      <c r="I23" s="147"/>
      <c r="J23" s="53"/>
      <c r="K23" s="170" t="s">
        <v>197</v>
      </c>
      <c r="L23" s="171"/>
      <c r="M23" s="159">
        <v>1535</v>
      </c>
      <c r="N23" s="161"/>
      <c r="O23" s="164" t="s">
        <v>45</v>
      </c>
      <c r="P23" s="165"/>
      <c r="Q23" s="53">
        <v>25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7" t="s">
        <v>536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1600</v>
      </c>
      <c r="K25" s="166" t="s">
        <v>104</v>
      </c>
      <c r="L25" s="147"/>
      <c r="M25" s="148">
        <v>1488</v>
      </c>
      <c r="N25" s="149"/>
      <c r="O25" s="176" t="s">
        <v>200</v>
      </c>
      <c r="P25" s="177"/>
      <c r="Q25" s="38"/>
      <c r="R25" s="28"/>
      <c r="S25" s="28"/>
      <c r="T25" s="29"/>
      <c r="U25" s="178" t="s">
        <v>537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/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>
        <v>0.98263888888888884</v>
      </c>
      <c r="D27" s="145"/>
      <c r="E27" s="142" t="s">
        <v>106</v>
      </c>
      <c r="F27" s="143"/>
      <c r="G27" s="67">
        <v>40</v>
      </c>
      <c r="H27" s="187" t="s">
        <v>107</v>
      </c>
      <c r="I27" s="188"/>
      <c r="J27" s="189"/>
      <c r="K27" s="166">
        <v>2254.84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46</v>
      </c>
      <c r="D28" s="194"/>
      <c r="E28" s="142" t="s">
        <v>109</v>
      </c>
      <c r="F28" s="143"/>
      <c r="G28" s="67">
        <v>351</v>
      </c>
      <c r="H28" s="187" t="s">
        <v>110</v>
      </c>
      <c r="I28" s="188"/>
      <c r="J28" s="189"/>
      <c r="K28" s="166">
        <v>2255.13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700</v>
      </c>
      <c r="H29" s="187" t="s">
        <v>113</v>
      </c>
      <c r="I29" s="188"/>
      <c r="J29" s="189"/>
      <c r="K29" s="166">
        <v>2900</v>
      </c>
      <c r="L29" s="162"/>
      <c r="M29" s="162"/>
      <c r="N29" s="163"/>
      <c r="O29" s="195" t="s">
        <v>205</v>
      </c>
      <c r="P29" s="196"/>
      <c r="Q29" s="90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>
        <v>110</v>
      </c>
      <c r="D30" s="194"/>
      <c r="E30" s="199" t="s">
        <v>206</v>
      </c>
      <c r="F30" s="200"/>
      <c r="G30" s="68">
        <v>1057</v>
      </c>
      <c r="H30" s="199" t="s">
        <v>115</v>
      </c>
      <c r="I30" s="201"/>
      <c r="J30" s="200"/>
      <c r="K30" s="202">
        <f>2900/25.18</f>
        <v>115.17077045274027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90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90"/>
      <c r="M34" s="90"/>
      <c r="N34" s="90"/>
      <c r="O34" s="90"/>
      <c r="P34" s="90"/>
      <c r="Q34" s="90"/>
      <c r="R34" s="90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x14ac:dyDescent="0.2">
      <c r="A39" s="93" t="s">
        <v>210</v>
      </c>
      <c r="B39" s="90"/>
      <c r="C39" s="74"/>
      <c r="D39" s="74" t="s">
        <v>211</v>
      </c>
      <c r="E39" s="90" t="s">
        <v>531</v>
      </c>
      <c r="F39" s="90"/>
      <c r="G39" s="74" t="s">
        <v>213</v>
      </c>
      <c r="H39" s="90" t="s">
        <v>328</v>
      </c>
      <c r="I39" s="90" t="s">
        <v>532</v>
      </c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3" t="s">
        <v>217</v>
      </c>
      <c r="U39" s="108" t="s">
        <v>533</v>
      </c>
      <c r="V39" s="90"/>
      <c r="W39" s="90"/>
      <c r="X39" s="90"/>
      <c r="Y39" s="90"/>
      <c r="Z39" s="90"/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workbookViewId="0">
      <selection sqref="A1:AB42"/>
    </sheetView>
  </sheetViews>
  <sheetFormatPr defaultRowHeight="14.25" x14ac:dyDescent="0.2"/>
  <cols>
    <col min="10" max="10" width="11.25" customWidth="1"/>
  </cols>
  <sheetData>
    <row r="1" spans="1:28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545</v>
      </c>
      <c r="I1" s="90"/>
      <c r="J1" s="15"/>
      <c r="K1" s="15" t="s">
        <v>159</v>
      </c>
      <c r="L1" s="17"/>
      <c r="M1" s="18"/>
      <c r="N1" s="19"/>
      <c r="O1" s="19"/>
      <c r="P1" s="114" t="s">
        <v>546</v>
      </c>
      <c r="Q1" s="114"/>
      <c r="R1" s="114"/>
      <c r="S1" s="114"/>
      <c r="T1" s="114"/>
      <c r="U1" s="114"/>
      <c r="V1" s="114"/>
      <c r="W1" s="20"/>
      <c r="X1" s="20"/>
      <c r="Y1" s="18"/>
      <c r="Z1" s="18"/>
      <c r="AA1" s="90"/>
      <c r="AB1" s="90"/>
    </row>
    <row r="2" spans="1:28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  <c r="AA2" s="90"/>
      <c r="AB2" s="90"/>
    </row>
    <row r="3" spans="1:28" x14ac:dyDescent="0.2">
      <c r="A3" s="1" t="s">
        <v>547</v>
      </c>
      <c r="B3" s="22" t="s">
        <v>548</v>
      </c>
      <c r="C3" s="23">
        <v>10</v>
      </c>
      <c r="D3" s="134">
        <v>36</v>
      </c>
      <c r="E3" s="135"/>
      <c r="F3" s="117" t="s">
        <v>550</v>
      </c>
      <c r="G3" s="119"/>
      <c r="H3" s="117" t="s">
        <v>264</v>
      </c>
      <c r="I3" s="119"/>
      <c r="J3" s="136" t="s">
        <v>265</v>
      </c>
      <c r="K3" s="137"/>
      <c r="L3" s="136" t="s">
        <v>265</v>
      </c>
      <c r="M3" s="137"/>
      <c r="N3" s="117"/>
      <c r="O3" s="119"/>
      <c r="P3" s="117"/>
      <c r="Q3" s="119"/>
      <c r="R3" s="117"/>
      <c r="S3" s="118"/>
      <c r="T3" s="119"/>
      <c r="U3" s="120">
        <v>25.7</v>
      </c>
      <c r="V3" s="121"/>
      <c r="W3" s="121"/>
      <c r="X3" s="121"/>
      <c r="Y3" s="121">
        <v>25.7</v>
      </c>
      <c r="Z3" s="122"/>
      <c r="AA3" s="90"/>
      <c r="AB3" s="90"/>
    </row>
    <row r="4" spans="1:28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  <c r="AA4" s="90"/>
      <c r="AB4" s="90"/>
    </row>
    <row r="5" spans="1:28" ht="27" x14ac:dyDescent="0.2">
      <c r="A5" s="2" t="s">
        <v>54</v>
      </c>
      <c r="B5" s="30" t="s">
        <v>248</v>
      </c>
      <c r="C5" s="30" t="s">
        <v>249</v>
      </c>
      <c r="D5" s="30" t="s">
        <v>266</v>
      </c>
      <c r="E5" s="30" t="s">
        <v>165</v>
      </c>
      <c r="F5" s="85" t="s">
        <v>250</v>
      </c>
      <c r="G5" s="85" t="s">
        <v>166</v>
      </c>
      <c r="H5" s="85" t="s">
        <v>167</v>
      </c>
      <c r="I5" s="85" t="s">
        <v>168</v>
      </c>
      <c r="J5" s="85" t="s">
        <v>251</v>
      </c>
      <c r="K5" s="85" t="s">
        <v>169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267</v>
      </c>
      <c r="S5" s="32"/>
      <c r="T5" s="32"/>
      <c r="U5" s="32"/>
      <c r="V5" s="32"/>
      <c r="W5" s="32"/>
      <c r="X5" s="33">
        <v>18</v>
      </c>
      <c r="Y5" s="33"/>
      <c r="Z5" s="34">
        <v>1.5</v>
      </c>
      <c r="AA5" s="90"/>
      <c r="AB5" s="90"/>
    </row>
    <row r="6" spans="1:28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  <c r="AA6" s="90"/>
      <c r="AB6" s="90"/>
    </row>
    <row r="7" spans="1:28" ht="27" x14ac:dyDescent="0.2">
      <c r="A7" s="2" t="s">
        <v>55</v>
      </c>
      <c r="B7" s="30" t="s">
        <v>254</v>
      </c>
      <c r="C7" s="30" t="s">
        <v>255</v>
      </c>
      <c r="D7" s="30" t="s">
        <v>266</v>
      </c>
      <c r="E7" s="30" t="s">
        <v>165</v>
      </c>
      <c r="F7" s="85" t="s">
        <v>250</v>
      </c>
      <c r="G7" s="85" t="s">
        <v>166</v>
      </c>
      <c r="H7" s="85" t="s">
        <v>167</v>
      </c>
      <c r="I7" s="85" t="s">
        <v>168</v>
      </c>
      <c r="J7" s="85" t="s">
        <v>251</v>
      </c>
      <c r="K7" s="85" t="s">
        <v>169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268</v>
      </c>
      <c r="S7" s="32"/>
      <c r="T7" s="32"/>
      <c r="U7" s="28"/>
      <c r="V7" s="28"/>
      <c r="W7" s="38"/>
      <c r="X7" s="40"/>
      <c r="Y7" s="40"/>
      <c r="Z7" s="42"/>
      <c r="AA7" s="90"/>
      <c r="AB7" s="90"/>
    </row>
    <row r="8" spans="1:28" ht="27" x14ac:dyDescent="0.2">
      <c r="A8" s="2" t="s">
        <v>176</v>
      </c>
      <c r="B8" s="3"/>
      <c r="C8" s="3">
        <v>0.81</v>
      </c>
      <c r="D8" s="35">
        <v>0.23</v>
      </c>
      <c r="E8" s="37">
        <v>0.35</v>
      </c>
      <c r="F8" s="35">
        <v>2.7E-2</v>
      </c>
      <c r="G8" s="35">
        <v>9.4000000000000004E-3</v>
      </c>
      <c r="H8" s="35">
        <v>3.98</v>
      </c>
      <c r="I8" s="35">
        <v>4.8099999999999996</v>
      </c>
      <c r="J8" s="35">
        <v>1.784</v>
      </c>
      <c r="K8" s="35">
        <v>5.68</v>
      </c>
      <c r="L8" s="35">
        <v>0.31</v>
      </c>
      <c r="M8" s="35"/>
      <c r="N8" s="35">
        <v>0.12</v>
      </c>
      <c r="O8" s="35">
        <v>0.2</v>
      </c>
      <c r="P8" s="35">
        <v>1.1000000000000001E-3</v>
      </c>
      <c r="Q8" s="35">
        <v>7.9000000000000008E-3</v>
      </c>
      <c r="R8" s="38">
        <v>2.1999999999999999E-2</v>
      </c>
      <c r="S8" s="39"/>
      <c r="T8" s="38"/>
      <c r="U8" s="90"/>
      <c r="V8" s="90"/>
      <c r="W8" s="90"/>
      <c r="X8" s="90">
        <v>16.7</v>
      </c>
      <c r="Y8" s="90">
        <v>186.5</v>
      </c>
      <c r="Z8" s="90">
        <v>4.2</v>
      </c>
      <c r="AA8" s="90"/>
      <c r="AB8" s="90"/>
    </row>
    <row r="9" spans="1:28" ht="27" x14ac:dyDescent="0.2">
      <c r="A9" s="2" t="s">
        <v>56</v>
      </c>
      <c r="B9" s="38"/>
      <c r="C9" s="91">
        <v>0.82499999999999996</v>
      </c>
      <c r="D9" s="40">
        <v>0.26</v>
      </c>
      <c r="E9" s="38">
        <v>0.34</v>
      </c>
      <c r="F9" s="38">
        <v>2.5999999999999999E-2</v>
      </c>
      <c r="G9" s="38">
        <v>8.0000000000000002E-3</v>
      </c>
      <c r="H9" s="38">
        <v>4.0199999999999996</v>
      </c>
      <c r="I9" s="38">
        <v>4.8099999999999996</v>
      </c>
      <c r="J9" s="38">
        <v>1.81</v>
      </c>
      <c r="K9" s="41">
        <v>5.79</v>
      </c>
      <c r="L9" s="41">
        <v>0.3</v>
      </c>
      <c r="M9" s="90"/>
      <c r="N9" s="104">
        <v>0.12</v>
      </c>
      <c r="O9" s="104">
        <v>0.21</v>
      </c>
      <c r="P9" s="104">
        <v>1E-3</v>
      </c>
      <c r="Q9" s="104">
        <v>8.0000000000000002E-3</v>
      </c>
      <c r="R9" s="38">
        <v>1.4999999999999999E-2</v>
      </c>
      <c r="S9" s="41"/>
      <c r="T9" s="38"/>
      <c r="U9" s="38"/>
      <c r="V9" s="35"/>
      <c r="W9" s="35"/>
      <c r="X9" s="35"/>
      <c r="Y9" s="35"/>
      <c r="Z9" s="38"/>
      <c r="AA9" s="90"/>
      <c r="AB9" s="90"/>
    </row>
    <row r="10" spans="1:28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J10" s="90"/>
      <c r="K10" s="90"/>
      <c r="L10" s="90"/>
      <c r="M10" s="90"/>
      <c r="N10" s="90"/>
      <c r="O10" s="90"/>
      <c r="P10" s="90"/>
      <c r="Q10" s="90"/>
      <c r="R10" s="38"/>
      <c r="S10" s="38"/>
      <c r="T10" s="38"/>
      <c r="U10" s="38"/>
      <c r="V10" s="38"/>
      <c r="W10" s="38"/>
      <c r="X10" s="38"/>
      <c r="Y10" s="38"/>
      <c r="Z10" s="41"/>
      <c r="AA10" s="90"/>
      <c r="AB10" s="90"/>
    </row>
    <row r="11" spans="1:28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J11" s="90"/>
      <c r="K11" s="90"/>
      <c r="L11" s="90"/>
      <c r="M11" s="90"/>
      <c r="N11" s="90"/>
      <c r="O11" s="90"/>
      <c r="P11" s="90"/>
      <c r="Q11" s="90"/>
      <c r="R11" s="38"/>
      <c r="S11" s="38"/>
      <c r="T11" s="38"/>
      <c r="U11" s="38"/>
      <c r="V11" s="38"/>
      <c r="W11" s="38"/>
      <c r="X11" s="38"/>
      <c r="Y11" s="38"/>
      <c r="Z11" s="38"/>
      <c r="AA11" s="90"/>
      <c r="AB11" s="90"/>
    </row>
    <row r="12" spans="1:28" ht="27" x14ac:dyDescent="0.2">
      <c r="A12" s="2" t="s">
        <v>177</v>
      </c>
      <c r="B12" s="38"/>
      <c r="C12" s="38">
        <v>0.84299999999999997</v>
      </c>
      <c r="D12" s="38">
        <v>0.27</v>
      </c>
      <c r="E12" s="79">
        <v>0.34</v>
      </c>
      <c r="F12" s="38">
        <v>2.5999999999999999E-2</v>
      </c>
      <c r="G12" s="38">
        <v>7.4999999999999997E-3</v>
      </c>
      <c r="H12" s="38">
        <v>3.97</v>
      </c>
      <c r="I12" s="38">
        <v>4.8</v>
      </c>
      <c r="J12" s="38">
        <v>1.8069999999999999</v>
      </c>
      <c r="K12" s="38">
        <v>5.8</v>
      </c>
      <c r="L12" s="38">
        <v>0.31</v>
      </c>
      <c r="M12" s="38"/>
      <c r="N12" s="35">
        <v>0.12</v>
      </c>
      <c r="O12" s="35">
        <v>0.21</v>
      </c>
      <c r="P12" s="35">
        <v>1E-3</v>
      </c>
      <c r="Q12" s="35">
        <v>7.7000000000000002E-3</v>
      </c>
      <c r="R12" s="38">
        <v>1.4E-2</v>
      </c>
      <c r="S12" s="38"/>
      <c r="T12" s="38"/>
      <c r="U12" s="28"/>
      <c r="V12" s="28"/>
      <c r="W12" s="28"/>
      <c r="X12" s="40">
        <v>10.7</v>
      </c>
      <c r="Y12" s="40">
        <v>114.8</v>
      </c>
      <c r="Z12" s="42">
        <v>0.6</v>
      </c>
      <c r="AA12" s="90"/>
      <c r="AB12" s="90"/>
    </row>
    <row r="13" spans="1:28" ht="15" thickBot="1" x14ac:dyDescent="0.25">
      <c r="A13" s="43" t="s">
        <v>58</v>
      </c>
      <c r="B13" s="44">
        <v>0.76900000000000002</v>
      </c>
      <c r="C13" s="44">
        <v>0.84499999999999997</v>
      </c>
      <c r="D13" s="44">
        <v>0.28000000000000003</v>
      </c>
      <c r="E13" s="44">
        <v>0.34</v>
      </c>
      <c r="F13" s="44">
        <v>2.8000000000000001E-2</v>
      </c>
      <c r="G13" s="44">
        <v>7.7999999999999996E-3</v>
      </c>
      <c r="H13" s="45">
        <v>3.95</v>
      </c>
      <c r="I13" s="44">
        <v>4.82</v>
      </c>
      <c r="J13" s="44">
        <v>1.8069999999999999</v>
      </c>
      <c r="K13" s="44">
        <v>5.85</v>
      </c>
      <c r="L13" s="44">
        <v>0.31</v>
      </c>
      <c r="M13" s="41"/>
      <c r="N13" s="38">
        <v>0.12</v>
      </c>
      <c r="O13" s="38">
        <v>0.2</v>
      </c>
      <c r="P13" s="38">
        <v>1.1000000000000001E-3</v>
      </c>
      <c r="Q13" s="38">
        <v>7.9000000000000008E-3</v>
      </c>
      <c r="R13" s="38">
        <v>1.4E-2</v>
      </c>
      <c r="S13" s="44"/>
      <c r="T13" s="44"/>
      <c r="U13" s="46"/>
      <c r="V13" s="46"/>
      <c r="W13" s="46"/>
      <c r="X13" s="47"/>
      <c r="Y13" s="47"/>
      <c r="Z13" s="48"/>
      <c r="AA13" s="90"/>
      <c r="AB13" s="90"/>
    </row>
    <row r="14" spans="1:28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  <c r="AA14" s="90"/>
      <c r="AB14" s="90"/>
    </row>
    <row r="15" spans="1:28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  <c r="AA15" s="90"/>
      <c r="AB15" s="90"/>
    </row>
    <row r="16" spans="1:28" x14ac:dyDescent="0.2">
      <c r="A16" s="142" t="s">
        <v>179</v>
      </c>
      <c r="B16" s="143"/>
      <c r="C16" s="144">
        <v>0.49305555555555558</v>
      </c>
      <c r="D16" s="145"/>
      <c r="E16" s="142" t="s">
        <v>77</v>
      </c>
      <c r="F16" s="143"/>
      <c r="G16" s="52">
        <v>0.54861111111111105</v>
      </c>
      <c r="H16" s="146" t="s">
        <v>78</v>
      </c>
      <c r="I16" s="147"/>
      <c r="J16" s="53">
        <v>25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>
        <v>0.53125</v>
      </c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  <c r="AA16" s="90"/>
      <c r="AB16" s="90"/>
    </row>
    <row r="17" spans="1:28" x14ac:dyDescent="0.2">
      <c r="A17" s="142" t="s">
        <v>81</v>
      </c>
      <c r="B17" s="143"/>
      <c r="C17" s="144">
        <v>0.49652777777777773</v>
      </c>
      <c r="D17" s="145"/>
      <c r="E17" s="142" t="s">
        <v>82</v>
      </c>
      <c r="F17" s="143"/>
      <c r="G17" s="52">
        <v>0.54999999999999993</v>
      </c>
      <c r="H17" s="146" t="s">
        <v>181</v>
      </c>
      <c r="I17" s="147"/>
      <c r="J17" s="53">
        <v>160</v>
      </c>
      <c r="K17" s="148" t="s">
        <v>83</v>
      </c>
      <c r="L17" s="143"/>
      <c r="M17" s="158" t="s">
        <v>182</v>
      </c>
      <c r="N17" s="149"/>
      <c r="O17" s="151"/>
      <c r="P17" s="58" t="s">
        <v>84</v>
      </c>
      <c r="Q17" s="54"/>
      <c r="R17" s="54" t="s">
        <v>551</v>
      </c>
      <c r="S17" s="59"/>
      <c r="T17" s="57"/>
      <c r="U17" s="140" t="s">
        <v>85</v>
      </c>
      <c r="V17" s="141"/>
      <c r="W17" s="35"/>
      <c r="X17" s="35"/>
      <c r="Y17" s="35"/>
      <c r="Z17" s="36"/>
      <c r="AA17" s="90"/>
      <c r="AB17" s="90"/>
    </row>
    <row r="18" spans="1:28" x14ac:dyDescent="0.2">
      <c r="A18" s="142" t="s">
        <v>86</v>
      </c>
      <c r="B18" s="143"/>
      <c r="C18" s="144">
        <v>0.49791666666666662</v>
      </c>
      <c r="D18" s="145"/>
      <c r="E18" s="142" t="s">
        <v>183</v>
      </c>
      <c r="F18" s="143"/>
      <c r="G18" s="52">
        <v>0.56597222222222221</v>
      </c>
      <c r="H18" s="146" t="s">
        <v>87</v>
      </c>
      <c r="I18" s="147"/>
      <c r="J18" s="53">
        <v>21</v>
      </c>
      <c r="K18" s="159" t="s">
        <v>184</v>
      </c>
      <c r="L18" s="160"/>
      <c r="M18" s="159"/>
      <c r="N18" s="161"/>
      <c r="O18" s="150" t="s">
        <v>88</v>
      </c>
      <c r="P18" s="54" t="s">
        <v>80</v>
      </c>
      <c r="Q18" s="55">
        <v>0.52083333333333337</v>
      </c>
      <c r="R18" s="55"/>
      <c r="S18" s="56"/>
      <c r="T18" s="57"/>
      <c r="U18" s="140" t="s">
        <v>185</v>
      </c>
      <c r="V18" s="141"/>
      <c r="W18" s="35"/>
      <c r="X18" s="35"/>
      <c r="Y18" s="35"/>
      <c r="Z18" s="36"/>
      <c r="AA18" s="90"/>
      <c r="AB18" s="90"/>
    </row>
    <row r="19" spans="1:28" x14ac:dyDescent="0.2">
      <c r="A19" s="142" t="s">
        <v>89</v>
      </c>
      <c r="B19" s="143"/>
      <c r="C19" s="144">
        <v>0.50486111111111109</v>
      </c>
      <c r="D19" s="145"/>
      <c r="E19" s="142" t="s">
        <v>90</v>
      </c>
      <c r="F19" s="143"/>
      <c r="G19" s="52">
        <v>0.56736111111111109</v>
      </c>
      <c r="H19" s="159" t="s">
        <v>186</v>
      </c>
      <c r="I19" s="160"/>
      <c r="J19" s="60"/>
      <c r="K19" s="166" t="s">
        <v>91</v>
      </c>
      <c r="L19" s="147"/>
      <c r="M19" s="148"/>
      <c r="N19" s="149"/>
      <c r="O19" s="151"/>
      <c r="P19" s="58" t="s">
        <v>84</v>
      </c>
      <c r="Q19" s="61">
        <v>10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  <c r="AA19" s="90"/>
      <c r="AB19" s="90"/>
    </row>
    <row r="20" spans="1:28" x14ac:dyDescent="0.2">
      <c r="A20" s="142" t="s">
        <v>87</v>
      </c>
      <c r="B20" s="143"/>
      <c r="C20" s="144">
        <v>0.50694444444444442</v>
      </c>
      <c r="D20" s="145"/>
      <c r="E20" s="142" t="s">
        <v>188</v>
      </c>
      <c r="F20" s="143"/>
      <c r="G20" s="52"/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6</v>
      </c>
      <c r="R20" s="28">
        <v>3</v>
      </c>
      <c r="S20" s="28"/>
      <c r="T20" s="29"/>
      <c r="U20" s="140" t="s">
        <v>191</v>
      </c>
      <c r="V20" s="141"/>
      <c r="W20" s="35"/>
      <c r="X20" s="35"/>
      <c r="Y20" s="35"/>
      <c r="Z20" s="36"/>
      <c r="AA20" s="90"/>
      <c r="AB20" s="90"/>
    </row>
    <row r="21" spans="1:28" x14ac:dyDescent="0.2">
      <c r="A21" s="142" t="s">
        <v>92</v>
      </c>
      <c r="B21" s="143"/>
      <c r="C21" s="144">
        <v>0.52083333333333337</v>
      </c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  <c r="AA21" s="90"/>
      <c r="AB21" s="90"/>
    </row>
    <row r="22" spans="1:28" x14ac:dyDescent="0.2">
      <c r="A22" s="142" t="s">
        <v>94</v>
      </c>
      <c r="B22" s="143"/>
      <c r="C22" s="144">
        <v>0.52777777777777779</v>
      </c>
      <c r="D22" s="145"/>
      <c r="E22" s="169" t="s">
        <v>194</v>
      </c>
      <c r="F22" s="160"/>
      <c r="G22" s="64"/>
      <c r="H22" s="146" t="s">
        <v>81</v>
      </c>
      <c r="I22" s="147"/>
      <c r="J22" s="106" t="s">
        <v>554</v>
      </c>
      <c r="K22" s="170" t="s">
        <v>77</v>
      </c>
      <c r="L22" s="171"/>
      <c r="M22" s="159">
        <v>1604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  <c r="AA22" s="90"/>
      <c r="AB22" s="90"/>
    </row>
    <row r="23" spans="1:28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0.56944444444444442</v>
      </c>
      <c r="H23" s="146" t="s">
        <v>97</v>
      </c>
      <c r="I23" s="147"/>
      <c r="J23" s="53">
        <v>1542</v>
      </c>
      <c r="K23" s="170" t="s">
        <v>197</v>
      </c>
      <c r="L23" s="171"/>
      <c r="M23" s="159"/>
      <c r="N23" s="161"/>
      <c r="O23" s="164" t="s">
        <v>45</v>
      </c>
      <c r="P23" s="165"/>
      <c r="Q23" s="53">
        <v>10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  <c r="AA23" s="90"/>
      <c r="AB23" s="90"/>
    </row>
    <row r="24" spans="1:28" ht="15" x14ac:dyDescent="0.2">
      <c r="A24" s="142"/>
      <c r="B24" s="143"/>
      <c r="C24" s="144"/>
      <c r="D24" s="145"/>
      <c r="E24" s="142" t="s">
        <v>99</v>
      </c>
      <c r="F24" s="143"/>
      <c r="G24" s="109">
        <v>30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  <c r="AA24" s="90"/>
      <c r="AB24" s="90"/>
    </row>
    <row r="25" spans="1:28" x14ac:dyDescent="0.2">
      <c r="A25" s="191" t="s">
        <v>199</v>
      </c>
      <c r="B25" s="192"/>
      <c r="C25" s="144">
        <v>0.57638888888888895</v>
      </c>
      <c r="D25" s="145"/>
      <c r="E25" s="142" t="s">
        <v>82</v>
      </c>
      <c r="F25" s="143"/>
      <c r="G25" s="65"/>
      <c r="H25" s="146" t="s">
        <v>103</v>
      </c>
      <c r="I25" s="147"/>
      <c r="J25" s="33" t="s">
        <v>555</v>
      </c>
      <c r="K25" s="166" t="s">
        <v>104</v>
      </c>
      <c r="L25" s="147"/>
      <c r="M25" s="148">
        <v>1530</v>
      </c>
      <c r="N25" s="149"/>
      <c r="O25" s="176" t="s">
        <v>200</v>
      </c>
      <c r="P25" s="177"/>
      <c r="Q25" s="38"/>
      <c r="R25" s="28"/>
      <c r="S25" s="28"/>
      <c r="T25" s="29"/>
      <c r="U25" s="178" t="s">
        <v>553</v>
      </c>
      <c r="V25" s="179"/>
      <c r="W25" s="179"/>
      <c r="X25" s="179"/>
      <c r="Y25" s="179"/>
      <c r="Z25" s="180"/>
      <c r="AA25" s="90"/>
      <c r="AB25" s="90"/>
    </row>
    <row r="26" spans="1:28" x14ac:dyDescent="0.2">
      <c r="A26" s="169" t="s">
        <v>201</v>
      </c>
      <c r="B26" s="160"/>
      <c r="C26" s="144">
        <v>0.58472222222222225</v>
      </c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552</v>
      </c>
      <c r="P26" s="168"/>
      <c r="Q26" s="38">
        <v>40</v>
      </c>
      <c r="R26" s="28"/>
      <c r="S26" s="28"/>
      <c r="T26" s="29"/>
      <c r="U26" s="181"/>
      <c r="V26" s="182"/>
      <c r="W26" s="182"/>
      <c r="X26" s="182"/>
      <c r="Y26" s="182"/>
      <c r="Z26" s="183"/>
      <c r="AA26" s="90"/>
      <c r="AB26" s="90"/>
    </row>
    <row r="27" spans="1:28" x14ac:dyDescent="0.2">
      <c r="A27" s="142" t="s">
        <v>103</v>
      </c>
      <c r="B27" s="143"/>
      <c r="C27" s="144" t="s">
        <v>559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2255.13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  <c r="AA27" s="90"/>
      <c r="AB27" s="90"/>
    </row>
    <row r="28" spans="1:28" x14ac:dyDescent="0.2">
      <c r="A28" s="142" t="s">
        <v>108</v>
      </c>
      <c r="B28" s="143"/>
      <c r="C28" s="193" t="s">
        <v>560</v>
      </c>
      <c r="D28" s="194"/>
      <c r="E28" s="142" t="s">
        <v>109</v>
      </c>
      <c r="F28" s="143"/>
      <c r="G28" s="67">
        <v>884</v>
      </c>
      <c r="H28" s="187" t="s">
        <v>110</v>
      </c>
      <c r="I28" s="188"/>
      <c r="J28" s="189"/>
      <c r="K28" s="166">
        <v>2255.48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  <c r="AA28" s="90"/>
      <c r="AB28" s="90"/>
    </row>
    <row r="29" spans="1:28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481</v>
      </c>
      <c r="H29" s="187" t="s">
        <v>113</v>
      </c>
      <c r="I29" s="188"/>
      <c r="J29" s="189"/>
      <c r="K29" s="166">
        <v>3500</v>
      </c>
      <c r="L29" s="162"/>
      <c r="M29" s="162"/>
      <c r="N29" s="163"/>
      <c r="O29" s="195" t="s">
        <v>205</v>
      </c>
      <c r="P29" s="196"/>
      <c r="Q29" s="90"/>
      <c r="R29" s="53"/>
      <c r="S29" s="28"/>
      <c r="T29" s="29"/>
      <c r="U29" s="181"/>
      <c r="V29" s="182"/>
      <c r="W29" s="182"/>
      <c r="X29" s="182"/>
      <c r="Y29" s="182"/>
      <c r="Z29" s="183"/>
      <c r="AA29" s="90"/>
      <c r="AB29" s="90"/>
    </row>
    <row r="30" spans="1:28" ht="15" thickBot="1" x14ac:dyDescent="0.25">
      <c r="A30" s="197" t="s">
        <v>114</v>
      </c>
      <c r="B30" s="198"/>
      <c r="C30" s="193" t="s">
        <v>561</v>
      </c>
      <c r="D30" s="194"/>
      <c r="E30" s="199" t="s">
        <v>206</v>
      </c>
      <c r="F30" s="200"/>
      <c r="G30" s="68">
        <v>1365</v>
      </c>
      <c r="H30" s="199" t="s">
        <v>115</v>
      </c>
      <c r="I30" s="201"/>
      <c r="J30" s="200"/>
      <c r="K30" s="202">
        <f>3500/25.7</f>
        <v>136.18677042801556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  <c r="AA30" s="90"/>
      <c r="AB30" s="90"/>
    </row>
    <row r="31" spans="1:28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90"/>
      <c r="AA31" s="90"/>
      <c r="AB31" s="90"/>
    </row>
    <row r="32" spans="1:28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90"/>
      <c r="AB32" s="90"/>
    </row>
    <row r="33" spans="1:28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90"/>
      <c r="AB33" s="90"/>
    </row>
    <row r="34" spans="1:28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90"/>
      <c r="M34" s="90"/>
      <c r="N34" s="90"/>
      <c r="O34" s="90"/>
      <c r="P34" s="90"/>
      <c r="Q34" s="90"/>
      <c r="R34" s="90"/>
      <c r="S34" s="74"/>
      <c r="T34" s="78"/>
      <c r="U34" s="74"/>
      <c r="V34" s="74"/>
      <c r="W34" s="74"/>
      <c r="X34" s="74"/>
      <c r="Y34" s="74"/>
      <c r="Z34" s="74"/>
      <c r="AA34" s="90"/>
      <c r="AB34" s="90"/>
    </row>
    <row r="35" spans="1:28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90"/>
      <c r="AB35" s="90"/>
    </row>
    <row r="36" spans="1:28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</row>
    <row r="37" spans="1:28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</row>
    <row r="38" spans="1:28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</row>
    <row r="39" spans="1:28" x14ac:dyDescent="0.2">
      <c r="A39" s="93" t="s">
        <v>210</v>
      </c>
      <c r="B39" s="90"/>
      <c r="C39" s="74"/>
      <c r="D39" s="74" t="s">
        <v>211</v>
      </c>
      <c r="E39" s="90" t="s">
        <v>212</v>
      </c>
      <c r="F39" s="90"/>
      <c r="G39" s="74" t="s">
        <v>213</v>
      </c>
      <c r="H39" s="90" t="s">
        <v>407</v>
      </c>
      <c r="I39" s="90" t="s">
        <v>408</v>
      </c>
      <c r="J39" s="90" t="s">
        <v>216</v>
      </c>
      <c r="K39" s="90"/>
      <c r="L39" s="90"/>
      <c r="M39" s="90"/>
      <c r="N39" s="90"/>
      <c r="O39" s="90"/>
      <c r="P39" s="90"/>
      <c r="Q39" s="90"/>
      <c r="R39" s="90"/>
      <c r="S39" s="90"/>
      <c r="T39" s="93" t="s">
        <v>217</v>
      </c>
      <c r="U39" s="90" t="s">
        <v>157</v>
      </c>
      <c r="V39" s="90"/>
      <c r="W39" s="90"/>
      <c r="X39" s="90"/>
      <c r="Y39" s="90"/>
      <c r="Z39" s="90"/>
      <c r="AA39" s="90"/>
      <c r="AB39" s="90"/>
    </row>
    <row r="40" spans="1:28" x14ac:dyDescent="0.2">
      <c r="A40" s="90"/>
      <c r="B40" s="90"/>
      <c r="C40" s="90"/>
      <c r="D40" s="90"/>
      <c r="F40" s="90"/>
      <c r="G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V40" s="90"/>
      <c r="W40" s="90"/>
      <c r="X40" s="90"/>
      <c r="Y40" s="90"/>
      <c r="Z40" s="90"/>
      <c r="AA40" s="90"/>
      <c r="AB40" s="90"/>
    </row>
    <row r="41" spans="1:28" x14ac:dyDescent="0.2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</row>
    <row r="42" spans="1:28" x14ac:dyDescent="0.2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</row>
    <row r="43" spans="1:28" x14ac:dyDescent="0.2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</row>
    <row r="44" spans="1:28" x14ac:dyDescent="0.2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</row>
  </sheetData>
  <mergeCells count="140"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sqref="A1:AA43"/>
    </sheetView>
  </sheetViews>
  <sheetFormatPr defaultRowHeight="14.25" x14ac:dyDescent="0.2"/>
  <cols>
    <col min="1" max="9" width="9" style="90"/>
    <col min="10" max="10" width="11.25" style="90" customWidth="1"/>
    <col min="11" max="16384" width="9" style="90"/>
  </cols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545</v>
      </c>
      <c r="J1" s="15"/>
      <c r="K1" s="15" t="s">
        <v>159</v>
      </c>
      <c r="L1" s="17"/>
      <c r="M1" s="18"/>
      <c r="N1" s="19"/>
      <c r="O1" s="19"/>
      <c r="P1" s="114" t="s">
        <v>546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562</v>
      </c>
      <c r="B3" s="22" t="s">
        <v>563</v>
      </c>
      <c r="C3" s="23">
        <v>6</v>
      </c>
      <c r="D3" s="134">
        <v>37</v>
      </c>
      <c r="E3" s="135"/>
      <c r="F3" s="117" t="s">
        <v>565</v>
      </c>
      <c r="G3" s="119"/>
      <c r="H3" s="117" t="s">
        <v>566</v>
      </c>
      <c r="I3" s="119"/>
      <c r="J3" s="136" t="s">
        <v>567</v>
      </c>
      <c r="K3" s="137"/>
      <c r="L3" s="136" t="s">
        <v>568</v>
      </c>
      <c r="M3" s="137"/>
      <c r="N3" s="117"/>
      <c r="O3" s="119"/>
      <c r="P3" s="117"/>
      <c r="Q3" s="119"/>
      <c r="R3" s="117"/>
      <c r="S3" s="118"/>
      <c r="T3" s="119"/>
      <c r="U3" s="120">
        <v>25.5</v>
      </c>
      <c r="V3" s="121"/>
      <c r="W3" s="121"/>
      <c r="X3" s="121"/>
      <c r="Y3" s="121">
        <v>25.5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569</v>
      </c>
      <c r="C5" s="30" t="s">
        <v>570</v>
      </c>
      <c r="D5" s="30" t="s">
        <v>266</v>
      </c>
      <c r="E5" s="30" t="s">
        <v>165</v>
      </c>
      <c r="F5" s="85" t="s">
        <v>571</v>
      </c>
      <c r="G5" s="85" t="s">
        <v>166</v>
      </c>
      <c r="H5" s="85" t="s">
        <v>572</v>
      </c>
      <c r="I5" s="85" t="s">
        <v>573</v>
      </c>
      <c r="J5" s="85" t="s">
        <v>251</v>
      </c>
      <c r="K5" s="85" t="s">
        <v>574</v>
      </c>
      <c r="L5" s="85" t="s">
        <v>170</v>
      </c>
      <c r="M5" s="85"/>
      <c r="N5" s="85" t="s">
        <v>252</v>
      </c>
      <c r="O5" s="85" t="s">
        <v>253</v>
      </c>
      <c r="P5" s="85" t="s">
        <v>575</v>
      </c>
      <c r="Q5" s="85" t="s">
        <v>576</v>
      </c>
      <c r="R5" s="85" t="s">
        <v>267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569</v>
      </c>
      <c r="C7" s="30" t="s">
        <v>570</v>
      </c>
      <c r="D7" s="30" t="s">
        <v>266</v>
      </c>
      <c r="E7" s="30" t="s">
        <v>165</v>
      </c>
      <c r="F7" s="85" t="s">
        <v>571</v>
      </c>
      <c r="G7" s="85" t="s">
        <v>166</v>
      </c>
      <c r="H7" s="85" t="s">
        <v>572</v>
      </c>
      <c r="I7" s="85" t="s">
        <v>573</v>
      </c>
      <c r="J7" s="85" t="s">
        <v>251</v>
      </c>
      <c r="K7" s="85" t="s">
        <v>574</v>
      </c>
      <c r="L7" s="85" t="s">
        <v>170</v>
      </c>
      <c r="M7" s="85"/>
      <c r="N7" s="85" t="s">
        <v>252</v>
      </c>
      <c r="O7" s="85" t="s">
        <v>253</v>
      </c>
      <c r="P7" s="85" t="s">
        <v>575</v>
      </c>
      <c r="Q7" s="85" t="s">
        <v>576</v>
      </c>
      <c r="R7" s="30" t="s">
        <v>577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0.80400000000000005</v>
      </c>
      <c r="D8" s="35">
        <v>0.24</v>
      </c>
      <c r="E8" s="37">
        <v>0.31</v>
      </c>
      <c r="F8" s="35">
        <v>3.3000000000000002E-2</v>
      </c>
      <c r="G8" s="35">
        <v>8.6E-3</v>
      </c>
      <c r="H8" s="35">
        <v>3.9</v>
      </c>
      <c r="I8" s="35">
        <v>4.57</v>
      </c>
      <c r="J8" s="35">
        <v>1.802</v>
      </c>
      <c r="K8" s="35">
        <v>5.65</v>
      </c>
      <c r="L8" s="35">
        <v>0.28000000000000003</v>
      </c>
      <c r="M8" s="35"/>
      <c r="N8" s="35">
        <v>0.14000000000000001</v>
      </c>
      <c r="O8" s="35">
        <v>0.24</v>
      </c>
      <c r="P8" s="35">
        <v>1.5E-3</v>
      </c>
      <c r="Q8" s="35">
        <v>7.3000000000000001E-3</v>
      </c>
      <c r="R8" s="38">
        <v>3.9E-2</v>
      </c>
      <c r="S8" s="39"/>
      <c r="T8" s="38"/>
      <c r="X8" s="90">
        <v>19</v>
      </c>
      <c r="Y8" s="90">
        <v>201.7</v>
      </c>
      <c r="Z8" s="90">
        <v>4.5</v>
      </c>
    </row>
    <row r="9" spans="1:26" ht="27" x14ac:dyDescent="0.2">
      <c r="A9" s="2" t="s">
        <v>56</v>
      </c>
      <c r="B9" s="38"/>
      <c r="C9" s="91">
        <v>0.81299999999999994</v>
      </c>
      <c r="D9" s="40">
        <v>0.25</v>
      </c>
      <c r="E9" s="38">
        <v>0.31</v>
      </c>
      <c r="F9" s="38">
        <v>3.27E-2</v>
      </c>
      <c r="G9" s="38">
        <v>6.7999999999999996E-3</v>
      </c>
      <c r="H9" s="38">
        <v>4</v>
      </c>
      <c r="I9" s="38">
        <v>4.63</v>
      </c>
      <c r="J9" s="38">
        <v>1.8049999999999999</v>
      </c>
      <c r="K9" s="41">
        <v>5.68</v>
      </c>
      <c r="L9" s="41">
        <v>0.28000000000000003</v>
      </c>
      <c r="N9" s="104">
        <v>0.14000000000000001</v>
      </c>
      <c r="O9" s="104">
        <v>0.24</v>
      </c>
      <c r="P9" s="104">
        <v>1.1000000000000001E-3</v>
      </c>
      <c r="Q9" s="104">
        <v>7.1000000000000004E-3</v>
      </c>
      <c r="R9" s="38">
        <v>3.2000000000000001E-2</v>
      </c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0.81499999999999995</v>
      </c>
      <c r="D12" s="38">
        <v>0.26</v>
      </c>
      <c r="E12" s="79">
        <v>0.31</v>
      </c>
      <c r="F12" s="38">
        <v>3.27E-2</v>
      </c>
      <c r="G12" s="38">
        <v>4.7000000000000002E-3</v>
      </c>
      <c r="H12" s="38">
        <v>3.98</v>
      </c>
      <c r="I12" s="38">
        <v>4.66</v>
      </c>
      <c r="J12" s="38">
        <v>1.827</v>
      </c>
      <c r="K12" s="38">
        <v>5.64</v>
      </c>
      <c r="L12" s="38">
        <v>0.28000000000000003</v>
      </c>
      <c r="M12" s="38"/>
      <c r="N12" s="35">
        <v>0.14000000000000001</v>
      </c>
      <c r="O12" s="35">
        <v>0.24</v>
      </c>
      <c r="P12" s="35">
        <v>1.1000000000000001E-3</v>
      </c>
      <c r="Q12" s="35">
        <v>7.3000000000000001E-3</v>
      </c>
      <c r="R12" s="38">
        <v>1.67E-2</v>
      </c>
      <c r="S12" s="38"/>
      <c r="T12" s="38"/>
      <c r="U12" s="28"/>
      <c r="V12" s="28"/>
      <c r="W12" s="28"/>
      <c r="X12" s="40">
        <v>12.3</v>
      </c>
      <c r="Y12" s="40">
        <v>124.7</v>
      </c>
      <c r="Z12" s="42">
        <v>0.8</v>
      </c>
    </row>
    <row r="13" spans="1:26" ht="15" thickBot="1" x14ac:dyDescent="0.25">
      <c r="A13" s="43" t="s">
        <v>58</v>
      </c>
      <c r="B13" s="44">
        <v>0.77500000000000002</v>
      </c>
      <c r="C13" s="44">
        <v>0.84</v>
      </c>
      <c r="D13" s="44">
        <v>0.26</v>
      </c>
      <c r="E13" s="44">
        <v>0.31</v>
      </c>
      <c r="F13" s="44">
        <v>3.2899999999999999E-2</v>
      </c>
      <c r="G13" s="44">
        <v>4.4999999999999997E-3</v>
      </c>
      <c r="H13" s="45">
        <v>3.96</v>
      </c>
      <c r="I13" s="44">
        <v>4.63</v>
      </c>
      <c r="J13" s="44">
        <v>1.8120000000000001</v>
      </c>
      <c r="K13" s="44">
        <v>5.64</v>
      </c>
      <c r="L13" s="44">
        <v>0.28000000000000003</v>
      </c>
      <c r="M13" s="41"/>
      <c r="N13" s="38">
        <v>0.14000000000000001</v>
      </c>
      <c r="O13" s="38">
        <v>0.24</v>
      </c>
      <c r="P13" s="38">
        <v>1.1999999999999999E-3</v>
      </c>
      <c r="Q13" s="38">
        <v>7.1999999999999998E-3</v>
      </c>
      <c r="R13" s="38">
        <v>1.4999999999999999E-2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0.63888888888888895</v>
      </c>
      <c r="D16" s="145"/>
      <c r="E16" s="142" t="s">
        <v>77</v>
      </c>
      <c r="F16" s="143"/>
      <c r="G16" s="52">
        <v>0.69097222222222221</v>
      </c>
      <c r="H16" s="146" t="s">
        <v>78</v>
      </c>
      <c r="I16" s="147"/>
      <c r="J16" s="53">
        <v>25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0.64236111111111105</v>
      </c>
      <c r="D17" s="145"/>
      <c r="E17" s="142" t="s">
        <v>82</v>
      </c>
      <c r="F17" s="143"/>
      <c r="G17" s="52">
        <v>0.69236111111111109</v>
      </c>
      <c r="H17" s="146" t="s">
        <v>181</v>
      </c>
      <c r="I17" s="147"/>
      <c r="J17" s="53">
        <v>160</v>
      </c>
      <c r="K17" s="148" t="s">
        <v>83</v>
      </c>
      <c r="L17" s="143"/>
      <c r="M17" s="158" t="s">
        <v>182</v>
      </c>
      <c r="N17" s="149"/>
      <c r="O17" s="151"/>
      <c r="P17" s="58" t="s">
        <v>84</v>
      </c>
      <c r="Q17" s="54"/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0.64374999999999993</v>
      </c>
      <c r="D18" s="145"/>
      <c r="E18" s="142" t="s">
        <v>183</v>
      </c>
      <c r="F18" s="143"/>
      <c r="G18" s="52">
        <v>0.70694444444444438</v>
      </c>
      <c r="H18" s="146" t="s">
        <v>87</v>
      </c>
      <c r="I18" s="147"/>
      <c r="J18" s="53">
        <v>21</v>
      </c>
      <c r="K18" s="159" t="s">
        <v>184</v>
      </c>
      <c r="L18" s="160"/>
      <c r="M18" s="159"/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0.65069444444444446</v>
      </c>
      <c r="D19" s="145"/>
      <c r="E19" s="142" t="s">
        <v>90</v>
      </c>
      <c r="F19" s="143"/>
      <c r="G19" s="52">
        <v>0.70833333333333337</v>
      </c>
      <c r="H19" s="159" t="s">
        <v>186</v>
      </c>
      <c r="I19" s="160"/>
      <c r="J19" s="60"/>
      <c r="K19" s="166" t="s">
        <v>91</v>
      </c>
      <c r="L19" s="147"/>
      <c r="M19" s="148"/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0.65277777777777779</v>
      </c>
      <c r="D20" s="145"/>
      <c r="E20" s="142" t="s">
        <v>188</v>
      </c>
      <c r="F20" s="143"/>
      <c r="G20" s="52"/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/>
      <c r="R20" s="28">
        <v>3</v>
      </c>
      <c r="S20" s="28">
        <v>6</v>
      </c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0.66666666666666663</v>
      </c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>
        <v>0.67361111111111116</v>
      </c>
      <c r="D22" s="145"/>
      <c r="E22" s="169" t="s">
        <v>194</v>
      </c>
      <c r="F22" s="160"/>
      <c r="G22" s="64"/>
      <c r="H22" s="146" t="s">
        <v>81</v>
      </c>
      <c r="I22" s="147"/>
      <c r="J22" s="106" t="s">
        <v>582</v>
      </c>
      <c r="K22" s="170" t="s">
        <v>77</v>
      </c>
      <c r="L22" s="171"/>
      <c r="M22" s="159">
        <v>1610</v>
      </c>
      <c r="N22" s="161"/>
      <c r="O22" s="164" t="s">
        <v>195</v>
      </c>
      <c r="P22" s="165"/>
      <c r="Q22" s="38">
        <v>40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0.71180555555555547</v>
      </c>
      <c r="H23" s="146" t="s">
        <v>97</v>
      </c>
      <c r="I23" s="147"/>
      <c r="J23" s="53">
        <v>1550</v>
      </c>
      <c r="K23" s="170" t="s">
        <v>197</v>
      </c>
      <c r="L23" s="171"/>
      <c r="M23" s="159"/>
      <c r="N23" s="161"/>
      <c r="O23" s="164" t="s">
        <v>45</v>
      </c>
      <c r="P23" s="165"/>
      <c r="Q23" s="53">
        <v>8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>
        <v>30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>
        <v>0.71875</v>
      </c>
      <c r="D25" s="145"/>
      <c r="E25" s="142" t="s">
        <v>82</v>
      </c>
      <c r="F25" s="143"/>
      <c r="G25" s="65"/>
      <c r="H25" s="146" t="s">
        <v>103</v>
      </c>
      <c r="I25" s="147"/>
      <c r="J25" s="33" t="s">
        <v>583</v>
      </c>
      <c r="K25" s="166" t="s">
        <v>104</v>
      </c>
      <c r="L25" s="147"/>
      <c r="M25" s="148">
        <v>1527</v>
      </c>
      <c r="N25" s="149"/>
      <c r="O25" s="176" t="s">
        <v>200</v>
      </c>
      <c r="P25" s="177"/>
      <c r="Q25" s="38">
        <v>50</v>
      </c>
      <c r="R25" s="28"/>
      <c r="S25" s="28"/>
      <c r="T25" s="29"/>
      <c r="U25" s="178" t="s">
        <v>553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>
        <v>0.72361111111111109</v>
      </c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578</v>
      </c>
      <c r="P26" s="168"/>
      <c r="Q26" s="38">
        <v>10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 t="s">
        <v>579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2255.48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 t="s">
        <v>580</v>
      </c>
      <c r="D28" s="194"/>
      <c r="E28" s="142" t="s">
        <v>109</v>
      </c>
      <c r="F28" s="143"/>
      <c r="G28" s="67">
        <v>442</v>
      </c>
      <c r="H28" s="187" t="s">
        <v>110</v>
      </c>
      <c r="I28" s="188"/>
      <c r="J28" s="189"/>
      <c r="K28" s="166">
        <v>2255.7399999999998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809</v>
      </c>
      <c r="H29" s="187" t="s">
        <v>113</v>
      </c>
      <c r="I29" s="188"/>
      <c r="J29" s="189"/>
      <c r="K29" s="166">
        <v>2600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 t="s">
        <v>581</v>
      </c>
      <c r="D30" s="194"/>
      <c r="E30" s="199" t="s">
        <v>206</v>
      </c>
      <c r="F30" s="200"/>
      <c r="G30" s="68">
        <v>1251</v>
      </c>
      <c r="H30" s="199" t="s">
        <v>115</v>
      </c>
      <c r="I30" s="201"/>
      <c r="J30" s="200"/>
      <c r="K30" s="202">
        <f>2600/25.5</f>
        <v>101.96078431372548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210</v>
      </c>
      <c r="C39" s="74"/>
      <c r="D39" s="74" t="s">
        <v>211</v>
      </c>
      <c r="E39" s="90" t="s">
        <v>212</v>
      </c>
      <c r="G39" s="74" t="s">
        <v>213</v>
      </c>
      <c r="H39" s="90" t="s">
        <v>407</v>
      </c>
      <c r="I39" s="90" t="s">
        <v>408</v>
      </c>
      <c r="J39" s="90" t="s">
        <v>216</v>
      </c>
      <c r="T39" s="93" t="s">
        <v>217</v>
      </c>
      <c r="U39" s="90" t="s">
        <v>157</v>
      </c>
    </row>
  </sheetData>
  <mergeCells count="140"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E25" sqref="E25:F25"/>
    </sheetView>
  </sheetViews>
  <sheetFormatPr defaultRowHeight="14.25" x14ac:dyDescent="0.2"/>
  <cols>
    <col min="1" max="9" width="9" style="90"/>
    <col min="10" max="10" width="11.25" style="90" customWidth="1"/>
    <col min="11" max="16384" width="9" style="90"/>
  </cols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545</v>
      </c>
      <c r="J1" s="15"/>
      <c r="K1" s="15" t="s">
        <v>159</v>
      </c>
      <c r="L1" s="17"/>
      <c r="M1" s="18"/>
      <c r="N1" s="19"/>
      <c r="O1" s="19"/>
      <c r="P1" s="114" t="s">
        <v>546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584</v>
      </c>
      <c r="B3" s="22" t="s">
        <v>585</v>
      </c>
      <c r="C3" s="23">
        <v>10</v>
      </c>
      <c r="D3" s="134">
        <v>37</v>
      </c>
      <c r="E3" s="135"/>
      <c r="F3" s="117" t="s">
        <v>587</v>
      </c>
      <c r="G3" s="119"/>
      <c r="H3" s="117" t="s">
        <v>588</v>
      </c>
      <c r="I3" s="119"/>
      <c r="J3" s="136" t="s">
        <v>589</v>
      </c>
      <c r="K3" s="137"/>
      <c r="L3" s="136" t="s">
        <v>590</v>
      </c>
      <c r="M3" s="137"/>
      <c r="N3" s="117"/>
      <c r="O3" s="119"/>
      <c r="P3" s="117"/>
      <c r="Q3" s="119"/>
      <c r="R3" s="117"/>
      <c r="S3" s="118"/>
      <c r="T3" s="119"/>
      <c r="U3" s="120">
        <v>25.69</v>
      </c>
      <c r="V3" s="121"/>
      <c r="W3" s="121"/>
      <c r="X3" s="121"/>
      <c r="Y3" s="121">
        <v>25.69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591</v>
      </c>
      <c r="C5" s="30" t="s">
        <v>592</v>
      </c>
      <c r="D5" s="30" t="s">
        <v>593</v>
      </c>
      <c r="E5" s="30" t="s">
        <v>165</v>
      </c>
      <c r="F5" s="85" t="s">
        <v>594</v>
      </c>
      <c r="G5" s="85" t="s">
        <v>166</v>
      </c>
      <c r="H5" s="85" t="s">
        <v>595</v>
      </c>
      <c r="I5" s="85" t="s">
        <v>596</v>
      </c>
      <c r="J5" s="85" t="s">
        <v>597</v>
      </c>
      <c r="K5" s="85" t="s">
        <v>598</v>
      </c>
      <c r="L5" s="85" t="s">
        <v>170</v>
      </c>
      <c r="M5" s="85"/>
      <c r="N5" s="85" t="s">
        <v>599</v>
      </c>
      <c r="O5" s="85" t="s">
        <v>600</v>
      </c>
      <c r="P5" s="85" t="s">
        <v>601</v>
      </c>
      <c r="Q5" s="85" t="s">
        <v>602</v>
      </c>
      <c r="R5" s="85" t="s">
        <v>603</v>
      </c>
      <c r="S5" s="32"/>
      <c r="T5" s="32"/>
      <c r="U5" s="32"/>
      <c r="V5" s="32"/>
      <c r="W5" s="32"/>
      <c r="X5" s="33">
        <v>16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604</v>
      </c>
      <c r="C7" s="30" t="s">
        <v>570</v>
      </c>
      <c r="D7" s="30" t="s">
        <v>593</v>
      </c>
      <c r="E7" s="30" t="s">
        <v>165</v>
      </c>
      <c r="F7" s="85" t="s">
        <v>594</v>
      </c>
      <c r="G7" s="85" t="s">
        <v>166</v>
      </c>
      <c r="H7" s="85" t="s">
        <v>595</v>
      </c>
      <c r="I7" s="85" t="s">
        <v>596</v>
      </c>
      <c r="J7" s="85" t="s">
        <v>597</v>
      </c>
      <c r="K7" s="85" t="s">
        <v>598</v>
      </c>
      <c r="L7" s="85" t="s">
        <v>170</v>
      </c>
      <c r="M7" s="85"/>
      <c r="N7" s="85" t="s">
        <v>599</v>
      </c>
      <c r="O7" s="85" t="s">
        <v>600</v>
      </c>
      <c r="P7" s="85" t="s">
        <v>601</v>
      </c>
      <c r="Q7" s="85" t="s">
        <v>602</v>
      </c>
      <c r="R7" s="30" t="s">
        <v>605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0.751</v>
      </c>
      <c r="D8" s="35">
        <v>0.25</v>
      </c>
      <c r="E8" s="37">
        <v>0.31</v>
      </c>
      <c r="F8" s="35">
        <v>2.4E-2</v>
      </c>
      <c r="G8" s="35">
        <v>1.4E-2</v>
      </c>
      <c r="H8" s="35">
        <v>4.0199999999999996</v>
      </c>
      <c r="I8" s="35">
        <v>4.7699999999999996</v>
      </c>
      <c r="J8" s="35">
        <v>1.7749999999999999</v>
      </c>
      <c r="K8" s="35">
        <v>5.81</v>
      </c>
      <c r="L8" s="35">
        <v>0.22</v>
      </c>
      <c r="M8" s="35"/>
      <c r="N8" s="35">
        <v>0.13</v>
      </c>
      <c r="O8" s="35">
        <v>0.2</v>
      </c>
      <c r="P8" s="35">
        <v>1.2999999999999999E-3</v>
      </c>
      <c r="Q8" s="35">
        <v>7.7000000000000002E-3</v>
      </c>
      <c r="R8" s="38">
        <v>9.5000000000000001E-2</v>
      </c>
      <c r="S8" s="39"/>
      <c r="T8" s="38"/>
      <c r="X8" s="90">
        <v>18</v>
      </c>
      <c r="Y8" s="90">
        <v>222.6</v>
      </c>
      <c r="Z8" s="90">
        <v>4.3</v>
      </c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0.82299999999999995</v>
      </c>
      <c r="D12" s="38">
        <v>0.33</v>
      </c>
      <c r="E12" s="79">
        <v>0.3</v>
      </c>
      <c r="F12" s="38">
        <v>2.3E-2</v>
      </c>
      <c r="G12" s="38">
        <v>4.0000000000000001E-3</v>
      </c>
      <c r="H12" s="38">
        <v>4.0199999999999996</v>
      </c>
      <c r="I12" s="38">
        <v>4.83</v>
      </c>
      <c r="J12" s="38">
        <v>1.86</v>
      </c>
      <c r="K12" s="38">
        <v>5.82</v>
      </c>
      <c r="L12" s="38">
        <v>0.22</v>
      </c>
      <c r="M12" s="38"/>
      <c r="N12" s="35">
        <v>0.12</v>
      </c>
      <c r="O12" s="35">
        <v>0.19800000000000001</v>
      </c>
      <c r="P12" s="35">
        <v>1.1000000000000001E-3</v>
      </c>
      <c r="Q12" s="35">
        <v>7.7000000000000002E-3</v>
      </c>
      <c r="R12" s="38">
        <v>3.1E-2</v>
      </c>
      <c r="S12" s="38"/>
      <c r="T12" s="38"/>
      <c r="U12" s="28"/>
      <c r="V12" s="28"/>
      <c r="W12" s="28"/>
      <c r="X12" s="40">
        <v>14</v>
      </c>
      <c r="Y12" s="40">
        <v>124.8</v>
      </c>
      <c r="Z12" s="42">
        <v>0.2</v>
      </c>
    </row>
    <row r="13" spans="1:26" ht="15" thickBot="1" x14ac:dyDescent="0.25">
      <c r="A13" s="43" t="s">
        <v>58</v>
      </c>
      <c r="B13" s="44">
        <v>0.75700000000000001</v>
      </c>
      <c r="C13" s="44">
        <v>0.84</v>
      </c>
      <c r="D13" s="44">
        <v>0.32</v>
      </c>
      <c r="E13" s="44">
        <v>0.3</v>
      </c>
      <c r="F13" s="44">
        <v>2.5000000000000001E-2</v>
      </c>
      <c r="G13" s="44">
        <v>5.0000000000000001E-3</v>
      </c>
      <c r="H13" s="45">
        <v>4</v>
      </c>
      <c r="I13" s="44">
        <v>4.8099999999999996</v>
      </c>
      <c r="J13" s="44">
        <v>1.86</v>
      </c>
      <c r="K13" s="44">
        <v>5.84</v>
      </c>
      <c r="L13" s="44">
        <v>0.22</v>
      </c>
      <c r="M13" s="41"/>
      <c r="N13" s="38">
        <v>0.12</v>
      </c>
      <c r="O13" s="38">
        <v>0.19</v>
      </c>
      <c r="P13" s="38">
        <v>1.1000000000000001E-3</v>
      </c>
      <c r="Q13" s="38">
        <v>7.7999999999999996E-3</v>
      </c>
      <c r="R13" s="38">
        <v>2.4E-2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0.77777777777777779</v>
      </c>
      <c r="D16" s="145"/>
      <c r="E16" s="142" t="s">
        <v>77</v>
      </c>
      <c r="F16" s="143"/>
      <c r="G16" s="52">
        <v>0.82986111111111116</v>
      </c>
      <c r="H16" s="146" t="s">
        <v>78</v>
      </c>
      <c r="I16" s="147"/>
      <c r="J16" s="53">
        <v>65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0.78125</v>
      </c>
      <c r="D17" s="145"/>
      <c r="E17" s="142" t="s">
        <v>82</v>
      </c>
      <c r="F17" s="143"/>
      <c r="G17" s="52">
        <v>0.83194444444444438</v>
      </c>
      <c r="H17" s="146" t="s">
        <v>181</v>
      </c>
      <c r="I17" s="147"/>
      <c r="J17" s="53">
        <v>170</v>
      </c>
      <c r="K17" s="148" t="s">
        <v>83</v>
      </c>
      <c r="L17" s="143"/>
      <c r="M17" s="158" t="s">
        <v>610</v>
      </c>
      <c r="N17" s="149"/>
      <c r="O17" s="151"/>
      <c r="P17" s="58" t="s">
        <v>84</v>
      </c>
      <c r="Q17" s="54"/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0.78263888888888899</v>
      </c>
      <c r="D18" s="145"/>
      <c r="E18" s="142" t="s">
        <v>183</v>
      </c>
      <c r="F18" s="143"/>
      <c r="G18" s="52">
        <v>0.84722222222222221</v>
      </c>
      <c r="H18" s="146" t="s">
        <v>87</v>
      </c>
      <c r="I18" s="147"/>
      <c r="J18" s="53">
        <v>22</v>
      </c>
      <c r="K18" s="159" t="s">
        <v>184</v>
      </c>
      <c r="L18" s="160"/>
      <c r="M18" s="159">
        <v>20</v>
      </c>
      <c r="N18" s="161"/>
      <c r="O18" s="150" t="s">
        <v>88</v>
      </c>
      <c r="P18" s="54" t="s">
        <v>80</v>
      </c>
      <c r="Q18" s="55">
        <v>0.80555555555555547</v>
      </c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0.7895833333333333</v>
      </c>
      <c r="D19" s="145"/>
      <c r="E19" s="142" t="s">
        <v>90</v>
      </c>
      <c r="F19" s="143"/>
      <c r="G19" s="52">
        <v>0.84930555555555554</v>
      </c>
      <c r="H19" s="159" t="s">
        <v>186</v>
      </c>
      <c r="I19" s="160"/>
      <c r="J19" s="60"/>
      <c r="K19" s="166" t="s">
        <v>91</v>
      </c>
      <c r="L19" s="147"/>
      <c r="M19" s="148">
        <v>8</v>
      </c>
      <c r="N19" s="149"/>
      <c r="O19" s="151"/>
      <c r="P19" s="58" t="s">
        <v>84</v>
      </c>
      <c r="Q19" s="61">
        <v>18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0.79166666666666663</v>
      </c>
      <c r="D20" s="145"/>
      <c r="E20" s="142" t="s">
        <v>188</v>
      </c>
      <c r="F20" s="143"/>
      <c r="G20" s="52">
        <v>0.84930555555555554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20</v>
      </c>
      <c r="R20" s="28">
        <v>6</v>
      </c>
      <c r="S20" s="28">
        <v>3</v>
      </c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0.80208333333333337</v>
      </c>
      <c r="D21" s="145"/>
      <c r="E21" s="142" t="s">
        <v>192</v>
      </c>
      <c r="F21" s="143"/>
      <c r="G21" s="63">
        <v>0.87152777777777779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>
        <v>0.8125</v>
      </c>
      <c r="D22" s="145"/>
      <c r="E22" s="169" t="s">
        <v>194</v>
      </c>
      <c r="F22" s="160"/>
      <c r="G22" s="64">
        <v>0.87152777777777779</v>
      </c>
      <c r="H22" s="146" t="s">
        <v>81</v>
      </c>
      <c r="I22" s="147"/>
      <c r="J22" s="106">
        <v>1530</v>
      </c>
      <c r="K22" s="170" t="s">
        <v>77</v>
      </c>
      <c r="L22" s="171"/>
      <c r="M22" s="159">
        <v>1591</v>
      </c>
      <c r="N22" s="161"/>
      <c r="O22" s="164" t="s">
        <v>195</v>
      </c>
      <c r="P22" s="165"/>
      <c r="Q22" s="38">
        <v>25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0.875</v>
      </c>
      <c r="H23" s="146" t="s">
        <v>97</v>
      </c>
      <c r="I23" s="147"/>
      <c r="J23" s="53"/>
      <c r="K23" s="170" t="s">
        <v>197</v>
      </c>
      <c r="L23" s="171"/>
      <c r="M23" s="159">
        <v>1535</v>
      </c>
      <c r="N23" s="161"/>
      <c r="O23" s="164" t="s">
        <v>45</v>
      </c>
      <c r="P23" s="165"/>
      <c r="Q23" s="53">
        <v>15</v>
      </c>
      <c r="R23" s="28">
        <v>10</v>
      </c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 t="s">
        <v>618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1596</v>
      </c>
      <c r="K25" s="166" t="s">
        <v>104</v>
      </c>
      <c r="L25" s="147"/>
      <c r="M25" s="148">
        <v>1505</v>
      </c>
      <c r="N25" s="149"/>
      <c r="O25" s="176" t="s">
        <v>200</v>
      </c>
      <c r="P25" s="177"/>
      <c r="Q25" s="38"/>
      <c r="R25" s="28"/>
      <c r="S25" s="28"/>
      <c r="T25" s="29"/>
      <c r="U25" s="178" t="s">
        <v>606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578</v>
      </c>
      <c r="P26" s="168"/>
      <c r="Q26" s="38"/>
      <c r="R26" s="28">
        <v>25</v>
      </c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>
        <v>0.82291666666666663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2255.7399999999998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43</v>
      </c>
      <c r="D28" s="194"/>
      <c r="E28" s="142" t="s">
        <v>109</v>
      </c>
      <c r="F28" s="143"/>
      <c r="G28" s="67">
        <v>823</v>
      </c>
      <c r="H28" s="187" t="s">
        <v>110</v>
      </c>
      <c r="I28" s="188"/>
      <c r="J28" s="189"/>
      <c r="K28" s="166">
        <v>2256.0300000000002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465</v>
      </c>
      <c r="H29" s="187" t="s">
        <v>113</v>
      </c>
      <c r="I29" s="188"/>
      <c r="J29" s="189"/>
      <c r="K29" s="166">
        <v>2700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>
        <v>60</v>
      </c>
      <c r="D30" s="194"/>
      <c r="E30" s="199" t="s">
        <v>206</v>
      </c>
      <c r="F30" s="200"/>
      <c r="G30" s="68">
        <v>1288</v>
      </c>
      <c r="H30" s="199" t="s">
        <v>115</v>
      </c>
      <c r="I30" s="201"/>
      <c r="J30" s="200"/>
      <c r="K30" s="202">
        <f>2700/25.69</f>
        <v>105.09926041261191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210</v>
      </c>
      <c r="C39" s="74"/>
      <c r="D39" s="74" t="s">
        <v>211</v>
      </c>
      <c r="E39" s="90" t="s">
        <v>212</v>
      </c>
      <c r="G39" s="74" t="s">
        <v>213</v>
      </c>
      <c r="H39" s="90" t="s">
        <v>407</v>
      </c>
      <c r="I39" s="90" t="s">
        <v>408</v>
      </c>
      <c r="J39" s="90" t="s">
        <v>216</v>
      </c>
      <c r="T39" s="93" t="s">
        <v>217</v>
      </c>
      <c r="U39" s="90" t="s">
        <v>157</v>
      </c>
    </row>
    <row r="40" spans="1:26" x14ac:dyDescent="0.2">
      <c r="A40" s="93" t="s">
        <v>210</v>
      </c>
      <c r="C40" s="74"/>
      <c r="D40" s="74" t="s">
        <v>211</v>
      </c>
      <c r="E40" s="90" t="s">
        <v>273</v>
      </c>
      <c r="G40" s="74" t="s">
        <v>213</v>
      </c>
      <c r="H40" s="90" t="s">
        <v>274</v>
      </c>
      <c r="I40" s="90" t="s">
        <v>275</v>
      </c>
      <c r="J40" s="90" t="s">
        <v>276</v>
      </c>
      <c r="T40" s="93" t="s">
        <v>217</v>
      </c>
      <c r="U40" s="108" t="s">
        <v>277</v>
      </c>
    </row>
  </sheetData>
  <mergeCells count="140"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A13" sqref="A13"/>
    </sheetView>
  </sheetViews>
  <sheetFormatPr defaultRowHeight="14.25" x14ac:dyDescent="0.2"/>
  <cols>
    <col min="1" max="1" width="9" style="90"/>
    <col min="2" max="2" width="10.5" style="90" customWidth="1"/>
    <col min="3" max="17" width="9" style="90"/>
    <col min="18" max="18" width="12.625" style="90" customWidth="1"/>
    <col min="19" max="16384" width="9" style="90"/>
  </cols>
  <sheetData>
    <row r="1" spans="1:27" ht="15" customHeight="1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158</v>
      </c>
      <c r="J1" s="15"/>
      <c r="K1" s="15" t="s">
        <v>159</v>
      </c>
      <c r="L1" s="17"/>
      <c r="M1" s="18"/>
      <c r="N1" s="19"/>
      <c r="O1" s="19"/>
      <c r="P1" s="114" t="s">
        <v>219</v>
      </c>
      <c r="Q1" s="114"/>
      <c r="R1" s="114"/>
      <c r="S1" s="114"/>
      <c r="T1" s="114"/>
      <c r="U1" s="114"/>
      <c r="V1" s="114"/>
      <c r="W1" s="20"/>
      <c r="X1" s="20"/>
      <c r="Y1" s="18"/>
      <c r="Z1" s="18"/>
      <c r="AA1" s="90" t="s">
        <v>160</v>
      </c>
    </row>
    <row r="2" spans="1:27" ht="15" customHeight="1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7" x14ac:dyDescent="0.2">
      <c r="A3" s="1" t="s">
        <v>241</v>
      </c>
      <c r="B3" s="22" t="s">
        <v>242</v>
      </c>
      <c r="C3" s="23">
        <v>8</v>
      </c>
      <c r="D3" s="134">
        <v>4</v>
      </c>
      <c r="E3" s="135"/>
      <c r="F3" s="117" t="s">
        <v>244</v>
      </c>
      <c r="G3" s="119"/>
      <c r="H3" s="117" t="s">
        <v>245</v>
      </c>
      <c r="I3" s="119"/>
      <c r="J3" s="136" t="s">
        <v>246</v>
      </c>
      <c r="K3" s="137"/>
      <c r="L3" s="136" t="s">
        <v>247</v>
      </c>
      <c r="M3" s="137"/>
      <c r="N3" s="117"/>
      <c r="O3" s="119"/>
      <c r="P3" s="117"/>
      <c r="Q3" s="119"/>
      <c r="R3" s="117"/>
      <c r="S3" s="118"/>
      <c r="T3" s="119"/>
      <c r="U3" s="120">
        <v>25.64</v>
      </c>
      <c r="V3" s="121"/>
      <c r="W3" s="121"/>
      <c r="X3" s="121"/>
      <c r="Y3" s="121">
        <v>25.75</v>
      </c>
      <c r="Z3" s="122"/>
    </row>
    <row r="4" spans="1:27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7" ht="27" x14ac:dyDescent="0.2">
      <c r="A5" s="2" t="s">
        <v>54</v>
      </c>
      <c r="B5" s="30" t="s">
        <v>248</v>
      </c>
      <c r="C5" s="30" t="s">
        <v>249</v>
      </c>
      <c r="D5" s="30" t="s">
        <v>164</v>
      </c>
      <c r="E5" s="30" t="s">
        <v>165</v>
      </c>
      <c r="F5" s="85" t="s">
        <v>250</v>
      </c>
      <c r="G5" s="85" t="s">
        <v>166</v>
      </c>
      <c r="H5" s="85" t="s">
        <v>167</v>
      </c>
      <c r="I5" s="85" t="s">
        <v>168</v>
      </c>
      <c r="J5" s="85" t="s">
        <v>251</v>
      </c>
      <c r="K5" s="85" t="s">
        <v>169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173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7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7" ht="27" x14ac:dyDescent="0.2">
      <c r="A7" s="2" t="s">
        <v>55</v>
      </c>
      <c r="B7" s="30" t="s">
        <v>254</v>
      </c>
      <c r="C7" s="30" t="s">
        <v>255</v>
      </c>
      <c r="D7" s="30" t="s">
        <v>164</v>
      </c>
      <c r="E7" s="30" t="s">
        <v>165</v>
      </c>
      <c r="F7" s="85" t="s">
        <v>250</v>
      </c>
      <c r="G7" s="85" t="s">
        <v>166</v>
      </c>
      <c r="H7" s="85" t="s">
        <v>167</v>
      </c>
      <c r="I7" s="85" t="s">
        <v>168</v>
      </c>
      <c r="J7" s="85" t="s">
        <v>251</v>
      </c>
      <c r="K7" s="85" t="s">
        <v>169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175</v>
      </c>
      <c r="S7" s="32"/>
      <c r="T7" s="32"/>
      <c r="U7" s="28"/>
      <c r="V7" s="28"/>
      <c r="W7" s="38"/>
      <c r="X7" s="40"/>
      <c r="Y7" s="40"/>
      <c r="Z7" s="42"/>
    </row>
    <row r="8" spans="1:27" ht="27" x14ac:dyDescent="0.2">
      <c r="A8" s="2" t="s">
        <v>176</v>
      </c>
      <c r="B8" s="3"/>
      <c r="C8" s="3">
        <v>0.77300000000000002</v>
      </c>
      <c r="D8" s="35">
        <v>0.28000000000000003</v>
      </c>
      <c r="E8" s="37">
        <v>0.3</v>
      </c>
      <c r="F8" s="35">
        <v>2.5000000000000001E-2</v>
      </c>
      <c r="G8" s="35">
        <v>1.2999999999999999E-2</v>
      </c>
      <c r="H8" s="35">
        <v>4.04</v>
      </c>
      <c r="I8" s="35">
        <v>4.79</v>
      </c>
      <c r="J8" s="35">
        <v>1.7949999999999999</v>
      </c>
      <c r="K8" s="35">
        <v>5.74</v>
      </c>
      <c r="L8" s="35">
        <v>0.25</v>
      </c>
      <c r="M8" s="35"/>
      <c r="N8" s="35">
        <v>0.10100000000000001</v>
      </c>
      <c r="O8" s="35">
        <v>0.24</v>
      </c>
      <c r="P8" s="35">
        <v>1.4E-3</v>
      </c>
      <c r="Q8" s="35">
        <v>6.7999999999999996E-3</v>
      </c>
      <c r="R8" s="38">
        <v>3.4000000000000002E-2</v>
      </c>
      <c r="S8" s="39"/>
      <c r="T8" s="38"/>
      <c r="X8" s="90">
        <v>25.8</v>
      </c>
      <c r="Y8" s="90">
        <v>216.5</v>
      </c>
      <c r="Z8" s="90">
        <v>5.2</v>
      </c>
    </row>
    <row r="9" spans="1:27" ht="27" x14ac:dyDescent="0.2">
      <c r="A9" s="2" t="s">
        <v>56</v>
      </c>
      <c r="B9" s="38"/>
      <c r="C9" s="91">
        <v>0.83</v>
      </c>
      <c r="D9" s="40">
        <v>0.33</v>
      </c>
      <c r="E9" s="38">
        <v>0.32</v>
      </c>
      <c r="F9" s="38">
        <v>2.5000000000000001E-2</v>
      </c>
      <c r="G9" s="38">
        <v>7.6E-3</v>
      </c>
      <c r="H9" s="38">
        <v>4.04</v>
      </c>
      <c r="I9" s="38">
        <v>4.88</v>
      </c>
      <c r="J9" s="41">
        <v>1.875</v>
      </c>
      <c r="K9" s="41">
        <v>5.88</v>
      </c>
      <c r="L9" s="41">
        <v>0.27</v>
      </c>
      <c r="N9" s="104">
        <v>0.10100000000000001</v>
      </c>
      <c r="O9" s="104">
        <v>0.25</v>
      </c>
      <c r="P9" s="104">
        <v>1.2999999999999999E-3</v>
      </c>
      <c r="Q9" s="104">
        <v>6.7999999999999996E-3</v>
      </c>
      <c r="R9" s="38">
        <v>3.2000000000000001E-2</v>
      </c>
      <c r="S9" s="41"/>
      <c r="T9" s="38"/>
      <c r="U9" s="38"/>
      <c r="V9" s="35"/>
      <c r="W9" s="35"/>
      <c r="X9" s="35"/>
      <c r="Y9" s="35"/>
      <c r="Z9" s="38"/>
      <c r="AA9" s="38"/>
    </row>
    <row r="10" spans="1:27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  <c r="AA10" s="41"/>
    </row>
    <row r="11" spans="1:27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spans="1:27" ht="27" x14ac:dyDescent="0.2">
      <c r="A12" s="2" t="s">
        <v>177</v>
      </c>
      <c r="B12" s="38"/>
      <c r="C12" s="38">
        <v>0.83099999999999996</v>
      </c>
      <c r="D12" s="38">
        <v>0.35</v>
      </c>
      <c r="E12" s="79">
        <v>0.32</v>
      </c>
      <c r="F12" s="38">
        <v>2.5000000000000001E-2</v>
      </c>
      <c r="G12" s="38">
        <v>5.5999999999999999E-3</v>
      </c>
      <c r="H12" s="38">
        <v>4.03</v>
      </c>
      <c r="I12" s="38">
        <v>4.84</v>
      </c>
      <c r="J12" s="38">
        <v>1.861</v>
      </c>
      <c r="K12" s="38">
        <v>5.88</v>
      </c>
      <c r="L12" s="38">
        <v>0.28000000000000003</v>
      </c>
      <c r="M12" s="38"/>
      <c r="N12" s="35">
        <v>0.10100000000000001</v>
      </c>
      <c r="O12" s="35">
        <v>0.25</v>
      </c>
      <c r="P12" s="35">
        <v>1.1000000000000001E-3</v>
      </c>
      <c r="Q12" s="35">
        <v>6.7000000000000002E-3</v>
      </c>
      <c r="R12" s="38">
        <v>2.7E-2</v>
      </c>
      <c r="S12" s="38"/>
      <c r="T12" s="38"/>
      <c r="U12" s="28"/>
      <c r="V12" s="28"/>
      <c r="W12" s="28"/>
      <c r="X12" s="40">
        <v>18.2</v>
      </c>
      <c r="Y12" s="40">
        <v>125.1</v>
      </c>
      <c r="Z12" s="42">
        <v>0.5</v>
      </c>
      <c r="AA12" s="105"/>
    </row>
    <row r="13" spans="1:27" ht="15" thickBot="1" x14ac:dyDescent="0.25">
      <c r="A13" s="43" t="s">
        <v>58</v>
      </c>
      <c r="B13" s="44">
        <v>0.75</v>
      </c>
      <c r="C13" s="44">
        <v>0.84199999999999997</v>
      </c>
      <c r="D13" s="44">
        <v>0.35</v>
      </c>
      <c r="E13" s="44">
        <v>0.32</v>
      </c>
      <c r="F13" s="44">
        <v>2.5000000000000001E-2</v>
      </c>
      <c r="G13" s="44">
        <v>5.4000000000000003E-3</v>
      </c>
      <c r="H13" s="45">
        <v>4.04</v>
      </c>
      <c r="I13" s="44">
        <v>4.9000000000000004</v>
      </c>
      <c r="J13" s="44">
        <v>1.893</v>
      </c>
      <c r="K13" s="44">
        <v>5.83</v>
      </c>
      <c r="L13" s="44">
        <v>0.27</v>
      </c>
      <c r="M13" s="41"/>
      <c r="N13" s="38">
        <v>0.10100000000000001</v>
      </c>
      <c r="O13" s="38">
        <v>0.25</v>
      </c>
      <c r="P13" s="38">
        <v>1.1000000000000001E-3</v>
      </c>
      <c r="Q13" s="38">
        <v>6.8999999999999999E-3</v>
      </c>
      <c r="R13" s="38">
        <v>2.4E-2</v>
      </c>
      <c r="S13" s="44"/>
      <c r="T13" s="44"/>
      <c r="U13" s="46"/>
      <c r="V13" s="46"/>
      <c r="W13" s="46"/>
      <c r="X13" s="47"/>
      <c r="Y13" s="47"/>
      <c r="Z13" s="48"/>
    </row>
    <row r="14" spans="1:27" ht="15" customHeight="1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7" ht="14.25" customHeight="1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7" ht="14.25" customHeight="1" x14ac:dyDescent="0.2">
      <c r="A16" s="142" t="s">
        <v>179</v>
      </c>
      <c r="B16" s="143"/>
      <c r="C16" s="144">
        <v>0.61111111111111105</v>
      </c>
      <c r="D16" s="145"/>
      <c r="E16" s="142" t="s">
        <v>77</v>
      </c>
      <c r="F16" s="143"/>
      <c r="G16" s="52">
        <v>0.66319444444444442</v>
      </c>
      <c r="H16" s="146" t="s">
        <v>78</v>
      </c>
      <c r="I16" s="147"/>
      <c r="J16" s="53">
        <v>65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>
        <v>0.65277777777777779</v>
      </c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ht="14.25" customHeight="1" x14ac:dyDescent="0.2">
      <c r="A17" s="142" t="s">
        <v>81</v>
      </c>
      <c r="B17" s="143"/>
      <c r="C17" s="144">
        <v>0.61458333333333337</v>
      </c>
      <c r="D17" s="145"/>
      <c r="E17" s="142" t="s">
        <v>82</v>
      </c>
      <c r="F17" s="143"/>
      <c r="G17" s="52">
        <v>0.66666666666666663</v>
      </c>
      <c r="H17" s="146" t="s">
        <v>181</v>
      </c>
      <c r="I17" s="147"/>
      <c r="J17" s="53">
        <v>170</v>
      </c>
      <c r="K17" s="148" t="s">
        <v>83</v>
      </c>
      <c r="L17" s="143"/>
      <c r="M17" s="158" t="s">
        <v>182</v>
      </c>
      <c r="N17" s="149"/>
      <c r="O17" s="151"/>
      <c r="P17" s="58" t="s">
        <v>84</v>
      </c>
      <c r="Q17" s="54"/>
      <c r="R17" s="54" t="s">
        <v>257</v>
      </c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ht="14.25" customHeight="1" x14ac:dyDescent="0.2">
      <c r="A18" s="142" t="s">
        <v>86</v>
      </c>
      <c r="B18" s="143"/>
      <c r="C18" s="144">
        <v>0.61597222222222225</v>
      </c>
      <c r="D18" s="145"/>
      <c r="E18" s="142" t="s">
        <v>183</v>
      </c>
      <c r="F18" s="143"/>
      <c r="G18" s="52">
        <v>0.68263888888888891</v>
      </c>
      <c r="H18" s="146" t="s">
        <v>87</v>
      </c>
      <c r="I18" s="147"/>
      <c r="J18" s="53">
        <v>21</v>
      </c>
      <c r="K18" s="159" t="s">
        <v>184</v>
      </c>
      <c r="L18" s="160"/>
      <c r="M18" s="159">
        <v>20</v>
      </c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ht="14.25" customHeight="1" x14ac:dyDescent="0.2">
      <c r="A19" s="142" t="s">
        <v>89</v>
      </c>
      <c r="B19" s="143"/>
      <c r="C19" s="144">
        <v>0.62291666666666667</v>
      </c>
      <c r="D19" s="145"/>
      <c r="E19" s="142" t="s">
        <v>90</v>
      </c>
      <c r="F19" s="143"/>
      <c r="G19" s="52">
        <v>0.68402777777777779</v>
      </c>
      <c r="H19" s="159" t="s">
        <v>186</v>
      </c>
      <c r="I19" s="160"/>
      <c r="J19" s="60"/>
      <c r="K19" s="166" t="s">
        <v>91</v>
      </c>
      <c r="L19" s="147"/>
      <c r="M19" s="148">
        <v>8</v>
      </c>
      <c r="N19" s="149"/>
      <c r="O19" s="151"/>
      <c r="P19" s="58" t="s">
        <v>84</v>
      </c>
      <c r="Q19" s="61">
        <v>15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ht="14.25" customHeight="1" x14ac:dyDescent="0.2">
      <c r="A20" s="142" t="s">
        <v>87</v>
      </c>
      <c r="B20" s="143"/>
      <c r="C20" s="144">
        <v>0.625</v>
      </c>
      <c r="D20" s="145"/>
      <c r="E20" s="142" t="s">
        <v>188</v>
      </c>
      <c r="F20" s="143"/>
      <c r="G20" s="52">
        <v>0.6875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18</v>
      </c>
      <c r="R20" s="28">
        <v>4</v>
      </c>
      <c r="S20" s="28">
        <v>3</v>
      </c>
      <c r="T20" s="29"/>
      <c r="U20" s="140" t="s">
        <v>191</v>
      </c>
      <c r="V20" s="141"/>
      <c r="W20" s="35"/>
      <c r="X20" s="35"/>
      <c r="Y20" s="35"/>
      <c r="Z20" s="36"/>
    </row>
    <row r="21" spans="1:26" ht="14.25" customHeight="1" x14ac:dyDescent="0.2">
      <c r="A21" s="142" t="s">
        <v>92</v>
      </c>
      <c r="B21" s="143"/>
      <c r="C21" s="144">
        <v>0.64236111111111105</v>
      </c>
      <c r="D21" s="145"/>
      <c r="E21" s="142" t="s">
        <v>192</v>
      </c>
      <c r="F21" s="143"/>
      <c r="G21" s="63">
        <v>0.69930555555555562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ht="14.25" customHeight="1" x14ac:dyDescent="0.2">
      <c r="A22" s="142" t="s">
        <v>94</v>
      </c>
      <c r="B22" s="143"/>
      <c r="C22" s="144">
        <v>0.64583333333333337</v>
      </c>
      <c r="D22" s="145"/>
      <c r="E22" s="169" t="s">
        <v>194</v>
      </c>
      <c r="F22" s="160"/>
      <c r="G22" s="64">
        <v>0.70138888888888884</v>
      </c>
      <c r="H22" s="146" t="s">
        <v>81</v>
      </c>
      <c r="I22" s="147"/>
      <c r="J22" s="106">
        <v>1530</v>
      </c>
      <c r="K22" s="170" t="s">
        <v>77</v>
      </c>
      <c r="L22" s="171"/>
      <c r="M22" s="159">
        <v>1615</v>
      </c>
      <c r="N22" s="161"/>
      <c r="O22" s="164" t="s">
        <v>195</v>
      </c>
      <c r="P22" s="165"/>
      <c r="Q22" s="38">
        <v>15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ht="14.25" customHeight="1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0.70486111111111116</v>
      </c>
      <c r="H23" s="146" t="s">
        <v>97</v>
      </c>
      <c r="I23" s="147"/>
      <c r="J23" s="53"/>
      <c r="K23" s="170" t="s">
        <v>197</v>
      </c>
      <c r="L23" s="171"/>
      <c r="M23" s="159"/>
      <c r="N23" s="161"/>
      <c r="O23" s="164" t="s">
        <v>45</v>
      </c>
      <c r="P23" s="165"/>
      <c r="Q23" s="53">
        <v>20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customHeight="1" x14ac:dyDescent="0.2">
      <c r="A24" s="142"/>
      <c r="B24" s="143"/>
      <c r="C24" s="144"/>
      <c r="D24" s="145"/>
      <c r="E24" s="142" t="s">
        <v>99</v>
      </c>
      <c r="F24" s="143"/>
      <c r="G24" s="107" t="s">
        <v>258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ht="14.25" customHeight="1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1623</v>
      </c>
      <c r="K25" s="166" t="s">
        <v>104</v>
      </c>
      <c r="L25" s="147"/>
      <c r="M25" s="148">
        <v>1502</v>
      </c>
      <c r="N25" s="149"/>
      <c r="O25" s="176" t="s">
        <v>200</v>
      </c>
      <c r="P25" s="177"/>
      <c r="Q25" s="38"/>
      <c r="R25" s="28"/>
      <c r="S25" s="28"/>
      <c r="T25" s="29"/>
      <c r="U25" s="178" t="s">
        <v>256</v>
      </c>
      <c r="V25" s="179"/>
      <c r="W25" s="179"/>
      <c r="X25" s="179"/>
      <c r="Y25" s="179"/>
      <c r="Z25" s="180"/>
    </row>
    <row r="26" spans="1:26" ht="14.25" customHeight="1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40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ht="14.25" customHeight="1" x14ac:dyDescent="0.2">
      <c r="A27" s="142" t="s">
        <v>103</v>
      </c>
      <c r="B27" s="143"/>
      <c r="C27" s="144">
        <v>0.65625</v>
      </c>
      <c r="D27" s="145"/>
      <c r="E27" s="142" t="s">
        <v>106</v>
      </c>
      <c r="F27" s="143"/>
      <c r="G27" s="67"/>
      <c r="H27" s="187" t="s">
        <v>107</v>
      </c>
      <c r="I27" s="188"/>
      <c r="J27" s="189"/>
      <c r="K27" s="166">
        <v>2251.11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ht="14.25" customHeight="1" x14ac:dyDescent="0.2">
      <c r="A28" s="142" t="s">
        <v>108</v>
      </c>
      <c r="B28" s="143"/>
      <c r="C28" s="193">
        <v>46</v>
      </c>
      <c r="D28" s="194"/>
      <c r="E28" s="142" t="s">
        <v>109</v>
      </c>
      <c r="F28" s="143"/>
      <c r="G28" s="67" t="s">
        <v>259</v>
      </c>
      <c r="H28" s="187" t="s">
        <v>110</v>
      </c>
      <c r="I28" s="188"/>
      <c r="J28" s="189"/>
      <c r="K28" s="166">
        <v>2251.41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ht="14.25" customHeight="1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1389</v>
      </c>
      <c r="H29" s="187" t="s">
        <v>113</v>
      </c>
      <c r="I29" s="188"/>
      <c r="J29" s="189"/>
      <c r="K29" s="166">
        <v>3000</v>
      </c>
      <c r="L29" s="162"/>
      <c r="M29" s="162"/>
      <c r="N29" s="163"/>
      <c r="O29" s="195" t="s">
        <v>205</v>
      </c>
      <c r="P29" s="196"/>
      <c r="Q29" s="90">
        <v>10</v>
      </c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customHeight="1" thickBot="1" x14ac:dyDescent="0.25">
      <c r="A30" s="197" t="s">
        <v>114</v>
      </c>
      <c r="B30" s="198"/>
      <c r="C30" s="193">
        <v>60</v>
      </c>
      <c r="D30" s="194"/>
      <c r="E30" s="199" t="s">
        <v>206</v>
      </c>
      <c r="F30" s="200"/>
      <c r="G30" s="68">
        <v>1389</v>
      </c>
      <c r="H30" s="199" t="s">
        <v>115</v>
      </c>
      <c r="I30" s="201"/>
      <c r="J30" s="200"/>
      <c r="K30" s="202">
        <f>3000/25.75</f>
        <v>116.50485436893204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210</v>
      </c>
      <c r="B39" s="90">
        <v>5</v>
      </c>
      <c r="C39" s="74"/>
      <c r="D39" s="74" t="s">
        <v>211</v>
      </c>
      <c r="E39" s="90" t="s">
        <v>212</v>
      </c>
      <c r="G39" s="74" t="s">
        <v>213</v>
      </c>
      <c r="H39" s="90" t="s">
        <v>214</v>
      </c>
      <c r="I39" s="90" t="s">
        <v>215</v>
      </c>
      <c r="J39" s="90" t="s">
        <v>216</v>
      </c>
      <c r="T39" s="93" t="s">
        <v>217</v>
      </c>
      <c r="U39" s="108" t="s">
        <v>218</v>
      </c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opLeftCell="A13" workbookViewId="0">
      <selection activeCell="A39" sqref="A39:XFD39"/>
    </sheetView>
  </sheetViews>
  <sheetFormatPr defaultRowHeight="14.25" x14ac:dyDescent="0.2"/>
  <cols>
    <col min="1" max="9" width="9" style="90"/>
    <col min="10" max="10" width="11.25" style="90" customWidth="1"/>
    <col min="11" max="16384" width="9" style="90"/>
  </cols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613</v>
      </c>
      <c r="J1" s="15"/>
      <c r="K1" s="15" t="s">
        <v>159</v>
      </c>
      <c r="L1" s="17"/>
      <c r="M1" s="18"/>
      <c r="N1" s="19"/>
      <c r="O1" s="19"/>
      <c r="P1" s="114" t="s">
        <v>612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619</v>
      </c>
      <c r="B3" s="22" t="s">
        <v>620</v>
      </c>
      <c r="C3" s="23">
        <v>6</v>
      </c>
      <c r="D3" s="134">
        <v>38</v>
      </c>
      <c r="E3" s="135"/>
      <c r="F3" s="117" t="s">
        <v>622</v>
      </c>
      <c r="G3" s="119"/>
      <c r="H3" s="117" t="s">
        <v>264</v>
      </c>
      <c r="I3" s="119"/>
      <c r="J3" s="136" t="s">
        <v>265</v>
      </c>
      <c r="K3" s="137"/>
      <c r="L3" s="136" t="s">
        <v>265</v>
      </c>
      <c r="M3" s="137"/>
      <c r="N3" s="117"/>
      <c r="O3" s="119"/>
      <c r="P3" s="117"/>
      <c r="Q3" s="119"/>
      <c r="R3" s="117"/>
      <c r="S3" s="118"/>
      <c r="T3" s="119"/>
      <c r="U3" s="120">
        <v>25.18</v>
      </c>
      <c r="V3" s="121"/>
      <c r="W3" s="121"/>
      <c r="X3" s="121"/>
      <c r="Y3" s="121">
        <v>25.18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248</v>
      </c>
      <c r="C5" s="30" t="s">
        <v>249</v>
      </c>
      <c r="D5" s="30" t="s">
        <v>266</v>
      </c>
      <c r="E5" s="30" t="s">
        <v>165</v>
      </c>
      <c r="F5" s="85" t="s">
        <v>250</v>
      </c>
      <c r="G5" s="85" t="s">
        <v>166</v>
      </c>
      <c r="H5" s="85" t="s">
        <v>167</v>
      </c>
      <c r="I5" s="85" t="s">
        <v>168</v>
      </c>
      <c r="J5" s="85" t="s">
        <v>251</v>
      </c>
      <c r="K5" s="85" t="s">
        <v>169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267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254</v>
      </c>
      <c r="C7" s="30" t="s">
        <v>255</v>
      </c>
      <c r="D7" s="30" t="s">
        <v>266</v>
      </c>
      <c r="E7" s="30" t="s">
        <v>165</v>
      </c>
      <c r="F7" s="85" t="s">
        <v>250</v>
      </c>
      <c r="G7" s="85" t="s">
        <v>166</v>
      </c>
      <c r="H7" s="85" t="s">
        <v>167</v>
      </c>
      <c r="I7" s="85" t="s">
        <v>168</v>
      </c>
      <c r="J7" s="85" t="s">
        <v>251</v>
      </c>
      <c r="K7" s="85" t="s">
        <v>169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268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0.79700000000000004</v>
      </c>
      <c r="D8" s="35">
        <v>0.22900000000000001</v>
      </c>
      <c r="E8" s="37">
        <v>0.31</v>
      </c>
      <c r="F8" s="35">
        <v>2.5000000000000001E-2</v>
      </c>
      <c r="G8" s="35">
        <v>1.2E-2</v>
      </c>
      <c r="H8" s="35">
        <v>4.37</v>
      </c>
      <c r="I8" s="35">
        <v>4.84</v>
      </c>
      <c r="J8" s="35">
        <v>1.79</v>
      </c>
      <c r="K8" s="35">
        <v>5.82</v>
      </c>
      <c r="L8" s="35">
        <v>0.26</v>
      </c>
      <c r="M8" s="35"/>
      <c r="N8" s="35">
        <v>0.12</v>
      </c>
      <c r="O8" s="35">
        <v>0.26</v>
      </c>
      <c r="P8" s="35">
        <v>1E-3</v>
      </c>
      <c r="Q8" s="35">
        <v>7.0000000000000001E-3</v>
      </c>
      <c r="R8" s="38">
        <v>1.4999999999999999E-2</v>
      </c>
      <c r="S8" s="39"/>
      <c r="T8" s="38"/>
      <c r="X8" s="90">
        <v>20</v>
      </c>
      <c r="Y8" s="90">
        <v>238.5</v>
      </c>
      <c r="Z8" s="90">
        <v>4.2</v>
      </c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0.83499999999999996</v>
      </c>
      <c r="D12" s="38">
        <v>0.255</v>
      </c>
      <c r="E12" s="79">
        <v>0.3</v>
      </c>
      <c r="F12" s="38">
        <v>2.4E-2</v>
      </c>
      <c r="G12" s="38">
        <v>4.0000000000000001E-3</v>
      </c>
      <c r="H12" s="38">
        <v>4.38</v>
      </c>
      <c r="I12" s="38">
        <v>4.8600000000000003</v>
      </c>
      <c r="J12" s="38">
        <v>1.82</v>
      </c>
      <c r="K12" s="38">
        <v>5.78</v>
      </c>
      <c r="L12" s="38">
        <v>0.26</v>
      </c>
      <c r="M12" s="38"/>
      <c r="N12" s="35">
        <v>0.12</v>
      </c>
      <c r="O12" s="35">
        <v>0.27</v>
      </c>
      <c r="P12" s="35">
        <v>1E-3</v>
      </c>
      <c r="Q12" s="35">
        <v>7.0000000000000001E-3</v>
      </c>
      <c r="R12" s="38">
        <v>1.6E-2</v>
      </c>
      <c r="S12" s="38"/>
      <c r="T12" s="38"/>
      <c r="U12" s="28"/>
      <c r="V12" s="28"/>
      <c r="W12" s="28"/>
      <c r="X12" s="40">
        <v>12.8</v>
      </c>
      <c r="Y12" s="40">
        <v>132.19999999999999</v>
      </c>
      <c r="Z12" s="42">
        <v>0.5</v>
      </c>
    </row>
    <row r="13" spans="1:26" ht="15" thickBot="1" x14ac:dyDescent="0.25">
      <c r="A13" s="43" t="s">
        <v>58</v>
      </c>
      <c r="B13" s="44">
        <v>0.76500000000000001</v>
      </c>
      <c r="C13" s="44">
        <v>0.85699999999999998</v>
      </c>
      <c r="D13" s="44">
        <v>0.25</v>
      </c>
      <c r="E13" s="44">
        <v>0.31</v>
      </c>
      <c r="F13" s="44">
        <v>2.5000000000000001E-2</v>
      </c>
      <c r="G13" s="44">
        <v>4.0000000000000001E-3</v>
      </c>
      <c r="H13" s="45">
        <v>4.34</v>
      </c>
      <c r="I13" s="44">
        <v>4.83</v>
      </c>
      <c r="J13" s="44">
        <v>1.81</v>
      </c>
      <c r="K13" s="44">
        <v>5.79</v>
      </c>
      <c r="L13" s="44">
        <v>0.26</v>
      </c>
      <c r="M13" s="41"/>
      <c r="N13" s="38">
        <v>0.12</v>
      </c>
      <c r="O13" s="38">
        <v>0.26</v>
      </c>
      <c r="P13" s="38">
        <v>1E-3</v>
      </c>
      <c r="Q13" s="38">
        <v>7.0000000000000001E-3</v>
      </c>
      <c r="R13" s="38">
        <v>1.4999999999999999E-2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0.19444444444444445</v>
      </c>
      <c r="D16" s="145"/>
      <c r="E16" s="142" t="s">
        <v>77</v>
      </c>
      <c r="F16" s="143"/>
      <c r="G16" s="52">
        <v>0.23611111111111113</v>
      </c>
      <c r="H16" s="146" t="s">
        <v>78</v>
      </c>
      <c r="I16" s="147"/>
      <c r="J16" s="53">
        <v>25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0.21527777777777779</v>
      </c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0.19791666666666666</v>
      </c>
      <c r="D17" s="145"/>
      <c r="E17" s="142" t="s">
        <v>82</v>
      </c>
      <c r="F17" s="143"/>
      <c r="G17" s="52">
        <v>0.23750000000000002</v>
      </c>
      <c r="H17" s="146" t="s">
        <v>181</v>
      </c>
      <c r="I17" s="147"/>
      <c r="J17" s="53">
        <v>160</v>
      </c>
      <c r="K17" s="148" t="s">
        <v>83</v>
      </c>
      <c r="L17" s="143"/>
      <c r="M17" s="158" t="s">
        <v>182</v>
      </c>
      <c r="N17" s="149"/>
      <c r="O17" s="151"/>
      <c r="P17" s="58" t="s">
        <v>84</v>
      </c>
      <c r="Q17" s="54" t="s">
        <v>614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0.19999999999999998</v>
      </c>
      <c r="D18" s="145"/>
      <c r="E18" s="142" t="s">
        <v>183</v>
      </c>
      <c r="F18" s="143"/>
      <c r="G18" s="52">
        <v>0.25138888888888888</v>
      </c>
      <c r="H18" s="146" t="s">
        <v>87</v>
      </c>
      <c r="I18" s="147"/>
      <c r="J18" s="53">
        <v>21</v>
      </c>
      <c r="K18" s="159" t="s">
        <v>184</v>
      </c>
      <c r="L18" s="160"/>
      <c r="M18" s="159"/>
      <c r="N18" s="161"/>
      <c r="O18" s="150" t="s">
        <v>88</v>
      </c>
      <c r="P18" s="54" t="s">
        <v>80</v>
      </c>
      <c r="Q18" s="55">
        <v>0.21527777777777779</v>
      </c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0.20555555555555557</v>
      </c>
      <c r="D19" s="145"/>
      <c r="E19" s="142" t="s">
        <v>90</v>
      </c>
      <c r="F19" s="143"/>
      <c r="G19" s="52">
        <v>0.25347222222222221</v>
      </c>
      <c r="H19" s="159" t="s">
        <v>186</v>
      </c>
      <c r="I19" s="160"/>
      <c r="J19" s="60">
        <v>25</v>
      </c>
      <c r="K19" s="166" t="s">
        <v>91</v>
      </c>
      <c r="L19" s="147"/>
      <c r="M19" s="148"/>
      <c r="N19" s="149"/>
      <c r="O19" s="151"/>
      <c r="P19" s="58" t="s">
        <v>84</v>
      </c>
      <c r="Q19" s="61">
        <v>10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0.20694444444444446</v>
      </c>
      <c r="D20" s="145"/>
      <c r="E20" s="142" t="s">
        <v>188</v>
      </c>
      <c r="F20" s="143"/>
      <c r="G20" s="52"/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12</v>
      </c>
      <c r="R20" s="28">
        <v>4</v>
      </c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0.21527777777777779</v>
      </c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/>
      <c r="D22" s="145"/>
      <c r="E22" s="169" t="s">
        <v>194</v>
      </c>
      <c r="F22" s="160"/>
      <c r="G22" s="64"/>
      <c r="H22" s="146" t="s">
        <v>81</v>
      </c>
      <c r="I22" s="147"/>
      <c r="J22" s="106" t="s">
        <v>615</v>
      </c>
      <c r="K22" s="170" t="s">
        <v>77</v>
      </c>
      <c r="L22" s="171"/>
      <c r="M22" s="159">
        <v>1596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0.25694444444444448</v>
      </c>
      <c r="H23" s="146" t="s">
        <v>97</v>
      </c>
      <c r="I23" s="147"/>
      <c r="J23" s="53"/>
      <c r="K23" s="170" t="s">
        <v>197</v>
      </c>
      <c r="L23" s="171"/>
      <c r="M23" s="159"/>
      <c r="N23" s="161"/>
      <c r="O23" s="164" t="s">
        <v>45</v>
      </c>
      <c r="P23" s="165"/>
      <c r="Q23" s="53">
        <v>5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>
        <v>30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>
        <v>0.26041666666666669</v>
      </c>
      <c r="D25" s="145"/>
      <c r="E25" s="142" t="s">
        <v>82</v>
      </c>
      <c r="F25" s="143"/>
      <c r="G25" s="65"/>
      <c r="H25" s="146" t="s">
        <v>103</v>
      </c>
      <c r="I25" s="147"/>
      <c r="J25" s="33" t="s">
        <v>616</v>
      </c>
      <c r="K25" s="166" t="s">
        <v>104</v>
      </c>
      <c r="L25" s="147"/>
      <c r="M25" s="148">
        <v>1526</v>
      </c>
      <c r="N25" s="149"/>
      <c r="O25" s="176" t="s">
        <v>200</v>
      </c>
      <c r="P25" s="177"/>
      <c r="Q25" s="38"/>
      <c r="R25" s="28"/>
      <c r="S25" s="28"/>
      <c r="T25" s="29"/>
      <c r="U25" s="178" t="s">
        <v>611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552</v>
      </c>
      <c r="P26" s="168"/>
      <c r="Q26" s="38"/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 t="s">
        <v>623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2256.0300000000002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40</v>
      </c>
      <c r="D28" s="194"/>
      <c r="E28" s="142" t="s">
        <v>109</v>
      </c>
      <c r="F28" s="143"/>
      <c r="G28" s="67">
        <v>365</v>
      </c>
      <c r="H28" s="187" t="s">
        <v>110</v>
      </c>
      <c r="I28" s="188"/>
      <c r="J28" s="189"/>
      <c r="K28" s="166">
        <v>2256.3000000000002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862</v>
      </c>
      <c r="H29" s="187" t="s">
        <v>113</v>
      </c>
      <c r="I29" s="188"/>
      <c r="J29" s="189"/>
      <c r="K29" s="166">
        <v>2700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 t="s">
        <v>617</v>
      </c>
      <c r="D30" s="194"/>
      <c r="E30" s="199" t="s">
        <v>206</v>
      </c>
      <c r="F30" s="200"/>
      <c r="G30" s="68">
        <v>1167</v>
      </c>
      <c r="H30" s="199" t="s">
        <v>115</v>
      </c>
      <c r="I30" s="201"/>
      <c r="J30" s="200"/>
      <c r="K30" s="202">
        <f>2700/25.18</f>
        <v>107.22795869737887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746</v>
      </c>
      <c r="C39" s="74"/>
      <c r="D39" s="74" t="s">
        <v>211</v>
      </c>
      <c r="E39" s="90" t="s">
        <v>273</v>
      </c>
      <c r="G39" s="74" t="s">
        <v>213</v>
      </c>
      <c r="H39" s="90" t="s">
        <v>274</v>
      </c>
      <c r="I39" s="90" t="s">
        <v>275</v>
      </c>
      <c r="J39" s="90" t="s">
        <v>276</v>
      </c>
      <c r="T39" s="93" t="s">
        <v>217</v>
      </c>
      <c r="U39" s="108" t="s">
        <v>277</v>
      </c>
    </row>
  </sheetData>
  <mergeCells count="140"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A5" sqref="A5:XFD7"/>
    </sheetView>
  </sheetViews>
  <sheetFormatPr defaultRowHeight="14.25" x14ac:dyDescent="0.2"/>
  <cols>
    <col min="1" max="9" width="9" style="90"/>
    <col min="10" max="10" width="11.25" style="90" customWidth="1"/>
    <col min="11" max="16384" width="9" style="90"/>
  </cols>
  <sheetData>
    <row r="1" spans="1:26" ht="15" customHeight="1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634</v>
      </c>
      <c r="J1" s="15"/>
      <c r="K1" s="15" t="s">
        <v>159</v>
      </c>
      <c r="L1" s="17"/>
      <c r="M1" s="18"/>
      <c r="N1" s="19"/>
      <c r="O1" s="19"/>
      <c r="P1" s="114" t="s">
        <v>624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customHeight="1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ht="14.25" customHeight="1" x14ac:dyDescent="0.2">
      <c r="A3" s="1" t="s">
        <v>626</v>
      </c>
      <c r="B3" s="22" t="s">
        <v>627</v>
      </c>
      <c r="C3" s="23">
        <v>10</v>
      </c>
      <c r="D3" s="134">
        <v>38</v>
      </c>
      <c r="E3" s="135"/>
      <c r="F3" s="117" t="s">
        <v>625</v>
      </c>
      <c r="G3" s="119"/>
      <c r="H3" s="117" t="s">
        <v>566</v>
      </c>
      <c r="I3" s="119"/>
      <c r="J3" s="136" t="s">
        <v>567</v>
      </c>
      <c r="K3" s="137"/>
      <c r="L3" s="136" t="s">
        <v>567</v>
      </c>
      <c r="M3" s="137"/>
      <c r="N3" s="117"/>
      <c r="O3" s="119"/>
      <c r="P3" s="117"/>
      <c r="Q3" s="119"/>
      <c r="R3" s="117"/>
      <c r="S3" s="118"/>
      <c r="T3" s="119"/>
      <c r="U3" s="120">
        <v>26.32</v>
      </c>
      <c r="V3" s="121"/>
      <c r="W3" s="121"/>
      <c r="X3" s="121"/>
      <c r="Y3" s="121">
        <v>26.32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569</v>
      </c>
      <c r="C5" s="30" t="s">
        <v>570</v>
      </c>
      <c r="D5" s="30" t="s">
        <v>266</v>
      </c>
      <c r="E5" s="30" t="s">
        <v>165</v>
      </c>
      <c r="F5" s="85" t="s">
        <v>571</v>
      </c>
      <c r="G5" s="85" t="s">
        <v>166</v>
      </c>
      <c r="H5" s="85" t="s">
        <v>572</v>
      </c>
      <c r="I5" s="85" t="s">
        <v>573</v>
      </c>
      <c r="J5" s="85" t="s">
        <v>251</v>
      </c>
      <c r="K5" s="85" t="s">
        <v>574</v>
      </c>
      <c r="L5" s="85" t="s">
        <v>170</v>
      </c>
      <c r="M5" s="85"/>
      <c r="N5" s="85" t="s">
        <v>252</v>
      </c>
      <c r="O5" s="85" t="s">
        <v>253</v>
      </c>
      <c r="P5" s="85" t="s">
        <v>575</v>
      </c>
      <c r="Q5" s="85" t="s">
        <v>576</v>
      </c>
      <c r="R5" s="85" t="s">
        <v>267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569</v>
      </c>
      <c r="C7" s="30" t="s">
        <v>570</v>
      </c>
      <c r="D7" s="30" t="s">
        <v>266</v>
      </c>
      <c r="E7" s="30" t="s">
        <v>165</v>
      </c>
      <c r="F7" s="85" t="s">
        <v>571</v>
      </c>
      <c r="G7" s="85" t="s">
        <v>166</v>
      </c>
      <c r="H7" s="85" t="s">
        <v>572</v>
      </c>
      <c r="I7" s="85" t="s">
        <v>573</v>
      </c>
      <c r="J7" s="85" t="s">
        <v>251</v>
      </c>
      <c r="K7" s="85" t="s">
        <v>574</v>
      </c>
      <c r="L7" s="85" t="s">
        <v>170</v>
      </c>
      <c r="M7" s="85"/>
      <c r="N7" s="85" t="s">
        <v>252</v>
      </c>
      <c r="O7" s="85" t="s">
        <v>253</v>
      </c>
      <c r="P7" s="85" t="s">
        <v>575</v>
      </c>
      <c r="Q7" s="85" t="s">
        <v>576</v>
      </c>
      <c r="R7" s="30" t="s">
        <v>577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0.81</v>
      </c>
      <c r="D8" s="35">
        <v>0.16</v>
      </c>
      <c r="E8" s="37">
        <v>0.33</v>
      </c>
      <c r="F8" s="35">
        <v>2.5999999999999999E-2</v>
      </c>
      <c r="G8" s="35">
        <v>1.9E-2</v>
      </c>
      <c r="H8" s="35">
        <v>4.04</v>
      </c>
      <c r="I8" s="35">
        <v>4.63</v>
      </c>
      <c r="J8" s="35">
        <v>1.79</v>
      </c>
      <c r="K8" s="35">
        <v>5.65</v>
      </c>
      <c r="L8" s="35">
        <v>0.34</v>
      </c>
      <c r="M8" s="35"/>
      <c r="N8" s="35">
        <v>0.11</v>
      </c>
      <c r="O8" s="35">
        <v>0.26</v>
      </c>
      <c r="P8" s="35">
        <v>1E-3</v>
      </c>
      <c r="Q8" s="35">
        <v>7.0000000000000001E-3</v>
      </c>
      <c r="R8" s="38">
        <v>1.9E-2</v>
      </c>
      <c r="S8" s="39"/>
      <c r="T8" s="38"/>
      <c r="X8" s="90">
        <v>15.6</v>
      </c>
      <c r="Z8" s="90">
        <v>4.4000000000000004</v>
      </c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0.81</v>
      </c>
      <c r="D12" s="38">
        <v>0.24</v>
      </c>
      <c r="E12" s="79">
        <v>0.33</v>
      </c>
      <c r="F12" s="38">
        <v>2.5999999999999999E-2</v>
      </c>
      <c r="G12" s="38">
        <v>8.9999999999999993E-3</v>
      </c>
      <c r="H12" s="38">
        <v>4.03</v>
      </c>
      <c r="I12" s="38">
        <v>4.66</v>
      </c>
      <c r="J12" s="38">
        <v>1.82</v>
      </c>
      <c r="K12" s="38">
        <v>5.63</v>
      </c>
      <c r="L12" s="38">
        <v>0.34</v>
      </c>
      <c r="M12" s="38"/>
      <c r="N12" s="35">
        <v>0.11</v>
      </c>
      <c r="O12" s="35">
        <v>0.26</v>
      </c>
      <c r="P12" s="35">
        <v>1E-3</v>
      </c>
      <c r="Q12" s="35">
        <v>7.0000000000000001E-3</v>
      </c>
      <c r="R12" s="38">
        <v>2.1999999999999999E-2</v>
      </c>
      <c r="S12" s="38"/>
      <c r="T12" s="38"/>
      <c r="U12" s="28"/>
      <c r="V12" s="28"/>
      <c r="W12" s="28"/>
      <c r="X12" s="40">
        <v>10.1</v>
      </c>
      <c r="Y12" s="40"/>
      <c r="Z12" s="42">
        <v>0.5</v>
      </c>
    </row>
    <row r="13" spans="1:26" ht="15" thickBot="1" x14ac:dyDescent="0.25">
      <c r="A13" s="43" t="s">
        <v>58</v>
      </c>
      <c r="B13" s="44">
        <v>0.77</v>
      </c>
      <c r="C13" s="44">
        <v>0.84</v>
      </c>
      <c r="D13" s="44">
        <v>0.24</v>
      </c>
      <c r="E13" s="44">
        <v>0.33</v>
      </c>
      <c r="F13" s="44">
        <v>2.5999999999999999E-2</v>
      </c>
      <c r="G13" s="44">
        <v>8.9999999999999993E-3</v>
      </c>
      <c r="H13" s="45">
        <v>4.01</v>
      </c>
      <c r="I13" s="44">
        <v>4.67</v>
      </c>
      <c r="J13" s="44">
        <v>1.83</v>
      </c>
      <c r="K13" s="44">
        <v>5.65</v>
      </c>
      <c r="L13" s="44">
        <v>0.34</v>
      </c>
      <c r="M13" s="41"/>
      <c r="N13" s="38">
        <v>0.11</v>
      </c>
      <c r="O13" s="38">
        <v>0.26</v>
      </c>
      <c r="P13" s="38">
        <v>1E-3</v>
      </c>
      <c r="Q13" s="38">
        <v>7.0000000000000001E-3</v>
      </c>
      <c r="R13" s="38">
        <v>1.9E-2</v>
      </c>
      <c r="S13" s="44"/>
      <c r="T13" s="44"/>
      <c r="U13" s="46"/>
      <c r="V13" s="46"/>
      <c r="W13" s="46"/>
      <c r="X13" s="47"/>
      <c r="Y13" s="47"/>
      <c r="Z13" s="48"/>
    </row>
    <row r="14" spans="1:26" ht="15" customHeight="1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ht="14.25" customHeight="1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ht="14.25" customHeight="1" x14ac:dyDescent="0.2">
      <c r="A16" s="142" t="s">
        <v>179</v>
      </c>
      <c r="B16" s="143"/>
      <c r="C16" s="144">
        <v>0.31944444444444448</v>
      </c>
      <c r="D16" s="145"/>
      <c r="E16" s="142" t="s">
        <v>77</v>
      </c>
      <c r="F16" s="143"/>
      <c r="G16" s="52">
        <v>0.3611111111111111</v>
      </c>
      <c r="H16" s="146" t="s">
        <v>78</v>
      </c>
      <c r="I16" s="147"/>
      <c r="J16" s="53">
        <v>50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0.34722222222222227</v>
      </c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ht="14.25" customHeight="1" x14ac:dyDescent="0.2">
      <c r="A17" s="142" t="s">
        <v>81</v>
      </c>
      <c r="B17" s="143"/>
      <c r="C17" s="144">
        <v>0.32291666666666669</v>
      </c>
      <c r="D17" s="145"/>
      <c r="E17" s="142" t="s">
        <v>82</v>
      </c>
      <c r="F17" s="143"/>
      <c r="G17" s="52">
        <v>0.36458333333333331</v>
      </c>
      <c r="H17" s="146" t="s">
        <v>181</v>
      </c>
      <c r="I17" s="147"/>
      <c r="J17" s="53">
        <v>160</v>
      </c>
      <c r="K17" s="148" t="s">
        <v>83</v>
      </c>
      <c r="L17" s="143"/>
      <c r="M17" s="158" t="s">
        <v>279</v>
      </c>
      <c r="N17" s="149"/>
      <c r="O17" s="151"/>
      <c r="P17" s="58" t="s">
        <v>84</v>
      </c>
      <c r="Q17" s="54" t="s">
        <v>633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ht="14.25" customHeight="1" x14ac:dyDescent="0.2">
      <c r="A18" s="142" t="s">
        <v>86</v>
      </c>
      <c r="B18" s="143"/>
      <c r="C18" s="144">
        <v>0.32500000000000001</v>
      </c>
      <c r="D18" s="145"/>
      <c r="E18" s="142" t="s">
        <v>183</v>
      </c>
      <c r="F18" s="143"/>
      <c r="G18" s="52">
        <v>0.37847222222222227</v>
      </c>
      <c r="H18" s="146" t="s">
        <v>87</v>
      </c>
      <c r="I18" s="147"/>
      <c r="J18" s="53">
        <v>40</v>
      </c>
      <c r="K18" s="159" t="s">
        <v>184</v>
      </c>
      <c r="L18" s="160"/>
      <c r="M18" s="159"/>
      <c r="N18" s="161"/>
      <c r="O18" s="150" t="s">
        <v>88</v>
      </c>
      <c r="P18" s="54" t="s">
        <v>80</v>
      </c>
      <c r="Q18" s="55">
        <v>0.34722222222222227</v>
      </c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ht="14.25" customHeight="1" x14ac:dyDescent="0.2">
      <c r="A19" s="142" t="s">
        <v>89</v>
      </c>
      <c r="B19" s="143"/>
      <c r="C19" s="144">
        <v>0.33194444444444443</v>
      </c>
      <c r="D19" s="145"/>
      <c r="E19" s="142" t="s">
        <v>90</v>
      </c>
      <c r="F19" s="143"/>
      <c r="G19" s="52">
        <v>0.37986111111111115</v>
      </c>
      <c r="H19" s="159" t="s">
        <v>186</v>
      </c>
      <c r="I19" s="160"/>
      <c r="J19" s="60"/>
      <c r="K19" s="166" t="s">
        <v>91</v>
      </c>
      <c r="L19" s="147"/>
      <c r="M19" s="148"/>
      <c r="N19" s="149"/>
      <c r="O19" s="151"/>
      <c r="P19" s="58" t="s">
        <v>84</v>
      </c>
      <c r="Q19" s="61">
        <v>20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ht="14.25" customHeight="1" x14ac:dyDescent="0.2">
      <c r="A20" s="142" t="s">
        <v>87</v>
      </c>
      <c r="B20" s="143"/>
      <c r="C20" s="144">
        <v>0.33680555555555558</v>
      </c>
      <c r="D20" s="145"/>
      <c r="E20" s="142" t="s">
        <v>188</v>
      </c>
      <c r="F20" s="143"/>
      <c r="G20" s="52"/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3</v>
      </c>
      <c r="R20" s="28">
        <v>9</v>
      </c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ht="14.25" customHeight="1" x14ac:dyDescent="0.2">
      <c r="A21" s="142" t="s">
        <v>92</v>
      </c>
      <c r="B21" s="143"/>
      <c r="C21" s="144">
        <v>0.34722222222222227</v>
      </c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ht="14.25" customHeight="1" x14ac:dyDescent="0.2">
      <c r="A22" s="142" t="s">
        <v>94</v>
      </c>
      <c r="B22" s="143"/>
      <c r="C22" s="144"/>
      <c r="D22" s="145"/>
      <c r="E22" s="169" t="s">
        <v>194</v>
      </c>
      <c r="F22" s="160"/>
      <c r="G22" s="64"/>
      <c r="H22" s="146" t="s">
        <v>81</v>
      </c>
      <c r="I22" s="147"/>
      <c r="J22" s="106" t="s">
        <v>632</v>
      </c>
      <c r="K22" s="170" t="s">
        <v>77</v>
      </c>
      <c r="L22" s="171"/>
      <c r="M22" s="159">
        <v>1593</v>
      </c>
      <c r="N22" s="161"/>
      <c r="O22" s="164" t="s">
        <v>195</v>
      </c>
      <c r="P22" s="165"/>
      <c r="Q22" s="38">
        <v>10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ht="14.25" customHeight="1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0.38541666666666669</v>
      </c>
      <c r="H23" s="146" t="s">
        <v>97</v>
      </c>
      <c r="I23" s="147"/>
      <c r="J23" s="53"/>
      <c r="K23" s="170" t="s">
        <v>197</v>
      </c>
      <c r="L23" s="171"/>
      <c r="M23" s="159"/>
      <c r="N23" s="161"/>
      <c r="O23" s="164" t="s">
        <v>45</v>
      </c>
      <c r="P23" s="165"/>
      <c r="Q23" s="53">
        <v>10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customHeight="1" x14ac:dyDescent="0.2">
      <c r="A24" s="142"/>
      <c r="B24" s="143"/>
      <c r="C24" s="144"/>
      <c r="D24" s="145"/>
      <c r="E24" s="142" t="s">
        <v>99</v>
      </c>
      <c r="F24" s="143"/>
      <c r="G24" s="109">
        <v>35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ht="14.25" customHeight="1" x14ac:dyDescent="0.2">
      <c r="A25" s="191" t="s">
        <v>199</v>
      </c>
      <c r="B25" s="192"/>
      <c r="C25" s="144">
        <v>0.3888888888888889</v>
      </c>
      <c r="D25" s="145"/>
      <c r="E25" s="142" t="s">
        <v>82</v>
      </c>
      <c r="F25" s="143"/>
      <c r="G25" s="65"/>
      <c r="H25" s="146" t="s">
        <v>103</v>
      </c>
      <c r="I25" s="147"/>
      <c r="J25" s="33" t="s">
        <v>518</v>
      </c>
      <c r="K25" s="166" t="s">
        <v>104</v>
      </c>
      <c r="L25" s="147"/>
      <c r="M25" s="148">
        <v>1521</v>
      </c>
      <c r="N25" s="149"/>
      <c r="O25" s="176" t="s">
        <v>200</v>
      </c>
      <c r="P25" s="177"/>
      <c r="Q25" s="38"/>
      <c r="R25" s="28"/>
      <c r="S25" s="28"/>
      <c r="T25" s="29"/>
      <c r="U25" s="178" t="s">
        <v>629</v>
      </c>
      <c r="V25" s="179"/>
      <c r="W25" s="179"/>
      <c r="X25" s="179"/>
      <c r="Y25" s="179"/>
      <c r="Z25" s="180"/>
    </row>
    <row r="26" spans="1:26" ht="14.25" customHeight="1" x14ac:dyDescent="0.2">
      <c r="A26" s="169" t="s">
        <v>201</v>
      </c>
      <c r="B26" s="160"/>
      <c r="C26" s="144">
        <v>0.39513888888888887</v>
      </c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578</v>
      </c>
      <c r="P26" s="168"/>
      <c r="Q26" s="38"/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ht="14.25" customHeight="1" x14ac:dyDescent="0.2">
      <c r="A27" s="142" t="s">
        <v>103</v>
      </c>
      <c r="B27" s="143"/>
      <c r="C27" s="144">
        <v>0.3979166666666667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2256.3000000000002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ht="14.25" customHeight="1" x14ac:dyDescent="0.2">
      <c r="A28" s="142" t="s">
        <v>108</v>
      </c>
      <c r="B28" s="143"/>
      <c r="C28" s="193" t="s">
        <v>630</v>
      </c>
      <c r="D28" s="194"/>
      <c r="E28" s="142" t="s">
        <v>109</v>
      </c>
      <c r="F28" s="143"/>
      <c r="G28" s="67">
        <v>361</v>
      </c>
      <c r="H28" s="187" t="s">
        <v>110</v>
      </c>
      <c r="I28" s="188"/>
      <c r="J28" s="189"/>
      <c r="K28" s="166">
        <v>2256.58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ht="14.25" customHeight="1" x14ac:dyDescent="0.2">
      <c r="A29" s="142" t="s">
        <v>111</v>
      </c>
      <c r="B29" s="143"/>
      <c r="C29" s="193">
        <v>44</v>
      </c>
      <c r="D29" s="194"/>
      <c r="E29" s="142" t="s">
        <v>112</v>
      </c>
      <c r="F29" s="143"/>
      <c r="G29" s="67">
        <v>788</v>
      </c>
      <c r="H29" s="187" t="s">
        <v>113</v>
      </c>
      <c r="I29" s="188"/>
      <c r="J29" s="189"/>
      <c r="K29" s="166">
        <v>2800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customHeight="1" thickBot="1" x14ac:dyDescent="0.25">
      <c r="A30" s="197" t="s">
        <v>114</v>
      </c>
      <c r="B30" s="198"/>
      <c r="C30" s="193" t="s">
        <v>631</v>
      </c>
      <c r="D30" s="194"/>
      <c r="E30" s="199" t="s">
        <v>206</v>
      </c>
      <c r="F30" s="200"/>
      <c r="G30" s="68">
        <v>1149</v>
      </c>
      <c r="H30" s="199" t="s">
        <v>115</v>
      </c>
      <c r="I30" s="201"/>
      <c r="J30" s="200"/>
      <c r="K30" s="202">
        <f>2800/26.32</f>
        <v>106.38297872340425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210</v>
      </c>
      <c r="C39" s="74"/>
      <c r="D39" s="74" t="s">
        <v>211</v>
      </c>
      <c r="E39" s="90" t="s">
        <v>628</v>
      </c>
      <c r="G39" s="74" t="s">
        <v>213</v>
      </c>
      <c r="H39" s="90" t="s">
        <v>522</v>
      </c>
      <c r="I39" s="90" t="s">
        <v>523</v>
      </c>
      <c r="T39" s="93" t="s">
        <v>217</v>
      </c>
      <c r="U39" s="90" t="s">
        <v>525</v>
      </c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10" workbookViewId="0">
      <selection activeCell="S13" sqref="S13"/>
    </sheetView>
  </sheetViews>
  <sheetFormatPr defaultRowHeight="14.25" x14ac:dyDescent="0.2"/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351</v>
      </c>
      <c r="I1" s="90"/>
      <c r="J1" s="15"/>
      <c r="K1" s="15" t="s">
        <v>159</v>
      </c>
      <c r="L1" s="17"/>
      <c r="M1" s="18"/>
      <c r="N1" s="19"/>
      <c r="O1" s="19"/>
      <c r="P1" s="114" t="s">
        <v>624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644</v>
      </c>
      <c r="B3" s="22" t="s">
        <v>645</v>
      </c>
      <c r="C3" s="23">
        <v>6</v>
      </c>
      <c r="D3" s="134">
        <v>39</v>
      </c>
      <c r="E3" s="135"/>
      <c r="F3" s="117" t="s">
        <v>646</v>
      </c>
      <c r="G3" s="119"/>
      <c r="H3" s="117" t="s">
        <v>647</v>
      </c>
      <c r="I3" s="119"/>
      <c r="J3" s="136" t="s">
        <v>649</v>
      </c>
      <c r="K3" s="137"/>
      <c r="L3" s="136" t="s">
        <v>648</v>
      </c>
      <c r="M3" s="137"/>
      <c r="N3" s="117"/>
      <c r="O3" s="119"/>
      <c r="P3" s="117"/>
      <c r="Q3" s="119"/>
      <c r="R3" s="117"/>
      <c r="S3" s="118"/>
      <c r="T3" s="119"/>
      <c r="U3" s="120">
        <v>25.98</v>
      </c>
      <c r="V3" s="121"/>
      <c r="W3" s="121"/>
      <c r="X3" s="121"/>
      <c r="Y3" s="121">
        <v>26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653</v>
      </c>
      <c r="C5" s="30" t="s">
        <v>654</v>
      </c>
      <c r="D5" s="30" t="s">
        <v>655</v>
      </c>
      <c r="E5" s="30" t="s">
        <v>313</v>
      </c>
      <c r="F5" s="85" t="s">
        <v>375</v>
      </c>
      <c r="G5" s="85" t="s">
        <v>166</v>
      </c>
      <c r="H5" s="85" t="s">
        <v>656</v>
      </c>
      <c r="I5" s="85" t="s">
        <v>657</v>
      </c>
      <c r="J5" s="85" t="s">
        <v>658</v>
      </c>
      <c r="K5" s="85" t="s">
        <v>659</v>
      </c>
      <c r="L5" s="85" t="s">
        <v>660</v>
      </c>
      <c r="M5" s="85"/>
      <c r="N5" s="85" t="s">
        <v>252</v>
      </c>
      <c r="O5" s="85" t="s">
        <v>253</v>
      </c>
      <c r="P5" s="85" t="s">
        <v>474</v>
      </c>
      <c r="Q5" s="85" t="s">
        <v>651</v>
      </c>
      <c r="R5" s="85" t="s">
        <v>650</v>
      </c>
      <c r="S5" s="32"/>
      <c r="T5" s="32"/>
      <c r="U5" s="32"/>
      <c r="V5" s="32"/>
      <c r="W5" s="32"/>
      <c r="X5" s="33">
        <v>18</v>
      </c>
      <c r="Y5" s="33">
        <v>90</v>
      </c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653</v>
      </c>
      <c r="C7" s="30" t="s">
        <v>661</v>
      </c>
      <c r="D7" s="30" t="s">
        <v>662</v>
      </c>
      <c r="E7" s="30" t="s">
        <v>313</v>
      </c>
      <c r="F7" s="85" t="s">
        <v>375</v>
      </c>
      <c r="G7" s="85" t="s">
        <v>166</v>
      </c>
      <c r="H7" s="85" t="s">
        <v>656</v>
      </c>
      <c r="I7" s="85" t="s">
        <v>663</v>
      </c>
      <c r="J7" s="85" t="s">
        <v>664</v>
      </c>
      <c r="K7" s="85" t="s">
        <v>659</v>
      </c>
      <c r="L7" s="85" t="s">
        <v>665</v>
      </c>
      <c r="M7" s="85"/>
      <c r="N7" s="85" t="s">
        <v>252</v>
      </c>
      <c r="O7" s="85" t="s">
        <v>253</v>
      </c>
      <c r="P7" s="85" t="s">
        <v>474</v>
      </c>
      <c r="Q7" s="85" t="s">
        <v>651</v>
      </c>
      <c r="R7" s="30" t="s">
        <v>652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1.01</v>
      </c>
      <c r="D8" s="35">
        <v>0.28999999999999998</v>
      </c>
      <c r="E8" s="37">
        <v>0.31</v>
      </c>
      <c r="F8" s="35">
        <v>0.02</v>
      </c>
      <c r="G8" s="35">
        <v>7.0000000000000001E-3</v>
      </c>
      <c r="H8" s="35">
        <v>3.72</v>
      </c>
      <c r="I8" s="35">
        <v>9.2200000000000006</v>
      </c>
      <c r="J8" s="35">
        <v>1.085</v>
      </c>
      <c r="K8" s="35">
        <v>1.33</v>
      </c>
      <c r="L8" s="35">
        <v>7.81</v>
      </c>
      <c r="M8" s="35"/>
      <c r="N8" s="35">
        <v>0.08</v>
      </c>
      <c r="O8" s="35">
        <v>0.24</v>
      </c>
      <c r="P8" s="35">
        <v>2E-3</v>
      </c>
      <c r="Q8" s="35">
        <v>6.0000000000000001E-3</v>
      </c>
      <c r="R8" s="38">
        <v>5.3999999999999999E-2</v>
      </c>
      <c r="S8" s="39"/>
      <c r="T8" s="38"/>
      <c r="U8" s="90"/>
      <c r="V8" s="90"/>
      <c r="W8" s="90"/>
      <c r="X8" s="90"/>
      <c r="Y8" s="90"/>
      <c r="Z8" s="90"/>
    </row>
    <row r="9" spans="1:26" ht="27" x14ac:dyDescent="0.2">
      <c r="A9" s="2" t="s">
        <v>56</v>
      </c>
      <c r="B9" s="38"/>
      <c r="C9" s="91">
        <v>1.06</v>
      </c>
      <c r="D9" s="40">
        <v>0.42</v>
      </c>
      <c r="E9" s="38">
        <v>0.31</v>
      </c>
      <c r="F9" s="38">
        <v>0.02</v>
      </c>
      <c r="G9" s="38">
        <v>7.0000000000000001E-3</v>
      </c>
      <c r="H9" s="38">
        <v>3.7</v>
      </c>
      <c r="I9" s="38">
        <v>9.33</v>
      </c>
      <c r="J9" s="38">
        <v>1.1100000000000001</v>
      </c>
      <c r="K9" s="41">
        <v>1.37</v>
      </c>
      <c r="L9" s="41">
        <v>7.97</v>
      </c>
      <c r="M9" s="90"/>
      <c r="N9" s="104">
        <v>8.1000000000000003E-2</v>
      </c>
      <c r="O9" s="104">
        <v>0.23</v>
      </c>
      <c r="P9" s="104">
        <v>1.4E-3</v>
      </c>
      <c r="Q9" s="104">
        <v>7.0000000000000001E-3</v>
      </c>
      <c r="R9" s="38">
        <v>3.5999999999999997E-2</v>
      </c>
      <c r="S9" s="41"/>
      <c r="T9" s="38"/>
      <c r="U9" s="38"/>
      <c r="V9" s="35"/>
      <c r="W9" s="35"/>
      <c r="X9" s="35">
        <v>16.100000000000001</v>
      </c>
      <c r="Y9" s="35">
        <v>195.6</v>
      </c>
      <c r="Z9" s="38">
        <v>4.0999999999999996</v>
      </c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J10" s="90"/>
      <c r="K10" s="90"/>
      <c r="L10" s="90"/>
      <c r="M10" s="90"/>
      <c r="N10" s="90"/>
      <c r="O10" s="90"/>
      <c r="P10" s="90"/>
      <c r="Q10" s="90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J11" s="90"/>
      <c r="K11" s="90"/>
      <c r="L11" s="90"/>
      <c r="M11" s="90"/>
      <c r="N11" s="90"/>
      <c r="O11" s="90"/>
      <c r="P11" s="90"/>
      <c r="Q11" s="90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1.08</v>
      </c>
      <c r="D12" s="38">
        <v>0.45</v>
      </c>
      <c r="E12" s="79">
        <v>0.3</v>
      </c>
      <c r="F12" s="38">
        <v>1.9E-2</v>
      </c>
      <c r="G12" s="38">
        <v>3.0000000000000001E-3</v>
      </c>
      <c r="H12" s="38">
        <v>3.68</v>
      </c>
      <c r="I12" s="38">
        <v>9.3800000000000008</v>
      </c>
      <c r="J12" s="38">
        <v>1.1100000000000001</v>
      </c>
      <c r="K12" s="38">
        <v>1.39</v>
      </c>
      <c r="L12" s="38">
        <v>8.02</v>
      </c>
      <c r="M12" s="38"/>
      <c r="N12" s="35">
        <v>0.08</v>
      </c>
      <c r="O12" s="35">
        <v>0.23</v>
      </c>
      <c r="P12" s="35">
        <v>1.1999999999999999E-3</v>
      </c>
      <c r="Q12" s="35">
        <v>7.0000000000000001E-3</v>
      </c>
      <c r="R12" s="38">
        <v>2.3E-2</v>
      </c>
      <c r="S12" s="38"/>
      <c r="T12" s="38"/>
      <c r="U12" s="28"/>
      <c r="V12" s="28"/>
      <c r="W12" s="28"/>
      <c r="X12" s="40">
        <v>14.3</v>
      </c>
      <c r="Y12" s="40">
        <v>61.4</v>
      </c>
      <c r="Z12" s="42">
        <v>0.6</v>
      </c>
    </row>
    <row r="13" spans="1:26" ht="15" thickBot="1" x14ac:dyDescent="0.25">
      <c r="A13" s="43" t="s">
        <v>58</v>
      </c>
      <c r="B13" s="44">
        <v>1</v>
      </c>
      <c r="C13" s="44">
        <v>1.08</v>
      </c>
      <c r="D13" s="44">
        <v>0.44</v>
      </c>
      <c r="E13" s="44">
        <v>0.3</v>
      </c>
      <c r="F13" s="44">
        <v>1.9E-2</v>
      </c>
      <c r="G13" s="44">
        <v>3.0000000000000001E-3</v>
      </c>
      <c r="H13" s="45">
        <v>3.68</v>
      </c>
      <c r="I13" s="44">
        <v>9.35</v>
      </c>
      <c r="J13" s="44">
        <v>1.1100000000000001</v>
      </c>
      <c r="K13" s="44">
        <v>1.39</v>
      </c>
      <c r="L13" s="44">
        <v>8.01</v>
      </c>
      <c r="M13" s="41"/>
      <c r="N13" s="38">
        <v>0.08</v>
      </c>
      <c r="O13" s="38">
        <v>0.23</v>
      </c>
      <c r="P13" s="38">
        <v>1.1999999999999999E-3</v>
      </c>
      <c r="Q13" s="38">
        <v>7.0000000000000001E-3</v>
      </c>
      <c r="R13" s="38">
        <v>2.1999999999999999E-2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0.47222222222222227</v>
      </c>
      <c r="D16" s="145"/>
      <c r="E16" s="142" t="s">
        <v>77</v>
      </c>
      <c r="F16" s="143"/>
      <c r="G16" s="52">
        <v>0.52430555555555558</v>
      </c>
      <c r="H16" s="146" t="s">
        <v>78</v>
      </c>
      <c r="I16" s="147"/>
      <c r="J16" s="53">
        <v>30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>
        <v>0.51041666666666663</v>
      </c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0.47569444444444442</v>
      </c>
      <c r="D17" s="145"/>
      <c r="E17" s="142" t="s">
        <v>82</v>
      </c>
      <c r="F17" s="143"/>
      <c r="G17" s="52">
        <v>0.52777777777777779</v>
      </c>
      <c r="H17" s="146" t="s">
        <v>181</v>
      </c>
      <c r="I17" s="147"/>
      <c r="J17" s="53">
        <v>160</v>
      </c>
      <c r="K17" s="148" t="s">
        <v>83</v>
      </c>
      <c r="L17" s="143"/>
      <c r="M17" s="158" t="s">
        <v>182</v>
      </c>
      <c r="N17" s="149"/>
      <c r="O17" s="151"/>
      <c r="P17" s="58" t="s">
        <v>84</v>
      </c>
      <c r="Q17" s="54"/>
      <c r="R17" s="54" t="s">
        <v>278</v>
      </c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0.4770833333333333</v>
      </c>
      <c r="D18" s="145"/>
      <c r="E18" s="142" t="s">
        <v>183</v>
      </c>
      <c r="F18" s="143"/>
      <c r="G18" s="52">
        <v>0.54513888888888895</v>
      </c>
      <c r="H18" s="146" t="s">
        <v>87</v>
      </c>
      <c r="I18" s="147"/>
      <c r="J18" s="53">
        <v>40</v>
      </c>
      <c r="K18" s="159" t="s">
        <v>184</v>
      </c>
      <c r="L18" s="160"/>
      <c r="M18" s="159"/>
      <c r="N18" s="161"/>
      <c r="O18" s="150" t="s">
        <v>88</v>
      </c>
      <c r="P18" s="54" t="s">
        <v>80</v>
      </c>
      <c r="Q18" s="55">
        <v>0.48958333333333331</v>
      </c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0.47916666666666669</v>
      </c>
      <c r="D19" s="145"/>
      <c r="E19" s="142" t="s">
        <v>90</v>
      </c>
      <c r="F19" s="143"/>
      <c r="G19" s="52">
        <v>0.54652777777777783</v>
      </c>
      <c r="H19" s="159" t="s">
        <v>186</v>
      </c>
      <c r="I19" s="160"/>
      <c r="J19" s="60"/>
      <c r="K19" s="166" t="s">
        <v>91</v>
      </c>
      <c r="L19" s="147"/>
      <c r="M19" s="148">
        <v>8</v>
      </c>
      <c r="N19" s="149"/>
      <c r="O19" s="151"/>
      <c r="P19" s="58" t="s">
        <v>84</v>
      </c>
      <c r="Q19" s="61">
        <v>40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0.4826388888888889</v>
      </c>
      <c r="D20" s="145"/>
      <c r="E20" s="142" t="s">
        <v>188</v>
      </c>
      <c r="F20" s="143"/>
      <c r="G20" s="52">
        <v>0.54861111111111105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20</v>
      </c>
      <c r="R20" s="28">
        <v>3</v>
      </c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0.48958333333333331</v>
      </c>
      <c r="D21" s="145"/>
      <c r="E21" s="142" t="s">
        <v>192</v>
      </c>
      <c r="F21" s="143"/>
      <c r="G21" s="63">
        <v>0.56736111111111109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>
        <v>0.5</v>
      </c>
      <c r="D22" s="145"/>
      <c r="E22" s="169" t="s">
        <v>194</v>
      </c>
      <c r="F22" s="160"/>
      <c r="G22" s="64"/>
      <c r="H22" s="146" t="s">
        <v>81</v>
      </c>
      <c r="I22" s="147"/>
      <c r="J22" s="106">
        <v>1513</v>
      </c>
      <c r="K22" s="170" t="s">
        <v>77</v>
      </c>
      <c r="L22" s="171"/>
      <c r="M22" s="159">
        <v>1556</v>
      </c>
      <c r="N22" s="161"/>
      <c r="O22" s="164" t="s">
        <v>195</v>
      </c>
      <c r="P22" s="165"/>
      <c r="Q22" s="38">
        <v>80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0.56944444444444442</v>
      </c>
      <c r="H23" s="146" t="s">
        <v>97</v>
      </c>
      <c r="I23" s="147"/>
      <c r="J23" s="53"/>
      <c r="K23" s="170" t="s">
        <v>197</v>
      </c>
      <c r="L23" s="171"/>
      <c r="M23" s="159"/>
      <c r="N23" s="161"/>
      <c r="O23" s="164" t="s">
        <v>45</v>
      </c>
      <c r="P23" s="165"/>
      <c r="Q23" s="53">
        <v>10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 t="s">
        <v>666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1565</v>
      </c>
      <c r="K25" s="166" t="s">
        <v>104</v>
      </c>
      <c r="L25" s="147"/>
      <c r="M25" s="148">
        <v>1445</v>
      </c>
      <c r="N25" s="149"/>
      <c r="O25" s="176" t="s">
        <v>200</v>
      </c>
      <c r="P25" s="177"/>
      <c r="Q25" s="38"/>
      <c r="R25" s="28"/>
      <c r="S25" s="28"/>
      <c r="T25" s="29"/>
      <c r="U25" s="178" t="s">
        <v>239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16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>
        <v>0.52083333333333337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2256.58</v>
      </c>
      <c r="L27" s="162"/>
      <c r="M27" s="162"/>
      <c r="N27" s="163"/>
      <c r="O27" s="167" t="s">
        <v>203</v>
      </c>
      <c r="P27" s="168"/>
      <c r="Q27" s="38">
        <v>40</v>
      </c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34</v>
      </c>
      <c r="D28" s="194"/>
      <c r="E28" s="142" t="s">
        <v>109</v>
      </c>
      <c r="F28" s="143"/>
      <c r="G28" s="67">
        <v>412</v>
      </c>
      <c r="H28" s="187" t="s">
        <v>110</v>
      </c>
      <c r="I28" s="188"/>
      <c r="J28" s="189"/>
      <c r="K28" s="166">
        <v>2256.81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1266</v>
      </c>
      <c r="H29" s="187" t="s">
        <v>113</v>
      </c>
      <c r="I29" s="188"/>
      <c r="J29" s="189"/>
      <c r="K29" s="166">
        <v>2300</v>
      </c>
      <c r="L29" s="162"/>
      <c r="M29" s="162"/>
      <c r="N29" s="163"/>
      <c r="O29" s="195" t="s">
        <v>205</v>
      </c>
      <c r="P29" s="196"/>
      <c r="Q29" s="90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>
        <v>55</v>
      </c>
      <c r="D30" s="194"/>
      <c r="E30" s="199" t="s">
        <v>206</v>
      </c>
      <c r="F30" s="200"/>
      <c r="G30" s="68">
        <v>1678</v>
      </c>
      <c r="H30" s="199" t="s">
        <v>115</v>
      </c>
      <c r="I30" s="201"/>
      <c r="J30" s="200"/>
      <c r="K30" s="202">
        <f>2300/25.98</f>
        <v>88.529638183217855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90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90"/>
      <c r="M34" s="90"/>
      <c r="N34" s="90"/>
      <c r="O34" s="90"/>
      <c r="P34" s="90"/>
      <c r="Q34" s="90"/>
      <c r="R34" s="90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x14ac:dyDescent="0.2">
      <c r="A39" s="93" t="s">
        <v>210</v>
      </c>
      <c r="B39" s="90"/>
      <c r="C39" s="74"/>
      <c r="D39" s="74" t="s">
        <v>211</v>
      </c>
      <c r="E39" s="90" t="s">
        <v>628</v>
      </c>
      <c r="F39" s="90"/>
      <c r="G39" s="74" t="s">
        <v>213</v>
      </c>
      <c r="H39" s="90" t="s">
        <v>327</v>
      </c>
      <c r="I39" s="90" t="s">
        <v>328</v>
      </c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3" t="s">
        <v>217</v>
      </c>
      <c r="U39" s="90" t="s">
        <v>330</v>
      </c>
      <c r="V39" s="90"/>
      <c r="W39" s="90"/>
      <c r="X39" s="90"/>
      <c r="Y39" s="90"/>
      <c r="Z39" s="90"/>
    </row>
    <row r="40" spans="1:26" x14ac:dyDescent="0.2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  <row r="41" spans="1:26" x14ac:dyDescent="0.2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opLeftCell="A10" workbookViewId="0">
      <selection sqref="A1:AA56"/>
    </sheetView>
  </sheetViews>
  <sheetFormatPr defaultRowHeight="14.25" x14ac:dyDescent="0.2"/>
  <cols>
    <col min="1" max="16384" width="9" style="90"/>
  </cols>
  <sheetData>
    <row r="1" spans="1:26" ht="15" customHeight="1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158</v>
      </c>
      <c r="J1" s="15"/>
      <c r="K1" s="15" t="s">
        <v>159</v>
      </c>
      <c r="L1" s="17"/>
      <c r="M1" s="18"/>
      <c r="N1" s="19"/>
      <c r="O1" s="19"/>
      <c r="P1" s="114" t="s">
        <v>669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customHeight="1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ht="14.25" customHeight="1" x14ac:dyDescent="0.2">
      <c r="A3" s="1" t="s">
        <v>670</v>
      </c>
      <c r="B3" s="22" t="s">
        <v>671</v>
      </c>
      <c r="C3" s="23">
        <v>10</v>
      </c>
      <c r="D3" s="134">
        <v>39</v>
      </c>
      <c r="E3" s="135"/>
      <c r="F3" s="117" t="s">
        <v>672</v>
      </c>
      <c r="G3" s="119"/>
      <c r="H3" s="117" t="s">
        <v>264</v>
      </c>
      <c r="I3" s="119"/>
      <c r="J3" s="136" t="s">
        <v>265</v>
      </c>
      <c r="K3" s="137"/>
      <c r="L3" s="136" t="s">
        <v>265</v>
      </c>
      <c r="M3" s="137"/>
      <c r="N3" s="117"/>
      <c r="O3" s="119"/>
      <c r="P3" s="117"/>
      <c r="Q3" s="119"/>
      <c r="R3" s="117"/>
      <c r="S3" s="118"/>
      <c r="T3" s="119"/>
      <c r="U3" s="120">
        <v>26.54</v>
      </c>
      <c r="V3" s="121"/>
      <c r="W3" s="121"/>
      <c r="X3" s="121"/>
      <c r="Y3" s="121">
        <v>26.5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248</v>
      </c>
      <c r="C5" s="30" t="s">
        <v>249</v>
      </c>
      <c r="D5" s="30" t="s">
        <v>266</v>
      </c>
      <c r="E5" s="30" t="s">
        <v>165</v>
      </c>
      <c r="F5" s="85" t="s">
        <v>250</v>
      </c>
      <c r="G5" s="85" t="s">
        <v>166</v>
      </c>
      <c r="H5" s="85" t="s">
        <v>167</v>
      </c>
      <c r="I5" s="85" t="s">
        <v>168</v>
      </c>
      <c r="J5" s="85" t="s">
        <v>251</v>
      </c>
      <c r="K5" s="85" t="s">
        <v>169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267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254</v>
      </c>
      <c r="C7" s="30" t="s">
        <v>255</v>
      </c>
      <c r="D7" s="30" t="s">
        <v>266</v>
      </c>
      <c r="E7" s="30" t="s">
        <v>165</v>
      </c>
      <c r="F7" s="85" t="s">
        <v>250</v>
      </c>
      <c r="G7" s="85" t="s">
        <v>166</v>
      </c>
      <c r="H7" s="85" t="s">
        <v>167</v>
      </c>
      <c r="I7" s="85" t="s">
        <v>168</v>
      </c>
      <c r="J7" s="85" t="s">
        <v>251</v>
      </c>
      <c r="K7" s="85" t="s">
        <v>169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268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0.81</v>
      </c>
      <c r="D8" s="35">
        <v>0.25</v>
      </c>
      <c r="E8" s="37">
        <v>0.31</v>
      </c>
      <c r="F8" s="35">
        <v>2.5999999999999999E-2</v>
      </c>
      <c r="G8" s="35">
        <v>7.1000000000000004E-3</v>
      </c>
      <c r="H8" s="35">
        <v>4</v>
      </c>
      <c r="I8" s="35">
        <v>4.71</v>
      </c>
      <c r="J8" s="35">
        <v>1.782</v>
      </c>
      <c r="K8" s="35">
        <v>5.77</v>
      </c>
      <c r="L8" s="35">
        <v>0.26</v>
      </c>
      <c r="M8" s="35"/>
      <c r="N8" s="35">
        <v>0.11</v>
      </c>
      <c r="O8" s="35">
        <v>0.22</v>
      </c>
      <c r="P8" s="35">
        <v>1.1999999999999999E-3</v>
      </c>
      <c r="Q8" s="35">
        <v>8.3000000000000001E-3</v>
      </c>
      <c r="R8" s="38">
        <v>4.1000000000000002E-2</v>
      </c>
      <c r="S8" s="39"/>
      <c r="T8" s="38"/>
      <c r="X8" s="90">
        <v>26.6</v>
      </c>
      <c r="Y8" s="90">
        <v>219.3</v>
      </c>
      <c r="Z8" s="90">
        <v>5.4</v>
      </c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0.82</v>
      </c>
      <c r="D12" s="38">
        <v>0.25</v>
      </c>
      <c r="E12" s="79">
        <v>0.3</v>
      </c>
      <c r="F12" s="38">
        <v>2.5999999999999999E-2</v>
      </c>
      <c r="G12" s="38">
        <v>4.0000000000000001E-3</v>
      </c>
      <c r="H12" s="38">
        <v>3.96</v>
      </c>
      <c r="I12" s="38">
        <v>4.79</v>
      </c>
      <c r="J12" s="38">
        <v>1.83</v>
      </c>
      <c r="K12" s="38">
        <v>5.79</v>
      </c>
      <c r="L12" s="38">
        <v>0.26</v>
      </c>
      <c r="M12" s="38"/>
      <c r="N12" s="35">
        <v>0.11</v>
      </c>
      <c r="O12" s="35">
        <v>0.22</v>
      </c>
      <c r="P12" s="35">
        <v>1.1000000000000001E-3</v>
      </c>
      <c r="Q12" s="35">
        <v>8.0000000000000002E-3</v>
      </c>
      <c r="R12" s="38">
        <v>1.4E-2</v>
      </c>
      <c r="S12" s="38"/>
      <c r="T12" s="38"/>
      <c r="U12" s="28"/>
      <c r="V12" s="28"/>
      <c r="W12" s="28"/>
      <c r="X12" s="40">
        <v>15.6</v>
      </c>
      <c r="Y12" s="40">
        <v>110.8</v>
      </c>
      <c r="Z12" s="42">
        <v>1.3</v>
      </c>
    </row>
    <row r="13" spans="1:26" ht="15" thickBot="1" x14ac:dyDescent="0.25">
      <c r="A13" s="43" t="s">
        <v>58</v>
      </c>
      <c r="B13" s="44">
        <v>0.76</v>
      </c>
      <c r="C13" s="44">
        <v>0.84</v>
      </c>
      <c r="D13" s="44">
        <v>0.24</v>
      </c>
      <c r="E13" s="44">
        <v>0.3</v>
      </c>
      <c r="F13" s="44">
        <v>2.5999999999999999E-2</v>
      </c>
      <c r="G13" s="44">
        <v>4.0000000000000001E-3</v>
      </c>
      <c r="H13" s="45">
        <v>3.97</v>
      </c>
      <c r="I13" s="44">
        <v>4.82</v>
      </c>
      <c r="J13" s="44">
        <v>1.84</v>
      </c>
      <c r="K13" s="44">
        <v>5.78</v>
      </c>
      <c r="L13" s="44">
        <v>0.26</v>
      </c>
      <c r="M13" s="41"/>
      <c r="N13" s="38">
        <v>0.11</v>
      </c>
      <c r="O13" s="38">
        <v>0.22</v>
      </c>
      <c r="P13" s="38">
        <v>1.1000000000000001E-3</v>
      </c>
      <c r="Q13" s="38">
        <v>8.2000000000000003E-2</v>
      </c>
      <c r="R13" s="38">
        <v>1.2999999999999999E-2</v>
      </c>
      <c r="S13" s="44"/>
      <c r="T13" s="44"/>
      <c r="U13" s="46"/>
      <c r="V13" s="46"/>
      <c r="W13" s="46"/>
      <c r="X13" s="47"/>
      <c r="Y13" s="47"/>
      <c r="Z13" s="48"/>
    </row>
    <row r="14" spans="1:26" ht="15" customHeight="1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ht="14.25" customHeight="1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ht="14.25" customHeight="1" x14ac:dyDescent="0.2">
      <c r="A16" s="142" t="s">
        <v>179</v>
      </c>
      <c r="B16" s="143"/>
      <c r="C16" s="144">
        <v>0.96527777777777779</v>
      </c>
      <c r="D16" s="145"/>
      <c r="E16" s="142" t="s">
        <v>77</v>
      </c>
      <c r="F16" s="143"/>
      <c r="G16" s="52">
        <v>1.3888888888888888E-2</v>
      </c>
      <c r="H16" s="146" t="s">
        <v>78</v>
      </c>
      <c r="I16" s="147"/>
      <c r="J16" s="53">
        <v>70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ht="14.25" customHeight="1" x14ac:dyDescent="0.2">
      <c r="A17" s="142" t="s">
        <v>81</v>
      </c>
      <c r="B17" s="143"/>
      <c r="C17" s="144">
        <v>0.96875</v>
      </c>
      <c r="D17" s="145"/>
      <c r="E17" s="142" t="s">
        <v>82</v>
      </c>
      <c r="F17" s="143"/>
      <c r="G17" s="52">
        <v>1.4583333333333332E-2</v>
      </c>
      <c r="H17" s="146" t="s">
        <v>181</v>
      </c>
      <c r="I17" s="147"/>
      <c r="J17" s="53">
        <v>175</v>
      </c>
      <c r="K17" s="148" t="s">
        <v>83</v>
      </c>
      <c r="L17" s="143"/>
      <c r="M17" s="158" t="s">
        <v>182</v>
      </c>
      <c r="N17" s="149"/>
      <c r="O17" s="151"/>
      <c r="P17" s="58" t="s">
        <v>84</v>
      </c>
      <c r="Q17" s="54"/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ht="14.25" customHeight="1" x14ac:dyDescent="0.2">
      <c r="A18" s="142" t="s">
        <v>86</v>
      </c>
      <c r="B18" s="143"/>
      <c r="C18" s="144">
        <v>0.97013888888888899</v>
      </c>
      <c r="D18" s="145"/>
      <c r="E18" s="142" t="s">
        <v>183</v>
      </c>
      <c r="F18" s="143"/>
      <c r="G18" s="52">
        <v>2.9166666666666664E-2</v>
      </c>
      <c r="H18" s="146" t="s">
        <v>87</v>
      </c>
      <c r="I18" s="147"/>
      <c r="J18" s="53">
        <v>21</v>
      </c>
      <c r="K18" s="159" t="s">
        <v>184</v>
      </c>
      <c r="L18" s="160"/>
      <c r="M18" s="159"/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ht="14.25" customHeight="1" x14ac:dyDescent="0.2">
      <c r="A19" s="142" t="s">
        <v>89</v>
      </c>
      <c r="B19" s="143"/>
      <c r="C19" s="144">
        <v>0.97569444444444453</v>
      </c>
      <c r="D19" s="145"/>
      <c r="E19" s="142" t="s">
        <v>90</v>
      </c>
      <c r="F19" s="143"/>
      <c r="G19" s="52">
        <v>2.9861111111111113E-2</v>
      </c>
      <c r="H19" s="159" t="s">
        <v>186</v>
      </c>
      <c r="I19" s="160"/>
      <c r="J19" s="60">
        <v>25</v>
      </c>
      <c r="K19" s="166" t="s">
        <v>91</v>
      </c>
      <c r="L19" s="147"/>
      <c r="M19" s="148"/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ht="14.25" customHeight="1" x14ac:dyDescent="0.2">
      <c r="A20" s="142" t="s">
        <v>87</v>
      </c>
      <c r="B20" s="143"/>
      <c r="C20" s="144">
        <v>0.9770833333333333</v>
      </c>
      <c r="D20" s="145"/>
      <c r="E20" s="142" t="s">
        <v>188</v>
      </c>
      <c r="F20" s="143"/>
      <c r="G20" s="52"/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6</v>
      </c>
      <c r="R20" s="28">
        <v>4</v>
      </c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ht="14.25" customHeight="1" x14ac:dyDescent="0.2">
      <c r="A21" s="142" t="s">
        <v>92</v>
      </c>
      <c r="B21" s="143"/>
      <c r="C21" s="144">
        <v>0.98611111111111116</v>
      </c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ht="14.25" customHeight="1" x14ac:dyDescent="0.2">
      <c r="A22" s="142" t="s">
        <v>94</v>
      </c>
      <c r="B22" s="143"/>
      <c r="C22" s="144"/>
      <c r="D22" s="145"/>
      <c r="E22" s="169" t="s">
        <v>194</v>
      </c>
      <c r="F22" s="160"/>
      <c r="G22" s="64"/>
      <c r="H22" s="146" t="s">
        <v>81</v>
      </c>
      <c r="I22" s="147"/>
      <c r="J22" s="106" t="s">
        <v>676</v>
      </c>
      <c r="K22" s="170" t="s">
        <v>77</v>
      </c>
      <c r="L22" s="171"/>
      <c r="M22" s="159">
        <v>1600</v>
      </c>
      <c r="N22" s="161"/>
      <c r="O22" s="164" t="s">
        <v>195</v>
      </c>
      <c r="P22" s="165"/>
      <c r="Q22" s="38">
        <v>45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ht="14.25" customHeight="1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3.125E-2</v>
      </c>
      <c r="H23" s="146" t="s">
        <v>97</v>
      </c>
      <c r="I23" s="147"/>
      <c r="J23" s="53">
        <v>1600</v>
      </c>
      <c r="K23" s="170" t="s">
        <v>197</v>
      </c>
      <c r="L23" s="171"/>
      <c r="M23" s="159"/>
      <c r="N23" s="161"/>
      <c r="O23" s="164" t="s">
        <v>45</v>
      </c>
      <c r="P23" s="165"/>
      <c r="Q23" s="53">
        <v>15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customHeight="1" x14ac:dyDescent="0.2">
      <c r="A24" s="142"/>
      <c r="B24" s="143"/>
      <c r="C24" s="144"/>
      <c r="D24" s="145"/>
      <c r="E24" s="142" t="s">
        <v>99</v>
      </c>
      <c r="F24" s="143"/>
      <c r="G24" s="66">
        <v>25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ht="14.25" customHeight="1" x14ac:dyDescent="0.2">
      <c r="A25" s="191" t="s">
        <v>199</v>
      </c>
      <c r="B25" s="192"/>
      <c r="C25" s="144">
        <v>3.8194444444444441E-2</v>
      </c>
      <c r="D25" s="145"/>
      <c r="E25" s="142" t="s">
        <v>82</v>
      </c>
      <c r="F25" s="143"/>
      <c r="G25" s="65"/>
      <c r="H25" s="146" t="s">
        <v>103</v>
      </c>
      <c r="I25" s="147"/>
      <c r="J25" s="33" t="s">
        <v>675</v>
      </c>
      <c r="K25" s="166" t="s">
        <v>104</v>
      </c>
      <c r="L25" s="147"/>
      <c r="M25" s="148">
        <v>1530</v>
      </c>
      <c r="N25" s="149"/>
      <c r="O25" s="176" t="s">
        <v>200</v>
      </c>
      <c r="P25" s="177"/>
      <c r="Q25" s="38"/>
      <c r="R25" s="28"/>
      <c r="S25" s="28"/>
      <c r="T25" s="29"/>
      <c r="U25" s="178" t="s">
        <v>553</v>
      </c>
      <c r="V25" s="179"/>
      <c r="W25" s="179"/>
      <c r="X25" s="179"/>
      <c r="Y25" s="179"/>
      <c r="Z25" s="180"/>
    </row>
    <row r="26" spans="1:26" ht="14.25" customHeight="1" x14ac:dyDescent="0.2">
      <c r="A26" s="169" t="s">
        <v>201</v>
      </c>
      <c r="B26" s="160"/>
      <c r="C26" s="144">
        <v>6.9444444444444447E-4</v>
      </c>
      <c r="D26" s="145"/>
      <c r="E26" s="142" t="s">
        <v>105</v>
      </c>
      <c r="F26" s="143"/>
      <c r="H26" s="187"/>
      <c r="I26" s="188"/>
      <c r="J26" s="188"/>
      <c r="K26" s="188"/>
      <c r="L26" s="188"/>
      <c r="M26" s="188"/>
      <c r="N26" s="189"/>
      <c r="O26" s="190" t="s">
        <v>674</v>
      </c>
      <c r="P26" s="168"/>
      <c r="Q26" s="38">
        <v>15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ht="14.25" customHeight="1" x14ac:dyDescent="0.2">
      <c r="A27" s="142" t="s">
        <v>103</v>
      </c>
      <c r="B27" s="143"/>
      <c r="C27" s="144" t="s">
        <v>677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2256.81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ht="14.25" customHeight="1" x14ac:dyDescent="0.2">
      <c r="A28" s="142" t="s">
        <v>108</v>
      </c>
      <c r="B28" s="143"/>
      <c r="C28" s="193">
        <v>29</v>
      </c>
      <c r="D28" s="194"/>
      <c r="E28" s="142" t="s">
        <v>109</v>
      </c>
      <c r="F28" s="143"/>
      <c r="G28" s="67">
        <v>461</v>
      </c>
      <c r="H28" s="187" t="s">
        <v>110</v>
      </c>
      <c r="I28" s="188"/>
      <c r="J28" s="189"/>
      <c r="K28" s="166">
        <v>2257.08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ht="14.25" customHeight="1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902</v>
      </c>
      <c r="H29" s="187" t="s">
        <v>113</v>
      </c>
      <c r="I29" s="188"/>
      <c r="J29" s="189"/>
      <c r="K29" s="166">
        <v>2700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customHeight="1" thickBot="1" x14ac:dyDescent="0.25">
      <c r="A30" s="197" t="s">
        <v>114</v>
      </c>
      <c r="B30" s="198"/>
      <c r="C30" s="193" t="s">
        <v>678</v>
      </c>
      <c r="D30" s="194"/>
      <c r="E30" s="199" t="s">
        <v>206</v>
      </c>
      <c r="F30" s="200"/>
      <c r="G30" s="68">
        <v>1363</v>
      </c>
      <c r="H30" s="199" t="s">
        <v>115</v>
      </c>
      <c r="I30" s="201"/>
      <c r="J30" s="200"/>
      <c r="K30" s="202">
        <f>2700/26.5</f>
        <v>101.88679245283019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210</v>
      </c>
      <c r="C39" s="74"/>
      <c r="D39" s="74" t="s">
        <v>211</v>
      </c>
      <c r="E39" s="90" t="s">
        <v>212</v>
      </c>
      <c r="G39" s="74" t="s">
        <v>213</v>
      </c>
      <c r="H39" s="90" t="s">
        <v>214</v>
      </c>
      <c r="I39" s="90" t="s">
        <v>134</v>
      </c>
      <c r="J39" s="90" t="s">
        <v>216</v>
      </c>
      <c r="T39" s="93" t="s">
        <v>217</v>
      </c>
      <c r="U39" s="90" t="s">
        <v>157</v>
      </c>
    </row>
  </sheetData>
  <mergeCells count="140"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topLeftCell="K11" workbookViewId="0">
      <selection sqref="A1:Z41"/>
    </sheetView>
  </sheetViews>
  <sheetFormatPr defaultRowHeight="14.25" x14ac:dyDescent="0.2"/>
  <sheetData>
    <row r="2" spans="1:26" ht="15" thickBot="1" x14ac:dyDescent="0.25">
      <c r="A2" s="113"/>
      <c r="B2" s="113"/>
      <c r="C2" s="15"/>
      <c r="D2" s="15"/>
      <c r="E2" s="113" t="s">
        <v>26</v>
      </c>
      <c r="F2" s="113"/>
      <c r="G2" s="15"/>
      <c r="H2" s="16" t="s">
        <v>158</v>
      </c>
      <c r="I2" s="90"/>
      <c r="J2" s="15"/>
      <c r="K2" s="15" t="s">
        <v>159</v>
      </c>
      <c r="L2" s="17"/>
      <c r="M2" s="18"/>
      <c r="N2" s="19"/>
      <c r="O2" s="19"/>
      <c r="P2" s="114" t="s">
        <v>669</v>
      </c>
      <c r="Q2" s="114"/>
      <c r="R2" s="114"/>
      <c r="S2" s="114"/>
      <c r="T2" s="114"/>
      <c r="U2" s="114"/>
      <c r="V2" s="114"/>
      <c r="W2" s="20"/>
      <c r="X2" s="20"/>
      <c r="Y2" s="18"/>
      <c r="Z2" s="18"/>
    </row>
    <row r="3" spans="1:26" ht="15" thickBot="1" x14ac:dyDescent="0.25">
      <c r="A3" s="21" t="s">
        <v>27</v>
      </c>
      <c r="B3" s="98" t="s">
        <v>28</v>
      </c>
      <c r="C3" s="98" t="s">
        <v>29</v>
      </c>
      <c r="D3" s="115" t="s">
        <v>30</v>
      </c>
      <c r="E3" s="116"/>
      <c r="F3" s="115" t="s">
        <v>161</v>
      </c>
      <c r="G3" s="116"/>
      <c r="H3" s="115" t="s">
        <v>31</v>
      </c>
      <c r="I3" s="116"/>
      <c r="J3" s="115" t="s">
        <v>32</v>
      </c>
      <c r="K3" s="116"/>
      <c r="L3" s="115" t="s">
        <v>33</v>
      </c>
      <c r="M3" s="116"/>
      <c r="N3" s="115"/>
      <c r="O3" s="116"/>
      <c r="P3" s="115"/>
      <c r="Q3" s="116"/>
      <c r="R3" s="115"/>
      <c r="S3" s="132"/>
      <c r="T3" s="116"/>
      <c r="U3" s="115" t="s">
        <v>34</v>
      </c>
      <c r="V3" s="132"/>
      <c r="W3" s="132"/>
      <c r="X3" s="132"/>
      <c r="Y3" s="132" t="s">
        <v>35</v>
      </c>
      <c r="Z3" s="133"/>
    </row>
    <row r="4" spans="1:26" x14ac:dyDescent="0.2">
      <c r="A4" s="1" t="s">
        <v>680</v>
      </c>
      <c r="B4" s="22" t="s">
        <v>681</v>
      </c>
      <c r="C4" s="23">
        <v>8</v>
      </c>
      <c r="D4" s="134">
        <v>7</v>
      </c>
      <c r="E4" s="135"/>
      <c r="F4" s="117" t="s">
        <v>682</v>
      </c>
      <c r="G4" s="119"/>
      <c r="H4" s="117" t="s">
        <v>683</v>
      </c>
      <c r="I4" s="119"/>
      <c r="J4" s="136" t="s">
        <v>684</v>
      </c>
      <c r="K4" s="137"/>
      <c r="L4" s="136" t="s">
        <v>685</v>
      </c>
      <c r="M4" s="137"/>
      <c r="N4" s="117"/>
      <c r="O4" s="119"/>
      <c r="P4" s="117"/>
      <c r="Q4" s="119"/>
      <c r="R4" s="117"/>
      <c r="S4" s="118"/>
      <c r="T4" s="119"/>
      <c r="U4" s="120">
        <v>26.5</v>
      </c>
      <c r="V4" s="121"/>
      <c r="W4" s="121"/>
      <c r="X4" s="121"/>
      <c r="Y4" s="121">
        <v>26.5</v>
      </c>
      <c r="Z4" s="122"/>
    </row>
    <row r="5" spans="1:26" x14ac:dyDescent="0.2">
      <c r="A5" s="24" t="s">
        <v>36</v>
      </c>
      <c r="B5" s="25" t="s">
        <v>37</v>
      </c>
      <c r="C5" s="26" t="s">
        <v>38</v>
      </c>
      <c r="D5" s="26" t="s">
        <v>39</v>
      </c>
      <c r="E5" s="26" t="s">
        <v>40</v>
      </c>
      <c r="F5" s="26" t="s">
        <v>41</v>
      </c>
      <c r="G5" s="26" t="s">
        <v>42</v>
      </c>
      <c r="H5" s="26" t="s">
        <v>43</v>
      </c>
      <c r="I5" s="26" t="s">
        <v>44</v>
      </c>
      <c r="J5" s="26" t="s">
        <v>45</v>
      </c>
      <c r="K5" s="26" t="s">
        <v>46</v>
      </c>
      <c r="L5" s="26" t="s">
        <v>47</v>
      </c>
      <c r="M5" s="26" t="s">
        <v>48</v>
      </c>
      <c r="N5" s="26" t="s">
        <v>49</v>
      </c>
      <c r="O5" s="26" t="s">
        <v>50</v>
      </c>
      <c r="P5" s="26" t="s">
        <v>51</v>
      </c>
      <c r="Q5" s="26" t="s">
        <v>52</v>
      </c>
      <c r="R5" s="25" t="s">
        <v>53</v>
      </c>
      <c r="S5" s="27" t="s">
        <v>162</v>
      </c>
      <c r="T5" s="27" t="s">
        <v>163</v>
      </c>
      <c r="U5" s="28"/>
      <c r="V5" s="28"/>
      <c r="W5" s="28"/>
      <c r="X5" s="28" t="s">
        <v>0</v>
      </c>
      <c r="Y5" s="28" t="s">
        <v>1</v>
      </c>
      <c r="Z5" s="29" t="s">
        <v>2</v>
      </c>
    </row>
    <row r="6" spans="1:26" ht="27" x14ac:dyDescent="0.2">
      <c r="A6" s="2" t="s">
        <v>54</v>
      </c>
      <c r="B6" s="30" t="s">
        <v>492</v>
      </c>
      <c r="C6" s="30" t="s">
        <v>686</v>
      </c>
      <c r="D6" s="30" t="s">
        <v>687</v>
      </c>
      <c r="E6" s="30" t="s">
        <v>165</v>
      </c>
      <c r="F6" s="85" t="s">
        <v>688</v>
      </c>
      <c r="G6" s="85" t="s">
        <v>166</v>
      </c>
      <c r="H6" s="85" t="s">
        <v>167</v>
      </c>
      <c r="I6" s="85" t="s">
        <v>496</v>
      </c>
      <c r="J6" s="85" t="s">
        <v>497</v>
      </c>
      <c r="K6" s="85" t="s">
        <v>689</v>
      </c>
      <c r="L6" s="85" t="s">
        <v>170</v>
      </c>
      <c r="M6" s="85"/>
      <c r="N6" s="85" t="s">
        <v>252</v>
      </c>
      <c r="O6" s="85" t="s">
        <v>253</v>
      </c>
      <c r="P6" s="85" t="s">
        <v>171</v>
      </c>
      <c r="Q6" s="85" t="s">
        <v>172</v>
      </c>
      <c r="R6" s="85" t="s">
        <v>690</v>
      </c>
      <c r="S6" s="32"/>
      <c r="T6" s="32"/>
      <c r="U6" s="32"/>
      <c r="V6" s="32"/>
      <c r="W6" s="32"/>
      <c r="X6" s="33">
        <v>18</v>
      </c>
      <c r="Y6" s="33"/>
      <c r="Z6" s="34">
        <v>1.5</v>
      </c>
    </row>
    <row r="7" spans="1:26" ht="28.5" x14ac:dyDescent="0.2">
      <c r="A7" s="35" t="s">
        <v>174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1"/>
      <c r="P7" s="35"/>
      <c r="Q7" s="35"/>
      <c r="R7" s="35"/>
      <c r="S7" s="32"/>
      <c r="T7" s="32"/>
      <c r="U7" s="32"/>
      <c r="V7" s="32"/>
      <c r="W7" s="32"/>
      <c r="X7" s="32"/>
      <c r="Y7" s="32"/>
      <c r="Z7" s="36"/>
    </row>
    <row r="8" spans="1:26" ht="27" x14ac:dyDescent="0.2">
      <c r="A8" s="2" t="s">
        <v>55</v>
      </c>
      <c r="B8" s="30"/>
      <c r="C8" s="30" t="s">
        <v>686</v>
      </c>
      <c r="D8" s="30" t="s">
        <v>687</v>
      </c>
      <c r="E8" s="30" t="s">
        <v>165</v>
      </c>
      <c r="F8" s="85" t="s">
        <v>688</v>
      </c>
      <c r="G8" s="85" t="s">
        <v>166</v>
      </c>
      <c r="H8" s="85" t="s">
        <v>167</v>
      </c>
      <c r="I8" s="85" t="s">
        <v>496</v>
      </c>
      <c r="J8" s="85" t="s">
        <v>497</v>
      </c>
      <c r="K8" s="85" t="s">
        <v>689</v>
      </c>
      <c r="L8" s="85" t="s">
        <v>170</v>
      </c>
      <c r="M8" s="85"/>
      <c r="N8" s="85" t="s">
        <v>252</v>
      </c>
      <c r="O8" s="85" t="s">
        <v>253</v>
      </c>
      <c r="P8" s="85" t="s">
        <v>171</v>
      </c>
      <c r="Q8" s="85" t="s">
        <v>172</v>
      </c>
      <c r="R8" s="30" t="s">
        <v>175</v>
      </c>
      <c r="S8" s="32"/>
      <c r="T8" s="32"/>
      <c r="U8" s="28"/>
      <c r="V8" s="28"/>
      <c r="W8" s="38"/>
      <c r="X8" s="40"/>
      <c r="Y8" s="40"/>
      <c r="Z8" s="42"/>
    </row>
    <row r="9" spans="1:26" ht="27" x14ac:dyDescent="0.2">
      <c r="A9" s="2" t="s">
        <v>176</v>
      </c>
      <c r="B9" s="3"/>
      <c r="C9" s="3">
        <v>0.85</v>
      </c>
      <c r="D9" s="35">
        <v>0.26</v>
      </c>
      <c r="E9" s="37">
        <v>0.3</v>
      </c>
      <c r="F9" s="35">
        <v>2.8199999999999999E-2</v>
      </c>
      <c r="G9" s="35">
        <v>0.02</v>
      </c>
      <c r="H9" s="35">
        <v>4.12</v>
      </c>
      <c r="I9" s="35">
        <v>4.7699999999999996</v>
      </c>
      <c r="J9" s="35">
        <v>1.831</v>
      </c>
      <c r="K9" s="35">
        <v>6.03</v>
      </c>
      <c r="L9" s="35">
        <v>0.28999999999999998</v>
      </c>
      <c r="M9" s="35"/>
      <c r="N9" s="35">
        <v>0.13</v>
      </c>
      <c r="O9" s="35">
        <v>0.26600000000000001</v>
      </c>
      <c r="P9" s="35">
        <v>1.2999999999999999E-3</v>
      </c>
      <c r="Q9" s="35">
        <v>8.0999999999999996E-3</v>
      </c>
      <c r="R9" s="38">
        <v>2.3E-2</v>
      </c>
      <c r="S9" s="39"/>
      <c r="T9" s="38"/>
      <c r="U9" s="90"/>
      <c r="V9" s="90"/>
      <c r="W9" s="90"/>
      <c r="X9" s="90">
        <v>25</v>
      </c>
      <c r="Y9" s="90">
        <v>218</v>
      </c>
      <c r="Z9" s="90">
        <v>4.2</v>
      </c>
    </row>
    <row r="10" spans="1:26" ht="27" x14ac:dyDescent="0.2">
      <c r="A10" s="2" t="s">
        <v>56</v>
      </c>
      <c r="B10" s="38"/>
      <c r="C10" s="91">
        <v>0.87</v>
      </c>
      <c r="D10" s="40">
        <v>0.28000000000000003</v>
      </c>
      <c r="E10" s="38">
        <v>0.31</v>
      </c>
      <c r="F10" s="38">
        <v>2.5999999999999999E-2</v>
      </c>
      <c r="G10" s="38">
        <v>7.7999999999999996E-3</v>
      </c>
      <c r="H10" s="38">
        <v>4.1399999999999997</v>
      </c>
      <c r="I10" s="38">
        <v>4.82</v>
      </c>
      <c r="J10" s="38">
        <v>1.83</v>
      </c>
      <c r="K10" s="41">
        <v>6.07</v>
      </c>
      <c r="L10" s="41">
        <v>0.28999999999999998</v>
      </c>
      <c r="M10" s="90"/>
      <c r="N10" s="104">
        <v>0.13</v>
      </c>
      <c r="O10" s="104">
        <v>0.28000000000000003</v>
      </c>
      <c r="P10" s="104">
        <v>1E-3</v>
      </c>
      <c r="Q10" s="104">
        <v>8.0000000000000002E-3</v>
      </c>
      <c r="R10" s="38">
        <v>1.0999999999999999E-2</v>
      </c>
      <c r="S10" s="41"/>
      <c r="T10" s="38"/>
      <c r="U10" s="38"/>
      <c r="V10" s="35"/>
      <c r="W10" s="35"/>
      <c r="X10" s="35"/>
      <c r="Y10" s="35"/>
      <c r="Z10" s="38"/>
    </row>
    <row r="11" spans="1:26" ht="27" x14ac:dyDescent="0.2">
      <c r="A11" s="2" t="s">
        <v>57</v>
      </c>
      <c r="B11" s="38"/>
      <c r="C11" s="38"/>
      <c r="D11" s="38"/>
      <c r="E11" s="38"/>
      <c r="F11" s="38"/>
      <c r="G11" s="38"/>
      <c r="H11" s="38"/>
      <c r="I11" s="38"/>
      <c r="J11" s="90"/>
      <c r="K11" s="90"/>
      <c r="L11" s="90"/>
      <c r="M11" s="90"/>
      <c r="N11" s="90"/>
      <c r="O11" s="90"/>
      <c r="P11" s="90"/>
      <c r="Q11" s="90"/>
      <c r="R11" s="38"/>
      <c r="S11" s="38"/>
      <c r="T11" s="38"/>
      <c r="U11" s="38"/>
      <c r="V11" s="38"/>
      <c r="W11" s="38"/>
      <c r="X11" s="38"/>
      <c r="Y11" s="38"/>
      <c r="Z11" s="41"/>
    </row>
    <row r="12" spans="1:26" ht="27" x14ac:dyDescent="0.2">
      <c r="A12" s="2" t="s">
        <v>177</v>
      </c>
      <c r="B12" s="38"/>
      <c r="C12" s="38"/>
      <c r="D12" s="38"/>
      <c r="E12" s="38"/>
      <c r="F12" s="38"/>
      <c r="G12" s="38"/>
      <c r="H12" s="38"/>
      <c r="I12" s="38"/>
      <c r="J12" s="90"/>
      <c r="K12" s="90"/>
      <c r="L12" s="90"/>
      <c r="M12" s="90"/>
      <c r="N12" s="90"/>
      <c r="O12" s="90"/>
      <c r="P12" s="90"/>
      <c r="Q12" s="90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27" x14ac:dyDescent="0.2">
      <c r="A13" s="2" t="s">
        <v>177</v>
      </c>
      <c r="B13" s="38"/>
      <c r="C13" s="38">
        <v>0.88</v>
      </c>
      <c r="D13" s="38">
        <v>0.3</v>
      </c>
      <c r="E13" s="79">
        <v>0.3</v>
      </c>
      <c r="F13" s="38">
        <v>2.7E-2</v>
      </c>
      <c r="G13" s="38">
        <v>5.0000000000000001E-3</v>
      </c>
      <c r="H13" s="38">
        <v>4.01</v>
      </c>
      <c r="I13" s="38">
        <v>4.82</v>
      </c>
      <c r="J13" s="38">
        <v>1.84</v>
      </c>
      <c r="K13" s="38">
        <v>6.07</v>
      </c>
      <c r="L13" s="38">
        <v>0.3</v>
      </c>
      <c r="M13" s="38"/>
      <c r="N13" s="35">
        <v>0.13</v>
      </c>
      <c r="O13" s="35">
        <v>0.27</v>
      </c>
      <c r="P13" s="35">
        <v>1E-3</v>
      </c>
      <c r="Q13" s="35">
        <v>7.7999999999999996E-3</v>
      </c>
      <c r="R13" s="38">
        <v>1.4999999999999999E-2</v>
      </c>
      <c r="S13" s="38"/>
      <c r="T13" s="38"/>
      <c r="U13" s="28"/>
      <c r="V13" s="28"/>
      <c r="W13" s="28"/>
      <c r="X13" s="40">
        <v>14.7</v>
      </c>
      <c r="Y13" s="40">
        <v>127</v>
      </c>
      <c r="Z13" s="42">
        <v>0.8</v>
      </c>
    </row>
    <row r="14" spans="1:26" ht="15" thickBot="1" x14ac:dyDescent="0.25">
      <c r="A14" s="43" t="s">
        <v>58</v>
      </c>
      <c r="B14" s="44">
        <v>0.79</v>
      </c>
      <c r="C14" s="44">
        <v>0.88900000000000001</v>
      </c>
      <c r="D14" s="44">
        <v>0.3</v>
      </c>
      <c r="E14" s="44">
        <v>0.3</v>
      </c>
      <c r="F14" s="44">
        <v>2.7E-2</v>
      </c>
      <c r="G14" s="44">
        <v>5.0000000000000001E-3</v>
      </c>
      <c r="H14" s="45">
        <v>4.12</v>
      </c>
      <c r="I14" s="44">
        <v>4.87</v>
      </c>
      <c r="J14" s="44">
        <v>1.84</v>
      </c>
      <c r="K14" s="44">
        <v>6.09</v>
      </c>
      <c r="L14" s="44">
        <v>0.28999999999999998</v>
      </c>
      <c r="M14" s="41"/>
      <c r="N14" s="38">
        <v>0.12</v>
      </c>
      <c r="O14" s="38">
        <v>0.27</v>
      </c>
      <c r="P14" s="38">
        <v>1E-3</v>
      </c>
      <c r="Q14" s="38">
        <v>8.0000000000000002E-3</v>
      </c>
      <c r="R14" s="38">
        <v>1.7999999999999999E-2</v>
      </c>
      <c r="S14" s="44"/>
      <c r="T14" s="44"/>
      <c r="U14" s="46"/>
      <c r="V14" s="46"/>
      <c r="W14" s="46"/>
      <c r="X14" s="47"/>
      <c r="Y14" s="47"/>
      <c r="Z14" s="48"/>
    </row>
    <row r="15" spans="1:26" ht="15" thickBot="1" x14ac:dyDescent="0.25">
      <c r="A15" s="123"/>
      <c r="B15" s="124"/>
      <c r="C15" s="124"/>
      <c r="D15" s="124"/>
      <c r="E15" s="124"/>
      <c r="F15" s="124"/>
      <c r="G15" s="125"/>
      <c r="H15" s="126" t="s">
        <v>178</v>
      </c>
      <c r="I15" s="127"/>
      <c r="J15" s="127"/>
      <c r="K15" s="127"/>
      <c r="L15" s="127"/>
      <c r="M15" s="127"/>
      <c r="N15" s="128"/>
      <c r="O15" s="123" t="s">
        <v>59</v>
      </c>
      <c r="P15" s="124"/>
      <c r="Q15" s="124"/>
      <c r="R15" s="124"/>
      <c r="S15" s="124"/>
      <c r="T15" s="125"/>
      <c r="U15" s="129" t="s">
        <v>60</v>
      </c>
      <c r="V15" s="130"/>
      <c r="W15" s="130"/>
      <c r="X15" s="130"/>
      <c r="Y15" s="130"/>
      <c r="Z15" s="131"/>
    </row>
    <row r="16" spans="1:26" x14ac:dyDescent="0.2">
      <c r="A16" s="154" t="s">
        <v>61</v>
      </c>
      <c r="B16" s="155"/>
      <c r="C16" s="156" t="s">
        <v>62</v>
      </c>
      <c r="D16" s="157"/>
      <c r="E16" s="154" t="s">
        <v>63</v>
      </c>
      <c r="F16" s="155"/>
      <c r="G16" s="49" t="s">
        <v>62</v>
      </c>
      <c r="H16" s="154" t="s">
        <v>64</v>
      </c>
      <c r="I16" s="155"/>
      <c r="J16" s="50" t="s">
        <v>65</v>
      </c>
      <c r="K16" s="156" t="s">
        <v>66</v>
      </c>
      <c r="L16" s="155"/>
      <c r="M16" s="156" t="s">
        <v>65</v>
      </c>
      <c r="N16" s="157"/>
      <c r="O16" s="138" t="s">
        <v>67</v>
      </c>
      <c r="P16" s="139"/>
      <c r="Q16" s="51" t="s">
        <v>68</v>
      </c>
      <c r="R16" s="51" t="s">
        <v>69</v>
      </c>
      <c r="S16" s="51" t="s">
        <v>70</v>
      </c>
      <c r="T16" s="49" t="s">
        <v>71</v>
      </c>
      <c r="U16" s="140" t="s">
        <v>72</v>
      </c>
      <c r="V16" s="141"/>
      <c r="W16" s="32" t="s">
        <v>73</v>
      </c>
      <c r="X16" s="32" t="s">
        <v>74</v>
      </c>
      <c r="Y16" s="32" t="s">
        <v>75</v>
      </c>
      <c r="Z16" s="36" t="s">
        <v>76</v>
      </c>
    </row>
    <row r="17" spans="1:26" x14ac:dyDescent="0.2">
      <c r="A17" s="142" t="s">
        <v>179</v>
      </c>
      <c r="B17" s="143"/>
      <c r="C17" s="144">
        <v>0.13194444444444445</v>
      </c>
      <c r="D17" s="145"/>
      <c r="E17" s="142" t="s">
        <v>77</v>
      </c>
      <c r="F17" s="143"/>
      <c r="G17" s="52">
        <v>0.17361111111111113</v>
      </c>
      <c r="H17" s="146" t="s">
        <v>78</v>
      </c>
      <c r="I17" s="147"/>
      <c r="J17" s="53">
        <v>70</v>
      </c>
      <c r="K17" s="148" t="s">
        <v>79</v>
      </c>
      <c r="L17" s="143"/>
      <c r="M17" s="148"/>
      <c r="N17" s="149"/>
      <c r="O17" s="150" t="s">
        <v>53</v>
      </c>
      <c r="P17" s="54" t="s">
        <v>80</v>
      </c>
      <c r="Q17" s="55"/>
      <c r="R17" s="55"/>
      <c r="S17" s="56"/>
      <c r="T17" s="57"/>
      <c r="U17" s="152" t="s">
        <v>180</v>
      </c>
      <c r="V17" s="153"/>
      <c r="W17" s="35">
        <v>200</v>
      </c>
      <c r="X17" s="35"/>
      <c r="Y17" s="35"/>
      <c r="Z17" s="36"/>
    </row>
    <row r="18" spans="1:26" x14ac:dyDescent="0.2">
      <c r="A18" s="142" t="s">
        <v>81</v>
      </c>
      <c r="B18" s="143"/>
      <c r="C18" s="144">
        <v>0.13541666666666666</v>
      </c>
      <c r="D18" s="145"/>
      <c r="E18" s="142" t="s">
        <v>82</v>
      </c>
      <c r="F18" s="143"/>
      <c r="G18" s="52">
        <v>0.17500000000000002</v>
      </c>
      <c r="H18" s="146" t="s">
        <v>181</v>
      </c>
      <c r="I18" s="147"/>
      <c r="J18" s="53">
        <v>175</v>
      </c>
      <c r="K18" s="148" t="s">
        <v>83</v>
      </c>
      <c r="L18" s="143"/>
      <c r="M18" s="158" t="s">
        <v>182</v>
      </c>
      <c r="N18" s="149"/>
      <c r="O18" s="151"/>
      <c r="P18" s="58" t="s">
        <v>84</v>
      </c>
      <c r="Q18" s="54"/>
      <c r="R18" s="54">
        <v>40</v>
      </c>
      <c r="S18" s="59"/>
      <c r="T18" s="57"/>
      <c r="U18" s="140" t="s">
        <v>85</v>
      </c>
      <c r="V18" s="141"/>
      <c r="W18" s="35"/>
      <c r="X18" s="35"/>
      <c r="Y18" s="35"/>
      <c r="Z18" s="36"/>
    </row>
    <row r="19" spans="1:26" x14ac:dyDescent="0.2">
      <c r="A19" s="142" t="s">
        <v>86</v>
      </c>
      <c r="B19" s="143"/>
      <c r="C19" s="144">
        <v>0.13680555555555554</v>
      </c>
      <c r="D19" s="145"/>
      <c r="E19" s="142" t="s">
        <v>183</v>
      </c>
      <c r="F19" s="143"/>
      <c r="G19" s="52">
        <v>0.19097222222222221</v>
      </c>
      <c r="H19" s="146" t="s">
        <v>87</v>
      </c>
      <c r="I19" s="147"/>
      <c r="J19" s="53">
        <v>21</v>
      </c>
      <c r="K19" s="159" t="s">
        <v>184</v>
      </c>
      <c r="L19" s="160"/>
      <c r="M19" s="159">
        <v>30</v>
      </c>
      <c r="N19" s="161"/>
      <c r="O19" s="150" t="s">
        <v>88</v>
      </c>
      <c r="P19" s="54" t="s">
        <v>80</v>
      </c>
      <c r="Q19" s="55"/>
      <c r="R19" s="55"/>
      <c r="S19" s="56"/>
      <c r="T19" s="57"/>
      <c r="U19" s="140" t="s">
        <v>185</v>
      </c>
      <c r="V19" s="141"/>
      <c r="W19" s="35"/>
      <c r="X19" s="35"/>
      <c r="Y19" s="35"/>
      <c r="Z19" s="36"/>
    </row>
    <row r="20" spans="1:26" x14ac:dyDescent="0.2">
      <c r="A20" s="142" t="s">
        <v>89</v>
      </c>
      <c r="B20" s="143"/>
      <c r="C20" s="144">
        <v>0.14305555555555557</v>
      </c>
      <c r="D20" s="145"/>
      <c r="E20" s="142" t="s">
        <v>90</v>
      </c>
      <c r="F20" s="143"/>
      <c r="G20" s="52">
        <v>0.19236111111111112</v>
      </c>
      <c r="H20" s="159" t="s">
        <v>186</v>
      </c>
      <c r="I20" s="160"/>
      <c r="J20" s="60"/>
      <c r="K20" s="166" t="s">
        <v>91</v>
      </c>
      <c r="L20" s="147"/>
      <c r="M20" s="148">
        <v>8</v>
      </c>
      <c r="N20" s="149"/>
      <c r="O20" s="151"/>
      <c r="P20" s="58" t="s">
        <v>84</v>
      </c>
      <c r="Q20" s="61">
        <v>12</v>
      </c>
      <c r="R20" s="61"/>
      <c r="S20" s="61"/>
      <c r="T20" s="62"/>
      <c r="U20" s="140" t="s">
        <v>187</v>
      </c>
      <c r="V20" s="141"/>
      <c r="W20" s="35"/>
      <c r="X20" s="35">
        <v>5</v>
      </c>
      <c r="Y20" s="35"/>
      <c r="Z20" s="36"/>
    </row>
    <row r="21" spans="1:26" x14ac:dyDescent="0.2">
      <c r="A21" s="142" t="s">
        <v>87</v>
      </c>
      <c r="B21" s="143"/>
      <c r="C21" s="144">
        <v>0.14444444444444446</v>
      </c>
      <c r="D21" s="145"/>
      <c r="E21" s="142" t="s">
        <v>188</v>
      </c>
      <c r="F21" s="143"/>
      <c r="G21" s="52">
        <v>0.19444444444444445</v>
      </c>
      <c r="H21" s="146" t="s">
        <v>189</v>
      </c>
      <c r="I21" s="162"/>
      <c r="J21" s="162"/>
      <c r="K21" s="162"/>
      <c r="L21" s="162"/>
      <c r="M21" s="162"/>
      <c r="N21" s="163"/>
      <c r="O21" s="164" t="s">
        <v>190</v>
      </c>
      <c r="P21" s="165"/>
      <c r="Q21" s="35">
        <v>6</v>
      </c>
      <c r="R21" s="28">
        <v>3</v>
      </c>
      <c r="S21" s="28">
        <v>3</v>
      </c>
      <c r="T21" s="29"/>
      <c r="U21" s="140" t="s">
        <v>191</v>
      </c>
      <c r="V21" s="141"/>
      <c r="W21" s="35"/>
      <c r="X21" s="35"/>
      <c r="Y21" s="35"/>
      <c r="Z21" s="36"/>
    </row>
    <row r="22" spans="1:26" x14ac:dyDescent="0.2">
      <c r="A22" s="142" t="s">
        <v>92</v>
      </c>
      <c r="B22" s="143"/>
      <c r="C22" s="144">
        <v>0.15625</v>
      </c>
      <c r="D22" s="145"/>
      <c r="E22" s="142" t="s">
        <v>192</v>
      </c>
      <c r="F22" s="143"/>
      <c r="G22" s="63">
        <v>0.20347222222222219</v>
      </c>
      <c r="H22" s="146"/>
      <c r="I22" s="147"/>
      <c r="J22" s="53" t="s">
        <v>3</v>
      </c>
      <c r="K22" s="166" t="s">
        <v>4</v>
      </c>
      <c r="L22" s="147"/>
      <c r="M22" s="148" t="s">
        <v>3</v>
      </c>
      <c r="N22" s="149"/>
      <c r="O22" s="167" t="s">
        <v>193</v>
      </c>
      <c r="P22" s="168"/>
      <c r="Q22" s="35"/>
      <c r="R22" s="28"/>
      <c r="S22" s="28"/>
      <c r="T22" s="29"/>
      <c r="U22" s="140" t="s">
        <v>93</v>
      </c>
      <c r="V22" s="141"/>
      <c r="W22" s="35"/>
      <c r="X22" s="35"/>
      <c r="Y22" s="35"/>
      <c r="Z22" s="36"/>
    </row>
    <row r="23" spans="1:26" x14ac:dyDescent="0.2">
      <c r="A23" s="142" t="s">
        <v>94</v>
      </c>
      <c r="B23" s="143"/>
      <c r="C23" s="144">
        <v>0.15972222222222224</v>
      </c>
      <c r="D23" s="145"/>
      <c r="E23" s="169" t="s">
        <v>194</v>
      </c>
      <c r="F23" s="160"/>
      <c r="G23" s="64">
        <v>0.20486111111111113</v>
      </c>
      <c r="H23" s="146" t="s">
        <v>81</v>
      </c>
      <c r="I23" s="147"/>
      <c r="J23" s="106">
        <v>1528</v>
      </c>
      <c r="K23" s="170" t="s">
        <v>77</v>
      </c>
      <c r="L23" s="171"/>
      <c r="M23" s="159">
        <v>1607</v>
      </c>
      <c r="N23" s="161"/>
      <c r="O23" s="164" t="s">
        <v>195</v>
      </c>
      <c r="P23" s="165"/>
      <c r="Q23" s="38">
        <v>20</v>
      </c>
      <c r="R23" s="28"/>
      <c r="S23" s="28"/>
      <c r="T23" s="29"/>
      <c r="U23" s="152" t="s">
        <v>95</v>
      </c>
      <c r="V23" s="153"/>
      <c r="W23" s="35"/>
      <c r="X23" s="35">
        <v>80</v>
      </c>
      <c r="Y23" s="35"/>
      <c r="Z23" s="36"/>
    </row>
    <row r="24" spans="1:26" x14ac:dyDescent="0.2">
      <c r="A24" s="142" t="s">
        <v>196</v>
      </c>
      <c r="B24" s="143"/>
      <c r="C24" s="144"/>
      <c r="D24" s="145"/>
      <c r="E24" s="142" t="s">
        <v>96</v>
      </c>
      <c r="F24" s="143"/>
      <c r="G24" s="64">
        <v>0.20833333333333334</v>
      </c>
      <c r="H24" s="146" t="s">
        <v>97</v>
      </c>
      <c r="I24" s="147"/>
      <c r="J24" s="53">
        <v>1561</v>
      </c>
      <c r="K24" s="170" t="s">
        <v>197</v>
      </c>
      <c r="L24" s="171"/>
      <c r="M24" s="159"/>
      <c r="N24" s="161"/>
      <c r="O24" s="164" t="s">
        <v>45</v>
      </c>
      <c r="P24" s="165"/>
      <c r="Q24" s="53"/>
      <c r="R24" s="28"/>
      <c r="S24" s="28"/>
      <c r="T24" s="29"/>
      <c r="U24" s="140" t="s">
        <v>98</v>
      </c>
      <c r="V24" s="141"/>
      <c r="W24" s="32"/>
      <c r="X24" s="32"/>
      <c r="Y24" s="32"/>
      <c r="Z24" s="36"/>
    </row>
    <row r="25" spans="1:26" ht="15" x14ac:dyDescent="0.2">
      <c r="A25" s="142"/>
      <c r="B25" s="143"/>
      <c r="C25" s="144"/>
      <c r="D25" s="145"/>
      <c r="E25" s="142" t="s">
        <v>99</v>
      </c>
      <c r="F25" s="143"/>
      <c r="G25" s="110" t="s">
        <v>694</v>
      </c>
      <c r="H25" s="146" t="s">
        <v>100</v>
      </c>
      <c r="I25" s="147"/>
      <c r="J25" s="28"/>
      <c r="K25" s="166" t="s">
        <v>101</v>
      </c>
      <c r="L25" s="147"/>
      <c r="M25" s="172"/>
      <c r="N25" s="173"/>
      <c r="O25" s="164" t="s">
        <v>198</v>
      </c>
      <c r="P25" s="165"/>
      <c r="Q25" s="28"/>
      <c r="R25" s="28"/>
      <c r="S25" s="28"/>
      <c r="T25" s="29"/>
      <c r="U25" s="140" t="s">
        <v>102</v>
      </c>
      <c r="V25" s="174"/>
      <c r="W25" s="174"/>
      <c r="X25" s="174"/>
      <c r="Y25" s="174"/>
      <c r="Z25" s="175"/>
    </row>
    <row r="26" spans="1:26" x14ac:dyDescent="0.2">
      <c r="A26" s="191" t="s">
        <v>199</v>
      </c>
      <c r="B26" s="192"/>
      <c r="C26" s="144"/>
      <c r="D26" s="145"/>
      <c r="E26" s="142" t="s">
        <v>82</v>
      </c>
      <c r="F26" s="143"/>
      <c r="G26" s="65"/>
      <c r="H26" s="146" t="s">
        <v>103</v>
      </c>
      <c r="I26" s="147"/>
      <c r="J26" s="33">
        <v>1615</v>
      </c>
      <c r="K26" s="166" t="s">
        <v>104</v>
      </c>
      <c r="L26" s="147"/>
      <c r="M26" s="148">
        <v>1495</v>
      </c>
      <c r="N26" s="149"/>
      <c r="O26" s="176" t="s">
        <v>200</v>
      </c>
      <c r="P26" s="177"/>
      <c r="Q26" s="38"/>
      <c r="R26" s="28"/>
      <c r="S26" s="28"/>
      <c r="T26" s="29"/>
      <c r="U26" s="178" t="s">
        <v>679</v>
      </c>
      <c r="V26" s="179"/>
      <c r="W26" s="179"/>
      <c r="X26" s="179"/>
      <c r="Y26" s="179"/>
      <c r="Z26" s="180"/>
    </row>
    <row r="27" spans="1:26" x14ac:dyDescent="0.2">
      <c r="A27" s="169" t="s">
        <v>201</v>
      </c>
      <c r="B27" s="160"/>
      <c r="C27" s="144"/>
      <c r="D27" s="145"/>
      <c r="E27" s="142" t="s">
        <v>105</v>
      </c>
      <c r="F27" s="143"/>
      <c r="G27" s="66"/>
      <c r="H27" s="187"/>
      <c r="I27" s="188"/>
      <c r="J27" s="188"/>
      <c r="K27" s="188"/>
      <c r="L27" s="188"/>
      <c r="M27" s="188"/>
      <c r="N27" s="189"/>
      <c r="O27" s="190" t="s">
        <v>202</v>
      </c>
      <c r="P27" s="168"/>
      <c r="Q27" s="38">
        <v>35</v>
      </c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103</v>
      </c>
      <c r="B28" s="143"/>
      <c r="C28" s="144">
        <v>0.16666666666666666</v>
      </c>
      <c r="D28" s="145"/>
      <c r="E28" s="142" t="s">
        <v>106</v>
      </c>
      <c r="F28" s="143"/>
      <c r="G28" s="67">
        <v>50</v>
      </c>
      <c r="H28" s="187" t="s">
        <v>107</v>
      </c>
      <c r="I28" s="188"/>
      <c r="J28" s="189"/>
      <c r="K28" s="166">
        <v>2257.08</v>
      </c>
      <c r="L28" s="162"/>
      <c r="M28" s="162"/>
      <c r="N28" s="163"/>
      <c r="O28" s="167" t="s">
        <v>203</v>
      </c>
      <c r="P28" s="168"/>
      <c r="Q28" s="38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108</v>
      </c>
      <c r="B29" s="143"/>
      <c r="C29" s="193">
        <v>40</v>
      </c>
      <c r="D29" s="194"/>
      <c r="E29" s="142" t="s">
        <v>109</v>
      </c>
      <c r="F29" s="143"/>
      <c r="G29" s="67">
        <v>439</v>
      </c>
      <c r="H29" s="187" t="s">
        <v>110</v>
      </c>
      <c r="I29" s="188"/>
      <c r="J29" s="189"/>
      <c r="K29" s="166">
        <v>225.28</v>
      </c>
      <c r="L29" s="162"/>
      <c r="M29" s="162"/>
      <c r="N29" s="163"/>
      <c r="O29" s="195" t="s">
        <v>204</v>
      </c>
      <c r="P29" s="196"/>
      <c r="Q29" s="53"/>
      <c r="R29" s="28"/>
      <c r="S29" s="28"/>
      <c r="T29" s="29"/>
      <c r="U29" s="181"/>
      <c r="V29" s="182"/>
      <c r="W29" s="182"/>
      <c r="X29" s="182"/>
      <c r="Y29" s="182"/>
      <c r="Z29" s="183"/>
    </row>
    <row r="30" spans="1:26" x14ac:dyDescent="0.2">
      <c r="A30" s="142" t="s">
        <v>111</v>
      </c>
      <c r="B30" s="143"/>
      <c r="C30" s="193"/>
      <c r="D30" s="194"/>
      <c r="E30" s="142" t="s">
        <v>112</v>
      </c>
      <c r="F30" s="143"/>
      <c r="G30" s="67">
        <v>967</v>
      </c>
      <c r="H30" s="187" t="s">
        <v>113</v>
      </c>
      <c r="I30" s="188"/>
      <c r="J30" s="189"/>
      <c r="K30" s="166">
        <v>2000</v>
      </c>
      <c r="L30" s="162"/>
      <c r="M30" s="162"/>
      <c r="N30" s="163"/>
      <c r="O30" s="195" t="s">
        <v>205</v>
      </c>
      <c r="P30" s="196"/>
      <c r="Q30" s="90"/>
      <c r="R30" s="53"/>
      <c r="S30" s="28"/>
      <c r="T30" s="29"/>
      <c r="U30" s="181"/>
      <c r="V30" s="182"/>
      <c r="W30" s="182"/>
      <c r="X30" s="182"/>
      <c r="Y30" s="182"/>
      <c r="Z30" s="183"/>
    </row>
    <row r="31" spans="1:26" ht="15" thickBot="1" x14ac:dyDescent="0.25">
      <c r="A31" s="197" t="s">
        <v>114</v>
      </c>
      <c r="B31" s="198"/>
      <c r="C31" s="193">
        <v>50</v>
      </c>
      <c r="D31" s="194"/>
      <c r="E31" s="199" t="s">
        <v>206</v>
      </c>
      <c r="F31" s="200"/>
      <c r="G31" s="68">
        <v>1412</v>
      </c>
      <c r="H31" s="199" t="s">
        <v>115</v>
      </c>
      <c r="I31" s="201"/>
      <c r="J31" s="200"/>
      <c r="K31" s="202">
        <f>2000/26.5</f>
        <v>75.471698113207552</v>
      </c>
      <c r="L31" s="203"/>
      <c r="M31" s="203"/>
      <c r="N31" s="204"/>
      <c r="O31" s="197" t="s">
        <v>207</v>
      </c>
      <c r="P31" s="198"/>
      <c r="Q31" s="47"/>
      <c r="R31" s="47"/>
      <c r="S31" s="47"/>
      <c r="T31" s="48"/>
      <c r="U31" s="184"/>
      <c r="V31" s="185"/>
      <c r="W31" s="185"/>
      <c r="X31" s="185"/>
      <c r="Y31" s="185"/>
      <c r="Z31" s="186"/>
    </row>
    <row r="32" spans="1:26" x14ac:dyDescent="0.2">
      <c r="A32" s="69" t="s">
        <v>116</v>
      </c>
      <c r="B32" s="70" t="s">
        <v>48</v>
      </c>
      <c r="C32" s="71"/>
      <c r="D32" s="71"/>
      <c r="E32" s="71" t="s">
        <v>117</v>
      </c>
      <c r="F32" s="71" t="s">
        <v>118</v>
      </c>
      <c r="G32" s="71" t="s">
        <v>119</v>
      </c>
      <c r="H32" s="71" t="s">
        <v>120</v>
      </c>
      <c r="I32" s="72" t="s">
        <v>121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90"/>
    </row>
    <row r="33" spans="1:26" x14ac:dyDescent="0.2">
      <c r="A33" s="69" t="s">
        <v>122</v>
      </c>
      <c r="B33" s="75" t="s">
        <v>123</v>
      </c>
      <c r="C33" s="76" t="s">
        <v>124</v>
      </c>
      <c r="D33" s="76" t="s">
        <v>125</v>
      </c>
      <c r="E33" s="76" t="s">
        <v>124</v>
      </c>
      <c r="F33" s="76" t="s">
        <v>124</v>
      </c>
      <c r="G33" s="76" t="s">
        <v>123</v>
      </c>
      <c r="H33" s="76" t="s">
        <v>124</v>
      </c>
      <c r="I33" s="77" t="s">
        <v>124</v>
      </c>
      <c r="J33" s="73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126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74"/>
      <c r="M34" s="78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spans="1:26" x14ac:dyDescent="0.2">
      <c r="A35" s="73" t="s">
        <v>56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90"/>
      <c r="M35" s="90"/>
      <c r="N35" s="90"/>
      <c r="O35" s="90"/>
      <c r="P35" s="90"/>
      <c r="Q35" s="90"/>
      <c r="R35" s="90"/>
      <c r="S35" s="74"/>
      <c r="T35" s="78"/>
      <c r="U35" s="74"/>
      <c r="V35" s="74"/>
      <c r="W35" s="74"/>
      <c r="X35" s="74"/>
      <c r="Y35" s="74"/>
      <c r="Z35" s="74"/>
    </row>
    <row r="36" spans="1:26" x14ac:dyDescent="0.2">
      <c r="A36" s="73" t="s">
        <v>57</v>
      </c>
      <c r="B36" s="73"/>
      <c r="C36" s="73"/>
      <c r="D36" s="73"/>
      <c r="E36" s="73"/>
      <c r="F36" s="73"/>
      <c r="G36" s="73"/>
      <c r="H36" s="73"/>
      <c r="I36" s="73"/>
      <c r="J36" s="73"/>
      <c r="K36" s="74"/>
      <c r="L36" s="74"/>
      <c r="M36" s="78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spans="1:26" x14ac:dyDescent="0.2">
      <c r="A37" s="73" t="s">
        <v>208</v>
      </c>
      <c r="B37" s="73"/>
      <c r="C37" s="73"/>
      <c r="D37" s="73"/>
      <c r="E37" s="73"/>
      <c r="F37" s="73"/>
      <c r="G37" s="73"/>
      <c r="H37" s="73"/>
      <c r="I37" s="73"/>
      <c r="J37" s="73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x14ac:dyDescent="0.2">
      <c r="A38" s="73" t="s">
        <v>209</v>
      </c>
      <c r="B38" s="73"/>
      <c r="C38" s="73"/>
      <c r="D38" s="73"/>
      <c r="E38" s="73"/>
      <c r="F38" s="73"/>
      <c r="G38" s="73"/>
      <c r="H38" s="73"/>
      <c r="I38" s="73"/>
      <c r="J38" s="73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x14ac:dyDescent="0.2">
      <c r="A39" s="73" t="s">
        <v>58</v>
      </c>
      <c r="B39" s="73"/>
      <c r="C39" s="73"/>
      <c r="D39" s="73"/>
      <c r="E39" s="73"/>
      <c r="F39" s="73"/>
      <c r="G39" s="73"/>
      <c r="H39" s="73"/>
      <c r="I39" s="73"/>
      <c r="J39" s="73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 spans="1:26" x14ac:dyDescent="0.2">
      <c r="A40" s="93" t="s">
        <v>210</v>
      </c>
      <c r="B40" s="90"/>
      <c r="C40" s="74"/>
      <c r="D40" s="74" t="s">
        <v>211</v>
      </c>
      <c r="E40" s="90" t="s">
        <v>212</v>
      </c>
      <c r="F40" s="90"/>
      <c r="G40" s="74" t="s">
        <v>213</v>
      </c>
      <c r="H40" s="90" t="s">
        <v>214</v>
      </c>
      <c r="I40" s="90" t="s">
        <v>134</v>
      </c>
      <c r="J40" s="90" t="s">
        <v>216</v>
      </c>
      <c r="K40" s="90"/>
      <c r="L40" s="90"/>
      <c r="M40" s="90"/>
      <c r="N40" s="90"/>
      <c r="O40" s="90"/>
      <c r="P40" s="90"/>
      <c r="Q40" s="90"/>
      <c r="R40" s="90"/>
      <c r="S40" s="90"/>
      <c r="T40" s="93" t="s">
        <v>217</v>
      </c>
      <c r="U40" s="90" t="s">
        <v>157</v>
      </c>
      <c r="V40" s="90"/>
      <c r="W40" s="90"/>
      <c r="X40" s="90"/>
      <c r="Y40" s="90"/>
      <c r="Z40" s="90"/>
    </row>
    <row r="41" spans="1:26" x14ac:dyDescent="0.2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</row>
  </sheetData>
  <mergeCells count="140">
    <mergeCell ref="A2:B2"/>
    <mergeCell ref="E2:F2"/>
    <mergeCell ref="P2:V2"/>
    <mergeCell ref="D3:E3"/>
    <mergeCell ref="F3:G3"/>
    <mergeCell ref="H3:I3"/>
    <mergeCell ref="J3:K3"/>
    <mergeCell ref="L3:M3"/>
    <mergeCell ref="N3:O3"/>
    <mergeCell ref="P3:Q3"/>
    <mergeCell ref="R4:T4"/>
    <mergeCell ref="U4:X4"/>
    <mergeCell ref="Y4:Z4"/>
    <mergeCell ref="A15:G15"/>
    <mergeCell ref="H15:N15"/>
    <mergeCell ref="O15:T15"/>
    <mergeCell ref="U15:Z15"/>
    <mergeCell ref="R3:T3"/>
    <mergeCell ref="U3:X3"/>
    <mergeCell ref="Y3:Z3"/>
    <mergeCell ref="D4:E4"/>
    <mergeCell ref="F4:G4"/>
    <mergeCell ref="H4:I4"/>
    <mergeCell ref="J4:K4"/>
    <mergeCell ref="L4:M4"/>
    <mergeCell ref="N4:O4"/>
    <mergeCell ref="P4:Q4"/>
    <mergeCell ref="O16:P16"/>
    <mergeCell ref="U16:V16"/>
    <mergeCell ref="A17:B17"/>
    <mergeCell ref="C17:D17"/>
    <mergeCell ref="E17:F17"/>
    <mergeCell ref="H17:I17"/>
    <mergeCell ref="K17:L17"/>
    <mergeCell ref="M17:N17"/>
    <mergeCell ref="O17:O18"/>
    <mergeCell ref="U17:V17"/>
    <mergeCell ref="A16:B16"/>
    <mergeCell ref="C16:D16"/>
    <mergeCell ref="E16:F16"/>
    <mergeCell ref="H16:I16"/>
    <mergeCell ref="K16:L16"/>
    <mergeCell ref="M16:N16"/>
    <mergeCell ref="U18:V18"/>
    <mergeCell ref="A18:B18"/>
    <mergeCell ref="C18:D18"/>
    <mergeCell ref="E18:F18"/>
    <mergeCell ref="H18:I18"/>
    <mergeCell ref="K18:L18"/>
    <mergeCell ref="M18:N18"/>
    <mergeCell ref="A19:B19"/>
    <mergeCell ref="C19:D19"/>
    <mergeCell ref="E19:F19"/>
    <mergeCell ref="H19:I19"/>
    <mergeCell ref="K19:L19"/>
    <mergeCell ref="M19:N19"/>
    <mergeCell ref="O19:O20"/>
    <mergeCell ref="U19:V19"/>
    <mergeCell ref="A20:B20"/>
    <mergeCell ref="A21:B21"/>
    <mergeCell ref="C21:D21"/>
    <mergeCell ref="E21:F21"/>
    <mergeCell ref="H21:N21"/>
    <mergeCell ref="O21:P21"/>
    <mergeCell ref="U21:V21"/>
    <mergeCell ref="C20:D20"/>
    <mergeCell ref="E20:F20"/>
    <mergeCell ref="H20:I20"/>
    <mergeCell ref="K20:L20"/>
    <mergeCell ref="M20:N20"/>
    <mergeCell ref="U20:V20"/>
    <mergeCell ref="O22:P22"/>
    <mergeCell ref="U22:V22"/>
    <mergeCell ref="A23:B23"/>
    <mergeCell ref="C23:D23"/>
    <mergeCell ref="E23:F23"/>
    <mergeCell ref="H23:I23"/>
    <mergeCell ref="K23:L23"/>
    <mergeCell ref="M23:N23"/>
    <mergeCell ref="O23:P23"/>
    <mergeCell ref="U23:V23"/>
    <mergeCell ref="A22:B22"/>
    <mergeCell ref="C22:D22"/>
    <mergeCell ref="E22:F22"/>
    <mergeCell ref="H22:I22"/>
    <mergeCell ref="K22:L22"/>
    <mergeCell ref="M22:N22"/>
    <mergeCell ref="O24:P24"/>
    <mergeCell ref="U24:V24"/>
    <mergeCell ref="A25:B25"/>
    <mergeCell ref="C25:D25"/>
    <mergeCell ref="E25:F25"/>
    <mergeCell ref="H25:I25"/>
    <mergeCell ref="K25:L25"/>
    <mergeCell ref="M25:N25"/>
    <mergeCell ref="O25:P25"/>
    <mergeCell ref="U25:Z25"/>
    <mergeCell ref="A24:B24"/>
    <mergeCell ref="C24:D24"/>
    <mergeCell ref="E24:F24"/>
    <mergeCell ref="H24:I24"/>
    <mergeCell ref="K24:L24"/>
    <mergeCell ref="M24:N24"/>
    <mergeCell ref="O26:P26"/>
    <mergeCell ref="U26:Z31"/>
    <mergeCell ref="A27:B27"/>
    <mergeCell ref="C27:D27"/>
    <mergeCell ref="E27:F27"/>
    <mergeCell ref="H27:N27"/>
    <mergeCell ref="O27:P27"/>
    <mergeCell ref="A28:B28"/>
    <mergeCell ref="C28:D28"/>
    <mergeCell ref="E28:F28"/>
    <mergeCell ref="A26:B26"/>
    <mergeCell ref="C26:D26"/>
    <mergeCell ref="E26:F26"/>
    <mergeCell ref="H26:I26"/>
    <mergeCell ref="K26:L26"/>
    <mergeCell ref="M26:N26"/>
    <mergeCell ref="H28:J28"/>
    <mergeCell ref="K28:N28"/>
    <mergeCell ref="O28:P28"/>
    <mergeCell ref="A29:B29"/>
    <mergeCell ref="C29:D29"/>
    <mergeCell ref="E29:F29"/>
    <mergeCell ref="H29:J29"/>
    <mergeCell ref="K29:N29"/>
    <mergeCell ref="O29:P29"/>
    <mergeCell ref="A31:B31"/>
    <mergeCell ref="C31:D31"/>
    <mergeCell ref="E31:F31"/>
    <mergeCell ref="H31:J31"/>
    <mergeCell ref="K31:N31"/>
    <mergeCell ref="O31:P31"/>
    <mergeCell ref="A30:B30"/>
    <mergeCell ref="C30:D30"/>
    <mergeCell ref="E30:F30"/>
    <mergeCell ref="H30:J30"/>
    <mergeCell ref="K30:N30"/>
    <mergeCell ref="O30:P30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J1" workbookViewId="0">
      <selection activeCell="Y12" sqref="Y12"/>
    </sheetView>
  </sheetViews>
  <sheetFormatPr defaultRowHeight="14.25" x14ac:dyDescent="0.2"/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351</v>
      </c>
      <c r="I1" s="90"/>
      <c r="J1" s="15"/>
      <c r="K1" s="15" t="s">
        <v>159</v>
      </c>
      <c r="L1" s="17"/>
      <c r="M1" s="18"/>
      <c r="N1" s="19"/>
      <c r="O1" s="19"/>
      <c r="P1" s="114" t="s">
        <v>700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695</v>
      </c>
      <c r="B3" s="22" t="s">
        <v>696</v>
      </c>
      <c r="C3" s="23">
        <v>10</v>
      </c>
      <c r="D3" s="134">
        <v>40</v>
      </c>
      <c r="E3" s="135"/>
      <c r="F3" s="117" t="s">
        <v>697</v>
      </c>
      <c r="G3" s="119"/>
      <c r="H3" s="117" t="s">
        <v>503</v>
      </c>
      <c r="I3" s="119"/>
      <c r="J3" s="136" t="s">
        <v>698</v>
      </c>
      <c r="K3" s="137"/>
      <c r="L3" s="136" t="s">
        <v>699</v>
      </c>
      <c r="M3" s="137"/>
      <c r="N3" s="117"/>
      <c r="O3" s="119"/>
      <c r="P3" s="117"/>
      <c r="Q3" s="119"/>
      <c r="R3" s="117"/>
      <c r="S3" s="118"/>
      <c r="T3" s="119"/>
      <c r="U3" s="120">
        <v>26.32</v>
      </c>
      <c r="V3" s="121"/>
      <c r="W3" s="121"/>
      <c r="X3" s="121"/>
      <c r="Y3" s="121">
        <v>26.32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492</v>
      </c>
      <c r="C5" s="30" t="s">
        <v>493</v>
      </c>
      <c r="D5" s="30" t="s">
        <v>266</v>
      </c>
      <c r="E5" s="30" t="s">
        <v>313</v>
      </c>
      <c r="F5" s="85" t="s">
        <v>701</v>
      </c>
      <c r="G5" s="85" t="s">
        <v>166</v>
      </c>
      <c r="H5" s="85" t="s">
        <v>167</v>
      </c>
      <c r="I5" s="85" t="s">
        <v>496</v>
      </c>
      <c r="J5" s="85" t="s">
        <v>497</v>
      </c>
      <c r="K5" s="85" t="s">
        <v>498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267</v>
      </c>
      <c r="S5" s="32"/>
      <c r="T5" s="32"/>
      <c r="U5" s="32"/>
      <c r="V5" s="32"/>
      <c r="W5" s="32"/>
      <c r="X5" s="33">
        <v>16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702</v>
      </c>
      <c r="C7" s="30" t="s">
        <v>493</v>
      </c>
      <c r="D7" s="30" t="s">
        <v>266</v>
      </c>
      <c r="E7" s="30" t="s">
        <v>313</v>
      </c>
      <c r="F7" s="85" t="s">
        <v>701</v>
      </c>
      <c r="G7" s="85" t="s">
        <v>166</v>
      </c>
      <c r="H7" s="85" t="s">
        <v>167</v>
      </c>
      <c r="I7" s="85" t="s">
        <v>496</v>
      </c>
      <c r="J7" s="85" t="s">
        <v>497</v>
      </c>
      <c r="K7" s="85" t="s">
        <v>498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577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0.86</v>
      </c>
      <c r="D8" s="35">
        <v>0.11</v>
      </c>
      <c r="E8" s="37">
        <v>0.34</v>
      </c>
      <c r="F8" s="35">
        <v>2.8000000000000001E-2</v>
      </c>
      <c r="G8" s="35">
        <v>2.4E-2</v>
      </c>
      <c r="H8" s="35">
        <v>4.09</v>
      </c>
      <c r="I8" s="35">
        <v>4.8</v>
      </c>
      <c r="J8" s="35">
        <v>1.88</v>
      </c>
      <c r="K8" s="35">
        <v>6.11</v>
      </c>
      <c r="L8" s="35">
        <v>0.34</v>
      </c>
      <c r="M8" s="35"/>
      <c r="N8" s="35">
        <v>0.13</v>
      </c>
      <c r="O8" s="35">
        <v>0.26</v>
      </c>
      <c r="P8" s="35">
        <v>1.1999999999999999E-3</v>
      </c>
      <c r="Q8" s="35">
        <v>8.0000000000000002E-3</v>
      </c>
      <c r="R8" s="38">
        <v>9.7000000000000003E-3</v>
      </c>
      <c r="S8" s="39"/>
      <c r="T8" s="38"/>
      <c r="U8" s="90"/>
      <c r="V8" s="90"/>
      <c r="W8" s="90"/>
      <c r="X8" s="90">
        <v>40.4</v>
      </c>
      <c r="Y8" s="90">
        <v>199.9</v>
      </c>
      <c r="Z8" s="90">
        <v>5.4</v>
      </c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41"/>
      <c r="K9" s="41"/>
      <c r="L9" s="41"/>
      <c r="M9" s="90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J10" s="90"/>
      <c r="K10" s="90"/>
      <c r="L10" s="90"/>
      <c r="M10" s="90"/>
      <c r="N10" s="90"/>
      <c r="O10" s="90"/>
      <c r="P10" s="90"/>
      <c r="Q10" s="90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J11" s="90"/>
      <c r="K11" s="90"/>
      <c r="L11" s="90"/>
      <c r="M11" s="90"/>
      <c r="N11" s="90"/>
      <c r="O11" s="90"/>
      <c r="P11" s="90"/>
      <c r="Q11" s="90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0.86</v>
      </c>
      <c r="D12" s="38">
        <v>0.24</v>
      </c>
      <c r="E12" s="79">
        <v>0.34</v>
      </c>
      <c r="F12" s="38">
        <v>2.8000000000000001E-2</v>
      </c>
      <c r="G12" s="38">
        <v>6.0000000000000001E-3</v>
      </c>
      <c r="H12" s="38">
        <v>4.07</v>
      </c>
      <c r="I12" s="38">
        <v>4.7</v>
      </c>
      <c r="J12" s="38">
        <v>1.86</v>
      </c>
      <c r="K12" s="38">
        <v>6.04</v>
      </c>
      <c r="L12" s="38">
        <v>0.34</v>
      </c>
      <c r="M12" s="38"/>
      <c r="N12" s="35">
        <v>0.13</v>
      </c>
      <c r="O12" s="35">
        <v>0.26</v>
      </c>
      <c r="P12" s="35">
        <v>1E-3</v>
      </c>
      <c r="Q12" s="35">
        <v>8.0000000000000002E-3</v>
      </c>
      <c r="R12" s="38">
        <v>1.9E-2</v>
      </c>
      <c r="S12" s="38"/>
      <c r="T12" s="38"/>
      <c r="U12" s="28"/>
      <c r="V12" s="28"/>
      <c r="W12" s="28"/>
      <c r="X12" s="40">
        <v>15.9</v>
      </c>
      <c r="Y12" s="40"/>
      <c r="Z12" s="42">
        <v>0.8</v>
      </c>
    </row>
    <row r="13" spans="1:26" ht="15" thickBot="1" x14ac:dyDescent="0.25">
      <c r="A13" s="43" t="s">
        <v>58</v>
      </c>
      <c r="B13" s="44">
        <v>0.79600000000000004</v>
      </c>
      <c r="C13" s="44">
        <v>0.88800000000000001</v>
      </c>
      <c r="D13" s="44">
        <v>0.24</v>
      </c>
      <c r="E13" s="44">
        <v>0.34</v>
      </c>
      <c r="F13" s="44">
        <v>2.8000000000000001E-2</v>
      </c>
      <c r="G13" s="44">
        <v>6.0000000000000001E-3</v>
      </c>
      <c r="H13" s="45">
        <v>4.08</v>
      </c>
      <c r="I13" s="44">
        <v>4.75</v>
      </c>
      <c r="J13" s="44">
        <v>1.85</v>
      </c>
      <c r="K13" s="44">
        <v>6.02</v>
      </c>
      <c r="L13" s="44">
        <v>0.34</v>
      </c>
      <c r="M13" s="41"/>
      <c r="N13" s="38">
        <v>0.13</v>
      </c>
      <c r="O13" s="38">
        <v>0.26</v>
      </c>
      <c r="P13" s="38">
        <v>1E-3</v>
      </c>
      <c r="Q13" s="38">
        <v>8.0000000000000002E-3</v>
      </c>
      <c r="R13" s="38">
        <v>1.7000000000000001E-2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0.94444444444444453</v>
      </c>
      <c r="D16" s="145"/>
      <c r="E16" s="142" t="s">
        <v>77</v>
      </c>
      <c r="F16" s="143"/>
      <c r="G16" s="52">
        <v>0.97916666666666663</v>
      </c>
      <c r="H16" s="146" t="s">
        <v>78</v>
      </c>
      <c r="I16" s="147"/>
      <c r="J16" s="53">
        <v>40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0.96527777777777779</v>
      </c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0.94791666666666663</v>
      </c>
      <c r="D17" s="145"/>
      <c r="E17" s="142" t="s">
        <v>82</v>
      </c>
      <c r="F17" s="143"/>
      <c r="G17" s="52">
        <v>0.98263888888888884</v>
      </c>
      <c r="H17" s="146" t="s">
        <v>181</v>
      </c>
      <c r="I17" s="147"/>
      <c r="J17" s="53">
        <v>160</v>
      </c>
      <c r="K17" s="148" t="s">
        <v>83</v>
      </c>
      <c r="L17" s="143"/>
      <c r="M17" s="158" t="s">
        <v>279</v>
      </c>
      <c r="N17" s="149"/>
      <c r="O17" s="151"/>
      <c r="P17" s="58" t="s">
        <v>84</v>
      </c>
      <c r="Q17" s="54" t="s">
        <v>707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0.94930555555555562</v>
      </c>
      <c r="D18" s="145"/>
      <c r="E18" s="142" t="s">
        <v>183</v>
      </c>
      <c r="F18" s="143"/>
      <c r="G18" s="52">
        <v>0.99305555555555547</v>
      </c>
      <c r="H18" s="146" t="s">
        <v>87</v>
      </c>
      <c r="I18" s="147"/>
      <c r="J18" s="53">
        <v>30</v>
      </c>
      <c r="K18" s="159" t="s">
        <v>184</v>
      </c>
      <c r="L18" s="160"/>
      <c r="M18" s="159">
        <v>20</v>
      </c>
      <c r="N18" s="161"/>
      <c r="O18" s="150" t="s">
        <v>88</v>
      </c>
      <c r="P18" s="54" t="s">
        <v>80</v>
      </c>
      <c r="Q18" s="55">
        <v>0.96527777777777779</v>
      </c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0.95624999999999993</v>
      </c>
      <c r="D19" s="145"/>
      <c r="E19" s="142" t="s">
        <v>90</v>
      </c>
      <c r="F19" s="143"/>
      <c r="G19" s="52">
        <v>0.99791666666666667</v>
      </c>
      <c r="H19" s="159" t="s">
        <v>186</v>
      </c>
      <c r="I19" s="160"/>
      <c r="J19" s="60"/>
      <c r="K19" s="166" t="s">
        <v>91</v>
      </c>
      <c r="L19" s="147"/>
      <c r="M19" s="148"/>
      <c r="N19" s="149"/>
      <c r="O19" s="151"/>
      <c r="P19" s="58" t="s">
        <v>84</v>
      </c>
      <c r="Q19" s="61">
        <v>40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0.95833333333333337</v>
      </c>
      <c r="D20" s="145"/>
      <c r="E20" s="142" t="s">
        <v>188</v>
      </c>
      <c r="F20" s="143"/>
      <c r="G20" s="52"/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/>
      <c r="R20" s="28">
        <v>6</v>
      </c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0.96527777777777779</v>
      </c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/>
      <c r="D22" s="145"/>
      <c r="E22" s="169" t="s">
        <v>194</v>
      </c>
      <c r="F22" s="160"/>
      <c r="G22" s="64"/>
      <c r="H22" s="146" t="s">
        <v>81</v>
      </c>
      <c r="I22" s="147"/>
      <c r="J22" s="106" t="s">
        <v>703</v>
      </c>
      <c r="K22" s="170" t="s">
        <v>77</v>
      </c>
      <c r="L22" s="171"/>
      <c r="M22" s="159">
        <v>1589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</v>
      </c>
      <c r="H23" s="146" t="s">
        <v>97</v>
      </c>
      <c r="I23" s="147"/>
      <c r="J23" s="53"/>
      <c r="K23" s="170" t="s">
        <v>197</v>
      </c>
      <c r="L23" s="171"/>
      <c r="M23" s="159"/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7">
        <v>30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>
        <v>3.472222222222222E-3</v>
      </c>
      <c r="D25" s="145"/>
      <c r="E25" s="142" t="s">
        <v>82</v>
      </c>
      <c r="F25" s="143"/>
      <c r="G25" s="65"/>
      <c r="H25" s="146" t="s">
        <v>103</v>
      </c>
      <c r="I25" s="147"/>
      <c r="J25" s="33" t="s">
        <v>704</v>
      </c>
      <c r="K25" s="166" t="s">
        <v>104</v>
      </c>
      <c r="L25" s="147"/>
      <c r="M25" s="148">
        <v>1515</v>
      </c>
      <c r="N25" s="149"/>
      <c r="O25" s="176" t="s">
        <v>200</v>
      </c>
      <c r="P25" s="177"/>
      <c r="Q25" s="38"/>
      <c r="R25" s="28"/>
      <c r="S25" s="28"/>
      <c r="T25" s="29"/>
      <c r="U25" s="178" t="s">
        <v>398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/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 t="s">
        <v>705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2257.2800000000002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37</v>
      </c>
      <c r="D28" s="194"/>
      <c r="E28" s="142" t="s">
        <v>109</v>
      </c>
      <c r="F28" s="143"/>
      <c r="G28" s="67">
        <v>445</v>
      </c>
      <c r="H28" s="187" t="s">
        <v>110</v>
      </c>
      <c r="I28" s="188"/>
      <c r="J28" s="189"/>
      <c r="K28" s="166">
        <v>2257.5100000000002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835</v>
      </c>
      <c r="H29" s="187" t="s">
        <v>113</v>
      </c>
      <c r="I29" s="188"/>
      <c r="J29" s="189"/>
      <c r="K29" s="166">
        <v>2300</v>
      </c>
      <c r="L29" s="162"/>
      <c r="M29" s="162"/>
      <c r="N29" s="163"/>
      <c r="O29" s="195" t="s">
        <v>205</v>
      </c>
      <c r="P29" s="196"/>
      <c r="Q29" s="90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 t="s">
        <v>706</v>
      </c>
      <c r="D30" s="194"/>
      <c r="E30" s="199" t="s">
        <v>206</v>
      </c>
      <c r="F30" s="200"/>
      <c r="G30" s="68">
        <v>1280</v>
      </c>
      <c r="H30" s="199" t="s">
        <v>115</v>
      </c>
      <c r="I30" s="201"/>
      <c r="J30" s="200"/>
      <c r="K30" s="202">
        <v>87.38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90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90"/>
      <c r="M34" s="90"/>
      <c r="N34" s="90"/>
      <c r="O34" s="90"/>
      <c r="P34" s="90"/>
      <c r="Q34" s="90"/>
      <c r="R34" s="90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x14ac:dyDescent="0.2">
      <c r="A39" s="93" t="s">
        <v>210</v>
      </c>
      <c r="B39" s="90"/>
      <c r="C39" s="74"/>
      <c r="D39" s="74" t="s">
        <v>211</v>
      </c>
      <c r="E39" s="90" t="s">
        <v>628</v>
      </c>
      <c r="F39" s="90"/>
      <c r="G39" s="74" t="s">
        <v>213</v>
      </c>
      <c r="H39" s="90" t="s">
        <v>328</v>
      </c>
      <c r="I39" s="90" t="s">
        <v>327</v>
      </c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3" t="s">
        <v>217</v>
      </c>
      <c r="U39" s="90" t="s">
        <v>330</v>
      </c>
      <c r="V39" s="90"/>
      <c r="W39" s="90"/>
      <c r="X39" s="90"/>
      <c r="Y39" s="90"/>
      <c r="Z39" s="90"/>
    </row>
    <row r="40" spans="1:26" x14ac:dyDescent="0.2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</sheetData>
  <mergeCells count="140"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J16" workbookViewId="0">
      <selection activeCell="E39" sqref="E39"/>
    </sheetView>
  </sheetViews>
  <sheetFormatPr defaultRowHeight="14.25" x14ac:dyDescent="0.2"/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713</v>
      </c>
      <c r="I1" s="90"/>
      <c r="J1" s="15"/>
      <c r="K1" s="15" t="s">
        <v>159</v>
      </c>
      <c r="L1" s="17"/>
      <c r="M1" s="18"/>
      <c r="N1" s="19"/>
      <c r="O1" s="19"/>
      <c r="P1" s="114" t="s">
        <v>714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710</v>
      </c>
      <c r="B3" s="22" t="s">
        <v>711</v>
      </c>
      <c r="C3" s="23">
        <v>6</v>
      </c>
      <c r="D3" s="134">
        <v>40</v>
      </c>
      <c r="E3" s="135"/>
      <c r="F3" s="117" t="s">
        <v>712</v>
      </c>
      <c r="G3" s="119"/>
      <c r="H3" s="117" t="s">
        <v>460</v>
      </c>
      <c r="I3" s="119"/>
      <c r="J3" s="136" t="s">
        <v>465</v>
      </c>
      <c r="K3" s="137"/>
      <c r="L3" s="136" t="s">
        <v>466</v>
      </c>
      <c r="M3" s="137"/>
      <c r="N3" s="117"/>
      <c r="O3" s="119"/>
      <c r="P3" s="117"/>
      <c r="Q3" s="119"/>
      <c r="R3" s="117"/>
      <c r="S3" s="118"/>
      <c r="T3" s="119"/>
      <c r="U3" s="120">
        <v>26.12</v>
      </c>
      <c r="V3" s="121"/>
      <c r="W3" s="121"/>
      <c r="X3" s="121"/>
      <c r="Y3" s="121">
        <v>26.12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467</v>
      </c>
      <c r="C5" s="30" t="s">
        <v>468</v>
      </c>
      <c r="D5" s="30" t="s">
        <v>164</v>
      </c>
      <c r="E5" s="30" t="s">
        <v>715</v>
      </c>
      <c r="F5" s="85" t="s">
        <v>375</v>
      </c>
      <c r="G5" s="85" t="s">
        <v>166</v>
      </c>
      <c r="H5" s="85" t="s">
        <v>469</v>
      </c>
      <c r="I5" s="85" t="s">
        <v>470</v>
      </c>
      <c r="J5" s="85" t="s">
        <v>471</v>
      </c>
      <c r="K5" s="85" t="s">
        <v>472</v>
      </c>
      <c r="L5" s="85" t="s">
        <v>473</v>
      </c>
      <c r="M5" s="85"/>
      <c r="N5" s="85" t="s">
        <v>252</v>
      </c>
      <c r="O5" s="85" t="s">
        <v>339</v>
      </c>
      <c r="P5" s="85" t="s">
        <v>474</v>
      </c>
      <c r="Q5" s="85" t="s">
        <v>475</v>
      </c>
      <c r="R5" s="85" t="s">
        <v>716</v>
      </c>
      <c r="S5" s="32"/>
      <c r="T5" s="32"/>
      <c r="U5" s="32"/>
      <c r="V5" s="32"/>
      <c r="W5" s="32"/>
      <c r="X5" s="33">
        <v>16</v>
      </c>
      <c r="Y5" s="33">
        <v>150</v>
      </c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467</v>
      </c>
      <c r="C7" s="30" t="s">
        <v>468</v>
      </c>
      <c r="D7" s="30" t="s">
        <v>164</v>
      </c>
      <c r="E7" s="30" t="s">
        <v>715</v>
      </c>
      <c r="F7" s="85" t="s">
        <v>375</v>
      </c>
      <c r="G7" s="85" t="s">
        <v>166</v>
      </c>
      <c r="H7" s="85" t="s">
        <v>469</v>
      </c>
      <c r="I7" s="85" t="s">
        <v>470</v>
      </c>
      <c r="J7" s="85" t="s">
        <v>471</v>
      </c>
      <c r="K7" s="85" t="s">
        <v>472</v>
      </c>
      <c r="L7" s="85" t="s">
        <v>473</v>
      </c>
      <c r="M7" s="85"/>
      <c r="N7" s="85" t="s">
        <v>252</v>
      </c>
      <c r="O7" s="85" t="s">
        <v>339</v>
      </c>
      <c r="P7" s="85" t="s">
        <v>474</v>
      </c>
      <c r="Q7" s="85" t="s">
        <v>475</v>
      </c>
      <c r="R7" s="30" t="s">
        <v>717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0.86299999999999999</v>
      </c>
      <c r="D8" s="35">
        <v>0.31</v>
      </c>
      <c r="E8" s="37">
        <v>0.28999999999999998</v>
      </c>
      <c r="F8" s="35">
        <v>2.1000000000000001E-2</v>
      </c>
      <c r="G8" s="35">
        <v>3.0000000000000001E-3</v>
      </c>
      <c r="H8" s="35">
        <v>3.92</v>
      </c>
      <c r="I8" s="35">
        <v>4.83</v>
      </c>
      <c r="J8" s="35">
        <v>1.82</v>
      </c>
      <c r="K8" s="35">
        <v>5.98</v>
      </c>
      <c r="L8" s="35">
        <v>4.71</v>
      </c>
      <c r="M8" s="35"/>
      <c r="N8" s="35">
        <v>0.09</v>
      </c>
      <c r="O8" s="35">
        <v>0.23</v>
      </c>
      <c r="P8" s="35">
        <v>8.9999999999999998E-4</v>
      </c>
      <c r="Q8" s="35">
        <v>8.0000000000000002E-3</v>
      </c>
      <c r="R8" s="38">
        <v>4.4999999999999998E-2</v>
      </c>
      <c r="S8" s="39"/>
      <c r="T8" s="38"/>
      <c r="U8" s="90"/>
      <c r="V8" s="90"/>
      <c r="W8" s="90"/>
      <c r="X8" s="90">
        <v>27.4</v>
      </c>
      <c r="Y8" s="90">
        <v>2847</v>
      </c>
      <c r="Z8" s="90">
        <v>4</v>
      </c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M9" s="90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J10" s="90"/>
      <c r="K10" s="90"/>
      <c r="L10" s="90"/>
      <c r="M10" s="90"/>
      <c r="N10" s="90"/>
      <c r="O10" s="90"/>
      <c r="P10" s="90"/>
      <c r="Q10" s="90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J11" s="90"/>
      <c r="K11" s="90"/>
      <c r="L11" s="90"/>
      <c r="M11" s="90"/>
      <c r="N11" s="90"/>
      <c r="O11" s="90"/>
      <c r="P11" s="90"/>
      <c r="Q11" s="90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0.86</v>
      </c>
      <c r="D12" s="38">
        <v>0.31</v>
      </c>
      <c r="E12" s="79">
        <v>0.28999999999999998</v>
      </c>
      <c r="F12" s="38">
        <v>2.1000000000000001E-2</v>
      </c>
      <c r="G12" s="38">
        <v>3.0000000000000001E-3</v>
      </c>
      <c r="H12" s="38">
        <v>4.01</v>
      </c>
      <c r="I12" s="38">
        <v>4.8099999999999996</v>
      </c>
      <c r="J12" s="38">
        <v>1.83</v>
      </c>
      <c r="K12" s="38">
        <v>6.05</v>
      </c>
      <c r="L12" s="38">
        <v>4.7</v>
      </c>
      <c r="M12" s="38"/>
      <c r="N12" s="35">
        <v>0.09</v>
      </c>
      <c r="O12" s="35">
        <v>0.24</v>
      </c>
      <c r="P12" s="35">
        <v>8.9999999999999998E-4</v>
      </c>
      <c r="Q12" s="35">
        <v>8.9999999999999993E-3</v>
      </c>
      <c r="R12" s="38">
        <v>4.2999999999999997E-2</v>
      </c>
      <c r="S12" s="38"/>
      <c r="T12" s="38"/>
      <c r="U12" s="28"/>
      <c r="V12" s="28"/>
      <c r="W12" s="28"/>
      <c r="X12" s="40">
        <v>15.5</v>
      </c>
      <c r="Y12" s="40">
        <v>124.4</v>
      </c>
      <c r="Z12" s="42">
        <v>0.9</v>
      </c>
    </row>
    <row r="13" spans="1:26" ht="15" thickBot="1" x14ac:dyDescent="0.25">
      <c r="A13" s="43" t="s">
        <v>58</v>
      </c>
      <c r="B13" s="44">
        <v>0.8</v>
      </c>
      <c r="C13" s="44">
        <v>0.9</v>
      </c>
      <c r="D13" s="44">
        <v>0.31</v>
      </c>
      <c r="E13" s="44">
        <v>0.28999999999999998</v>
      </c>
      <c r="F13" s="44">
        <v>2.1000000000000001E-2</v>
      </c>
      <c r="G13" s="44">
        <v>3.0000000000000001E-3</v>
      </c>
      <c r="H13" s="45">
        <v>4.03</v>
      </c>
      <c r="I13" s="44">
        <v>4.87</v>
      </c>
      <c r="J13" s="44">
        <v>1.86</v>
      </c>
      <c r="K13" s="44">
        <v>6.07</v>
      </c>
      <c r="L13" s="44">
        <v>4.7</v>
      </c>
      <c r="M13" s="41"/>
      <c r="N13" s="38">
        <v>0.09</v>
      </c>
      <c r="O13" s="38">
        <v>0.24</v>
      </c>
      <c r="P13" s="38">
        <v>8.9999999999999998E-4</v>
      </c>
      <c r="Q13" s="38">
        <v>8.9999999999999993E-3</v>
      </c>
      <c r="R13" s="38">
        <v>3.3000000000000002E-2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6.9444444444444434E-2</v>
      </c>
      <c r="D16" s="145"/>
      <c r="E16" s="142" t="s">
        <v>77</v>
      </c>
      <c r="F16" s="143"/>
      <c r="G16" s="52">
        <v>0.11805555555555557</v>
      </c>
      <c r="H16" s="146" t="s">
        <v>78</v>
      </c>
      <c r="I16" s="147"/>
      <c r="J16" s="53">
        <v>50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0.10416666666666667</v>
      </c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7.2916666666666671E-2</v>
      </c>
      <c r="D17" s="145"/>
      <c r="E17" s="142" t="s">
        <v>82</v>
      </c>
      <c r="F17" s="143"/>
      <c r="G17" s="52">
        <v>0.12152777777777778</v>
      </c>
      <c r="H17" s="146" t="s">
        <v>181</v>
      </c>
      <c r="I17" s="147"/>
      <c r="J17" s="53">
        <v>165</v>
      </c>
      <c r="K17" s="148" t="s">
        <v>83</v>
      </c>
      <c r="L17" s="143"/>
      <c r="M17" s="158" t="s">
        <v>279</v>
      </c>
      <c r="N17" s="149"/>
      <c r="O17" s="151"/>
      <c r="P17" s="58" t="s">
        <v>84</v>
      </c>
      <c r="Q17" s="54" t="s">
        <v>718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7.4305555555555555E-2</v>
      </c>
      <c r="D18" s="145"/>
      <c r="E18" s="142" t="s">
        <v>183</v>
      </c>
      <c r="F18" s="143"/>
      <c r="G18" s="52">
        <v>0.13680555555555554</v>
      </c>
      <c r="H18" s="146" t="s">
        <v>87</v>
      </c>
      <c r="I18" s="147"/>
      <c r="J18" s="53">
        <v>40</v>
      </c>
      <c r="K18" s="159" t="s">
        <v>184</v>
      </c>
      <c r="L18" s="160"/>
      <c r="M18" s="159"/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7.9861111111111105E-2</v>
      </c>
      <c r="D19" s="145"/>
      <c r="E19" s="142" t="s">
        <v>90</v>
      </c>
      <c r="F19" s="143"/>
      <c r="G19" s="52">
        <v>0.1388888888888889</v>
      </c>
      <c r="H19" s="159" t="s">
        <v>186</v>
      </c>
      <c r="I19" s="160"/>
      <c r="J19" s="60"/>
      <c r="K19" s="166" t="s">
        <v>91</v>
      </c>
      <c r="L19" s="147"/>
      <c r="M19" s="148">
        <v>8</v>
      </c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8.0555555555555561E-2</v>
      </c>
      <c r="D20" s="145"/>
      <c r="E20" s="142" t="s">
        <v>188</v>
      </c>
      <c r="F20" s="143"/>
      <c r="G20" s="52">
        <v>0.1388888888888889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/>
      <c r="R20" s="28"/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0.10069444444444443</v>
      </c>
      <c r="D21" s="145"/>
      <c r="E21" s="142" t="s">
        <v>192</v>
      </c>
      <c r="F21" s="143"/>
      <c r="G21" s="63">
        <v>0.15138888888888888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/>
      <c r="D22" s="145"/>
      <c r="E22" s="169" t="s">
        <v>194</v>
      </c>
      <c r="F22" s="160"/>
      <c r="G22" s="64"/>
      <c r="H22" s="146" t="s">
        <v>81</v>
      </c>
      <c r="I22" s="147"/>
      <c r="J22" s="106">
        <v>1512</v>
      </c>
      <c r="K22" s="170" t="s">
        <v>77</v>
      </c>
      <c r="L22" s="171"/>
      <c r="M22" s="159">
        <v>1582</v>
      </c>
      <c r="N22" s="161"/>
      <c r="O22" s="164" t="s">
        <v>195</v>
      </c>
      <c r="P22" s="165"/>
      <c r="Q22" s="38">
        <v>15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0.15277777777777776</v>
      </c>
      <c r="H23" s="146" t="s">
        <v>97</v>
      </c>
      <c r="I23" s="147"/>
      <c r="J23" s="53"/>
      <c r="K23" s="170" t="s">
        <v>197</v>
      </c>
      <c r="L23" s="171"/>
      <c r="M23" s="159"/>
      <c r="N23" s="161"/>
      <c r="O23" s="164" t="s">
        <v>45</v>
      </c>
      <c r="P23" s="165"/>
      <c r="Q23" s="53">
        <v>15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 t="s">
        <v>357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>
        <v>40</v>
      </c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1596</v>
      </c>
      <c r="K25" s="166" t="s">
        <v>104</v>
      </c>
      <c r="L25" s="147"/>
      <c r="M25" s="148">
        <v>1468</v>
      </c>
      <c r="N25" s="149"/>
      <c r="O25" s="176" t="s">
        <v>200</v>
      </c>
      <c r="P25" s="177"/>
      <c r="Q25" s="38"/>
      <c r="R25" s="28"/>
      <c r="S25" s="28"/>
      <c r="T25" s="29"/>
      <c r="U25" s="178" t="s">
        <v>239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40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>
        <v>0.11458333333333333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2257.5100000000002</v>
      </c>
      <c r="L27" s="162"/>
      <c r="M27" s="162"/>
      <c r="N27" s="163"/>
      <c r="O27" s="167" t="s">
        <v>203</v>
      </c>
      <c r="P27" s="168"/>
      <c r="Q27" s="38">
        <v>15</v>
      </c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43</v>
      </c>
      <c r="D28" s="194"/>
      <c r="E28" s="142" t="s">
        <v>109</v>
      </c>
      <c r="F28" s="143"/>
      <c r="G28" s="67">
        <v>514</v>
      </c>
      <c r="H28" s="187" t="s">
        <v>110</v>
      </c>
      <c r="I28" s="188"/>
      <c r="J28" s="189"/>
      <c r="K28" s="166">
        <v>2257.73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1391</v>
      </c>
      <c r="H29" s="187" t="s">
        <v>113</v>
      </c>
      <c r="I29" s="188"/>
      <c r="J29" s="189"/>
      <c r="K29" s="166">
        <v>2200</v>
      </c>
      <c r="L29" s="162"/>
      <c r="M29" s="162"/>
      <c r="N29" s="163"/>
      <c r="O29" s="195" t="s">
        <v>205</v>
      </c>
      <c r="P29" s="196"/>
      <c r="Q29" s="90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>
        <v>60</v>
      </c>
      <c r="D30" s="194"/>
      <c r="E30" s="199" t="s">
        <v>206</v>
      </c>
      <c r="F30" s="200"/>
      <c r="G30" s="68">
        <v>1905</v>
      </c>
      <c r="H30" s="199" t="s">
        <v>115</v>
      </c>
      <c r="I30" s="201"/>
      <c r="J30" s="200"/>
      <c r="K30" s="202">
        <f>2200/26.12</f>
        <v>84.226646248085757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90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90"/>
      <c r="M34" s="90"/>
      <c r="N34" s="90"/>
      <c r="O34" s="90"/>
      <c r="P34" s="90"/>
      <c r="Q34" s="90"/>
      <c r="R34" s="90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x14ac:dyDescent="0.2">
      <c r="A39" s="93" t="s">
        <v>210</v>
      </c>
      <c r="B39" s="90"/>
      <c r="C39" s="74"/>
      <c r="D39" s="74" t="s">
        <v>211</v>
      </c>
      <c r="E39" s="90" t="s">
        <v>628</v>
      </c>
      <c r="F39" s="90"/>
      <c r="G39" s="74" t="s">
        <v>213</v>
      </c>
      <c r="H39" s="90" t="s">
        <v>327</v>
      </c>
      <c r="I39" s="90" t="s">
        <v>328</v>
      </c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3" t="s">
        <v>217</v>
      </c>
      <c r="U39" s="90" t="s">
        <v>330</v>
      </c>
      <c r="V39" s="90"/>
      <c r="W39" s="90"/>
      <c r="X39" s="90"/>
      <c r="Y39" s="90"/>
      <c r="Z39" s="90"/>
    </row>
    <row r="40" spans="1:26" x14ac:dyDescent="0.2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</sheetData>
  <mergeCells count="140"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A19" workbookViewId="0">
      <selection activeCell="S13" sqref="S13"/>
    </sheetView>
  </sheetViews>
  <sheetFormatPr defaultRowHeight="14.25" x14ac:dyDescent="0.2"/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726</v>
      </c>
      <c r="I1" s="90"/>
      <c r="J1" s="15"/>
      <c r="K1" s="15" t="s">
        <v>159</v>
      </c>
      <c r="L1" s="17"/>
      <c r="M1" s="18"/>
      <c r="N1" s="19"/>
      <c r="O1" s="19"/>
      <c r="P1" s="114" t="s">
        <v>714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721</v>
      </c>
      <c r="B3" s="22" t="s">
        <v>722</v>
      </c>
      <c r="C3" s="23">
        <v>10</v>
      </c>
      <c r="D3" s="134">
        <v>41</v>
      </c>
      <c r="E3" s="135"/>
      <c r="F3" s="117" t="s">
        <v>723</v>
      </c>
      <c r="G3" s="119"/>
      <c r="H3" s="117" t="s">
        <v>481</v>
      </c>
      <c r="I3" s="119"/>
      <c r="J3" s="136" t="s">
        <v>724</v>
      </c>
      <c r="K3" s="137"/>
      <c r="L3" s="136" t="s">
        <v>725</v>
      </c>
      <c r="M3" s="137"/>
      <c r="N3" s="117"/>
      <c r="O3" s="119"/>
      <c r="P3" s="117"/>
      <c r="Q3" s="119"/>
      <c r="R3" s="117"/>
      <c r="S3" s="118"/>
      <c r="T3" s="119"/>
      <c r="U3" s="120">
        <v>26.28</v>
      </c>
      <c r="V3" s="121"/>
      <c r="W3" s="121"/>
      <c r="X3" s="121"/>
      <c r="Y3" s="121">
        <v>26.28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492</v>
      </c>
      <c r="C5" s="30" t="s">
        <v>686</v>
      </c>
      <c r="D5" s="30" t="s">
        <v>687</v>
      </c>
      <c r="E5" s="30" t="s">
        <v>313</v>
      </c>
      <c r="F5" s="85" t="s">
        <v>228</v>
      </c>
      <c r="G5" s="85" t="s">
        <v>166</v>
      </c>
      <c r="H5" s="85" t="s">
        <v>167</v>
      </c>
      <c r="I5" s="85" t="s">
        <v>496</v>
      </c>
      <c r="J5" s="85" t="s">
        <v>497</v>
      </c>
      <c r="K5" s="85" t="s">
        <v>498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173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492</v>
      </c>
      <c r="C7" s="30" t="s">
        <v>686</v>
      </c>
      <c r="D7" s="30" t="s">
        <v>687</v>
      </c>
      <c r="E7" s="30" t="s">
        <v>313</v>
      </c>
      <c r="F7" s="85" t="s">
        <v>228</v>
      </c>
      <c r="G7" s="85" t="s">
        <v>166</v>
      </c>
      <c r="H7" s="85" t="s">
        <v>167</v>
      </c>
      <c r="I7" s="85" t="s">
        <v>496</v>
      </c>
      <c r="J7" s="85" t="s">
        <v>497</v>
      </c>
      <c r="K7" s="85" t="s">
        <v>498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175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0.85</v>
      </c>
      <c r="D8" s="35">
        <v>0.19</v>
      </c>
      <c r="E8" s="37">
        <v>0.32</v>
      </c>
      <c r="F8" s="35">
        <v>2.8000000000000001E-2</v>
      </c>
      <c r="G8" s="35">
        <v>0.01</v>
      </c>
      <c r="H8" s="35">
        <v>4.1500000000000004</v>
      </c>
      <c r="I8" s="35">
        <v>4.8099999999999996</v>
      </c>
      <c r="J8" s="35">
        <v>1.86</v>
      </c>
      <c r="K8" s="35">
        <v>6.1</v>
      </c>
      <c r="L8" s="35">
        <v>0.32</v>
      </c>
      <c r="M8" s="35"/>
      <c r="N8" s="35">
        <v>0.12</v>
      </c>
      <c r="O8" s="35">
        <v>0.26</v>
      </c>
      <c r="P8" s="35">
        <v>1.4E-3</v>
      </c>
      <c r="Q8" s="35">
        <v>8.0000000000000002E-3</v>
      </c>
      <c r="R8" s="38">
        <v>0.02</v>
      </c>
      <c r="S8" s="39"/>
      <c r="T8" s="38"/>
      <c r="U8" s="90"/>
      <c r="V8" s="90"/>
      <c r="W8" s="90"/>
      <c r="X8" s="90">
        <v>16.8</v>
      </c>
      <c r="Y8" s="90"/>
      <c r="Z8" s="90">
        <v>4.5</v>
      </c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41"/>
      <c r="K9" s="41"/>
      <c r="L9" s="41"/>
      <c r="M9" s="90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J10" s="90"/>
      <c r="K10" s="90"/>
      <c r="L10" s="90"/>
      <c r="M10" s="90"/>
      <c r="N10" s="90"/>
      <c r="O10" s="90"/>
      <c r="P10" s="90"/>
      <c r="Q10" s="90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J11" s="90"/>
      <c r="K11" s="90"/>
      <c r="L11" s="90"/>
      <c r="M11" s="90"/>
      <c r="N11" s="90"/>
      <c r="O11" s="90"/>
      <c r="P11" s="90"/>
      <c r="Q11" s="90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0.89</v>
      </c>
      <c r="D12" s="38">
        <v>0.28999999999999998</v>
      </c>
      <c r="E12" s="79">
        <v>0.32</v>
      </c>
      <c r="F12" s="38">
        <v>2.8000000000000001E-2</v>
      </c>
      <c r="G12" s="38">
        <v>5.0000000000000001E-3</v>
      </c>
      <c r="H12" s="38">
        <v>4.13</v>
      </c>
      <c r="I12" s="38">
        <v>4.8</v>
      </c>
      <c r="J12" s="38">
        <v>1.86</v>
      </c>
      <c r="K12" s="38">
        <v>6.1</v>
      </c>
      <c r="L12" s="38">
        <v>0.32</v>
      </c>
      <c r="M12" s="38"/>
      <c r="N12" s="35">
        <v>0.12</v>
      </c>
      <c r="O12" s="35">
        <v>0.26</v>
      </c>
      <c r="P12" s="35">
        <v>1.1000000000000001E-3</v>
      </c>
      <c r="Q12" s="35">
        <v>7.0000000000000001E-3</v>
      </c>
      <c r="R12" s="38">
        <v>1.6E-2</v>
      </c>
      <c r="S12" s="38"/>
      <c r="T12" s="38"/>
      <c r="U12" s="28"/>
      <c r="V12" s="28"/>
      <c r="W12" s="28"/>
      <c r="X12" s="40">
        <v>11</v>
      </c>
      <c r="Y12" s="40"/>
      <c r="Z12" s="42">
        <v>0.6</v>
      </c>
    </row>
    <row r="13" spans="1:26" ht="15" thickBot="1" x14ac:dyDescent="0.25">
      <c r="A13" s="43" t="s">
        <v>58</v>
      </c>
      <c r="B13" s="44">
        <v>0.79</v>
      </c>
      <c r="C13" s="44">
        <v>0.9</v>
      </c>
      <c r="D13" s="44">
        <v>0.28999999999999998</v>
      </c>
      <c r="E13" s="44">
        <v>0.32</v>
      </c>
      <c r="F13" s="44">
        <v>2.8000000000000001E-2</v>
      </c>
      <c r="G13" s="44">
        <v>5.0000000000000001E-3</v>
      </c>
      <c r="H13" s="45">
        <v>4.1399999999999997</v>
      </c>
      <c r="I13" s="44">
        <v>4.82</v>
      </c>
      <c r="J13" s="44">
        <v>1.87</v>
      </c>
      <c r="K13" s="44">
        <v>6.1</v>
      </c>
      <c r="L13" s="44">
        <v>0.32</v>
      </c>
      <c r="M13" s="41"/>
      <c r="N13" s="38">
        <v>0.12</v>
      </c>
      <c r="O13" s="38">
        <v>0.26</v>
      </c>
      <c r="P13" s="38">
        <v>1E-3</v>
      </c>
      <c r="Q13" s="38">
        <v>8.0000000000000002E-3</v>
      </c>
      <c r="R13" s="38">
        <v>1.7000000000000001E-2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0.19444444444444445</v>
      </c>
      <c r="D16" s="145"/>
      <c r="E16" s="142" t="s">
        <v>77</v>
      </c>
      <c r="F16" s="143"/>
      <c r="G16" s="52">
        <v>0.22916666666666666</v>
      </c>
      <c r="H16" s="146" t="s">
        <v>78</v>
      </c>
      <c r="I16" s="147"/>
      <c r="J16" s="53">
        <v>40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0.21527777777777779</v>
      </c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0.19791666666666666</v>
      </c>
      <c r="D17" s="145"/>
      <c r="E17" s="142" t="s">
        <v>82</v>
      </c>
      <c r="F17" s="143"/>
      <c r="G17" s="52">
        <v>0.23263888888888887</v>
      </c>
      <c r="H17" s="146" t="s">
        <v>181</v>
      </c>
      <c r="I17" s="147"/>
      <c r="J17" s="53">
        <v>160</v>
      </c>
      <c r="K17" s="148" t="s">
        <v>83</v>
      </c>
      <c r="L17" s="143"/>
      <c r="M17" s="158" t="s">
        <v>279</v>
      </c>
      <c r="N17" s="149"/>
      <c r="O17" s="151"/>
      <c r="P17" s="58" t="s">
        <v>84</v>
      </c>
      <c r="Q17" s="54" t="s">
        <v>360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0.19930555555555554</v>
      </c>
      <c r="D18" s="145"/>
      <c r="E18" s="142" t="s">
        <v>183</v>
      </c>
      <c r="F18" s="143"/>
      <c r="G18" s="52">
        <v>0.24791666666666667</v>
      </c>
      <c r="H18" s="146" t="s">
        <v>87</v>
      </c>
      <c r="I18" s="147"/>
      <c r="J18" s="53">
        <v>30</v>
      </c>
      <c r="K18" s="159" t="s">
        <v>184</v>
      </c>
      <c r="L18" s="160"/>
      <c r="M18" s="159"/>
      <c r="N18" s="161"/>
      <c r="O18" s="150" t="s">
        <v>88</v>
      </c>
      <c r="P18" s="54" t="s">
        <v>80</v>
      </c>
      <c r="Q18" s="55">
        <v>0.21527777777777779</v>
      </c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0.20625000000000002</v>
      </c>
      <c r="D19" s="145"/>
      <c r="E19" s="142" t="s">
        <v>90</v>
      </c>
      <c r="F19" s="143"/>
      <c r="G19" s="52">
        <v>0.25</v>
      </c>
      <c r="H19" s="159" t="s">
        <v>186</v>
      </c>
      <c r="I19" s="160"/>
      <c r="J19" s="60"/>
      <c r="K19" s="166" t="s">
        <v>91</v>
      </c>
      <c r="L19" s="147"/>
      <c r="M19" s="148">
        <v>8</v>
      </c>
      <c r="N19" s="149"/>
      <c r="O19" s="151"/>
      <c r="P19" s="58" t="s">
        <v>84</v>
      </c>
      <c r="Q19" s="61">
        <v>33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0.20833333333333334</v>
      </c>
      <c r="D20" s="145"/>
      <c r="E20" s="142" t="s">
        <v>188</v>
      </c>
      <c r="F20" s="143"/>
      <c r="G20" s="52">
        <v>0.25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12</v>
      </c>
      <c r="R20" s="28"/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0.21527777777777779</v>
      </c>
      <c r="D21" s="145"/>
      <c r="E21" s="142" t="s">
        <v>192</v>
      </c>
      <c r="F21" s="143"/>
      <c r="G21" s="63">
        <v>0.25833333333333336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/>
      <c r="D22" s="145"/>
      <c r="E22" s="169" t="s">
        <v>194</v>
      </c>
      <c r="F22" s="160"/>
      <c r="G22" s="64"/>
      <c r="H22" s="146" t="s">
        <v>81</v>
      </c>
      <c r="I22" s="147"/>
      <c r="J22" s="106">
        <v>1518</v>
      </c>
      <c r="K22" s="170" t="s">
        <v>77</v>
      </c>
      <c r="L22" s="171"/>
      <c r="M22" s="159">
        <v>1595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0.26041666666666669</v>
      </c>
      <c r="H23" s="146" t="s">
        <v>97</v>
      </c>
      <c r="I23" s="147"/>
      <c r="J23" s="53"/>
      <c r="K23" s="170" t="s">
        <v>197</v>
      </c>
      <c r="L23" s="171"/>
      <c r="M23" s="159">
        <v>1535</v>
      </c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7" t="s">
        <v>536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1609</v>
      </c>
      <c r="K25" s="166" t="s">
        <v>104</v>
      </c>
      <c r="L25" s="147"/>
      <c r="M25" s="148">
        <v>1485</v>
      </c>
      <c r="N25" s="149"/>
      <c r="O25" s="176" t="s">
        <v>200</v>
      </c>
      <c r="P25" s="177"/>
      <c r="Q25" s="38"/>
      <c r="R25" s="28"/>
      <c r="S25" s="28"/>
      <c r="T25" s="29"/>
      <c r="U25" s="178" t="s">
        <v>727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/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>
        <v>0.22569444444444445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2257.73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35</v>
      </c>
      <c r="D28" s="194"/>
      <c r="E28" s="142" t="s">
        <v>109</v>
      </c>
      <c r="F28" s="143"/>
      <c r="G28" s="67">
        <v>467</v>
      </c>
      <c r="H28" s="187" t="s">
        <v>110</v>
      </c>
      <c r="I28" s="188"/>
      <c r="J28" s="189"/>
      <c r="K28" s="166">
        <v>2257.9499999999998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840</v>
      </c>
      <c r="H29" s="187" t="s">
        <v>113</v>
      </c>
      <c r="I29" s="188"/>
      <c r="J29" s="189"/>
      <c r="K29" s="166">
        <v>2200</v>
      </c>
      <c r="L29" s="162"/>
      <c r="M29" s="162"/>
      <c r="N29" s="163"/>
      <c r="O29" s="195" t="s">
        <v>205</v>
      </c>
      <c r="P29" s="196"/>
      <c r="Q29" s="90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>
        <v>40</v>
      </c>
      <c r="D30" s="194"/>
      <c r="E30" s="199" t="s">
        <v>206</v>
      </c>
      <c r="F30" s="200"/>
      <c r="G30" s="68">
        <v>1313</v>
      </c>
      <c r="H30" s="199" t="s">
        <v>115</v>
      </c>
      <c r="I30" s="201"/>
      <c r="J30" s="200"/>
      <c r="K30" s="202">
        <f>2200/26.28</f>
        <v>83.713850837138509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90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90"/>
      <c r="M34" s="90"/>
      <c r="N34" s="90"/>
      <c r="O34" s="90"/>
      <c r="P34" s="90"/>
      <c r="Q34" s="90"/>
      <c r="R34" s="90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x14ac:dyDescent="0.2">
      <c r="A39" s="93" t="s">
        <v>210</v>
      </c>
      <c r="B39" s="90"/>
      <c r="C39" s="74"/>
      <c r="D39" s="74" t="s">
        <v>211</v>
      </c>
      <c r="E39" s="90" t="s">
        <v>628</v>
      </c>
      <c r="F39" s="90"/>
      <c r="G39" s="74" t="s">
        <v>213</v>
      </c>
      <c r="H39" s="90" t="s">
        <v>328</v>
      </c>
      <c r="I39" s="90"/>
      <c r="J39" s="90" t="s">
        <v>327</v>
      </c>
      <c r="K39" s="90"/>
      <c r="L39" s="90"/>
      <c r="M39" s="90"/>
      <c r="N39" s="90"/>
      <c r="O39" s="90"/>
      <c r="P39" s="90"/>
      <c r="Q39" s="90"/>
      <c r="R39" s="90"/>
      <c r="S39" s="90"/>
      <c r="T39" s="93" t="s">
        <v>217</v>
      </c>
      <c r="U39" s="90" t="s">
        <v>330</v>
      </c>
      <c r="V39" s="90"/>
      <c r="W39" s="90"/>
      <c r="X39" s="90"/>
      <c r="Y39" s="90"/>
      <c r="Z39" s="90"/>
    </row>
    <row r="40" spans="1:26" x14ac:dyDescent="0.2">
      <c r="A40" s="90"/>
      <c r="B40" s="90"/>
      <c r="C40" s="90"/>
      <c r="D40" s="90"/>
      <c r="E40" s="90"/>
      <c r="F40" s="90"/>
      <c r="G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V40" s="90"/>
      <c r="W40" s="90"/>
      <c r="X40" s="90"/>
      <c r="Y40" s="90"/>
      <c r="Z40" s="90"/>
    </row>
  </sheetData>
  <mergeCells count="140"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</mergeCells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A5" sqref="A5:XFD7"/>
    </sheetView>
  </sheetViews>
  <sheetFormatPr defaultRowHeight="14.25" x14ac:dyDescent="0.2"/>
  <cols>
    <col min="1" max="9" width="9" style="90"/>
    <col min="10" max="10" width="11.5" style="90" customWidth="1"/>
    <col min="11" max="16384" width="9" style="90"/>
  </cols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158</v>
      </c>
      <c r="J1" s="15"/>
      <c r="K1" s="15" t="s">
        <v>159</v>
      </c>
      <c r="L1" s="17"/>
      <c r="M1" s="18"/>
      <c r="N1" s="19"/>
      <c r="O1" s="19"/>
      <c r="P1" s="114" t="s">
        <v>731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732</v>
      </c>
      <c r="B3" s="22" t="s">
        <v>733</v>
      </c>
      <c r="C3" s="23">
        <v>10</v>
      </c>
      <c r="D3" s="134">
        <v>42</v>
      </c>
      <c r="E3" s="135"/>
      <c r="F3" s="117" t="s">
        <v>734</v>
      </c>
      <c r="G3" s="119"/>
      <c r="H3" s="117" t="s">
        <v>264</v>
      </c>
      <c r="I3" s="119"/>
      <c r="J3" s="136" t="s">
        <v>265</v>
      </c>
      <c r="K3" s="137"/>
      <c r="L3" s="136" t="s">
        <v>265</v>
      </c>
      <c r="M3" s="137"/>
      <c r="N3" s="117"/>
      <c r="O3" s="119"/>
      <c r="P3" s="117"/>
      <c r="Q3" s="119"/>
      <c r="R3" s="117"/>
      <c r="S3" s="118"/>
      <c r="T3" s="119"/>
      <c r="U3" s="120">
        <v>26.2</v>
      </c>
      <c r="V3" s="121"/>
      <c r="W3" s="121"/>
      <c r="X3" s="121"/>
      <c r="Y3" s="121">
        <v>26.2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248</v>
      </c>
      <c r="C5" s="30" t="s">
        <v>249</v>
      </c>
      <c r="D5" s="30" t="s">
        <v>266</v>
      </c>
      <c r="E5" s="30" t="s">
        <v>165</v>
      </c>
      <c r="F5" s="85" t="s">
        <v>250</v>
      </c>
      <c r="G5" s="85" t="s">
        <v>166</v>
      </c>
      <c r="H5" s="85" t="s">
        <v>167</v>
      </c>
      <c r="I5" s="85" t="s">
        <v>168</v>
      </c>
      <c r="J5" s="85" t="s">
        <v>251</v>
      </c>
      <c r="K5" s="85" t="s">
        <v>169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267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254</v>
      </c>
      <c r="C7" s="30" t="s">
        <v>255</v>
      </c>
      <c r="D7" s="30" t="s">
        <v>266</v>
      </c>
      <c r="E7" s="30" t="s">
        <v>165</v>
      </c>
      <c r="F7" s="85" t="s">
        <v>250</v>
      </c>
      <c r="G7" s="85" t="s">
        <v>166</v>
      </c>
      <c r="H7" s="85" t="s">
        <v>167</v>
      </c>
      <c r="I7" s="85" t="s">
        <v>168</v>
      </c>
      <c r="J7" s="85" t="s">
        <v>251</v>
      </c>
      <c r="K7" s="85" t="s">
        <v>169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268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0.8</v>
      </c>
      <c r="D8" s="35">
        <v>0.18</v>
      </c>
      <c r="E8" s="37">
        <v>0.31</v>
      </c>
      <c r="F8" s="35">
        <v>2.5999999999999999E-2</v>
      </c>
      <c r="G8" s="35">
        <v>1.2999999999999999E-2</v>
      </c>
      <c r="H8" s="35">
        <v>3.99</v>
      </c>
      <c r="I8" s="35">
        <v>4.76</v>
      </c>
      <c r="J8" s="35">
        <v>1.831</v>
      </c>
      <c r="K8" s="35">
        <v>5.81</v>
      </c>
      <c r="L8" s="35">
        <v>0.35</v>
      </c>
      <c r="M8" s="35"/>
      <c r="N8" s="35">
        <v>0.12</v>
      </c>
      <c r="O8" s="35">
        <v>0.27</v>
      </c>
      <c r="P8" s="35">
        <v>1.1999999999999999E-3</v>
      </c>
      <c r="Q8" s="35">
        <v>7.6E-3</v>
      </c>
      <c r="R8" s="38">
        <v>3.6999999999999998E-2</v>
      </c>
      <c r="S8" s="39"/>
      <c r="T8" s="38"/>
      <c r="X8" s="90">
        <v>20.3</v>
      </c>
      <c r="Y8" s="90">
        <v>189.2</v>
      </c>
      <c r="Z8" s="90">
        <v>3.7</v>
      </c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0.83</v>
      </c>
      <c r="D12" s="38">
        <v>0.26</v>
      </c>
      <c r="E12" s="79">
        <v>0.31</v>
      </c>
      <c r="F12" s="38">
        <v>2.7E-2</v>
      </c>
      <c r="G12" s="38">
        <v>7.0000000000000001E-3</v>
      </c>
      <c r="H12" s="38">
        <v>4.04</v>
      </c>
      <c r="I12" s="38">
        <v>4.8499999999999996</v>
      </c>
      <c r="J12" s="38">
        <v>1.84</v>
      </c>
      <c r="K12" s="38">
        <v>5.83</v>
      </c>
      <c r="L12" s="38">
        <v>0.34</v>
      </c>
      <c r="M12" s="38"/>
      <c r="N12" s="35">
        <v>0.12</v>
      </c>
      <c r="O12" s="35">
        <v>0.17</v>
      </c>
      <c r="P12" s="35">
        <v>1.1999999999999999E-3</v>
      </c>
      <c r="Q12" s="35">
        <v>7.6E-3</v>
      </c>
      <c r="R12" s="38">
        <v>1.4E-2</v>
      </c>
      <c r="S12" s="38"/>
      <c r="T12" s="38"/>
      <c r="U12" s="28"/>
      <c r="V12" s="28"/>
      <c r="W12" s="28"/>
      <c r="X12" s="40">
        <v>13.1</v>
      </c>
      <c r="Y12" s="40">
        <v>126.7</v>
      </c>
      <c r="Z12" s="42">
        <v>1.5</v>
      </c>
    </row>
    <row r="13" spans="1:26" ht="15" thickBot="1" x14ac:dyDescent="0.25">
      <c r="A13" s="43" t="s">
        <v>58</v>
      </c>
      <c r="B13" s="44">
        <v>0.75900000000000001</v>
      </c>
      <c r="C13" s="44">
        <v>0.84599999999999997</v>
      </c>
      <c r="D13" s="44">
        <v>0.26</v>
      </c>
      <c r="E13" s="44">
        <v>0.31</v>
      </c>
      <c r="F13" s="44">
        <v>2.7E-2</v>
      </c>
      <c r="G13" s="44">
        <v>7.0000000000000001E-3</v>
      </c>
      <c r="H13" s="45">
        <v>4.0599999999999996</v>
      </c>
      <c r="I13" s="44">
        <v>4.8600000000000003</v>
      </c>
      <c r="J13" s="44">
        <v>1.82</v>
      </c>
      <c r="K13" s="44">
        <v>5.92</v>
      </c>
      <c r="L13" s="44">
        <v>0.34</v>
      </c>
      <c r="M13" s="41"/>
      <c r="N13" s="38">
        <v>0.12</v>
      </c>
      <c r="O13" s="38">
        <v>0.26</v>
      </c>
      <c r="P13" s="38">
        <v>1E-3</v>
      </c>
      <c r="Q13" s="38">
        <v>8.0000000000000002E-3</v>
      </c>
      <c r="R13" s="38">
        <v>1.0999999999999999E-2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0.71527777777777779</v>
      </c>
      <c r="D16" s="145"/>
      <c r="E16" s="142" t="s">
        <v>77</v>
      </c>
      <c r="F16" s="143"/>
      <c r="G16" s="52">
        <v>0.76041666666666663</v>
      </c>
      <c r="H16" s="146" t="s">
        <v>78</v>
      </c>
      <c r="I16" s="147"/>
      <c r="J16" s="53">
        <v>65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0.71875</v>
      </c>
      <c r="D17" s="145"/>
      <c r="E17" s="142" t="s">
        <v>82</v>
      </c>
      <c r="F17" s="143"/>
      <c r="G17" s="52">
        <v>0.76388888888888884</v>
      </c>
      <c r="H17" s="146" t="s">
        <v>181</v>
      </c>
      <c r="I17" s="147"/>
      <c r="J17" s="53">
        <v>160</v>
      </c>
      <c r="K17" s="148" t="s">
        <v>83</v>
      </c>
      <c r="L17" s="143"/>
      <c r="M17" s="158" t="s">
        <v>182</v>
      </c>
      <c r="N17" s="149"/>
      <c r="O17" s="151"/>
      <c r="P17" s="58" t="s">
        <v>84</v>
      </c>
      <c r="Q17" s="54">
        <v>10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0.72013888888888899</v>
      </c>
      <c r="D18" s="145"/>
      <c r="E18" s="142" t="s">
        <v>183</v>
      </c>
      <c r="F18" s="143"/>
      <c r="G18" s="52">
        <v>0.77777777777777779</v>
      </c>
      <c r="H18" s="146" t="s">
        <v>87</v>
      </c>
      <c r="I18" s="147"/>
      <c r="J18" s="53">
        <v>21</v>
      </c>
      <c r="K18" s="159" t="s">
        <v>184</v>
      </c>
      <c r="L18" s="160"/>
      <c r="M18" s="159"/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0.7270833333333333</v>
      </c>
      <c r="D19" s="145"/>
      <c r="E19" s="142" t="s">
        <v>90</v>
      </c>
      <c r="F19" s="143"/>
      <c r="G19" s="52">
        <v>0.77986111111111101</v>
      </c>
      <c r="H19" s="159" t="s">
        <v>186</v>
      </c>
      <c r="I19" s="160"/>
      <c r="J19" s="60">
        <v>25</v>
      </c>
      <c r="K19" s="166" t="s">
        <v>91</v>
      </c>
      <c r="L19" s="147"/>
      <c r="M19" s="148"/>
      <c r="N19" s="149"/>
      <c r="O19" s="151"/>
      <c r="P19" s="58" t="s">
        <v>84</v>
      </c>
      <c r="Q19" s="61">
        <v>25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0.72916666666666663</v>
      </c>
      <c r="D20" s="145"/>
      <c r="E20" s="142" t="s">
        <v>188</v>
      </c>
      <c r="F20" s="143"/>
      <c r="G20" s="52"/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9</v>
      </c>
      <c r="R20" s="28">
        <v>5</v>
      </c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0.73958333333333337</v>
      </c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/>
      <c r="D22" s="145"/>
      <c r="E22" s="169" t="s">
        <v>194</v>
      </c>
      <c r="F22" s="160"/>
      <c r="G22" s="64"/>
      <c r="H22" s="146" t="s">
        <v>81</v>
      </c>
      <c r="I22" s="147"/>
      <c r="J22" s="106" t="s">
        <v>736</v>
      </c>
      <c r="K22" s="170" t="s">
        <v>77</v>
      </c>
      <c r="L22" s="171"/>
      <c r="M22" s="159">
        <v>1607</v>
      </c>
      <c r="N22" s="161"/>
      <c r="O22" s="164" t="s">
        <v>195</v>
      </c>
      <c r="P22" s="165"/>
      <c r="Q22" s="38">
        <v>42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0.78125</v>
      </c>
      <c r="H23" s="146" t="s">
        <v>97</v>
      </c>
      <c r="I23" s="147"/>
      <c r="J23" s="53">
        <v>1566</v>
      </c>
      <c r="K23" s="170" t="s">
        <v>197</v>
      </c>
      <c r="L23" s="171"/>
      <c r="M23" s="159"/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x14ac:dyDescent="0.2">
      <c r="A24" s="142"/>
      <c r="B24" s="143"/>
      <c r="C24" s="144"/>
      <c r="D24" s="145"/>
      <c r="E24" s="142" t="s">
        <v>99</v>
      </c>
      <c r="F24" s="143"/>
      <c r="G24" s="66">
        <v>30</v>
      </c>
      <c r="H24" s="146" t="s">
        <v>100</v>
      </c>
      <c r="I24" s="147"/>
      <c r="J24" s="28" t="s">
        <v>737</v>
      </c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>
        <v>0.78819444444444453</v>
      </c>
      <c r="D25" s="145"/>
      <c r="E25" s="142" t="s">
        <v>82</v>
      </c>
      <c r="F25" s="143"/>
      <c r="G25" s="65"/>
      <c r="H25" s="146" t="s">
        <v>103</v>
      </c>
      <c r="I25" s="147"/>
      <c r="J25" s="33"/>
      <c r="K25" s="166" t="s">
        <v>104</v>
      </c>
      <c r="L25" s="147"/>
      <c r="M25" s="148">
        <v>1525</v>
      </c>
      <c r="N25" s="149"/>
      <c r="O25" s="176" t="s">
        <v>200</v>
      </c>
      <c r="P25" s="177"/>
      <c r="Q25" s="38">
        <v>30</v>
      </c>
      <c r="R25" s="28"/>
      <c r="S25" s="28"/>
      <c r="T25" s="29"/>
      <c r="U25" s="178" t="s">
        <v>740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>
        <v>0.79652777777777783</v>
      </c>
      <c r="D26" s="145"/>
      <c r="E26" s="142" t="s">
        <v>105</v>
      </c>
      <c r="F26" s="143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10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 t="s">
        <v>738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2257.9499999999998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34</v>
      </c>
      <c r="D28" s="194"/>
      <c r="E28" s="142" t="s">
        <v>109</v>
      </c>
      <c r="F28" s="143"/>
      <c r="G28" s="67">
        <v>397</v>
      </c>
      <c r="H28" s="187" t="s">
        <v>110</v>
      </c>
      <c r="I28" s="188"/>
      <c r="J28" s="189"/>
      <c r="K28" s="166">
        <v>2258.1999999999998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815</v>
      </c>
      <c r="H29" s="187" t="s">
        <v>113</v>
      </c>
      <c r="I29" s="188"/>
      <c r="J29" s="189"/>
      <c r="K29" s="166">
        <v>2500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 t="s">
        <v>739</v>
      </c>
      <c r="D30" s="194"/>
      <c r="E30" s="199" t="s">
        <v>206</v>
      </c>
      <c r="F30" s="200"/>
      <c r="G30" s="68">
        <v>1209</v>
      </c>
      <c r="H30" s="199" t="s">
        <v>115</v>
      </c>
      <c r="I30" s="201"/>
      <c r="J30" s="200"/>
      <c r="K30" s="202">
        <f>2500/26.2</f>
        <v>95.419847328244273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210</v>
      </c>
      <c r="C39" s="74"/>
      <c r="D39" s="74" t="s">
        <v>211</v>
      </c>
      <c r="E39" s="90" t="s">
        <v>212</v>
      </c>
      <c r="G39" s="74" t="s">
        <v>213</v>
      </c>
      <c r="H39" s="90" t="s">
        <v>214</v>
      </c>
      <c r="I39" s="90" t="s">
        <v>134</v>
      </c>
      <c r="J39" s="90" t="s">
        <v>216</v>
      </c>
      <c r="T39" s="93" t="s">
        <v>217</v>
      </c>
      <c r="U39" s="90" t="s">
        <v>157</v>
      </c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S13" sqref="S13"/>
    </sheetView>
  </sheetViews>
  <sheetFormatPr defaultRowHeight="14.25" x14ac:dyDescent="0.2"/>
  <cols>
    <col min="1" max="16384" width="9" style="90"/>
  </cols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745</v>
      </c>
      <c r="J1" s="15"/>
      <c r="K1" s="15" t="s">
        <v>159</v>
      </c>
      <c r="L1" s="17"/>
      <c r="M1" s="18"/>
      <c r="N1" s="19"/>
      <c r="O1" s="19"/>
      <c r="P1" s="114" t="s">
        <v>744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747</v>
      </c>
      <c r="B3" s="22" t="s">
        <v>748</v>
      </c>
      <c r="C3" s="23">
        <v>10</v>
      </c>
      <c r="D3" s="134">
        <v>43</v>
      </c>
      <c r="E3" s="135"/>
      <c r="F3" s="117" t="s">
        <v>749</v>
      </c>
      <c r="G3" s="119"/>
      <c r="H3" s="117" t="s">
        <v>348</v>
      </c>
      <c r="I3" s="119"/>
      <c r="J3" s="136" t="s">
        <v>418</v>
      </c>
      <c r="K3" s="137"/>
      <c r="L3" s="136" t="s">
        <v>419</v>
      </c>
      <c r="M3" s="137"/>
      <c r="N3" s="117"/>
      <c r="O3" s="119"/>
      <c r="P3" s="117"/>
      <c r="Q3" s="119"/>
      <c r="R3" s="117"/>
      <c r="S3" s="118"/>
      <c r="T3" s="119"/>
      <c r="U3" s="120">
        <v>26.42</v>
      </c>
      <c r="V3" s="121"/>
      <c r="W3" s="121"/>
      <c r="X3" s="121"/>
      <c r="Y3" s="121">
        <v>26.42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248</v>
      </c>
      <c r="C5" s="30" t="s">
        <v>420</v>
      </c>
      <c r="D5" s="30" t="s">
        <v>292</v>
      </c>
      <c r="E5" s="30" t="s">
        <v>165</v>
      </c>
      <c r="F5" s="85" t="s">
        <v>334</v>
      </c>
      <c r="G5" s="85" t="s">
        <v>166</v>
      </c>
      <c r="H5" s="85" t="s">
        <v>423</v>
      </c>
      <c r="I5" s="85" t="s">
        <v>424</v>
      </c>
      <c r="J5" s="85" t="s">
        <v>337</v>
      </c>
      <c r="K5" s="85" t="s">
        <v>426</v>
      </c>
      <c r="L5" s="85" t="s">
        <v>170</v>
      </c>
      <c r="M5" s="85" t="s">
        <v>427</v>
      </c>
      <c r="N5" s="85" t="s">
        <v>230</v>
      </c>
      <c r="O5" s="85" t="s">
        <v>230</v>
      </c>
      <c r="P5" s="85" t="s">
        <v>171</v>
      </c>
      <c r="Q5" s="85" t="s">
        <v>172</v>
      </c>
      <c r="R5" s="85" t="s">
        <v>342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248</v>
      </c>
      <c r="C7" s="30" t="s">
        <v>430</v>
      </c>
      <c r="D7" s="30" t="s">
        <v>292</v>
      </c>
      <c r="E7" s="30" t="s">
        <v>165</v>
      </c>
      <c r="F7" s="85" t="s">
        <v>334</v>
      </c>
      <c r="G7" s="85" t="s">
        <v>166</v>
      </c>
      <c r="H7" s="85" t="s">
        <v>423</v>
      </c>
      <c r="I7" s="85" t="s">
        <v>424</v>
      </c>
      <c r="J7" s="85" t="s">
        <v>337</v>
      </c>
      <c r="K7" s="85" t="s">
        <v>426</v>
      </c>
      <c r="L7" s="85" t="s">
        <v>170</v>
      </c>
      <c r="M7" s="85" t="s">
        <v>427</v>
      </c>
      <c r="N7" s="85" t="s">
        <v>230</v>
      </c>
      <c r="O7" s="85" t="s">
        <v>230</v>
      </c>
      <c r="P7" s="85" t="s">
        <v>171</v>
      </c>
      <c r="Q7" s="85" t="s">
        <v>172</v>
      </c>
      <c r="R7" s="30" t="s">
        <v>343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0.81200000000000006</v>
      </c>
      <c r="D8" s="35">
        <v>0.27</v>
      </c>
      <c r="E8" s="37">
        <v>0.34</v>
      </c>
      <c r="F8" s="35">
        <v>2.5000000000000001E-2</v>
      </c>
      <c r="G8" s="35">
        <v>1.4999999999999999E-2</v>
      </c>
      <c r="H8" s="35">
        <v>3.89</v>
      </c>
      <c r="I8" s="35">
        <v>4.7300000000000004</v>
      </c>
      <c r="J8" s="35">
        <v>1.92</v>
      </c>
      <c r="K8" s="35">
        <v>5.74</v>
      </c>
      <c r="L8" s="35"/>
      <c r="M8" s="35">
        <v>5.3999999999999999E-2</v>
      </c>
      <c r="N8" s="35">
        <v>0.11</v>
      </c>
      <c r="O8" s="35">
        <v>0.19</v>
      </c>
      <c r="P8" s="35">
        <v>1E-3</v>
      </c>
      <c r="Q8" s="35">
        <v>7.0000000000000001E-3</v>
      </c>
      <c r="R8" s="38">
        <v>1.0999999999999999E-2</v>
      </c>
      <c r="S8" s="39"/>
      <c r="T8" s="38"/>
      <c r="X8" s="90">
        <v>15.8</v>
      </c>
      <c r="Y8" s="90">
        <v>206.5</v>
      </c>
      <c r="Z8" s="90">
        <v>3.3</v>
      </c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M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0.872</v>
      </c>
      <c r="D12" s="38">
        <v>0.38</v>
      </c>
      <c r="E12" s="38">
        <v>0.33</v>
      </c>
      <c r="F12" s="79">
        <v>2.5999999999999999E-2</v>
      </c>
      <c r="G12" s="79">
        <v>6.0000000000000001E-3</v>
      </c>
      <c r="H12" s="38">
        <v>4.01</v>
      </c>
      <c r="I12" s="38">
        <v>4.99</v>
      </c>
      <c r="J12" s="38">
        <v>2</v>
      </c>
      <c r="K12" s="38">
        <v>5.83</v>
      </c>
      <c r="L12" s="38"/>
      <c r="M12" s="38">
        <v>5.6000000000000001E-2</v>
      </c>
      <c r="N12" s="35">
        <v>0.12</v>
      </c>
      <c r="O12" s="35">
        <v>0.18</v>
      </c>
      <c r="P12" s="35">
        <v>1E-3</v>
      </c>
      <c r="Q12" s="35">
        <v>7.0000000000000001E-3</v>
      </c>
      <c r="R12" s="38">
        <v>8.5000000000000006E-2</v>
      </c>
      <c r="S12" s="38"/>
      <c r="T12" s="38"/>
      <c r="U12" s="28"/>
      <c r="V12" s="28"/>
      <c r="W12" s="28"/>
      <c r="X12" s="40">
        <v>12.4</v>
      </c>
      <c r="Y12" s="40">
        <v>122.4</v>
      </c>
      <c r="Z12" s="42">
        <v>0.9</v>
      </c>
    </row>
    <row r="13" spans="1:26" ht="15" thickBot="1" x14ac:dyDescent="0.25">
      <c r="A13" s="43" t="s">
        <v>58</v>
      </c>
      <c r="B13" s="44">
        <v>0.75800000000000001</v>
      </c>
      <c r="C13" s="44">
        <v>0.875</v>
      </c>
      <c r="D13" s="44">
        <v>0.38</v>
      </c>
      <c r="E13" s="44">
        <v>0.34</v>
      </c>
      <c r="F13" s="44">
        <v>2.5000000000000001E-2</v>
      </c>
      <c r="G13" s="44">
        <v>4.0000000000000001E-3</v>
      </c>
      <c r="H13" s="45">
        <v>4</v>
      </c>
      <c r="I13" s="44">
        <v>5</v>
      </c>
      <c r="J13" s="44">
        <v>2</v>
      </c>
      <c r="K13" s="44">
        <v>5.76</v>
      </c>
      <c r="L13" s="44"/>
      <c r="M13" s="41">
        <v>5.6000000000000001E-2</v>
      </c>
      <c r="N13" s="38">
        <v>0.12</v>
      </c>
      <c r="O13" s="38">
        <v>0.18</v>
      </c>
      <c r="P13" s="38">
        <v>1E-3</v>
      </c>
      <c r="Q13" s="38">
        <v>7.0000000000000001E-3</v>
      </c>
      <c r="R13" s="38">
        <v>8.5000000000000006E-2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0.88194444444444453</v>
      </c>
      <c r="D16" s="145"/>
      <c r="E16" s="142" t="s">
        <v>77</v>
      </c>
      <c r="F16" s="143"/>
      <c r="G16" s="52">
        <v>0.93055555555555547</v>
      </c>
      <c r="H16" s="146" t="s">
        <v>78</v>
      </c>
      <c r="I16" s="147"/>
      <c r="J16" s="53">
        <v>50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0.89930555555555547</v>
      </c>
      <c r="R16" s="55">
        <v>0.91666666666666663</v>
      </c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0.88541666666666663</v>
      </c>
      <c r="D17" s="145"/>
      <c r="E17" s="142" t="s">
        <v>82</v>
      </c>
      <c r="F17" s="143"/>
      <c r="G17" s="52">
        <v>0.93263888888888891</v>
      </c>
      <c r="H17" s="146" t="s">
        <v>181</v>
      </c>
      <c r="I17" s="147"/>
      <c r="J17" s="53">
        <v>150</v>
      </c>
      <c r="K17" s="148" t="s">
        <v>83</v>
      </c>
      <c r="L17" s="143"/>
      <c r="M17" s="158" t="s">
        <v>750</v>
      </c>
      <c r="N17" s="149"/>
      <c r="O17" s="151"/>
      <c r="P17" s="58" t="s">
        <v>84</v>
      </c>
      <c r="Q17" s="54">
        <v>40</v>
      </c>
      <c r="R17" s="54" t="s">
        <v>752</v>
      </c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0.88750000000000007</v>
      </c>
      <c r="D18" s="145"/>
      <c r="E18" s="142" t="s">
        <v>183</v>
      </c>
      <c r="F18" s="143"/>
      <c r="G18" s="52">
        <v>0.94791666666666663</v>
      </c>
      <c r="H18" s="146" t="s">
        <v>87</v>
      </c>
      <c r="I18" s="147"/>
      <c r="J18" s="53">
        <v>20</v>
      </c>
      <c r="K18" s="159" t="s">
        <v>184</v>
      </c>
      <c r="L18" s="160"/>
      <c r="M18" s="159">
        <v>20</v>
      </c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0.8930555555555556</v>
      </c>
      <c r="D19" s="145"/>
      <c r="E19" s="142" t="s">
        <v>90</v>
      </c>
      <c r="F19" s="143"/>
      <c r="G19" s="52">
        <v>0.95000000000000007</v>
      </c>
      <c r="H19" s="159" t="s">
        <v>186</v>
      </c>
      <c r="I19" s="160"/>
      <c r="J19" s="60"/>
      <c r="K19" s="166" t="s">
        <v>91</v>
      </c>
      <c r="L19" s="147"/>
      <c r="M19" s="148">
        <v>9</v>
      </c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0.89444444444444438</v>
      </c>
      <c r="D20" s="145"/>
      <c r="E20" s="142" t="s">
        <v>188</v>
      </c>
      <c r="F20" s="143"/>
      <c r="G20" s="52">
        <v>0.95138888888888884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9</v>
      </c>
      <c r="R20" s="28">
        <v>3</v>
      </c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0.89583333333333337</v>
      </c>
      <c r="D21" s="145"/>
      <c r="E21" s="142" t="s">
        <v>192</v>
      </c>
      <c r="F21" s="143"/>
      <c r="G21" s="63">
        <v>0.97222222222222221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/>
      <c r="D22" s="145"/>
      <c r="E22" s="169" t="s">
        <v>194</v>
      </c>
      <c r="F22" s="160"/>
      <c r="G22" s="64">
        <v>0.97569444444444453</v>
      </c>
      <c r="H22" s="146" t="s">
        <v>81</v>
      </c>
      <c r="I22" s="147"/>
      <c r="J22" s="106">
        <v>1521</v>
      </c>
      <c r="K22" s="170" t="s">
        <v>77</v>
      </c>
      <c r="L22" s="171"/>
      <c r="M22" s="159">
        <v>1605</v>
      </c>
      <c r="N22" s="161"/>
      <c r="O22" s="164" t="s">
        <v>195</v>
      </c>
      <c r="P22" s="165"/>
      <c r="Q22" s="38">
        <v>80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 t="s">
        <v>753</v>
      </c>
      <c r="H23" s="146" t="s">
        <v>97</v>
      </c>
      <c r="I23" s="147"/>
      <c r="J23" s="53"/>
      <c r="K23" s="170" t="s">
        <v>197</v>
      </c>
      <c r="L23" s="171"/>
      <c r="M23" s="159">
        <v>1530</v>
      </c>
      <c r="N23" s="161"/>
      <c r="O23" s="164" t="s">
        <v>45</v>
      </c>
      <c r="P23" s="165"/>
      <c r="Q23" s="53">
        <v>12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/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>
        <v>50</v>
      </c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1610</v>
      </c>
      <c r="K25" s="166" t="s">
        <v>104</v>
      </c>
      <c r="L25" s="147"/>
      <c r="M25" s="148">
        <v>1500</v>
      </c>
      <c r="N25" s="149"/>
      <c r="O25" s="176" t="s">
        <v>200</v>
      </c>
      <c r="P25" s="177"/>
      <c r="Q25" s="38"/>
      <c r="R25" s="28"/>
      <c r="S25" s="28"/>
      <c r="T25" s="29"/>
      <c r="U25" s="178" t="s">
        <v>239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30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>
        <v>0.92361111111111116</v>
      </c>
      <c r="D27" s="145"/>
      <c r="E27" s="142" t="s">
        <v>106</v>
      </c>
      <c r="F27" s="143"/>
      <c r="G27" s="66">
        <v>70</v>
      </c>
      <c r="H27" s="187" t="s">
        <v>107</v>
      </c>
      <c r="I27" s="188"/>
      <c r="J27" s="189"/>
      <c r="K27" s="166">
        <v>2258.1999999999998</v>
      </c>
      <c r="L27" s="162"/>
      <c r="M27" s="162"/>
      <c r="N27" s="163"/>
      <c r="O27" s="167" t="s">
        <v>449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39</v>
      </c>
      <c r="D28" s="194"/>
      <c r="E28" s="142" t="s">
        <v>109</v>
      </c>
      <c r="F28" s="143"/>
      <c r="G28" s="67">
        <v>460</v>
      </c>
      <c r="H28" s="187" t="s">
        <v>110</v>
      </c>
      <c r="I28" s="188"/>
      <c r="J28" s="189"/>
      <c r="K28" s="166">
        <v>2258.4699999999998</v>
      </c>
      <c r="L28" s="162"/>
      <c r="M28" s="162"/>
      <c r="N28" s="163"/>
      <c r="O28" s="195" t="s">
        <v>448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893</v>
      </c>
      <c r="H29" s="187" t="s">
        <v>113</v>
      </c>
      <c r="I29" s="188"/>
      <c r="J29" s="189"/>
      <c r="K29" s="166">
        <v>2700</v>
      </c>
      <c r="L29" s="162"/>
      <c r="M29" s="162"/>
      <c r="N29" s="163"/>
      <c r="O29" s="195" t="s">
        <v>361</v>
      </c>
      <c r="P29" s="196"/>
      <c r="R29" s="53">
        <v>26</v>
      </c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>
        <v>55</v>
      </c>
      <c r="D30" s="194"/>
      <c r="E30" s="199" t="s">
        <v>206</v>
      </c>
      <c r="F30" s="200"/>
      <c r="G30" s="67">
        <v>1353</v>
      </c>
      <c r="H30" s="199" t="s">
        <v>115</v>
      </c>
      <c r="I30" s="201"/>
      <c r="J30" s="200"/>
      <c r="K30" s="202">
        <v>101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746</v>
      </c>
      <c r="C39" s="74"/>
      <c r="D39" s="74" t="s">
        <v>211</v>
      </c>
      <c r="E39" s="90" t="s">
        <v>273</v>
      </c>
      <c r="G39" s="74" t="s">
        <v>213</v>
      </c>
      <c r="H39" s="90" t="s">
        <v>274</v>
      </c>
      <c r="I39" s="90" t="s">
        <v>275</v>
      </c>
      <c r="J39" s="90" t="s">
        <v>276</v>
      </c>
      <c r="T39" s="93" t="s">
        <v>217</v>
      </c>
      <c r="U39" s="108" t="s">
        <v>277</v>
      </c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sqref="A1:Z40"/>
    </sheetView>
  </sheetViews>
  <sheetFormatPr defaultRowHeight="14.25" x14ac:dyDescent="0.2"/>
  <cols>
    <col min="1" max="1" width="9" style="90"/>
    <col min="2" max="2" width="10.5" style="90" customWidth="1"/>
    <col min="3" max="17" width="9" style="90"/>
    <col min="18" max="18" width="12.625" style="90" customWidth="1"/>
    <col min="19" max="16384" width="9" style="90"/>
  </cols>
  <sheetData>
    <row r="1" spans="1:27" ht="15" customHeight="1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158</v>
      </c>
      <c r="J1" s="15"/>
      <c r="K1" s="15" t="s">
        <v>159</v>
      </c>
      <c r="L1" s="17"/>
      <c r="M1" s="18"/>
      <c r="N1" s="19"/>
      <c r="O1" s="19"/>
      <c r="P1" s="114" t="s">
        <v>219</v>
      </c>
      <c r="Q1" s="114"/>
      <c r="R1" s="114"/>
      <c r="S1" s="114"/>
      <c r="T1" s="114"/>
      <c r="U1" s="114"/>
      <c r="V1" s="114"/>
      <c r="W1" s="20"/>
      <c r="X1" s="20"/>
      <c r="Y1" s="18"/>
      <c r="Z1" s="18"/>
      <c r="AA1" s="90" t="s">
        <v>160</v>
      </c>
    </row>
    <row r="2" spans="1:27" ht="15" customHeight="1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7" ht="14.25" customHeight="1" x14ac:dyDescent="0.2">
      <c r="A3" s="1" t="s">
        <v>260</v>
      </c>
      <c r="B3" s="22" t="s">
        <v>261</v>
      </c>
      <c r="C3" s="23">
        <v>10</v>
      </c>
      <c r="D3" s="134">
        <v>29</v>
      </c>
      <c r="E3" s="135"/>
      <c r="F3" s="117" t="s">
        <v>263</v>
      </c>
      <c r="G3" s="119"/>
      <c r="H3" s="117" t="s">
        <v>264</v>
      </c>
      <c r="I3" s="119"/>
      <c r="J3" s="136" t="s">
        <v>265</v>
      </c>
      <c r="K3" s="137"/>
      <c r="L3" s="136" t="s">
        <v>265</v>
      </c>
      <c r="M3" s="137"/>
      <c r="N3" s="117"/>
      <c r="O3" s="119"/>
      <c r="P3" s="117"/>
      <c r="Q3" s="119"/>
      <c r="R3" s="117"/>
      <c r="S3" s="118"/>
      <c r="T3" s="119"/>
      <c r="U3" s="120">
        <v>25.6</v>
      </c>
      <c r="V3" s="121"/>
      <c r="W3" s="121"/>
      <c r="X3" s="121"/>
      <c r="Y3" s="121"/>
      <c r="Z3" s="122"/>
    </row>
    <row r="4" spans="1:27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7" ht="27" x14ac:dyDescent="0.2">
      <c r="A5" s="2" t="s">
        <v>54</v>
      </c>
      <c r="B5" s="30" t="s">
        <v>248</v>
      </c>
      <c r="C5" s="30" t="s">
        <v>249</v>
      </c>
      <c r="D5" s="30" t="s">
        <v>266</v>
      </c>
      <c r="E5" s="30" t="s">
        <v>165</v>
      </c>
      <c r="F5" s="85" t="s">
        <v>250</v>
      </c>
      <c r="G5" s="85" t="s">
        <v>166</v>
      </c>
      <c r="H5" s="85" t="s">
        <v>167</v>
      </c>
      <c r="I5" s="85" t="s">
        <v>168</v>
      </c>
      <c r="J5" s="85" t="s">
        <v>251</v>
      </c>
      <c r="K5" s="85" t="s">
        <v>169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267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7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7" ht="27" x14ac:dyDescent="0.2">
      <c r="A7" s="2" t="s">
        <v>55</v>
      </c>
      <c r="B7" s="30" t="s">
        <v>254</v>
      </c>
      <c r="C7" s="30" t="s">
        <v>255</v>
      </c>
      <c r="D7" s="30" t="s">
        <v>266</v>
      </c>
      <c r="E7" s="30" t="s">
        <v>165</v>
      </c>
      <c r="F7" s="85" t="s">
        <v>250</v>
      </c>
      <c r="G7" s="85" t="s">
        <v>166</v>
      </c>
      <c r="H7" s="85" t="s">
        <v>167</v>
      </c>
      <c r="I7" s="85" t="s">
        <v>168</v>
      </c>
      <c r="J7" s="85" t="s">
        <v>251</v>
      </c>
      <c r="K7" s="85" t="s">
        <v>169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268</v>
      </c>
      <c r="S7" s="32"/>
      <c r="T7" s="32"/>
      <c r="U7" s="28"/>
      <c r="V7" s="28"/>
      <c r="W7" s="38"/>
      <c r="X7" s="40"/>
      <c r="Y7" s="40"/>
      <c r="Z7" s="42"/>
    </row>
    <row r="8" spans="1:27" ht="27" x14ac:dyDescent="0.2">
      <c r="A8" s="2" t="s">
        <v>176</v>
      </c>
      <c r="B8" s="3"/>
      <c r="C8" s="3">
        <v>0.81</v>
      </c>
      <c r="D8" s="35">
        <v>0.23</v>
      </c>
      <c r="E8" s="37">
        <v>0.3</v>
      </c>
      <c r="F8" s="35">
        <v>2.5999999999999999E-2</v>
      </c>
      <c r="G8" s="35">
        <v>1.6E-2</v>
      </c>
      <c r="H8" s="35">
        <v>3.97</v>
      </c>
      <c r="I8" s="35">
        <v>4.78</v>
      </c>
      <c r="J8" s="35">
        <v>1.81</v>
      </c>
      <c r="K8" s="35">
        <v>5.67</v>
      </c>
      <c r="L8" s="35">
        <v>0.28999999999999998</v>
      </c>
      <c r="M8" s="35"/>
      <c r="N8" s="35">
        <v>0.11</v>
      </c>
      <c r="O8" s="35">
        <v>0.25</v>
      </c>
      <c r="P8" s="35">
        <v>1.1999999999999999E-3</v>
      </c>
      <c r="Q8" s="35">
        <v>7.1000000000000004E-3</v>
      </c>
      <c r="R8" s="38">
        <v>3.4000000000000002E-2</v>
      </c>
      <c r="S8" s="39"/>
      <c r="T8" s="38"/>
      <c r="X8" s="90">
        <v>20.6</v>
      </c>
      <c r="Y8" s="90">
        <v>237.5</v>
      </c>
      <c r="Z8" s="90">
        <v>4</v>
      </c>
    </row>
    <row r="9" spans="1:27" ht="27" x14ac:dyDescent="0.2">
      <c r="A9" s="2" t="s">
        <v>56</v>
      </c>
      <c r="B9" s="38"/>
      <c r="C9" s="91">
        <v>0.83</v>
      </c>
      <c r="D9" s="40">
        <v>0.26</v>
      </c>
      <c r="E9" s="38">
        <v>0.31</v>
      </c>
      <c r="F9" s="38">
        <v>2.5999999999999999E-2</v>
      </c>
      <c r="G9" s="38">
        <v>7.0000000000000001E-3</v>
      </c>
      <c r="H9" s="38">
        <v>3.98</v>
      </c>
      <c r="I9" s="38">
        <v>4.79</v>
      </c>
      <c r="J9" s="38">
        <v>1.81</v>
      </c>
      <c r="K9" s="41">
        <v>5.74</v>
      </c>
      <c r="L9" s="41">
        <v>0.28000000000000003</v>
      </c>
      <c r="N9" s="104">
        <v>0.11</v>
      </c>
      <c r="O9" s="104">
        <v>0.25</v>
      </c>
      <c r="P9" s="104">
        <v>1E-3</v>
      </c>
      <c r="Q9" s="104">
        <v>7.0000000000000001E-3</v>
      </c>
      <c r="R9" s="38">
        <v>2.1999999999999999E-2</v>
      </c>
      <c r="S9" s="41"/>
      <c r="T9" s="38"/>
      <c r="U9" s="38"/>
      <c r="V9" s="35"/>
      <c r="W9" s="35"/>
      <c r="X9" s="35"/>
      <c r="Y9" s="35"/>
      <c r="Z9" s="38"/>
      <c r="AA9" s="38"/>
    </row>
    <row r="10" spans="1:27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  <c r="AA10" s="41"/>
    </row>
    <row r="11" spans="1:27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spans="1:27" ht="27" x14ac:dyDescent="0.2">
      <c r="A12" s="2" t="s">
        <v>177</v>
      </c>
      <c r="B12" s="38"/>
      <c r="C12" s="38">
        <v>0.82899999999999996</v>
      </c>
      <c r="D12" s="38">
        <v>0.26</v>
      </c>
      <c r="E12" s="79">
        <v>0.31</v>
      </c>
      <c r="F12" s="38">
        <v>2.5999999999999999E-2</v>
      </c>
      <c r="G12" s="38">
        <v>5.0000000000000001E-3</v>
      </c>
      <c r="H12" s="38">
        <v>4.0199999999999996</v>
      </c>
      <c r="I12" s="38">
        <v>4.75</v>
      </c>
      <c r="J12" s="38">
        <v>1.79</v>
      </c>
      <c r="K12" s="38">
        <v>5.82</v>
      </c>
      <c r="L12" s="38">
        <v>0.28000000000000003</v>
      </c>
      <c r="M12" s="38"/>
      <c r="N12" s="35">
        <v>0.11</v>
      </c>
      <c r="O12" s="35">
        <v>0.25</v>
      </c>
      <c r="P12" s="35">
        <v>1E-3</v>
      </c>
      <c r="Q12" s="35">
        <v>7.0000000000000001E-3</v>
      </c>
      <c r="R12" s="38">
        <v>2.4E-2</v>
      </c>
      <c r="S12" s="38"/>
      <c r="T12" s="38"/>
      <c r="U12" s="28"/>
      <c r="V12" s="28"/>
      <c r="W12" s="28"/>
      <c r="X12" s="40">
        <v>15</v>
      </c>
      <c r="Y12" s="40">
        <v>131.80000000000001</v>
      </c>
      <c r="Z12" s="42">
        <v>0.6</v>
      </c>
      <c r="AA12" s="105"/>
    </row>
    <row r="13" spans="1:27" ht="15" thickBot="1" x14ac:dyDescent="0.25">
      <c r="A13" s="43" t="s">
        <v>58</v>
      </c>
      <c r="B13" s="44">
        <v>0.76</v>
      </c>
      <c r="C13" s="44">
        <v>0.83299999999999996</v>
      </c>
      <c r="D13" s="44">
        <v>0.26</v>
      </c>
      <c r="E13" s="44">
        <v>0.31</v>
      </c>
      <c r="F13" s="44">
        <v>2.5999999999999999E-2</v>
      </c>
      <c r="G13" s="44">
        <v>5.0000000000000001E-3</v>
      </c>
      <c r="H13" s="45">
        <v>3.99</v>
      </c>
      <c r="I13" s="44">
        <v>4.75</v>
      </c>
      <c r="J13" s="44">
        <v>1.79</v>
      </c>
      <c r="K13" s="44">
        <v>5.82</v>
      </c>
      <c r="L13" s="44">
        <v>0.28000000000000003</v>
      </c>
      <c r="M13" s="41"/>
      <c r="N13" s="38">
        <v>0.11</v>
      </c>
      <c r="O13" s="38">
        <v>0.25</v>
      </c>
      <c r="P13" s="38">
        <v>1E-3</v>
      </c>
      <c r="Q13" s="38">
        <v>7.0000000000000001E-3</v>
      </c>
      <c r="R13" s="38">
        <v>2.1000000000000001E-2</v>
      </c>
      <c r="S13" s="44"/>
      <c r="T13" s="44"/>
      <c r="U13" s="46"/>
      <c r="V13" s="46"/>
      <c r="W13" s="46"/>
      <c r="X13" s="47"/>
      <c r="Y13" s="47"/>
      <c r="Z13" s="48"/>
    </row>
    <row r="14" spans="1:27" ht="15" customHeight="1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7" ht="14.25" customHeight="1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7" ht="14.25" customHeight="1" x14ac:dyDescent="0.2">
      <c r="A16" s="142" t="s">
        <v>179</v>
      </c>
      <c r="B16" s="143"/>
      <c r="C16" s="144">
        <v>0.77777777777777779</v>
      </c>
      <c r="D16" s="145"/>
      <c r="E16" s="142" t="s">
        <v>77</v>
      </c>
      <c r="F16" s="143"/>
      <c r="G16" s="52">
        <v>0.82638888888888884</v>
      </c>
      <c r="H16" s="146" t="s">
        <v>78</v>
      </c>
      <c r="I16" s="147"/>
      <c r="J16" s="53">
        <v>65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>
        <v>0.81597222222222221</v>
      </c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ht="14.25" customHeight="1" x14ac:dyDescent="0.2">
      <c r="A17" s="142" t="s">
        <v>81</v>
      </c>
      <c r="B17" s="143"/>
      <c r="C17" s="144">
        <v>0.78125</v>
      </c>
      <c r="D17" s="145"/>
      <c r="E17" s="142" t="s">
        <v>82</v>
      </c>
      <c r="F17" s="143"/>
      <c r="G17" s="52">
        <v>0.82777777777777783</v>
      </c>
      <c r="H17" s="146" t="s">
        <v>181</v>
      </c>
      <c r="I17" s="147"/>
      <c r="J17" s="53">
        <v>170</v>
      </c>
      <c r="K17" s="148" t="s">
        <v>83</v>
      </c>
      <c r="L17" s="143"/>
      <c r="M17" s="158" t="s">
        <v>279</v>
      </c>
      <c r="N17" s="149"/>
      <c r="O17" s="151"/>
      <c r="P17" s="58" t="s">
        <v>84</v>
      </c>
      <c r="Q17" s="54"/>
      <c r="R17" s="54" t="s">
        <v>278</v>
      </c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ht="14.25" customHeight="1" x14ac:dyDescent="0.2">
      <c r="A18" s="142" t="s">
        <v>86</v>
      </c>
      <c r="B18" s="143"/>
      <c r="C18" s="144">
        <v>0.78263888888888899</v>
      </c>
      <c r="D18" s="145"/>
      <c r="E18" s="142" t="s">
        <v>183</v>
      </c>
      <c r="F18" s="143"/>
      <c r="G18" s="52">
        <v>0.84375</v>
      </c>
      <c r="H18" s="146" t="s">
        <v>87</v>
      </c>
      <c r="I18" s="147"/>
      <c r="J18" s="53">
        <v>21</v>
      </c>
      <c r="K18" s="159" t="s">
        <v>184</v>
      </c>
      <c r="L18" s="160"/>
      <c r="M18" s="159"/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ht="14.25" customHeight="1" x14ac:dyDescent="0.2">
      <c r="A19" s="142" t="s">
        <v>89</v>
      </c>
      <c r="B19" s="143"/>
      <c r="C19" s="144">
        <v>0.78541666666666676</v>
      </c>
      <c r="D19" s="145"/>
      <c r="E19" s="142" t="s">
        <v>90</v>
      </c>
      <c r="F19" s="143"/>
      <c r="G19" s="52">
        <v>0.84583333333333333</v>
      </c>
      <c r="H19" s="159" t="s">
        <v>186</v>
      </c>
      <c r="I19" s="160"/>
      <c r="J19" s="60">
        <v>30</v>
      </c>
      <c r="K19" s="166" t="s">
        <v>91</v>
      </c>
      <c r="L19" s="147"/>
      <c r="M19" s="148">
        <v>8</v>
      </c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ht="14.25" customHeight="1" x14ac:dyDescent="0.2">
      <c r="A20" s="142" t="s">
        <v>87</v>
      </c>
      <c r="B20" s="143"/>
      <c r="C20" s="144">
        <v>0.79166666666666663</v>
      </c>
      <c r="D20" s="145"/>
      <c r="E20" s="142" t="s">
        <v>188</v>
      </c>
      <c r="F20" s="143"/>
      <c r="G20" s="52"/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6</v>
      </c>
      <c r="R20" s="28">
        <v>3</v>
      </c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ht="14.25" customHeight="1" x14ac:dyDescent="0.2">
      <c r="A21" s="142" t="s">
        <v>92</v>
      </c>
      <c r="B21" s="143"/>
      <c r="C21" s="144">
        <v>0.80208333333333337</v>
      </c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ht="14.25" customHeight="1" x14ac:dyDescent="0.2">
      <c r="A22" s="142" t="s">
        <v>94</v>
      </c>
      <c r="B22" s="143"/>
      <c r="C22" s="144">
        <v>0.80902777777777779</v>
      </c>
      <c r="D22" s="145"/>
      <c r="E22" s="169" t="s">
        <v>194</v>
      </c>
      <c r="F22" s="160"/>
      <c r="G22" s="64"/>
      <c r="H22" s="146" t="s">
        <v>81</v>
      </c>
      <c r="I22" s="147"/>
      <c r="J22" s="106" t="s">
        <v>283</v>
      </c>
      <c r="K22" s="170" t="s">
        <v>77</v>
      </c>
      <c r="L22" s="171"/>
      <c r="M22" s="159">
        <v>1597</v>
      </c>
      <c r="N22" s="161"/>
      <c r="O22" s="164" t="s">
        <v>195</v>
      </c>
      <c r="P22" s="165"/>
      <c r="Q22" s="38">
        <v>10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ht="14.25" customHeight="1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0.84722222222222221</v>
      </c>
      <c r="H23" s="146" t="s">
        <v>97</v>
      </c>
      <c r="I23" s="147"/>
      <c r="J23" s="53"/>
      <c r="K23" s="170" t="s">
        <v>197</v>
      </c>
      <c r="L23" s="171"/>
      <c r="M23" s="159"/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customHeight="1" x14ac:dyDescent="0.2">
      <c r="A24" s="142"/>
      <c r="B24" s="143"/>
      <c r="C24" s="144"/>
      <c r="D24" s="145"/>
      <c r="E24" s="142" t="s">
        <v>99</v>
      </c>
      <c r="F24" s="143"/>
      <c r="G24" s="109">
        <v>30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ht="14.25" customHeight="1" x14ac:dyDescent="0.2">
      <c r="A25" s="191" t="s">
        <v>199</v>
      </c>
      <c r="B25" s="192"/>
      <c r="C25" s="144">
        <v>0.85416666666666663</v>
      </c>
      <c r="D25" s="145"/>
      <c r="E25" s="142" t="s">
        <v>82</v>
      </c>
      <c r="F25" s="143"/>
      <c r="G25" s="65"/>
      <c r="H25" s="146" t="s">
        <v>103</v>
      </c>
      <c r="I25" s="147"/>
      <c r="J25" s="33" t="s">
        <v>284</v>
      </c>
      <c r="K25" s="166" t="s">
        <v>104</v>
      </c>
      <c r="L25" s="147"/>
      <c r="M25" s="148">
        <v>1507</v>
      </c>
      <c r="N25" s="149"/>
      <c r="O25" s="176" t="s">
        <v>200</v>
      </c>
      <c r="P25" s="177"/>
      <c r="Q25" s="38">
        <v>10</v>
      </c>
      <c r="R25" s="28"/>
      <c r="S25" s="28"/>
      <c r="T25" s="29"/>
      <c r="U25" s="178" t="s">
        <v>269</v>
      </c>
      <c r="V25" s="179"/>
      <c r="W25" s="179"/>
      <c r="X25" s="179"/>
      <c r="Y25" s="179"/>
      <c r="Z25" s="180"/>
    </row>
    <row r="26" spans="1:26" ht="14.25" customHeight="1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35</v>
      </c>
      <c r="R26" s="28">
        <v>30</v>
      </c>
      <c r="S26" s="28"/>
      <c r="T26" s="29"/>
      <c r="U26" s="181"/>
      <c r="V26" s="182"/>
      <c r="W26" s="182"/>
      <c r="X26" s="182"/>
      <c r="Y26" s="182"/>
      <c r="Z26" s="183"/>
    </row>
    <row r="27" spans="1:26" ht="14.25" customHeight="1" x14ac:dyDescent="0.2">
      <c r="A27" s="142" t="s">
        <v>103</v>
      </c>
      <c r="B27" s="143"/>
      <c r="C27" s="144" t="s">
        <v>280</v>
      </c>
      <c r="D27" s="145"/>
      <c r="E27" s="142" t="s">
        <v>106</v>
      </c>
      <c r="F27" s="143"/>
      <c r="G27" s="67">
        <v>100</v>
      </c>
      <c r="H27" s="187" t="s">
        <v>107</v>
      </c>
      <c r="I27" s="188"/>
      <c r="J27" s="189"/>
      <c r="K27" s="166">
        <v>2251.41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ht="14.25" customHeight="1" x14ac:dyDescent="0.2">
      <c r="A28" s="142" t="s">
        <v>108</v>
      </c>
      <c r="B28" s="143"/>
      <c r="C28" s="193">
        <v>41</v>
      </c>
      <c r="D28" s="194"/>
      <c r="E28" s="142" t="s">
        <v>109</v>
      </c>
      <c r="F28" s="143"/>
      <c r="G28" s="67" t="s">
        <v>282</v>
      </c>
      <c r="H28" s="187" t="s">
        <v>110</v>
      </c>
      <c r="I28" s="188"/>
      <c r="J28" s="189"/>
      <c r="K28" s="166">
        <v>2251.6799999999998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ht="14.25" customHeight="1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 t="s">
        <v>282</v>
      </c>
      <c r="H29" s="187" t="s">
        <v>113</v>
      </c>
      <c r="I29" s="188"/>
      <c r="J29" s="189"/>
      <c r="K29" s="166">
        <v>2700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customHeight="1" thickBot="1" x14ac:dyDescent="0.25">
      <c r="A30" s="197" t="s">
        <v>114</v>
      </c>
      <c r="B30" s="198"/>
      <c r="C30" s="193" t="s">
        <v>281</v>
      </c>
      <c r="D30" s="194"/>
      <c r="E30" s="199" t="s">
        <v>206</v>
      </c>
      <c r="F30" s="200"/>
      <c r="G30" s="68">
        <v>1395</v>
      </c>
      <c r="H30" s="199" t="s">
        <v>115</v>
      </c>
      <c r="I30" s="201"/>
      <c r="J30" s="200"/>
      <c r="K30" s="202">
        <f>2700/25.6</f>
        <v>105.46875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210</v>
      </c>
      <c r="B39" s="90">
        <v>5</v>
      </c>
      <c r="C39" s="74"/>
      <c r="D39" s="74" t="s">
        <v>211</v>
      </c>
      <c r="E39" s="90" t="s">
        <v>212</v>
      </c>
      <c r="G39" s="74" t="s">
        <v>213</v>
      </c>
      <c r="H39" s="90" t="s">
        <v>214</v>
      </c>
      <c r="I39" s="90" t="s">
        <v>215</v>
      </c>
      <c r="J39" s="90" t="s">
        <v>216</v>
      </c>
      <c r="T39" s="93" t="s">
        <v>217</v>
      </c>
      <c r="U39" s="108" t="s">
        <v>218</v>
      </c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opLeftCell="A10" workbookViewId="0">
      <selection sqref="A1:Z40"/>
    </sheetView>
  </sheetViews>
  <sheetFormatPr defaultRowHeight="14.25" x14ac:dyDescent="0.2"/>
  <cols>
    <col min="1" max="16384" width="9" style="90"/>
  </cols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745</v>
      </c>
      <c r="J1" s="15"/>
      <c r="K1" s="15" t="s">
        <v>159</v>
      </c>
      <c r="L1" s="17"/>
      <c r="M1" s="18"/>
      <c r="N1" s="19"/>
      <c r="O1" s="19"/>
      <c r="P1" s="114" t="s">
        <v>744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414</v>
      </c>
      <c r="B3" s="22" t="s">
        <v>415</v>
      </c>
      <c r="C3" s="23">
        <v>6</v>
      </c>
      <c r="D3" s="134">
        <v>33</v>
      </c>
      <c r="E3" s="135"/>
      <c r="F3" s="117" t="s">
        <v>416</v>
      </c>
      <c r="G3" s="119"/>
      <c r="H3" s="117" t="s">
        <v>348</v>
      </c>
      <c r="I3" s="119"/>
      <c r="J3" s="136" t="s">
        <v>418</v>
      </c>
      <c r="K3" s="137"/>
      <c r="L3" s="136" t="s">
        <v>419</v>
      </c>
      <c r="M3" s="137"/>
      <c r="N3" s="117"/>
      <c r="O3" s="119"/>
      <c r="P3" s="117"/>
      <c r="Q3" s="119"/>
      <c r="R3" s="117"/>
      <c r="S3" s="118"/>
      <c r="T3" s="119"/>
      <c r="U3" s="120">
        <v>25.02</v>
      </c>
      <c r="V3" s="121"/>
      <c r="W3" s="121"/>
      <c r="X3" s="121"/>
      <c r="Y3" s="121">
        <v>25.02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492</v>
      </c>
      <c r="C5" s="30" t="s">
        <v>686</v>
      </c>
      <c r="D5" s="30" t="s">
        <v>687</v>
      </c>
      <c r="E5" s="30" t="s">
        <v>165</v>
      </c>
      <c r="F5" s="85" t="s">
        <v>594</v>
      </c>
      <c r="G5" s="85" t="s">
        <v>166</v>
      </c>
      <c r="H5" s="85" t="s">
        <v>167</v>
      </c>
      <c r="I5" s="85" t="s">
        <v>496</v>
      </c>
      <c r="J5" s="85" t="s">
        <v>497</v>
      </c>
      <c r="K5" s="85" t="s">
        <v>543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690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/>
      <c r="C7" s="30" t="s">
        <v>686</v>
      </c>
      <c r="D7" s="30" t="s">
        <v>687</v>
      </c>
      <c r="E7" s="30" t="s">
        <v>165</v>
      </c>
      <c r="F7" s="85" t="s">
        <v>594</v>
      </c>
      <c r="G7" s="85" t="s">
        <v>166</v>
      </c>
      <c r="H7" s="85" t="s">
        <v>167</v>
      </c>
      <c r="I7" s="85" t="s">
        <v>496</v>
      </c>
      <c r="J7" s="85" t="s">
        <v>497</v>
      </c>
      <c r="K7" s="85" t="s">
        <v>543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175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0.85799999999999998</v>
      </c>
      <c r="D8" s="35">
        <v>0.187</v>
      </c>
      <c r="E8" s="37">
        <v>0.32900000000000001</v>
      </c>
      <c r="F8" s="35">
        <v>2.6700000000000002E-2</v>
      </c>
      <c r="G8" s="35">
        <v>1.0200000000000001E-2</v>
      </c>
      <c r="H8" s="35">
        <v>4.01</v>
      </c>
      <c r="I8" s="35">
        <v>4.82</v>
      </c>
      <c r="J8" s="35">
        <v>1.8420000000000001</v>
      </c>
      <c r="K8" s="35">
        <v>6.02</v>
      </c>
      <c r="L8" s="35">
        <v>0.38</v>
      </c>
      <c r="M8" s="35"/>
      <c r="N8" s="35">
        <v>0.12</v>
      </c>
      <c r="O8" s="35">
        <v>0.26700000000000002</v>
      </c>
      <c r="P8" s="35">
        <v>1.1999999999999999E-3</v>
      </c>
      <c r="Q8" s="35">
        <v>7.4999999999999997E-3</v>
      </c>
      <c r="R8" s="38">
        <v>2.1000000000000001E-2</v>
      </c>
      <c r="S8" s="39"/>
      <c r="T8" s="38"/>
      <c r="X8" s="90">
        <v>17.8</v>
      </c>
      <c r="Y8" s="90">
        <v>167.6</v>
      </c>
      <c r="Z8" s="90">
        <v>4.5</v>
      </c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M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>
        <v>0.79</v>
      </c>
      <c r="C12" s="38">
        <v>0.88700000000000001</v>
      </c>
      <c r="D12" s="38">
        <v>0.30299999999999999</v>
      </c>
      <c r="E12" s="79">
        <v>0.32</v>
      </c>
      <c r="F12" s="79">
        <v>2.69E-2</v>
      </c>
      <c r="G12" s="38">
        <v>5.0000000000000001E-3</v>
      </c>
      <c r="H12" s="38">
        <v>4.0199999999999996</v>
      </c>
      <c r="I12" s="38">
        <v>4.84</v>
      </c>
      <c r="J12" s="38">
        <v>1.855</v>
      </c>
      <c r="K12" s="38">
        <v>6.1</v>
      </c>
      <c r="L12" s="38">
        <v>0.39</v>
      </c>
      <c r="M12" s="38"/>
      <c r="N12" s="35">
        <v>0.12</v>
      </c>
      <c r="O12" s="35">
        <v>0.26</v>
      </c>
      <c r="P12" s="35">
        <v>1E-3</v>
      </c>
      <c r="Q12" s="35">
        <v>7.0000000000000001E-3</v>
      </c>
      <c r="R12" s="38">
        <v>3.3000000000000002E-2</v>
      </c>
      <c r="S12" s="38"/>
      <c r="T12" s="38"/>
      <c r="U12" s="28"/>
      <c r="V12" s="28"/>
      <c r="W12" s="28"/>
      <c r="X12" s="40">
        <v>17.600000000000001</v>
      </c>
      <c r="Y12" s="40">
        <v>131.30000000000001</v>
      </c>
      <c r="Z12" s="42">
        <v>0.8</v>
      </c>
    </row>
    <row r="13" spans="1:26" ht="15" thickBot="1" x14ac:dyDescent="0.25">
      <c r="A13" s="43" t="s">
        <v>58</v>
      </c>
      <c r="B13" s="44">
        <v>0.79</v>
      </c>
      <c r="C13" s="44">
        <v>0.89200000000000002</v>
      </c>
      <c r="D13" s="44">
        <v>0.3</v>
      </c>
      <c r="E13" s="44">
        <v>0.32</v>
      </c>
      <c r="F13" s="44">
        <v>2.5999999999999999E-2</v>
      </c>
      <c r="G13" s="44">
        <v>5.0000000000000001E-3</v>
      </c>
      <c r="H13" s="45">
        <v>4.01</v>
      </c>
      <c r="I13" s="44">
        <v>4.8099999999999996</v>
      </c>
      <c r="J13" s="44">
        <v>1.847</v>
      </c>
      <c r="K13" s="44">
        <v>6.1</v>
      </c>
      <c r="L13" s="44">
        <v>0.39</v>
      </c>
      <c r="M13" s="41"/>
      <c r="N13" s="38">
        <v>0.12</v>
      </c>
      <c r="O13" s="38" t="s">
        <v>769</v>
      </c>
      <c r="P13" s="38">
        <v>1E-3</v>
      </c>
      <c r="Q13" s="38">
        <v>7.0000000000000001E-3</v>
      </c>
      <c r="R13" s="38">
        <v>2.9000000000000001E-2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1.3888888888888888E-2</v>
      </c>
      <c r="D16" s="145"/>
      <c r="E16" s="142" t="s">
        <v>77</v>
      </c>
      <c r="F16" s="143"/>
      <c r="G16" s="52">
        <v>6.25E-2</v>
      </c>
      <c r="H16" s="146" t="s">
        <v>78</v>
      </c>
      <c r="I16" s="147"/>
      <c r="J16" s="53">
        <v>60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3.4722222222222224E-2</v>
      </c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 t="s">
        <v>763</v>
      </c>
      <c r="D17" s="145"/>
      <c r="E17" s="142" t="s">
        <v>82</v>
      </c>
      <c r="F17" s="143"/>
      <c r="G17" s="52">
        <v>6.5972222222222224E-2</v>
      </c>
      <c r="H17" s="146" t="s">
        <v>181</v>
      </c>
      <c r="I17" s="147"/>
      <c r="J17" s="53">
        <v>165</v>
      </c>
      <c r="K17" s="148" t="s">
        <v>83</v>
      </c>
      <c r="L17" s="143"/>
      <c r="M17" s="158" t="s">
        <v>182</v>
      </c>
      <c r="N17" s="149"/>
      <c r="O17" s="151"/>
      <c r="P17" s="58" t="s">
        <v>84</v>
      </c>
      <c r="Q17" s="54" t="s">
        <v>766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1.8749999999999999E-2</v>
      </c>
      <c r="D18" s="145"/>
      <c r="E18" s="142" t="s">
        <v>183</v>
      </c>
      <c r="F18" s="143"/>
      <c r="G18" s="52">
        <v>8.0555555555555561E-2</v>
      </c>
      <c r="H18" s="146" t="s">
        <v>87</v>
      </c>
      <c r="I18" s="147"/>
      <c r="J18" s="53">
        <v>22</v>
      </c>
      <c r="K18" s="159" t="s">
        <v>184</v>
      </c>
      <c r="L18" s="160"/>
      <c r="M18" s="159">
        <v>20</v>
      </c>
      <c r="N18" s="161"/>
      <c r="O18" s="150" t="s">
        <v>88</v>
      </c>
      <c r="P18" s="54" t="s">
        <v>80</v>
      </c>
      <c r="Q18" s="55">
        <v>3.4722222222222224E-2</v>
      </c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2.5694444444444447E-2</v>
      </c>
      <c r="D19" s="145"/>
      <c r="E19" s="142" t="s">
        <v>90</v>
      </c>
      <c r="F19" s="143"/>
      <c r="G19" s="52">
        <v>8.2638888888888887E-2</v>
      </c>
      <c r="H19" s="159" t="s">
        <v>186</v>
      </c>
      <c r="I19" s="160"/>
      <c r="J19" s="60"/>
      <c r="K19" s="166" t="s">
        <v>91</v>
      </c>
      <c r="L19" s="147"/>
      <c r="M19" s="148">
        <v>7</v>
      </c>
      <c r="N19" s="149"/>
      <c r="O19" s="151"/>
      <c r="P19" s="58" t="s">
        <v>84</v>
      </c>
      <c r="Q19" s="61">
        <v>39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2.6388888888888889E-2</v>
      </c>
      <c r="D20" s="145"/>
      <c r="E20" s="142" t="s">
        <v>188</v>
      </c>
      <c r="F20" s="143"/>
      <c r="G20" s="52">
        <v>8.3333333333333329E-2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10</v>
      </c>
      <c r="R20" s="28"/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3.4722222222222224E-2</v>
      </c>
      <c r="D21" s="145"/>
      <c r="E21" s="142" t="s">
        <v>192</v>
      </c>
      <c r="F21" s="143"/>
      <c r="G21" s="63">
        <v>8.8888888888888892E-2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/>
      <c r="D22" s="145"/>
      <c r="E22" s="169" t="s">
        <v>194</v>
      </c>
      <c r="F22" s="160"/>
      <c r="G22" s="64"/>
      <c r="H22" s="146" t="s">
        <v>81</v>
      </c>
      <c r="I22" s="147"/>
      <c r="J22" s="106">
        <v>1511</v>
      </c>
      <c r="K22" s="170" t="s">
        <v>77</v>
      </c>
      <c r="L22" s="171"/>
      <c r="M22" s="159">
        <v>1590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9.0277777777777776E-2</v>
      </c>
      <c r="H23" s="146" t="s">
        <v>97</v>
      </c>
      <c r="I23" s="147"/>
      <c r="J23" s="53"/>
      <c r="K23" s="170" t="s">
        <v>197</v>
      </c>
      <c r="L23" s="171"/>
      <c r="M23" s="159">
        <v>1530</v>
      </c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>
        <v>40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1610</v>
      </c>
      <c r="K25" s="166" t="s">
        <v>104</v>
      </c>
      <c r="L25" s="147"/>
      <c r="M25" s="148">
        <v>1500</v>
      </c>
      <c r="N25" s="149"/>
      <c r="O25" s="176" t="s">
        <v>200</v>
      </c>
      <c r="P25" s="177"/>
      <c r="Q25" s="38"/>
      <c r="R25" s="28"/>
      <c r="S25" s="28"/>
      <c r="T25" s="29"/>
      <c r="U25" s="178" t="s">
        <v>767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40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 t="s">
        <v>764</v>
      </c>
      <c r="D27" s="145"/>
      <c r="E27" s="142" t="s">
        <v>106</v>
      </c>
      <c r="F27" s="143"/>
      <c r="G27" s="67">
        <v>70</v>
      </c>
      <c r="H27" s="187" t="s">
        <v>107</v>
      </c>
      <c r="I27" s="188"/>
      <c r="J27" s="189"/>
      <c r="K27" s="166">
        <v>2258.4699999999998</v>
      </c>
      <c r="L27" s="162"/>
      <c r="M27" s="162"/>
      <c r="N27" s="163"/>
      <c r="O27" s="167" t="s">
        <v>449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40</v>
      </c>
      <c r="D28" s="194"/>
      <c r="E28" s="142" t="s">
        <v>109</v>
      </c>
      <c r="F28" s="143"/>
      <c r="G28" s="67">
        <v>417</v>
      </c>
      <c r="H28" s="187" t="s">
        <v>110</v>
      </c>
      <c r="I28" s="188"/>
      <c r="J28" s="189"/>
      <c r="K28" s="166">
        <v>2258.7199999999998</v>
      </c>
      <c r="L28" s="162"/>
      <c r="M28" s="162"/>
      <c r="N28" s="163"/>
      <c r="O28" s="195" t="s">
        <v>448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807</v>
      </c>
      <c r="H29" s="187" t="s">
        <v>113</v>
      </c>
      <c r="I29" s="188"/>
      <c r="J29" s="189"/>
      <c r="K29" s="166">
        <v>2500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 t="s">
        <v>765</v>
      </c>
      <c r="D30" s="194"/>
      <c r="E30" s="199" t="s">
        <v>206</v>
      </c>
      <c r="F30" s="200"/>
      <c r="G30" s="68">
        <v>1229</v>
      </c>
      <c r="H30" s="199" t="s">
        <v>115</v>
      </c>
      <c r="I30" s="201"/>
      <c r="J30" s="200"/>
      <c r="K30" s="202">
        <v>95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746</v>
      </c>
      <c r="C39" s="74"/>
      <c r="D39" s="74" t="s">
        <v>211</v>
      </c>
      <c r="E39" s="90" t="s">
        <v>273</v>
      </c>
      <c r="G39" s="74" t="s">
        <v>213</v>
      </c>
      <c r="H39" s="90" t="s">
        <v>274</v>
      </c>
      <c r="I39" s="90" t="s">
        <v>275</v>
      </c>
      <c r="J39" s="90" t="s">
        <v>276</v>
      </c>
      <c r="T39" s="93" t="s">
        <v>217</v>
      </c>
      <c r="U39" s="108" t="s">
        <v>277</v>
      </c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opLeftCell="A7" workbookViewId="0">
      <selection activeCell="Q27" sqref="Q27"/>
    </sheetView>
  </sheetViews>
  <sheetFormatPr defaultRowHeight="14.25" x14ac:dyDescent="0.2"/>
  <cols>
    <col min="1" max="16384" width="9" style="90"/>
  </cols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745</v>
      </c>
      <c r="J1" s="15"/>
      <c r="K1" s="15" t="s">
        <v>159</v>
      </c>
      <c r="L1" s="17"/>
      <c r="M1" s="18"/>
      <c r="N1" s="19"/>
      <c r="O1" s="19"/>
      <c r="P1" s="114" t="s">
        <v>744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770</v>
      </c>
      <c r="B3" s="22" t="s">
        <v>771</v>
      </c>
      <c r="C3" s="23">
        <v>10</v>
      </c>
      <c r="D3" s="134">
        <v>44</v>
      </c>
      <c r="E3" s="135"/>
      <c r="F3" s="117" t="s">
        <v>772</v>
      </c>
      <c r="G3" s="119"/>
      <c r="H3" s="117" t="s">
        <v>773</v>
      </c>
      <c r="I3" s="119"/>
      <c r="J3" s="136" t="s">
        <v>418</v>
      </c>
      <c r="K3" s="137"/>
      <c r="L3" s="136" t="s">
        <v>419</v>
      </c>
      <c r="M3" s="137"/>
      <c r="N3" s="117"/>
      <c r="O3" s="119"/>
      <c r="P3" s="117"/>
      <c r="Q3" s="119"/>
      <c r="R3" s="117"/>
      <c r="S3" s="118"/>
      <c r="T3" s="119"/>
      <c r="U3" s="120">
        <v>26.45</v>
      </c>
      <c r="V3" s="121"/>
      <c r="W3" s="121"/>
      <c r="X3" s="121"/>
      <c r="Y3" s="121">
        <v>26.45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569</v>
      </c>
      <c r="C5" s="30" t="s">
        <v>570</v>
      </c>
      <c r="D5" s="30" t="s">
        <v>266</v>
      </c>
      <c r="E5" s="30" t="s">
        <v>165</v>
      </c>
      <c r="F5" s="85" t="s">
        <v>571</v>
      </c>
      <c r="G5" s="85" t="s">
        <v>166</v>
      </c>
      <c r="H5" s="85" t="s">
        <v>469</v>
      </c>
      <c r="I5" s="85" t="s">
        <v>573</v>
      </c>
      <c r="J5" s="85" t="s">
        <v>251</v>
      </c>
      <c r="K5" s="85" t="s">
        <v>574</v>
      </c>
      <c r="L5" s="85" t="s">
        <v>170</v>
      </c>
      <c r="M5" s="85"/>
      <c r="N5" s="85" t="s">
        <v>252</v>
      </c>
      <c r="O5" s="85" t="s">
        <v>253</v>
      </c>
      <c r="P5" s="85" t="s">
        <v>575</v>
      </c>
      <c r="Q5" s="85" t="s">
        <v>576</v>
      </c>
      <c r="R5" s="85" t="s">
        <v>267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569</v>
      </c>
      <c r="C7" s="30" t="s">
        <v>570</v>
      </c>
      <c r="D7" s="30" t="s">
        <v>266</v>
      </c>
      <c r="E7" s="30" t="s">
        <v>165</v>
      </c>
      <c r="F7" s="85" t="s">
        <v>571</v>
      </c>
      <c r="G7" s="85" t="s">
        <v>166</v>
      </c>
      <c r="H7" s="85" t="s">
        <v>469</v>
      </c>
      <c r="I7" s="85" t="s">
        <v>573</v>
      </c>
      <c r="J7" s="85" t="s">
        <v>251</v>
      </c>
      <c r="K7" s="85" t="s">
        <v>574</v>
      </c>
      <c r="L7" s="85" t="s">
        <v>170</v>
      </c>
      <c r="M7" s="85"/>
      <c r="N7" s="85" t="s">
        <v>252</v>
      </c>
      <c r="O7" s="85" t="s">
        <v>253</v>
      </c>
      <c r="P7" s="85" t="s">
        <v>575</v>
      </c>
      <c r="Q7" s="85" t="s">
        <v>576</v>
      </c>
      <c r="R7" s="30" t="s">
        <v>577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0.77500000000000002</v>
      </c>
      <c r="D8" s="35">
        <v>0.2</v>
      </c>
      <c r="E8" s="37">
        <v>0.32</v>
      </c>
      <c r="F8" s="35">
        <v>2.5999999999999999E-2</v>
      </c>
      <c r="G8" s="35">
        <v>2.1000000000000001E-2</v>
      </c>
      <c r="H8" s="35">
        <v>3.86</v>
      </c>
      <c r="I8" s="35">
        <v>4.6500000000000004</v>
      </c>
      <c r="J8" s="35">
        <v>1.78</v>
      </c>
      <c r="K8" s="35">
        <v>5.54</v>
      </c>
      <c r="L8" s="35"/>
      <c r="M8" s="35"/>
      <c r="N8" s="35">
        <v>0.11</v>
      </c>
      <c r="O8" s="35">
        <v>0.25</v>
      </c>
      <c r="P8" s="35">
        <v>1E-3</v>
      </c>
      <c r="Q8" s="35">
        <v>7.0000000000000001E-3</v>
      </c>
      <c r="R8" s="38">
        <v>1.7999999999999999E-2</v>
      </c>
      <c r="S8" s="39"/>
      <c r="T8" s="38"/>
      <c r="X8" s="90">
        <v>21.8</v>
      </c>
      <c r="Y8" s="90">
        <v>143.80000000000001</v>
      </c>
      <c r="Z8" s="90">
        <v>4.3</v>
      </c>
    </row>
    <row r="9" spans="1:26" ht="27" x14ac:dyDescent="0.2">
      <c r="A9" s="2" t="s">
        <v>56</v>
      </c>
      <c r="B9" s="38"/>
      <c r="C9" s="91">
        <v>0.81399999999999995</v>
      </c>
      <c r="D9" s="40">
        <v>0.22</v>
      </c>
      <c r="E9" s="38">
        <v>0.32</v>
      </c>
      <c r="F9" s="38">
        <v>2.5999999999999999E-2</v>
      </c>
      <c r="G9" s="38">
        <v>8.9999999999999993E-3</v>
      </c>
      <c r="H9" s="38">
        <v>4</v>
      </c>
      <c r="I9" s="38">
        <v>4.6399999999999997</v>
      </c>
      <c r="J9" s="38">
        <v>1.8</v>
      </c>
      <c r="K9" s="41">
        <v>5.64</v>
      </c>
      <c r="L9" s="41"/>
      <c r="M9" s="41"/>
      <c r="N9" s="104">
        <v>0.11</v>
      </c>
      <c r="O9" s="104">
        <v>0.25</v>
      </c>
      <c r="P9" s="104">
        <v>1E-3</v>
      </c>
      <c r="Q9" s="104">
        <v>7.0000000000000001E-3</v>
      </c>
      <c r="R9" s="38">
        <v>8.9999999999999993E-3</v>
      </c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0.81899999999999995</v>
      </c>
      <c r="D12" s="38">
        <v>0.249</v>
      </c>
      <c r="E12" s="79">
        <v>0.32</v>
      </c>
      <c r="F12" s="79">
        <v>2.5999999999999999E-2</v>
      </c>
      <c r="G12" s="38">
        <v>7.0000000000000001E-3</v>
      </c>
      <c r="H12" s="38">
        <v>4.03</v>
      </c>
      <c r="I12" s="38">
        <v>4.5999999999999996</v>
      </c>
      <c r="J12" s="38">
        <v>1.78</v>
      </c>
      <c r="K12" s="38">
        <v>5.66</v>
      </c>
      <c r="L12" s="38"/>
      <c r="M12" s="38"/>
      <c r="N12" s="104">
        <v>0.11</v>
      </c>
      <c r="O12" s="104">
        <v>0.25</v>
      </c>
      <c r="P12" s="104">
        <v>1E-3</v>
      </c>
      <c r="Q12" s="104">
        <v>7.0000000000000001E-3</v>
      </c>
      <c r="R12" s="38">
        <v>2.5000000000000001E-2</v>
      </c>
      <c r="S12" s="38"/>
      <c r="T12" s="38"/>
      <c r="U12" s="28"/>
      <c r="V12" s="28"/>
      <c r="W12" s="28"/>
      <c r="X12" s="40">
        <v>16.3</v>
      </c>
      <c r="Y12" s="40">
        <v>116.4</v>
      </c>
      <c r="Z12" s="42">
        <v>1</v>
      </c>
    </row>
    <row r="13" spans="1:26" ht="15" thickBot="1" x14ac:dyDescent="0.25">
      <c r="A13" s="43" t="s">
        <v>58</v>
      </c>
      <c r="B13" s="44">
        <v>0.77100000000000002</v>
      </c>
      <c r="C13" s="44">
        <v>0.83199999999999996</v>
      </c>
      <c r="D13" s="44">
        <v>0.24</v>
      </c>
      <c r="E13" s="44">
        <v>0.32</v>
      </c>
      <c r="F13" s="44">
        <v>2.5999999999999999E-2</v>
      </c>
      <c r="G13" s="44">
        <v>0.01</v>
      </c>
      <c r="H13" s="45">
        <v>4.01</v>
      </c>
      <c r="I13" s="44">
        <v>4.62</v>
      </c>
      <c r="J13" s="44">
        <v>1.79</v>
      </c>
      <c r="K13" s="44">
        <v>5.66</v>
      </c>
      <c r="L13" s="44"/>
      <c r="M13" s="41"/>
      <c r="N13" s="104">
        <v>0.11</v>
      </c>
      <c r="O13" s="104">
        <v>0.25</v>
      </c>
      <c r="P13" s="104">
        <v>1E-3</v>
      </c>
      <c r="Q13" s="104">
        <v>7.0000000000000001E-3</v>
      </c>
      <c r="R13" s="38">
        <v>2.1999999999999999E-2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0.17361111111111113</v>
      </c>
      <c r="D16" s="145"/>
      <c r="E16" s="142" t="s">
        <v>77</v>
      </c>
      <c r="F16" s="143"/>
      <c r="G16" s="52">
        <v>0.22222222222222221</v>
      </c>
      <c r="H16" s="146" t="s">
        <v>78</v>
      </c>
      <c r="I16" s="147"/>
      <c r="J16" s="53">
        <v>50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>
        <v>0.20138888888888887</v>
      </c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0.17708333333333334</v>
      </c>
      <c r="D17" s="145"/>
      <c r="E17" s="142" t="s">
        <v>82</v>
      </c>
      <c r="F17" s="143"/>
      <c r="G17" s="52">
        <v>0.22361111111111109</v>
      </c>
      <c r="H17" s="146" t="s">
        <v>181</v>
      </c>
      <c r="I17" s="147"/>
      <c r="J17" s="53">
        <v>155</v>
      </c>
      <c r="K17" s="148" t="s">
        <v>83</v>
      </c>
      <c r="L17" s="143"/>
      <c r="M17" s="158" t="s">
        <v>279</v>
      </c>
      <c r="N17" s="149"/>
      <c r="O17" s="151"/>
      <c r="P17" s="58" t="s">
        <v>84</v>
      </c>
      <c r="Q17" s="54"/>
      <c r="R17" s="54" t="s">
        <v>779</v>
      </c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0.17916666666666667</v>
      </c>
      <c r="D18" s="145"/>
      <c r="E18" s="142" t="s">
        <v>183</v>
      </c>
      <c r="F18" s="143"/>
      <c r="G18" s="52">
        <v>0.23750000000000002</v>
      </c>
      <c r="H18" s="146" t="s">
        <v>87</v>
      </c>
      <c r="I18" s="147"/>
      <c r="J18" s="53">
        <v>20</v>
      </c>
      <c r="K18" s="159" t="s">
        <v>184</v>
      </c>
      <c r="L18" s="160"/>
      <c r="M18" s="159"/>
      <c r="N18" s="161"/>
      <c r="O18" s="150" t="s">
        <v>88</v>
      </c>
      <c r="P18" s="54" t="s">
        <v>80</v>
      </c>
      <c r="Q18" s="55">
        <v>0.19444444444444445</v>
      </c>
      <c r="R18" s="55">
        <v>0.20138888888888887</v>
      </c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0.18402777777777779</v>
      </c>
      <c r="D19" s="145"/>
      <c r="E19" s="142" t="s">
        <v>90</v>
      </c>
      <c r="F19" s="143"/>
      <c r="G19" s="52">
        <v>0.23750000000000002</v>
      </c>
      <c r="H19" s="159" t="s">
        <v>186</v>
      </c>
      <c r="I19" s="160"/>
      <c r="J19" s="60">
        <v>23</v>
      </c>
      <c r="K19" s="166" t="s">
        <v>91</v>
      </c>
      <c r="L19" s="147"/>
      <c r="M19" s="148"/>
      <c r="N19" s="149"/>
      <c r="O19" s="151"/>
      <c r="P19" s="58" t="s">
        <v>84</v>
      </c>
      <c r="Q19" s="61">
        <v>10</v>
      </c>
      <c r="R19" s="61">
        <v>6</v>
      </c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0.18611111111111112</v>
      </c>
      <c r="D20" s="145"/>
      <c r="E20" s="142" t="s">
        <v>188</v>
      </c>
      <c r="F20" s="143"/>
      <c r="G20" s="52"/>
      <c r="H20" s="146" t="s">
        <v>778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12</v>
      </c>
      <c r="R20" s="28">
        <v>6</v>
      </c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0.19444444444444445</v>
      </c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>
        <v>0.20486111111111113</v>
      </c>
      <c r="D22" s="145"/>
      <c r="E22" s="169" t="s">
        <v>194</v>
      </c>
      <c r="F22" s="160"/>
      <c r="G22" s="64"/>
      <c r="H22" s="146" t="s">
        <v>81</v>
      </c>
      <c r="I22" s="147"/>
      <c r="J22" s="106" t="s">
        <v>776</v>
      </c>
      <c r="K22" s="170" t="s">
        <v>77</v>
      </c>
      <c r="L22" s="171"/>
      <c r="M22" s="159">
        <v>1596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0.23958333333333334</v>
      </c>
      <c r="H23" s="146" t="s">
        <v>97</v>
      </c>
      <c r="I23" s="147"/>
      <c r="J23" s="53"/>
      <c r="K23" s="170" t="s">
        <v>197</v>
      </c>
      <c r="L23" s="171"/>
      <c r="M23" s="159"/>
      <c r="N23" s="161"/>
      <c r="O23" s="164" t="s">
        <v>45</v>
      </c>
      <c r="P23" s="165"/>
      <c r="Q23" s="53">
        <v>8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>
        <v>25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>
        <v>60</v>
      </c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>
        <v>0.24652777777777779</v>
      </c>
      <c r="D25" s="145"/>
      <c r="E25" s="142" t="s">
        <v>82</v>
      </c>
      <c r="F25" s="143"/>
      <c r="G25" s="65"/>
      <c r="H25" s="146" t="s">
        <v>103</v>
      </c>
      <c r="I25" s="147"/>
      <c r="J25" s="33" t="s">
        <v>777</v>
      </c>
      <c r="K25" s="166" t="s">
        <v>104</v>
      </c>
      <c r="L25" s="147"/>
      <c r="M25" s="148">
        <v>1525</v>
      </c>
      <c r="N25" s="149"/>
      <c r="O25" s="176" t="s">
        <v>200</v>
      </c>
      <c r="P25" s="177"/>
      <c r="Q25" s="38"/>
      <c r="R25" s="28"/>
      <c r="S25" s="28"/>
      <c r="T25" s="29"/>
      <c r="U25" s="178" t="s">
        <v>398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50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 t="s">
        <v>774</v>
      </c>
      <c r="D27" s="145"/>
      <c r="E27" s="142" t="s">
        <v>106</v>
      </c>
      <c r="F27" s="143"/>
      <c r="G27" s="67">
        <v>70</v>
      </c>
      <c r="H27" s="187" t="s">
        <v>107</v>
      </c>
      <c r="I27" s="188"/>
      <c r="J27" s="189"/>
      <c r="K27" s="166">
        <v>2258.7199999999998</v>
      </c>
      <c r="L27" s="162"/>
      <c r="M27" s="162"/>
      <c r="N27" s="163"/>
      <c r="O27" s="167" t="s">
        <v>449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46</v>
      </c>
      <c r="D28" s="194"/>
      <c r="E28" s="142" t="s">
        <v>109</v>
      </c>
      <c r="F28" s="143"/>
      <c r="G28" s="67">
        <v>389</v>
      </c>
      <c r="H28" s="187" t="s">
        <v>110</v>
      </c>
      <c r="I28" s="188"/>
      <c r="J28" s="189"/>
      <c r="K28" s="166">
        <v>2259.0100000000002</v>
      </c>
      <c r="L28" s="162"/>
      <c r="M28" s="162"/>
      <c r="N28" s="163"/>
      <c r="O28" s="195" t="s">
        <v>448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805</v>
      </c>
      <c r="H29" s="187" t="s">
        <v>113</v>
      </c>
      <c r="I29" s="188"/>
      <c r="J29" s="189"/>
      <c r="K29" s="166">
        <v>2900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 t="s">
        <v>775</v>
      </c>
      <c r="D30" s="194"/>
      <c r="E30" s="199" t="s">
        <v>206</v>
      </c>
      <c r="F30" s="200"/>
      <c r="G30" s="68">
        <v>1194</v>
      </c>
      <c r="H30" s="199" t="s">
        <v>115</v>
      </c>
      <c r="I30" s="201"/>
      <c r="J30" s="200"/>
      <c r="K30" s="202">
        <f>2900/26.45</f>
        <v>109.64083175803403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746</v>
      </c>
      <c r="C39" s="74"/>
      <c r="D39" s="74" t="s">
        <v>211</v>
      </c>
      <c r="E39" s="90" t="s">
        <v>273</v>
      </c>
      <c r="G39" s="74" t="s">
        <v>213</v>
      </c>
      <c r="H39" s="90" t="s">
        <v>274</v>
      </c>
      <c r="I39" s="90" t="s">
        <v>275</v>
      </c>
      <c r="J39" s="90" t="s">
        <v>276</v>
      </c>
      <c r="T39" s="93" t="s">
        <v>217</v>
      </c>
      <c r="U39" s="108" t="s">
        <v>277</v>
      </c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P10" workbookViewId="0">
      <selection sqref="A1:Z40"/>
    </sheetView>
  </sheetViews>
  <sheetFormatPr defaultRowHeight="14.25" x14ac:dyDescent="0.2"/>
  <sheetData>
    <row r="1" spans="1:26" ht="15" customHeight="1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783</v>
      </c>
      <c r="I1" s="90"/>
      <c r="J1" s="15"/>
      <c r="K1" s="15" t="s">
        <v>159</v>
      </c>
      <c r="L1" s="17"/>
      <c r="M1" s="18"/>
      <c r="N1" s="19"/>
      <c r="O1" s="19"/>
      <c r="P1" s="114" t="s">
        <v>784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customHeight="1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ht="14.25" customHeight="1" x14ac:dyDescent="0.2">
      <c r="A3" s="1" t="s">
        <v>780</v>
      </c>
      <c r="B3" s="22" t="s">
        <v>781</v>
      </c>
      <c r="C3" s="23">
        <v>6</v>
      </c>
      <c r="D3" s="134">
        <v>42</v>
      </c>
      <c r="E3" s="135"/>
      <c r="F3" s="117" t="s">
        <v>782</v>
      </c>
      <c r="G3" s="119"/>
      <c r="H3" s="117" t="s">
        <v>348</v>
      </c>
      <c r="I3" s="119"/>
      <c r="J3" s="136" t="s">
        <v>418</v>
      </c>
      <c r="K3" s="137"/>
      <c r="L3" s="136" t="s">
        <v>419</v>
      </c>
      <c r="M3" s="137"/>
      <c r="N3" s="117"/>
      <c r="O3" s="119"/>
      <c r="P3" s="117"/>
      <c r="Q3" s="119"/>
      <c r="R3" s="117"/>
      <c r="S3" s="118"/>
      <c r="T3" s="119"/>
      <c r="U3" s="120">
        <v>26.51</v>
      </c>
      <c r="V3" s="121"/>
      <c r="W3" s="121"/>
      <c r="X3" s="121"/>
      <c r="Y3" s="121">
        <v>26.51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248</v>
      </c>
      <c r="C5" s="30" t="s">
        <v>331</v>
      </c>
      <c r="D5" s="30" t="s">
        <v>164</v>
      </c>
      <c r="E5" s="30" t="s">
        <v>165</v>
      </c>
      <c r="F5" s="85" t="s">
        <v>334</v>
      </c>
      <c r="G5" s="85" t="s">
        <v>166</v>
      </c>
      <c r="H5" s="85" t="s">
        <v>335</v>
      </c>
      <c r="I5" s="85" t="s">
        <v>336</v>
      </c>
      <c r="J5" s="85" t="s">
        <v>337</v>
      </c>
      <c r="K5" s="85" t="s">
        <v>338</v>
      </c>
      <c r="L5" s="85" t="s">
        <v>170</v>
      </c>
      <c r="M5" s="85" t="s">
        <v>340</v>
      </c>
      <c r="N5" s="85" t="s">
        <v>230</v>
      </c>
      <c r="O5" s="85" t="s">
        <v>230</v>
      </c>
      <c r="P5" s="85" t="s">
        <v>171</v>
      </c>
      <c r="Q5" s="85" t="s">
        <v>172</v>
      </c>
      <c r="R5" s="85" t="s">
        <v>342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248</v>
      </c>
      <c r="C7" s="30" t="s">
        <v>430</v>
      </c>
      <c r="D7" s="30" t="s">
        <v>164</v>
      </c>
      <c r="E7" s="30" t="s">
        <v>165</v>
      </c>
      <c r="F7" s="85" t="s">
        <v>334</v>
      </c>
      <c r="G7" s="85" t="s">
        <v>166</v>
      </c>
      <c r="H7" s="85" t="s">
        <v>335</v>
      </c>
      <c r="I7" s="85" t="s">
        <v>336</v>
      </c>
      <c r="J7" s="85" t="s">
        <v>337</v>
      </c>
      <c r="K7" s="85" t="s">
        <v>338</v>
      </c>
      <c r="L7" s="85" t="s">
        <v>170</v>
      </c>
      <c r="M7" s="85" t="s">
        <v>340</v>
      </c>
      <c r="N7" s="85" t="s">
        <v>230</v>
      </c>
      <c r="O7" s="85" t="s">
        <v>230</v>
      </c>
      <c r="P7" s="85" t="s">
        <v>171</v>
      </c>
      <c r="Q7" s="85" t="s">
        <v>172</v>
      </c>
      <c r="R7" s="30" t="s">
        <v>343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0.78</v>
      </c>
      <c r="D8" s="35">
        <v>0.32</v>
      </c>
      <c r="E8" s="37">
        <v>0.31</v>
      </c>
      <c r="F8" s="35">
        <v>2.7E-2</v>
      </c>
      <c r="G8" s="35">
        <v>8.0000000000000002E-3</v>
      </c>
      <c r="H8" s="35">
        <v>3.88</v>
      </c>
      <c r="I8" s="35">
        <v>4.8600000000000003</v>
      </c>
      <c r="J8" s="35">
        <v>1.92</v>
      </c>
      <c r="K8" s="35">
        <v>5.84</v>
      </c>
      <c r="L8" s="35">
        <v>0.27</v>
      </c>
      <c r="M8" s="35">
        <v>5.1999999999999998E-2</v>
      </c>
      <c r="N8" s="35">
        <v>0.13</v>
      </c>
      <c r="O8" s="35">
        <v>0.19</v>
      </c>
      <c r="P8" s="35">
        <v>1.2999999999999999E-3</v>
      </c>
      <c r="Q8" s="35">
        <v>8.0000000000000002E-3</v>
      </c>
      <c r="R8" s="38">
        <v>2.5999999999999999E-2</v>
      </c>
      <c r="S8" s="39"/>
      <c r="T8" s="38"/>
      <c r="U8" s="90"/>
      <c r="V8" s="90"/>
      <c r="W8" s="90"/>
      <c r="X8" s="90">
        <v>20.3</v>
      </c>
      <c r="Y8" s="90">
        <v>195.4</v>
      </c>
      <c r="Z8" s="90">
        <v>4.3</v>
      </c>
    </row>
    <row r="9" spans="1:26" ht="27" x14ac:dyDescent="0.2">
      <c r="A9" s="2" t="s">
        <v>56</v>
      </c>
      <c r="B9" s="38"/>
      <c r="C9" s="91">
        <v>0.86</v>
      </c>
      <c r="D9" s="40">
        <v>0.36</v>
      </c>
      <c r="E9" s="38">
        <v>0.31</v>
      </c>
      <c r="F9" s="38">
        <v>2.7E-2</v>
      </c>
      <c r="G9" s="38">
        <v>6.0000000000000001E-3</v>
      </c>
      <c r="H9" s="38">
        <v>3.93</v>
      </c>
      <c r="I9" s="38">
        <v>4.9000000000000004</v>
      </c>
      <c r="J9" s="38">
        <v>1.95</v>
      </c>
      <c r="K9" s="41">
        <v>5.84</v>
      </c>
      <c r="L9" s="41">
        <v>0.27</v>
      </c>
      <c r="M9" s="41">
        <v>0.06</v>
      </c>
      <c r="N9" s="104">
        <v>0.13</v>
      </c>
      <c r="O9" s="104">
        <v>0.18</v>
      </c>
      <c r="P9" s="104">
        <v>1.4E-3</v>
      </c>
      <c r="Q9" s="104">
        <v>8.0000000000000002E-3</v>
      </c>
      <c r="R9" s="38">
        <v>0.112</v>
      </c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J10" s="90"/>
      <c r="K10" s="90"/>
      <c r="L10" s="90"/>
      <c r="M10" s="90"/>
      <c r="N10" s="90"/>
      <c r="O10" s="90"/>
      <c r="P10" s="90"/>
      <c r="Q10" s="90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J11" s="90"/>
      <c r="K11" s="90"/>
      <c r="L11" s="90"/>
      <c r="M11" s="90"/>
      <c r="N11" s="90"/>
      <c r="O11" s="90"/>
      <c r="P11" s="90"/>
      <c r="Q11" s="90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0.87</v>
      </c>
      <c r="D12" s="38">
        <v>0.4</v>
      </c>
      <c r="E12" s="79">
        <v>0.31</v>
      </c>
      <c r="F12" s="79">
        <v>2.8000000000000001E-2</v>
      </c>
      <c r="G12" s="38">
        <v>4.0000000000000001E-3</v>
      </c>
      <c r="H12" s="38">
        <v>3.93</v>
      </c>
      <c r="I12" s="38">
        <v>4.92</v>
      </c>
      <c r="J12" s="38">
        <v>1.96</v>
      </c>
      <c r="K12" s="38">
        <v>5.81</v>
      </c>
      <c r="L12" s="38">
        <v>0.27</v>
      </c>
      <c r="M12" s="38">
        <v>6.4000000000000001E-2</v>
      </c>
      <c r="N12" s="35">
        <v>0.13</v>
      </c>
      <c r="O12" s="35">
        <v>0.18</v>
      </c>
      <c r="P12" s="35">
        <v>1.2999999999999999E-3</v>
      </c>
      <c r="Q12" s="35">
        <v>8.0000000000000002E-3</v>
      </c>
      <c r="R12" s="38">
        <v>8.5999999999999993E-2</v>
      </c>
      <c r="S12" s="38"/>
      <c r="T12" s="38"/>
      <c r="U12" s="28"/>
      <c r="V12" s="28"/>
      <c r="W12" s="28"/>
      <c r="X12" s="40">
        <v>10.9</v>
      </c>
      <c r="Y12" s="40">
        <v>108.3</v>
      </c>
      <c r="Z12" s="42">
        <v>0.7</v>
      </c>
    </row>
    <row r="13" spans="1:26" ht="15" thickBot="1" x14ac:dyDescent="0.25">
      <c r="A13" s="43" t="s">
        <v>58</v>
      </c>
      <c r="B13" s="44">
        <v>0.76</v>
      </c>
      <c r="C13" s="44">
        <v>0.86</v>
      </c>
      <c r="D13" s="44">
        <v>0.4</v>
      </c>
      <c r="E13" s="44">
        <v>0.31</v>
      </c>
      <c r="F13" s="44">
        <v>2.7E-2</v>
      </c>
      <c r="G13" s="44">
        <v>4.0000000000000001E-3</v>
      </c>
      <c r="H13" s="45">
        <v>3.92</v>
      </c>
      <c r="I13" s="44">
        <v>4.95</v>
      </c>
      <c r="J13" s="44">
        <v>1.98</v>
      </c>
      <c r="K13" s="44">
        <v>5.76</v>
      </c>
      <c r="L13" s="44">
        <v>0.27</v>
      </c>
      <c r="M13" s="41">
        <v>6.4000000000000001E-2</v>
      </c>
      <c r="N13" s="38">
        <v>0.13</v>
      </c>
      <c r="O13" s="38">
        <v>0.18</v>
      </c>
      <c r="P13" s="38">
        <v>14</v>
      </c>
      <c r="Q13" s="38">
        <v>8.0000000000000002E-3</v>
      </c>
      <c r="R13" s="38">
        <v>8.3000000000000004E-2</v>
      </c>
      <c r="S13" s="44"/>
      <c r="T13" s="44"/>
      <c r="U13" s="46"/>
      <c r="V13" s="46"/>
      <c r="W13" s="46"/>
      <c r="X13" s="47"/>
      <c r="Y13" s="47"/>
      <c r="Z13" s="48"/>
    </row>
    <row r="14" spans="1:26" ht="15" customHeight="1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ht="14.25" customHeight="1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ht="14.25" customHeight="1" x14ac:dyDescent="0.2">
      <c r="A16" s="142" t="s">
        <v>179</v>
      </c>
      <c r="B16" s="143"/>
      <c r="C16" s="144">
        <v>0.31944444444444448</v>
      </c>
      <c r="D16" s="145"/>
      <c r="E16" s="142" t="s">
        <v>77</v>
      </c>
      <c r="F16" s="143"/>
      <c r="G16" s="52">
        <v>0.38541666666666669</v>
      </c>
      <c r="H16" s="146" t="s">
        <v>78</v>
      </c>
      <c r="I16" s="147"/>
      <c r="J16" s="53">
        <v>60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0.34722222222222227</v>
      </c>
      <c r="R16" s="55">
        <v>0.3576388888888889</v>
      </c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ht="14.25" customHeight="1" x14ac:dyDescent="0.2">
      <c r="A17" s="142" t="s">
        <v>81</v>
      </c>
      <c r="B17" s="143"/>
      <c r="C17" s="144">
        <v>0.32291666666666669</v>
      </c>
      <c r="D17" s="145"/>
      <c r="E17" s="142" t="s">
        <v>82</v>
      </c>
      <c r="F17" s="143"/>
      <c r="G17" s="52">
        <v>0.3888888888888889</v>
      </c>
      <c r="H17" s="146" t="s">
        <v>181</v>
      </c>
      <c r="I17" s="147"/>
      <c r="J17" s="53">
        <v>165</v>
      </c>
      <c r="K17" s="148" t="s">
        <v>83</v>
      </c>
      <c r="L17" s="143"/>
      <c r="M17" s="158" t="s">
        <v>182</v>
      </c>
      <c r="N17" s="149"/>
      <c r="O17" s="151"/>
      <c r="P17" s="58" t="s">
        <v>84</v>
      </c>
      <c r="Q17" s="54" t="s">
        <v>785</v>
      </c>
      <c r="R17" s="54" t="s">
        <v>786</v>
      </c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ht="14.25" customHeight="1" x14ac:dyDescent="0.2">
      <c r="A18" s="142" t="s">
        <v>86</v>
      </c>
      <c r="B18" s="143"/>
      <c r="C18" s="144">
        <v>0.32500000000000001</v>
      </c>
      <c r="D18" s="145"/>
      <c r="E18" s="142" t="s">
        <v>183</v>
      </c>
      <c r="F18" s="143"/>
      <c r="G18" s="52">
        <v>0.40416666666666662</v>
      </c>
      <c r="H18" s="146" t="s">
        <v>87</v>
      </c>
      <c r="I18" s="147"/>
      <c r="J18" s="53">
        <v>22</v>
      </c>
      <c r="K18" s="159" t="s">
        <v>184</v>
      </c>
      <c r="L18" s="160"/>
      <c r="M18" s="159">
        <v>20</v>
      </c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ht="14.25" customHeight="1" x14ac:dyDescent="0.2">
      <c r="A19" s="142" t="s">
        <v>89</v>
      </c>
      <c r="B19" s="143"/>
      <c r="C19" s="144">
        <v>0.33333333333333331</v>
      </c>
      <c r="D19" s="145"/>
      <c r="E19" s="142" t="s">
        <v>90</v>
      </c>
      <c r="F19" s="143"/>
      <c r="G19" s="52">
        <v>0.40625</v>
      </c>
      <c r="H19" s="159" t="s">
        <v>186</v>
      </c>
      <c r="I19" s="160"/>
      <c r="J19" s="60"/>
      <c r="K19" s="166" t="s">
        <v>91</v>
      </c>
      <c r="L19" s="147"/>
      <c r="M19" s="148">
        <v>7</v>
      </c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ht="14.25" customHeight="1" x14ac:dyDescent="0.2">
      <c r="A20" s="142" t="s">
        <v>87</v>
      </c>
      <c r="B20" s="143"/>
      <c r="C20" s="144">
        <v>0.33680555555555558</v>
      </c>
      <c r="D20" s="145"/>
      <c r="E20" s="142" t="s">
        <v>188</v>
      </c>
      <c r="F20" s="143"/>
      <c r="G20" s="52">
        <v>0.40625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/>
      <c r="R20" s="28"/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ht="14.25" customHeight="1" x14ac:dyDescent="0.2">
      <c r="A21" s="142" t="s">
        <v>92</v>
      </c>
      <c r="B21" s="143"/>
      <c r="C21" s="144">
        <v>0.34722222222222227</v>
      </c>
      <c r="D21" s="145"/>
      <c r="E21" s="142" t="s">
        <v>192</v>
      </c>
      <c r="F21" s="143"/>
      <c r="G21" s="63">
        <v>0.41805555555555557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ht="14.25" customHeight="1" x14ac:dyDescent="0.2">
      <c r="A22" s="142" t="s">
        <v>94</v>
      </c>
      <c r="B22" s="143"/>
      <c r="C22" s="144">
        <v>0.3576388888888889</v>
      </c>
      <c r="D22" s="145"/>
      <c r="E22" s="169" t="s">
        <v>194</v>
      </c>
      <c r="F22" s="160"/>
      <c r="G22" s="64"/>
      <c r="H22" s="146" t="s">
        <v>81</v>
      </c>
      <c r="I22" s="147"/>
      <c r="J22" s="106">
        <v>1521</v>
      </c>
      <c r="K22" s="170" t="s">
        <v>77</v>
      </c>
      <c r="L22" s="171"/>
      <c r="M22" s="159">
        <v>1595</v>
      </c>
      <c r="N22" s="161"/>
      <c r="O22" s="164" t="s">
        <v>195</v>
      </c>
      <c r="P22" s="165"/>
      <c r="Q22" s="38">
        <v>30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ht="14.25" customHeight="1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0.4201388888888889</v>
      </c>
      <c r="H23" s="146" t="s">
        <v>97</v>
      </c>
      <c r="I23" s="147"/>
      <c r="J23" s="53"/>
      <c r="K23" s="170" t="s">
        <v>197</v>
      </c>
      <c r="L23" s="171"/>
      <c r="M23" s="159">
        <v>1527</v>
      </c>
      <c r="N23" s="161"/>
      <c r="O23" s="164" t="s">
        <v>45</v>
      </c>
      <c r="P23" s="165"/>
      <c r="Q23" s="53">
        <v>15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customHeight="1" x14ac:dyDescent="0.2">
      <c r="A24" s="142"/>
      <c r="B24" s="143"/>
      <c r="C24" s="144"/>
      <c r="D24" s="145"/>
      <c r="E24" s="142" t="s">
        <v>99</v>
      </c>
      <c r="F24" s="143"/>
      <c r="G24" s="109" t="s">
        <v>789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>
        <v>60</v>
      </c>
      <c r="R24" s="28">
        <v>25</v>
      </c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ht="14.25" customHeight="1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1608</v>
      </c>
      <c r="K25" s="166" t="s">
        <v>104</v>
      </c>
      <c r="L25" s="147"/>
      <c r="M25" s="148">
        <v>1487</v>
      </c>
      <c r="N25" s="149"/>
      <c r="O25" s="176" t="s">
        <v>200</v>
      </c>
      <c r="P25" s="177"/>
      <c r="Q25" s="38"/>
      <c r="R25" s="28"/>
      <c r="S25" s="28"/>
      <c r="T25" s="29"/>
      <c r="U25" s="178" t="s">
        <v>239</v>
      </c>
      <c r="V25" s="179"/>
      <c r="W25" s="179"/>
      <c r="X25" s="179"/>
      <c r="Y25" s="179"/>
      <c r="Z25" s="180"/>
    </row>
    <row r="26" spans="1:26" ht="14.25" customHeight="1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27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ht="14.25" customHeight="1" x14ac:dyDescent="0.2">
      <c r="A27" s="142" t="s">
        <v>103</v>
      </c>
      <c r="B27" s="143"/>
      <c r="C27" s="144">
        <v>0.38194444444444442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2259.0100000000002</v>
      </c>
      <c r="L27" s="162"/>
      <c r="M27" s="162"/>
      <c r="N27" s="163"/>
      <c r="O27" s="167" t="s">
        <v>787</v>
      </c>
      <c r="P27" s="168"/>
      <c r="Q27" s="38">
        <v>3</v>
      </c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ht="14.25" customHeight="1" x14ac:dyDescent="0.2">
      <c r="A28" s="142" t="s">
        <v>108</v>
      </c>
      <c r="B28" s="143"/>
      <c r="C28" s="193">
        <v>42</v>
      </c>
      <c r="D28" s="194"/>
      <c r="E28" s="142" t="s">
        <v>109</v>
      </c>
      <c r="F28" s="143"/>
      <c r="G28" s="67">
        <v>431</v>
      </c>
      <c r="H28" s="187" t="s">
        <v>110</v>
      </c>
      <c r="I28" s="188"/>
      <c r="J28" s="189"/>
      <c r="K28" s="166">
        <v>2259.36</v>
      </c>
      <c r="L28" s="162"/>
      <c r="M28" s="162"/>
      <c r="N28" s="163"/>
      <c r="O28" s="195" t="s">
        <v>788</v>
      </c>
      <c r="P28" s="196"/>
      <c r="Q28" s="53"/>
      <c r="R28" s="28"/>
      <c r="S28" s="28">
        <v>26</v>
      </c>
      <c r="T28" s="29"/>
      <c r="U28" s="181"/>
      <c r="V28" s="182"/>
      <c r="W28" s="182"/>
      <c r="X28" s="182"/>
      <c r="Y28" s="182"/>
      <c r="Z28" s="183"/>
    </row>
    <row r="29" spans="1:26" ht="14.25" customHeight="1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797</v>
      </c>
      <c r="H29" s="187" t="s">
        <v>113</v>
      </c>
      <c r="I29" s="188"/>
      <c r="J29" s="189"/>
      <c r="K29" s="166">
        <v>3500</v>
      </c>
      <c r="L29" s="162"/>
      <c r="M29" s="162"/>
      <c r="N29" s="163"/>
      <c r="O29" s="195" t="s">
        <v>205</v>
      </c>
      <c r="P29" s="196"/>
      <c r="Q29" s="90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customHeight="1" thickBot="1" x14ac:dyDescent="0.25">
      <c r="A30" s="197" t="s">
        <v>114</v>
      </c>
      <c r="B30" s="198"/>
      <c r="C30" s="193">
        <v>75</v>
      </c>
      <c r="D30" s="194"/>
      <c r="E30" s="199" t="s">
        <v>206</v>
      </c>
      <c r="F30" s="200"/>
      <c r="G30" s="68">
        <v>1228</v>
      </c>
      <c r="H30" s="199" t="s">
        <v>115</v>
      </c>
      <c r="I30" s="201"/>
      <c r="J30" s="200"/>
      <c r="K30" s="202">
        <f>3500/26.51</f>
        <v>132.02565069784987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90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90"/>
      <c r="M34" s="90"/>
      <c r="N34" s="90"/>
      <c r="O34" s="90"/>
      <c r="P34" s="90"/>
      <c r="Q34" s="90"/>
      <c r="R34" s="90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x14ac:dyDescent="0.2">
      <c r="A39" s="93" t="s">
        <v>210</v>
      </c>
      <c r="B39" s="90"/>
      <c r="C39" s="74"/>
      <c r="D39" s="74" t="s">
        <v>211</v>
      </c>
      <c r="E39" s="90" t="s">
        <v>628</v>
      </c>
      <c r="F39" s="90"/>
      <c r="G39" s="74" t="s">
        <v>213</v>
      </c>
      <c r="H39" s="90" t="s">
        <v>327</v>
      </c>
      <c r="I39" s="90" t="s">
        <v>328</v>
      </c>
      <c r="J39" s="90" t="s">
        <v>329</v>
      </c>
      <c r="K39" s="90"/>
      <c r="L39" s="90"/>
      <c r="M39" s="90"/>
      <c r="N39" s="90"/>
      <c r="O39" s="90"/>
      <c r="P39" s="90"/>
      <c r="Q39" s="90"/>
      <c r="R39" s="90"/>
      <c r="S39" s="90"/>
      <c r="T39" s="93" t="s">
        <v>217</v>
      </c>
      <c r="U39" s="90" t="s">
        <v>330</v>
      </c>
      <c r="V39" s="90"/>
      <c r="W39" s="90"/>
      <c r="X39" s="90"/>
      <c r="Y39" s="90"/>
      <c r="Z39" s="90"/>
    </row>
    <row r="40" spans="1:26" x14ac:dyDescent="0.2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</sheetData>
  <mergeCells count="140"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</mergeCells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A4" workbookViewId="0">
      <selection activeCell="U19" sqref="U19:V19"/>
    </sheetView>
  </sheetViews>
  <sheetFormatPr defaultRowHeight="14.25" x14ac:dyDescent="0.2"/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799</v>
      </c>
      <c r="I1" s="90"/>
      <c r="J1" s="15"/>
      <c r="K1" s="15" t="s">
        <v>159</v>
      </c>
      <c r="L1" s="17"/>
      <c r="M1" s="18"/>
      <c r="N1" s="19"/>
      <c r="O1" s="19"/>
      <c r="P1" s="114" t="s">
        <v>800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793</v>
      </c>
      <c r="B3" s="22" t="s">
        <v>794</v>
      </c>
      <c r="C3" s="23">
        <v>8</v>
      </c>
      <c r="D3" s="134">
        <v>8</v>
      </c>
      <c r="E3" s="135"/>
      <c r="F3" s="117" t="s">
        <v>795</v>
      </c>
      <c r="G3" s="119"/>
      <c r="H3" s="117" t="s">
        <v>796</v>
      </c>
      <c r="I3" s="119"/>
      <c r="J3" s="136" t="s">
        <v>797</v>
      </c>
      <c r="K3" s="137"/>
      <c r="L3" s="136" t="s">
        <v>798</v>
      </c>
      <c r="M3" s="137"/>
      <c r="N3" s="117"/>
      <c r="O3" s="119"/>
      <c r="P3" s="117"/>
      <c r="Q3" s="119"/>
      <c r="R3" s="117"/>
      <c r="S3" s="118"/>
      <c r="T3" s="119"/>
      <c r="U3" s="120">
        <v>26.22</v>
      </c>
      <c r="V3" s="121"/>
      <c r="W3" s="121"/>
      <c r="X3" s="121"/>
      <c r="Y3" s="121">
        <v>26.22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801</v>
      </c>
      <c r="C5" s="30" t="s">
        <v>802</v>
      </c>
      <c r="D5" s="30" t="s">
        <v>803</v>
      </c>
      <c r="E5" s="30" t="s">
        <v>804</v>
      </c>
      <c r="F5" s="85" t="s">
        <v>250</v>
      </c>
      <c r="G5" s="85" t="s">
        <v>166</v>
      </c>
      <c r="H5" s="85" t="s">
        <v>805</v>
      </c>
      <c r="I5" s="85" t="s">
        <v>806</v>
      </c>
      <c r="J5" s="85" t="s">
        <v>807</v>
      </c>
      <c r="K5" s="85" t="s">
        <v>808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809</v>
      </c>
      <c r="R5" s="85" t="s">
        <v>810</v>
      </c>
      <c r="S5" s="32"/>
      <c r="T5" s="32"/>
      <c r="U5" s="32"/>
      <c r="V5" s="32"/>
      <c r="W5" s="32"/>
      <c r="X5" s="33">
        <v>16</v>
      </c>
      <c r="Y5" s="33">
        <v>45</v>
      </c>
      <c r="Z5" s="34">
        <v>1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801</v>
      </c>
      <c r="C7" s="30" t="s">
        <v>802</v>
      </c>
      <c r="D7" s="30" t="s">
        <v>803</v>
      </c>
      <c r="E7" s="30" t="s">
        <v>804</v>
      </c>
      <c r="F7" s="85" t="s">
        <v>250</v>
      </c>
      <c r="G7" s="85" t="s">
        <v>166</v>
      </c>
      <c r="H7" s="85" t="s">
        <v>805</v>
      </c>
      <c r="I7" s="85" t="s">
        <v>806</v>
      </c>
      <c r="J7" s="85" t="s">
        <v>807</v>
      </c>
      <c r="K7" s="85" t="s">
        <v>808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809</v>
      </c>
      <c r="R7" s="30" t="s">
        <v>811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1.19</v>
      </c>
      <c r="D8" s="35">
        <v>0.33</v>
      </c>
      <c r="E8" s="37">
        <v>0.34</v>
      </c>
      <c r="F8" s="35">
        <v>2.8000000000000001E-2</v>
      </c>
      <c r="G8" s="35">
        <v>1.6E-2</v>
      </c>
      <c r="H8" s="35">
        <v>4</v>
      </c>
      <c r="I8" s="35">
        <v>4.3</v>
      </c>
      <c r="J8" s="35">
        <v>3.82</v>
      </c>
      <c r="K8" s="35">
        <v>5.34</v>
      </c>
      <c r="L8" s="35">
        <v>0.3</v>
      </c>
      <c r="M8" s="35"/>
      <c r="N8" s="35">
        <v>0.11</v>
      </c>
      <c r="O8" s="35">
        <v>0.28999999999999998</v>
      </c>
      <c r="P8" s="35">
        <v>1.6999999999999999E-3</v>
      </c>
      <c r="Q8" s="35">
        <v>7.0000000000000001E-3</v>
      </c>
      <c r="R8" s="38">
        <v>0.35</v>
      </c>
      <c r="S8" s="39"/>
      <c r="T8" s="38"/>
      <c r="U8" s="90"/>
      <c r="V8" s="90"/>
      <c r="W8" s="90"/>
      <c r="X8" s="90">
        <v>16.100000000000001</v>
      </c>
      <c r="Y8" s="90">
        <v>181.2</v>
      </c>
      <c r="Z8" s="90">
        <v>7.1</v>
      </c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M9" s="90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>
        <v>8.8000000000000007</v>
      </c>
      <c r="Y9" s="35">
        <v>76.099999999999994</v>
      </c>
      <c r="Z9" s="38">
        <v>0.9</v>
      </c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J10" s="90"/>
      <c r="K10" s="90"/>
      <c r="L10" s="90"/>
      <c r="M10" s="90"/>
      <c r="N10" s="90"/>
      <c r="O10" s="90"/>
      <c r="P10" s="90"/>
      <c r="Q10" s="90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>
        <v>0.87</v>
      </c>
      <c r="C11" s="38">
        <v>1.27</v>
      </c>
      <c r="D11" s="38">
        <v>0.40699999999999997</v>
      </c>
      <c r="E11" s="38">
        <v>0.33</v>
      </c>
      <c r="F11" s="38">
        <v>2.9000000000000001E-2</v>
      </c>
      <c r="G11" s="38">
        <v>5.0000000000000001E-3</v>
      </c>
      <c r="H11" s="38">
        <v>3.94</v>
      </c>
      <c r="I11" s="38">
        <v>4.41</v>
      </c>
      <c r="J11" s="41">
        <v>3.9</v>
      </c>
      <c r="K11" s="41">
        <v>5.36</v>
      </c>
      <c r="L11" s="41">
        <v>0.31</v>
      </c>
      <c r="M11" s="90"/>
      <c r="N11" s="104">
        <v>0.11</v>
      </c>
      <c r="O11" s="104">
        <v>0.28000000000000003</v>
      </c>
      <c r="P11" s="104">
        <v>1.6000000000000001E-3</v>
      </c>
      <c r="Q11" s="104">
        <v>7.0000000000000001E-3</v>
      </c>
      <c r="R11" s="38">
        <v>0.13</v>
      </c>
      <c r="S11" s="38"/>
      <c r="T11" s="38"/>
      <c r="U11" s="38"/>
      <c r="V11" s="38"/>
      <c r="W11" s="38"/>
      <c r="X11" s="38">
        <v>11.4</v>
      </c>
      <c r="Y11" s="38">
        <v>51.9</v>
      </c>
      <c r="Z11" s="38">
        <v>0.1</v>
      </c>
    </row>
    <row r="12" spans="1:26" ht="27" x14ac:dyDescent="0.2">
      <c r="A12" s="2" t="s">
        <v>177</v>
      </c>
      <c r="B12" s="38">
        <v>0.86</v>
      </c>
      <c r="C12" s="38">
        <v>1.26</v>
      </c>
      <c r="D12" s="38">
        <v>0.39</v>
      </c>
      <c r="E12" s="79">
        <v>0.33</v>
      </c>
      <c r="F12" s="38">
        <v>2.9000000000000001E-2</v>
      </c>
      <c r="G12" s="38">
        <v>6.0000000000000001E-3</v>
      </c>
      <c r="H12" s="38">
        <v>3.97</v>
      </c>
      <c r="I12" s="38">
        <v>4.4000000000000004</v>
      </c>
      <c r="J12" s="38">
        <v>3.88</v>
      </c>
      <c r="K12" s="38">
        <v>5.39</v>
      </c>
      <c r="L12" s="38">
        <v>0.31</v>
      </c>
      <c r="M12" s="38"/>
      <c r="N12" s="35">
        <v>0.11</v>
      </c>
      <c r="O12" s="35">
        <v>0.28000000000000003</v>
      </c>
      <c r="P12" s="35">
        <v>1.5E-3</v>
      </c>
      <c r="Q12" s="35">
        <v>7.0000000000000001E-3</v>
      </c>
      <c r="R12" s="38">
        <v>0.18</v>
      </c>
      <c r="S12" s="38"/>
      <c r="T12" s="38"/>
      <c r="U12" s="28"/>
      <c r="V12" s="28"/>
      <c r="W12" s="28"/>
      <c r="X12" s="40">
        <v>9.6999999999999993</v>
      </c>
      <c r="Y12" s="40">
        <v>71.5</v>
      </c>
      <c r="Z12" s="42">
        <v>1</v>
      </c>
    </row>
    <row r="13" spans="1:26" ht="15" thickBot="1" x14ac:dyDescent="0.25">
      <c r="A13" s="43" t="s">
        <v>58</v>
      </c>
      <c r="B13" s="44">
        <v>0.86</v>
      </c>
      <c r="C13" s="44">
        <v>1.27</v>
      </c>
      <c r="D13" s="44">
        <v>0.4</v>
      </c>
      <c r="E13" s="44">
        <v>0.33</v>
      </c>
      <c r="F13" s="44">
        <v>2.8000000000000001E-2</v>
      </c>
      <c r="G13" s="44">
        <v>6.0000000000000001E-3</v>
      </c>
      <c r="H13" s="45">
        <v>3.96</v>
      </c>
      <c r="I13" s="44">
        <v>4.4000000000000004</v>
      </c>
      <c r="J13" s="44">
        <v>3.88</v>
      </c>
      <c r="K13" s="44">
        <v>5.3</v>
      </c>
      <c r="L13" s="44">
        <v>0.31</v>
      </c>
      <c r="M13" s="41"/>
      <c r="N13" s="38">
        <v>0.11</v>
      </c>
      <c r="O13" s="38">
        <v>0.28000000000000003</v>
      </c>
      <c r="P13" s="38">
        <v>1.6000000000000001E-3</v>
      </c>
      <c r="Q13" s="38">
        <v>7.0000000000000001E-3</v>
      </c>
      <c r="R13" s="38">
        <v>0.12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ht="27" x14ac:dyDescent="0.2">
      <c r="A16" s="142" t="s">
        <v>179</v>
      </c>
      <c r="B16" s="143"/>
      <c r="C16" s="144">
        <v>0.53472222222222221</v>
      </c>
      <c r="D16" s="145"/>
      <c r="E16" s="142" t="s">
        <v>77</v>
      </c>
      <c r="F16" s="143"/>
      <c r="G16" s="52" t="s">
        <v>820</v>
      </c>
      <c r="H16" s="146" t="s">
        <v>78</v>
      </c>
      <c r="I16" s="147"/>
      <c r="J16" s="53">
        <v>60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0.54166666666666663</v>
      </c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ht="27" x14ac:dyDescent="0.2">
      <c r="A17" s="142" t="s">
        <v>81</v>
      </c>
      <c r="B17" s="143"/>
      <c r="C17" s="144" t="s">
        <v>817</v>
      </c>
      <c r="D17" s="145"/>
      <c r="E17" s="142" t="s">
        <v>82</v>
      </c>
      <c r="F17" s="143"/>
      <c r="G17" s="52" t="s">
        <v>821</v>
      </c>
      <c r="H17" s="146" t="s">
        <v>181</v>
      </c>
      <c r="I17" s="147"/>
      <c r="J17" s="53">
        <v>160</v>
      </c>
      <c r="K17" s="148" t="s">
        <v>83</v>
      </c>
      <c r="L17" s="143"/>
      <c r="M17" s="158" t="s">
        <v>816</v>
      </c>
      <c r="N17" s="149"/>
      <c r="O17" s="151"/>
      <c r="P17" s="58" t="s">
        <v>84</v>
      </c>
      <c r="Q17" s="54" t="s">
        <v>815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ht="27" x14ac:dyDescent="0.2">
      <c r="A18" s="142" t="s">
        <v>86</v>
      </c>
      <c r="B18" s="143"/>
      <c r="C18" s="144">
        <v>0.54027777777777775</v>
      </c>
      <c r="D18" s="145"/>
      <c r="E18" s="142" t="s">
        <v>183</v>
      </c>
      <c r="F18" s="143"/>
      <c r="G18" s="52" t="s">
        <v>822</v>
      </c>
      <c r="H18" s="146" t="s">
        <v>87</v>
      </c>
      <c r="I18" s="147"/>
      <c r="J18" s="53">
        <v>40</v>
      </c>
      <c r="K18" s="159" t="s">
        <v>184</v>
      </c>
      <c r="L18" s="160"/>
      <c r="M18" s="159"/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ht="27" x14ac:dyDescent="0.2">
      <c r="A19" s="142" t="s">
        <v>89</v>
      </c>
      <c r="B19" s="143"/>
      <c r="C19" s="144">
        <v>0.54722222222222217</v>
      </c>
      <c r="D19" s="145"/>
      <c r="E19" s="142" t="s">
        <v>90</v>
      </c>
      <c r="F19" s="143"/>
      <c r="G19" s="52" t="s">
        <v>823</v>
      </c>
      <c r="H19" s="159" t="s">
        <v>186</v>
      </c>
      <c r="I19" s="160"/>
      <c r="J19" s="60">
        <v>25</v>
      </c>
      <c r="K19" s="166" t="s">
        <v>91</v>
      </c>
      <c r="L19" s="147"/>
      <c r="M19" s="148">
        <v>8</v>
      </c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0.54861111111111105</v>
      </c>
      <c r="D20" s="145"/>
      <c r="E20" s="142" t="s">
        <v>188</v>
      </c>
      <c r="F20" s="143"/>
      <c r="G20" s="52">
        <v>0.70486111111111116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20</v>
      </c>
      <c r="R20" s="28">
        <v>6</v>
      </c>
      <c r="S20" s="28">
        <v>3</v>
      </c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0.1423611111111111</v>
      </c>
      <c r="D21" s="145"/>
      <c r="E21" s="142" t="s">
        <v>192</v>
      </c>
      <c r="F21" s="143"/>
      <c r="G21" s="63">
        <v>0.72222222222222221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/>
      <c r="D22" s="145"/>
      <c r="E22" s="169" t="s">
        <v>194</v>
      </c>
      <c r="F22" s="160"/>
      <c r="G22" s="64"/>
      <c r="H22" s="146" t="s">
        <v>81</v>
      </c>
      <c r="I22" s="147"/>
      <c r="J22" s="106" t="s">
        <v>830</v>
      </c>
      <c r="K22" s="170" t="s">
        <v>77</v>
      </c>
      <c r="L22" s="171"/>
      <c r="M22" s="159" t="s">
        <v>832</v>
      </c>
      <c r="N22" s="161"/>
      <c r="O22" s="164" t="s">
        <v>195</v>
      </c>
      <c r="P22" s="165"/>
      <c r="Q22" s="38">
        <v>35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ht="27" x14ac:dyDescent="0.2">
      <c r="A23" s="142" t="s">
        <v>196</v>
      </c>
      <c r="B23" s="143"/>
      <c r="C23" s="144"/>
      <c r="D23" s="145"/>
      <c r="E23" s="142" t="s">
        <v>96</v>
      </c>
      <c r="F23" s="143"/>
      <c r="G23" s="64" t="s">
        <v>824</v>
      </c>
      <c r="H23" s="146" t="s">
        <v>97</v>
      </c>
      <c r="I23" s="147"/>
      <c r="J23" s="53"/>
      <c r="K23" s="170" t="s">
        <v>197</v>
      </c>
      <c r="L23" s="171"/>
      <c r="M23" s="159">
        <v>1475</v>
      </c>
      <c r="N23" s="161"/>
      <c r="O23" s="164" t="s">
        <v>45</v>
      </c>
      <c r="P23" s="165"/>
      <c r="Q23" s="53">
        <v>20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x14ac:dyDescent="0.2">
      <c r="A24" s="142"/>
      <c r="B24" s="143"/>
      <c r="C24" s="144"/>
      <c r="D24" s="145"/>
      <c r="E24" s="142" t="s">
        <v>99</v>
      </c>
      <c r="F24" s="143"/>
      <c r="G24" s="66" t="s">
        <v>825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 t="s">
        <v>831</v>
      </c>
      <c r="K25" s="166" t="s">
        <v>104</v>
      </c>
      <c r="L25" s="147"/>
      <c r="M25" s="148" t="s">
        <v>833</v>
      </c>
      <c r="N25" s="149"/>
      <c r="O25" s="176" t="s">
        <v>200</v>
      </c>
      <c r="P25" s="177"/>
      <c r="Q25" s="38"/>
      <c r="R25" s="28"/>
      <c r="S25" s="28"/>
      <c r="T25" s="29"/>
      <c r="U25" s="178" t="s">
        <v>834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90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40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 t="s">
        <v>818</v>
      </c>
      <c r="D27" s="145"/>
      <c r="E27" s="142" t="s">
        <v>106</v>
      </c>
      <c r="F27" s="143"/>
      <c r="G27" s="67" t="s">
        <v>826</v>
      </c>
      <c r="H27" s="187" t="s">
        <v>107</v>
      </c>
      <c r="I27" s="188"/>
      <c r="J27" s="189"/>
      <c r="K27" s="166">
        <v>2259.36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79</v>
      </c>
      <c r="D28" s="194"/>
      <c r="E28" s="142" t="s">
        <v>109</v>
      </c>
      <c r="F28" s="143"/>
      <c r="G28" s="67" t="s">
        <v>827</v>
      </c>
      <c r="H28" s="187" t="s">
        <v>110</v>
      </c>
      <c r="I28" s="188"/>
      <c r="J28" s="189"/>
      <c r="K28" s="166">
        <v>2259.87</v>
      </c>
      <c r="L28" s="162"/>
      <c r="M28" s="162"/>
      <c r="N28" s="163"/>
      <c r="O28" s="195" t="s">
        <v>361</v>
      </c>
      <c r="P28" s="196"/>
      <c r="Q28" s="53"/>
      <c r="R28" s="28"/>
      <c r="S28" s="28">
        <v>26</v>
      </c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 t="s">
        <v>828</v>
      </c>
      <c r="H29" s="187" t="s">
        <v>113</v>
      </c>
      <c r="I29" s="188"/>
      <c r="J29" s="189"/>
      <c r="K29" s="166">
        <v>5100</v>
      </c>
      <c r="L29" s="162"/>
      <c r="M29" s="162"/>
      <c r="N29" s="163"/>
      <c r="O29" s="195" t="s">
        <v>205</v>
      </c>
      <c r="P29" s="196"/>
      <c r="Q29" s="90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 t="s">
        <v>819</v>
      </c>
      <c r="D30" s="194"/>
      <c r="E30" s="199" t="s">
        <v>206</v>
      </c>
      <c r="F30" s="200"/>
      <c r="G30" s="68" t="s">
        <v>829</v>
      </c>
      <c r="H30" s="199" t="s">
        <v>115</v>
      </c>
      <c r="I30" s="201"/>
      <c r="J30" s="200"/>
      <c r="K30" s="202">
        <f>5100/26.22</f>
        <v>194.50800915331808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90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90"/>
      <c r="M34" s="90"/>
      <c r="N34" s="90"/>
      <c r="O34" s="90"/>
      <c r="P34" s="90"/>
      <c r="Q34" s="90"/>
      <c r="R34" s="90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x14ac:dyDescent="0.2">
      <c r="A39" s="93" t="s">
        <v>210</v>
      </c>
      <c r="B39" s="90"/>
      <c r="C39" s="74"/>
      <c r="D39" s="74" t="s">
        <v>211</v>
      </c>
      <c r="E39" s="90" t="s">
        <v>812</v>
      </c>
      <c r="F39" s="90"/>
      <c r="G39" s="74" t="s">
        <v>213</v>
      </c>
      <c r="H39" s="90" t="s">
        <v>813</v>
      </c>
      <c r="I39" s="90" t="s">
        <v>355</v>
      </c>
      <c r="J39" s="90" t="s">
        <v>814</v>
      </c>
      <c r="K39" s="90"/>
      <c r="L39" s="90"/>
      <c r="M39" s="90"/>
      <c r="N39" s="90"/>
      <c r="O39" s="90"/>
      <c r="P39" s="90"/>
      <c r="Q39" s="90"/>
      <c r="R39" s="90"/>
      <c r="S39" s="90"/>
      <c r="T39" s="93" t="s">
        <v>217</v>
      </c>
      <c r="U39" s="90" t="s">
        <v>399</v>
      </c>
      <c r="V39" s="90"/>
      <c r="W39" s="90"/>
      <c r="X39" s="90"/>
      <c r="Y39" s="90"/>
      <c r="Z39" s="90"/>
    </row>
    <row r="40" spans="1:26" x14ac:dyDescent="0.2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A13" sqref="A13"/>
    </sheetView>
  </sheetViews>
  <sheetFormatPr defaultRowHeight="14.25" x14ac:dyDescent="0.2"/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351</v>
      </c>
      <c r="I1" s="90"/>
      <c r="J1" s="15"/>
      <c r="K1" s="15" t="s">
        <v>159</v>
      </c>
      <c r="L1" s="17"/>
      <c r="M1" s="18"/>
      <c r="N1" s="19"/>
      <c r="O1" s="19"/>
      <c r="P1" s="114" t="s">
        <v>843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840</v>
      </c>
      <c r="B3" s="22" t="s">
        <v>841</v>
      </c>
      <c r="C3" s="23">
        <v>10</v>
      </c>
      <c r="D3" s="134">
        <v>45</v>
      </c>
      <c r="E3" s="135"/>
      <c r="F3" s="117" t="s">
        <v>842</v>
      </c>
      <c r="G3" s="119"/>
      <c r="H3" s="117" t="s">
        <v>773</v>
      </c>
      <c r="I3" s="119"/>
      <c r="J3" s="136" t="s">
        <v>418</v>
      </c>
      <c r="K3" s="137"/>
      <c r="L3" s="136" t="s">
        <v>419</v>
      </c>
      <c r="M3" s="137"/>
      <c r="N3" s="117"/>
      <c r="O3" s="119"/>
      <c r="P3" s="117"/>
      <c r="Q3" s="119"/>
      <c r="R3" s="117"/>
      <c r="S3" s="118"/>
      <c r="T3" s="119"/>
      <c r="U3" s="120">
        <v>26.08</v>
      </c>
      <c r="V3" s="121"/>
      <c r="W3" s="121"/>
      <c r="X3" s="121"/>
      <c r="Y3" s="121">
        <v>26.08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569</v>
      </c>
      <c r="C5" s="30" t="s">
        <v>232</v>
      </c>
      <c r="D5" s="30" t="s">
        <v>266</v>
      </c>
      <c r="E5" s="30" t="s">
        <v>165</v>
      </c>
      <c r="F5" s="85" t="s">
        <v>571</v>
      </c>
      <c r="G5" s="85" t="s">
        <v>166</v>
      </c>
      <c r="H5" s="85" t="s">
        <v>469</v>
      </c>
      <c r="I5" s="85" t="s">
        <v>573</v>
      </c>
      <c r="J5" s="85" t="s">
        <v>251</v>
      </c>
      <c r="K5" s="85" t="s">
        <v>574</v>
      </c>
      <c r="L5" s="85" t="s">
        <v>170</v>
      </c>
      <c r="M5" s="85"/>
      <c r="N5" s="85" t="s">
        <v>252</v>
      </c>
      <c r="O5" s="85" t="s">
        <v>253</v>
      </c>
      <c r="P5" s="85" t="s">
        <v>575</v>
      </c>
      <c r="Q5" s="85" t="s">
        <v>576</v>
      </c>
      <c r="R5" s="85" t="s">
        <v>267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569</v>
      </c>
      <c r="C7" s="30" t="s">
        <v>232</v>
      </c>
      <c r="D7" s="30" t="s">
        <v>266</v>
      </c>
      <c r="E7" s="30" t="s">
        <v>165</v>
      </c>
      <c r="F7" s="85" t="s">
        <v>571</v>
      </c>
      <c r="G7" s="85" t="s">
        <v>166</v>
      </c>
      <c r="H7" s="85" t="s">
        <v>469</v>
      </c>
      <c r="I7" s="85" t="s">
        <v>573</v>
      </c>
      <c r="J7" s="85" t="s">
        <v>251</v>
      </c>
      <c r="K7" s="85" t="s">
        <v>574</v>
      </c>
      <c r="L7" s="85" t="s">
        <v>170</v>
      </c>
      <c r="M7" s="85"/>
      <c r="N7" s="85" t="s">
        <v>252</v>
      </c>
      <c r="O7" s="85" t="s">
        <v>253</v>
      </c>
      <c r="P7" s="85" t="s">
        <v>575</v>
      </c>
      <c r="Q7" s="85" t="s">
        <v>576</v>
      </c>
      <c r="R7" s="30" t="s">
        <v>577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0.79</v>
      </c>
      <c r="D8" s="35">
        <v>0.24</v>
      </c>
      <c r="E8" s="37">
        <v>0.34</v>
      </c>
      <c r="F8" s="35">
        <v>2.8000000000000001E-2</v>
      </c>
      <c r="G8" s="35">
        <v>1.9E-2</v>
      </c>
      <c r="H8" s="35">
        <v>3.97</v>
      </c>
      <c r="I8" s="35">
        <v>4.6100000000000003</v>
      </c>
      <c r="J8" s="35">
        <v>1.82</v>
      </c>
      <c r="K8" s="35">
        <v>5.79</v>
      </c>
      <c r="L8" s="35">
        <v>0.32</v>
      </c>
      <c r="M8" s="35"/>
      <c r="N8" s="35">
        <v>0.12</v>
      </c>
      <c r="O8" s="35">
        <v>0.27</v>
      </c>
      <c r="P8" s="35">
        <v>1.2999999999999999E-3</v>
      </c>
      <c r="Q8" s="35">
        <v>7.0000000000000001E-3</v>
      </c>
      <c r="R8" s="38">
        <v>1.9E-2</v>
      </c>
      <c r="S8" s="39"/>
      <c r="T8" s="38"/>
      <c r="U8" s="90"/>
      <c r="V8" s="90"/>
      <c r="W8" s="90"/>
      <c r="X8" s="90">
        <v>25.8</v>
      </c>
      <c r="Y8" s="90">
        <v>194.8</v>
      </c>
      <c r="Z8" s="90">
        <v>6.7</v>
      </c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M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J10" s="90"/>
      <c r="K10" s="90"/>
      <c r="L10" s="90"/>
      <c r="M10" s="90"/>
      <c r="N10" s="90"/>
      <c r="O10" s="90"/>
      <c r="P10" s="90"/>
      <c r="Q10" s="90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J11" s="90"/>
      <c r="K11" s="90"/>
      <c r="L11" s="90"/>
      <c r="M11" s="90"/>
      <c r="N11" s="90"/>
      <c r="O11" s="90"/>
      <c r="P11" s="90"/>
      <c r="Q11" s="90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0.82099999999999995</v>
      </c>
      <c r="D12" s="38">
        <v>0.26700000000000002</v>
      </c>
      <c r="E12" s="79">
        <v>0.33</v>
      </c>
      <c r="F12" s="79">
        <v>2.8000000000000001E-2</v>
      </c>
      <c r="G12" s="38">
        <v>8.0999999999999996E-3</v>
      </c>
      <c r="H12" s="38">
        <v>3.97</v>
      </c>
      <c r="I12" s="38">
        <v>4.6500000000000004</v>
      </c>
      <c r="J12" s="38">
        <v>1.8160000000000001</v>
      </c>
      <c r="K12" s="38">
        <v>5.79</v>
      </c>
      <c r="L12" s="38">
        <v>0.32</v>
      </c>
      <c r="M12" s="38"/>
      <c r="N12" s="104">
        <v>0.12</v>
      </c>
      <c r="O12" s="104">
        <v>0.27</v>
      </c>
      <c r="P12" s="104">
        <v>1.1000000000000001E-3</v>
      </c>
      <c r="Q12" s="104">
        <v>7.4000000000000003E-3</v>
      </c>
      <c r="R12" s="38">
        <v>2.1999999999999999E-2</v>
      </c>
      <c r="S12" s="38"/>
      <c r="T12" s="38"/>
      <c r="U12" s="28"/>
      <c r="V12" s="28"/>
      <c r="W12" s="28"/>
      <c r="X12" s="40">
        <v>12</v>
      </c>
      <c r="Y12" s="40">
        <v>110.5</v>
      </c>
      <c r="Z12" s="42">
        <v>0.1</v>
      </c>
    </row>
    <row r="13" spans="1:26" ht="15" thickBot="1" x14ac:dyDescent="0.25">
      <c r="A13" s="43" t="s">
        <v>58</v>
      </c>
      <c r="B13" s="44">
        <v>0.77</v>
      </c>
      <c r="C13" s="44">
        <v>0.83499999999999996</v>
      </c>
      <c r="D13" s="44">
        <v>0.26</v>
      </c>
      <c r="E13" s="44">
        <v>0.33</v>
      </c>
      <c r="F13" s="44">
        <v>2.8000000000000001E-2</v>
      </c>
      <c r="G13" s="44">
        <v>7.0000000000000001E-3</v>
      </c>
      <c r="H13" s="45">
        <v>3.98</v>
      </c>
      <c r="I13" s="44">
        <v>4.62</v>
      </c>
      <c r="J13" s="44">
        <v>1.796</v>
      </c>
      <c r="K13" s="44">
        <v>5.81</v>
      </c>
      <c r="L13" s="44">
        <v>0.31</v>
      </c>
      <c r="M13" s="41"/>
      <c r="N13" s="104">
        <v>0.12</v>
      </c>
      <c r="O13" s="104">
        <v>0.27</v>
      </c>
      <c r="P13" s="104">
        <v>1.1000000000000001E-3</v>
      </c>
      <c r="Q13" s="104">
        <v>7.3000000000000001E-3</v>
      </c>
      <c r="R13" s="38">
        <v>1.4999999999999999E-2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0.75694444444444453</v>
      </c>
      <c r="D16" s="145"/>
      <c r="E16" s="142" t="s">
        <v>77</v>
      </c>
      <c r="F16" s="143"/>
      <c r="G16" s="52">
        <v>0.79166666666666663</v>
      </c>
      <c r="H16" s="146" t="s">
        <v>78</v>
      </c>
      <c r="I16" s="147"/>
      <c r="J16" s="53">
        <v>50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0.77777777777777779</v>
      </c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0.76041666666666663</v>
      </c>
      <c r="D17" s="145"/>
      <c r="E17" s="142" t="s">
        <v>82</v>
      </c>
      <c r="F17" s="143"/>
      <c r="G17" s="52">
        <v>0.79513888888888884</v>
      </c>
      <c r="H17" s="146" t="s">
        <v>181</v>
      </c>
      <c r="I17" s="147"/>
      <c r="J17" s="53">
        <v>155</v>
      </c>
      <c r="K17" s="148" t="s">
        <v>83</v>
      </c>
      <c r="L17" s="143"/>
      <c r="M17" s="158" t="s">
        <v>279</v>
      </c>
      <c r="N17" s="149"/>
      <c r="O17" s="151"/>
      <c r="P17" s="58" t="s">
        <v>84</v>
      </c>
      <c r="Q17" s="54" t="s">
        <v>846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0.76180555555555562</v>
      </c>
      <c r="D18" s="145"/>
      <c r="E18" s="142" t="s">
        <v>183</v>
      </c>
      <c r="F18" s="143"/>
      <c r="G18" s="52">
        <v>0.81111111111111101</v>
      </c>
      <c r="H18" s="146" t="s">
        <v>87</v>
      </c>
      <c r="I18" s="147"/>
      <c r="J18" s="53">
        <v>20</v>
      </c>
      <c r="K18" s="159" t="s">
        <v>184</v>
      </c>
      <c r="L18" s="160"/>
      <c r="M18" s="159"/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0.76874999999999993</v>
      </c>
      <c r="D19" s="145"/>
      <c r="E19" s="142" t="s">
        <v>90</v>
      </c>
      <c r="F19" s="143"/>
      <c r="G19" s="52">
        <v>0.8125</v>
      </c>
      <c r="H19" s="159" t="s">
        <v>186</v>
      </c>
      <c r="I19" s="160"/>
      <c r="J19" s="60">
        <v>23</v>
      </c>
      <c r="K19" s="166" t="s">
        <v>91</v>
      </c>
      <c r="L19" s="147"/>
      <c r="M19" s="148"/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0.77083333333333337</v>
      </c>
      <c r="D20" s="145"/>
      <c r="E20" s="142" t="s">
        <v>188</v>
      </c>
      <c r="F20" s="143"/>
      <c r="G20" s="52"/>
      <c r="H20" s="146" t="s">
        <v>778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6</v>
      </c>
      <c r="R20" s="28"/>
      <c r="S20" s="28">
        <v>6</v>
      </c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0.77777777777777779</v>
      </c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/>
      <c r="D22" s="145"/>
      <c r="E22" s="169" t="s">
        <v>194</v>
      </c>
      <c r="F22" s="160"/>
      <c r="G22" s="64"/>
      <c r="H22" s="146" t="s">
        <v>81</v>
      </c>
      <c r="I22" s="147"/>
      <c r="J22" s="106" t="s">
        <v>850</v>
      </c>
      <c r="K22" s="170" t="s">
        <v>77</v>
      </c>
      <c r="L22" s="171"/>
      <c r="M22" s="159">
        <v>1603</v>
      </c>
      <c r="N22" s="161"/>
      <c r="O22" s="164" t="s">
        <v>195</v>
      </c>
      <c r="P22" s="165"/>
      <c r="Q22" s="38">
        <v>25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0.81597222222222221</v>
      </c>
      <c r="H23" s="146" t="s">
        <v>97</v>
      </c>
      <c r="I23" s="147"/>
      <c r="J23" s="53">
        <v>1550</v>
      </c>
      <c r="K23" s="170" t="s">
        <v>197</v>
      </c>
      <c r="L23" s="171"/>
      <c r="M23" s="159"/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>
        <v>35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>
        <v>0.82291666666666663</v>
      </c>
      <c r="D25" s="145"/>
      <c r="E25" s="142" t="s">
        <v>82</v>
      </c>
      <c r="F25" s="143"/>
      <c r="G25" s="65"/>
      <c r="H25" s="146" t="s">
        <v>103</v>
      </c>
      <c r="I25" s="147"/>
      <c r="J25" s="33" t="s">
        <v>851</v>
      </c>
      <c r="K25" s="166" t="s">
        <v>104</v>
      </c>
      <c r="L25" s="147"/>
      <c r="M25" s="148">
        <v>1520</v>
      </c>
      <c r="N25" s="149"/>
      <c r="O25" s="176" t="s">
        <v>200</v>
      </c>
      <c r="P25" s="177"/>
      <c r="Q25" s="38"/>
      <c r="R25" s="28"/>
      <c r="S25" s="28"/>
      <c r="T25" s="29"/>
      <c r="U25" s="178" t="s">
        <v>398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>
        <v>0.82777777777777783</v>
      </c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/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 t="s">
        <v>847</v>
      </c>
      <c r="D27" s="145"/>
      <c r="E27" s="142" t="s">
        <v>106</v>
      </c>
      <c r="F27" s="143"/>
      <c r="G27" s="67">
        <v>85</v>
      </c>
      <c r="H27" s="187" t="s">
        <v>107</v>
      </c>
      <c r="I27" s="188"/>
      <c r="J27" s="189"/>
      <c r="K27" s="166">
        <v>2259.87</v>
      </c>
      <c r="L27" s="162"/>
      <c r="M27" s="162"/>
      <c r="N27" s="163"/>
      <c r="O27" s="167" t="s">
        <v>449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 t="s">
        <v>848</v>
      </c>
      <c r="D28" s="194"/>
      <c r="E28" s="142" t="s">
        <v>109</v>
      </c>
      <c r="F28" s="143"/>
      <c r="G28" s="67">
        <v>424</v>
      </c>
      <c r="H28" s="187" t="s">
        <v>110</v>
      </c>
      <c r="I28" s="188"/>
      <c r="J28" s="189"/>
      <c r="K28" s="166">
        <v>2260.12</v>
      </c>
      <c r="L28" s="162"/>
      <c r="M28" s="162"/>
      <c r="N28" s="163"/>
      <c r="O28" s="195" t="s">
        <v>448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974</v>
      </c>
      <c r="H29" s="187" t="s">
        <v>113</v>
      </c>
      <c r="I29" s="188"/>
      <c r="J29" s="189"/>
      <c r="K29" s="166">
        <v>2500</v>
      </c>
      <c r="L29" s="162"/>
      <c r="M29" s="162"/>
      <c r="N29" s="163"/>
      <c r="O29" s="195" t="s">
        <v>205</v>
      </c>
      <c r="P29" s="196"/>
      <c r="Q29" s="90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 t="s">
        <v>849</v>
      </c>
      <c r="D30" s="194"/>
      <c r="E30" s="199" t="s">
        <v>206</v>
      </c>
      <c r="F30" s="200"/>
      <c r="G30" s="68">
        <v>1398</v>
      </c>
      <c r="H30" s="199" t="s">
        <v>115</v>
      </c>
      <c r="I30" s="201"/>
      <c r="J30" s="200"/>
      <c r="K30" s="202">
        <f>2500/26.08</f>
        <v>95.858895705521476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90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90"/>
      <c r="M34" s="90"/>
      <c r="N34" s="90"/>
      <c r="O34" s="90"/>
      <c r="P34" s="90"/>
      <c r="Q34" s="90"/>
      <c r="R34" s="90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x14ac:dyDescent="0.2">
      <c r="A39" s="93" t="s">
        <v>746</v>
      </c>
      <c r="B39" s="90"/>
      <c r="C39" s="74"/>
      <c r="D39" s="74" t="s">
        <v>211</v>
      </c>
      <c r="E39" s="90" t="s">
        <v>845</v>
      </c>
      <c r="F39" s="90"/>
      <c r="G39" s="74" t="s">
        <v>213</v>
      </c>
      <c r="H39" s="90" t="s">
        <v>327</v>
      </c>
      <c r="I39" s="90" t="s">
        <v>328</v>
      </c>
      <c r="J39" s="90" t="s">
        <v>844</v>
      </c>
      <c r="K39" s="90"/>
      <c r="L39" s="90"/>
      <c r="M39" s="90"/>
      <c r="N39" s="90"/>
      <c r="O39" s="90"/>
      <c r="P39" s="90"/>
      <c r="Q39" s="90"/>
      <c r="R39" s="90"/>
      <c r="S39" s="90"/>
      <c r="T39" s="93" t="s">
        <v>217</v>
      </c>
      <c r="U39" s="108" t="s">
        <v>330</v>
      </c>
      <c r="V39" s="90"/>
      <c r="W39" s="90"/>
      <c r="X39" s="90"/>
      <c r="Y39" s="90"/>
      <c r="Z39" s="90"/>
    </row>
    <row r="40" spans="1:26" x14ac:dyDescent="0.2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</sheetData>
  <mergeCells count="140"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</mergeCells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J11" sqref="J11"/>
    </sheetView>
  </sheetViews>
  <sheetFormatPr defaultRowHeight="14.25" x14ac:dyDescent="0.2"/>
  <cols>
    <col min="1" max="16384" width="9" style="90"/>
  </cols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852</v>
      </c>
      <c r="J1" s="15"/>
      <c r="K1" s="15" t="s">
        <v>159</v>
      </c>
      <c r="L1" s="17"/>
      <c r="M1" s="18"/>
      <c r="N1" s="19"/>
      <c r="O1" s="19"/>
      <c r="P1" s="114" t="s">
        <v>853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854</v>
      </c>
      <c r="B3" s="22" t="s">
        <v>855</v>
      </c>
      <c r="C3" s="23">
        <v>8</v>
      </c>
      <c r="D3" s="134">
        <v>9</v>
      </c>
      <c r="E3" s="135"/>
      <c r="F3" s="117" t="s">
        <v>856</v>
      </c>
      <c r="G3" s="119"/>
      <c r="H3" s="117" t="s">
        <v>857</v>
      </c>
      <c r="I3" s="119"/>
      <c r="J3" s="136" t="s">
        <v>858</v>
      </c>
      <c r="K3" s="137"/>
      <c r="L3" s="136" t="s">
        <v>859</v>
      </c>
      <c r="M3" s="137"/>
      <c r="N3" s="117"/>
      <c r="O3" s="119"/>
      <c r="P3" s="117"/>
      <c r="Q3" s="119"/>
      <c r="R3" s="117"/>
      <c r="S3" s="118"/>
      <c r="T3" s="119"/>
      <c r="U3" s="120">
        <v>27.5</v>
      </c>
      <c r="V3" s="121"/>
      <c r="W3" s="121"/>
      <c r="X3" s="121"/>
      <c r="Y3" s="121">
        <v>27.8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860</v>
      </c>
      <c r="C5" s="30" t="s">
        <v>861</v>
      </c>
      <c r="D5" s="30" t="s">
        <v>862</v>
      </c>
      <c r="E5" s="30" t="s">
        <v>165</v>
      </c>
      <c r="F5" s="85" t="s">
        <v>863</v>
      </c>
      <c r="G5" s="85" t="s">
        <v>166</v>
      </c>
      <c r="H5" s="85" t="s">
        <v>864</v>
      </c>
      <c r="I5" s="85" t="s">
        <v>170</v>
      </c>
      <c r="J5" s="85" t="s">
        <v>865</v>
      </c>
      <c r="K5" s="85" t="s">
        <v>866</v>
      </c>
      <c r="L5" s="85" t="s">
        <v>170</v>
      </c>
      <c r="M5" s="85" t="s">
        <v>867</v>
      </c>
      <c r="N5" s="85" t="s">
        <v>252</v>
      </c>
      <c r="O5" s="85" t="s">
        <v>253</v>
      </c>
      <c r="P5" s="85" t="s">
        <v>868</v>
      </c>
      <c r="Q5" s="85" t="s">
        <v>869</v>
      </c>
      <c r="R5" s="85" t="s">
        <v>870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860</v>
      </c>
      <c r="C7" s="30" t="s">
        <v>861</v>
      </c>
      <c r="D7" s="30" t="s">
        <v>862</v>
      </c>
      <c r="E7" s="30" t="s">
        <v>165</v>
      </c>
      <c r="F7" s="85" t="s">
        <v>863</v>
      </c>
      <c r="G7" s="85" t="s">
        <v>166</v>
      </c>
      <c r="H7" s="85" t="s">
        <v>864</v>
      </c>
      <c r="I7" s="85" t="s">
        <v>170</v>
      </c>
      <c r="J7" s="85" t="s">
        <v>865</v>
      </c>
      <c r="K7" s="85" t="s">
        <v>866</v>
      </c>
      <c r="L7" s="85" t="s">
        <v>170</v>
      </c>
      <c r="M7" s="85" t="s">
        <v>867</v>
      </c>
      <c r="N7" s="85" t="s">
        <v>252</v>
      </c>
      <c r="O7" s="85" t="s">
        <v>253</v>
      </c>
      <c r="P7" s="85" t="s">
        <v>868</v>
      </c>
      <c r="Q7" s="85" t="s">
        <v>869</v>
      </c>
      <c r="R7" s="30" t="s">
        <v>431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0.64</v>
      </c>
      <c r="D8" s="35">
        <v>0.26</v>
      </c>
      <c r="E8" s="37">
        <v>0.28999999999999998</v>
      </c>
      <c r="F8" s="35">
        <v>0.02</v>
      </c>
      <c r="G8" s="35">
        <v>8.2000000000000007E-3</v>
      </c>
      <c r="H8" s="35">
        <v>3.86</v>
      </c>
      <c r="I8" s="35">
        <v>0.17</v>
      </c>
      <c r="J8" s="35">
        <v>1.0449999999999999</v>
      </c>
      <c r="K8" s="35">
        <v>17.72</v>
      </c>
      <c r="L8" s="35">
        <v>0.05</v>
      </c>
      <c r="M8" s="35">
        <v>0.01</v>
      </c>
      <c r="N8" s="35">
        <v>0.109</v>
      </c>
      <c r="O8" s="35">
        <v>0.19</v>
      </c>
      <c r="P8" s="35">
        <v>1E-3</v>
      </c>
      <c r="Q8" s="35">
        <v>1.7999999999999999E-2</v>
      </c>
      <c r="R8" s="38">
        <v>8.5999999999999993E-2</v>
      </c>
      <c r="S8" s="39"/>
      <c r="T8" s="38"/>
      <c r="X8" s="90">
        <v>16</v>
      </c>
      <c r="Y8" s="90">
        <v>157.5</v>
      </c>
      <c r="Z8" s="90">
        <v>3.6</v>
      </c>
    </row>
    <row r="9" spans="1:26" ht="27" x14ac:dyDescent="0.2">
      <c r="A9" s="2" t="s">
        <v>56</v>
      </c>
      <c r="B9" s="38"/>
      <c r="C9" s="91">
        <v>0.72</v>
      </c>
      <c r="D9" s="40">
        <v>0.32</v>
      </c>
      <c r="E9" s="38">
        <v>0.32</v>
      </c>
      <c r="F9" s="38">
        <v>0.02</v>
      </c>
      <c r="G9" s="38">
        <v>8.0999999999999996E-3</v>
      </c>
      <c r="H9" s="38">
        <v>3.89</v>
      </c>
      <c r="I9" s="38">
        <v>0.18</v>
      </c>
      <c r="J9" s="38">
        <v>1.0589999999999999</v>
      </c>
      <c r="K9" s="41">
        <v>17.89</v>
      </c>
      <c r="L9" s="41">
        <v>0.05</v>
      </c>
      <c r="M9" s="41">
        <v>0.01</v>
      </c>
      <c r="N9" s="104">
        <v>0.11</v>
      </c>
      <c r="O9" s="104">
        <v>0.19</v>
      </c>
      <c r="P9" s="104">
        <v>8.9999999999999998E-4</v>
      </c>
      <c r="Q9" s="104">
        <v>1.7999999999999999E-2</v>
      </c>
      <c r="R9" s="38">
        <v>8.5000000000000006E-2</v>
      </c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>
        <v>0.77</v>
      </c>
      <c r="D10" s="38">
        <v>0.34</v>
      </c>
      <c r="E10" s="38">
        <v>0.31</v>
      </c>
      <c r="F10" s="38">
        <v>0.02</v>
      </c>
      <c r="G10" s="38">
        <v>7.4999999999999997E-3</v>
      </c>
      <c r="H10" s="38">
        <v>3.9</v>
      </c>
      <c r="I10" s="38">
        <v>0.18</v>
      </c>
      <c r="J10" s="41">
        <v>1.0509999999999999</v>
      </c>
      <c r="K10" s="41">
        <v>17.809999999999999</v>
      </c>
      <c r="L10" s="41">
        <v>0.05</v>
      </c>
      <c r="M10" s="41">
        <v>0.01</v>
      </c>
      <c r="N10" s="41">
        <v>0.11</v>
      </c>
      <c r="O10" s="41">
        <v>0.19</v>
      </c>
      <c r="P10" s="41">
        <v>6.9999999999999999E-4</v>
      </c>
      <c r="Q10" s="41">
        <v>1.7999999999999999E-2</v>
      </c>
      <c r="R10" s="38">
        <v>0.15</v>
      </c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0.77400000000000002</v>
      </c>
      <c r="D12" s="38">
        <v>0.37</v>
      </c>
      <c r="E12" s="79">
        <v>0.31</v>
      </c>
      <c r="F12" s="79">
        <v>0.02</v>
      </c>
      <c r="G12" s="38">
        <v>7.0000000000000001E-3</v>
      </c>
      <c r="H12" s="38">
        <v>3.91</v>
      </c>
      <c r="I12" s="38">
        <v>0.18</v>
      </c>
      <c r="J12" s="38">
        <v>1.0589999999999999</v>
      </c>
      <c r="K12" s="38">
        <v>17.920000000000002</v>
      </c>
      <c r="L12" s="38">
        <v>0.05</v>
      </c>
      <c r="M12" s="38">
        <v>0.01</v>
      </c>
      <c r="N12" s="104">
        <v>0.11</v>
      </c>
      <c r="O12" s="104">
        <v>0.19</v>
      </c>
      <c r="P12" s="104">
        <v>5.0000000000000001E-4</v>
      </c>
      <c r="Q12" s="104">
        <v>1.7999999999999999E-2</v>
      </c>
      <c r="R12" s="38">
        <v>0.14000000000000001</v>
      </c>
      <c r="S12" s="38"/>
      <c r="T12" s="38"/>
      <c r="U12" s="28"/>
      <c r="V12" s="28"/>
      <c r="W12" s="28"/>
      <c r="X12" s="40">
        <v>17.7</v>
      </c>
      <c r="Y12" s="40">
        <v>82.8</v>
      </c>
      <c r="Z12" s="42">
        <v>0.4</v>
      </c>
    </row>
    <row r="13" spans="1:26" ht="15" thickBot="1" x14ac:dyDescent="0.25">
      <c r="A13" s="43" t="s">
        <v>58</v>
      </c>
      <c r="B13" s="44">
        <v>0.73699999999999999</v>
      </c>
      <c r="C13" s="44">
        <v>0.77500000000000002</v>
      </c>
      <c r="D13" s="44">
        <v>0.38</v>
      </c>
      <c r="E13" s="44">
        <v>0.32</v>
      </c>
      <c r="F13" s="44">
        <v>2.1000000000000001E-2</v>
      </c>
      <c r="G13" s="44">
        <v>7.4000000000000003E-3</v>
      </c>
      <c r="H13" s="45">
        <v>3.93</v>
      </c>
      <c r="I13" s="44">
        <v>0.19</v>
      </c>
      <c r="J13" s="44">
        <v>1.0589999999999999</v>
      </c>
      <c r="K13" s="44">
        <v>17.899999999999999</v>
      </c>
      <c r="L13" s="44">
        <v>0.05</v>
      </c>
      <c r="M13" s="41">
        <v>0.01</v>
      </c>
      <c r="N13" s="104">
        <v>0.11</v>
      </c>
      <c r="O13" s="104">
        <v>0.19</v>
      </c>
      <c r="P13" s="104">
        <v>5.9999999999999995E-4</v>
      </c>
      <c r="Q13" s="104">
        <v>1.7999999999999999E-2</v>
      </c>
      <c r="R13" s="38">
        <v>0.13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0.89583333333333337</v>
      </c>
      <c r="D16" s="145"/>
      <c r="E16" s="142" t="s">
        <v>77</v>
      </c>
      <c r="F16" s="143"/>
      <c r="G16" s="52">
        <v>6.9444444444444441E-3</v>
      </c>
      <c r="H16" s="146" t="s">
        <v>78</v>
      </c>
      <c r="I16" s="147"/>
      <c r="J16" s="53">
        <v>70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0.92013888888888884</v>
      </c>
      <c r="R16" s="55">
        <v>0.93402777777777779</v>
      </c>
      <c r="S16" s="56">
        <v>0.98958333333333337</v>
      </c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0.89930555555555547</v>
      </c>
      <c r="D17" s="145"/>
      <c r="E17" s="142" t="s">
        <v>82</v>
      </c>
      <c r="F17" s="143"/>
      <c r="G17" s="52">
        <v>8.3333333333333332E-3</v>
      </c>
      <c r="H17" s="146" t="s">
        <v>181</v>
      </c>
      <c r="I17" s="147"/>
      <c r="J17" s="53">
        <v>175</v>
      </c>
      <c r="K17" s="148" t="s">
        <v>83</v>
      </c>
      <c r="L17" s="143"/>
      <c r="M17" s="158" t="s">
        <v>279</v>
      </c>
      <c r="N17" s="149"/>
      <c r="O17" s="151"/>
      <c r="P17" s="58" t="s">
        <v>84</v>
      </c>
      <c r="Q17" s="54" t="s">
        <v>875</v>
      </c>
      <c r="R17" s="54" t="s">
        <v>876</v>
      </c>
      <c r="S17" s="59" t="s">
        <v>877</v>
      </c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0.90069444444444446</v>
      </c>
      <c r="D18" s="145"/>
      <c r="E18" s="142" t="s">
        <v>183</v>
      </c>
      <c r="F18" s="143"/>
      <c r="G18" s="52">
        <v>2.0833333333333332E-2</v>
      </c>
      <c r="H18" s="146" t="s">
        <v>87</v>
      </c>
      <c r="I18" s="147"/>
      <c r="J18" s="53">
        <v>21</v>
      </c>
      <c r="K18" s="159" t="s">
        <v>184</v>
      </c>
      <c r="L18" s="160"/>
      <c r="M18" s="159">
        <v>25</v>
      </c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0.90763888888888899</v>
      </c>
      <c r="D19" s="145"/>
      <c r="E19" s="142" t="s">
        <v>90</v>
      </c>
      <c r="F19" s="143"/>
      <c r="G19" s="52">
        <v>2.2916666666666669E-2</v>
      </c>
      <c r="H19" s="159" t="s">
        <v>186</v>
      </c>
      <c r="I19" s="160"/>
      <c r="J19" s="60"/>
      <c r="K19" s="166" t="s">
        <v>91</v>
      </c>
      <c r="L19" s="147"/>
      <c r="M19" s="148">
        <v>7</v>
      </c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0.90972222222222221</v>
      </c>
      <c r="D20" s="145"/>
      <c r="E20" s="142" t="s">
        <v>188</v>
      </c>
      <c r="F20" s="143"/>
      <c r="G20" s="52">
        <v>2.4999999999999998E-2</v>
      </c>
      <c r="H20" s="146" t="s">
        <v>778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30</v>
      </c>
      <c r="R20" s="28">
        <v>12</v>
      </c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0.92013888888888884</v>
      </c>
      <c r="D21" s="145"/>
      <c r="E21" s="142" t="s">
        <v>192</v>
      </c>
      <c r="F21" s="143"/>
      <c r="G21" s="63">
        <v>3.4722222222222224E-2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>
        <v>0.94097222222222221</v>
      </c>
      <c r="D22" s="145"/>
      <c r="E22" s="169" t="s">
        <v>194</v>
      </c>
      <c r="F22" s="160"/>
      <c r="G22" s="64">
        <v>3.8194444444444441E-2</v>
      </c>
      <c r="H22" s="146" t="s">
        <v>81</v>
      </c>
      <c r="I22" s="147"/>
      <c r="J22" s="106">
        <v>1530</v>
      </c>
      <c r="K22" s="170" t="s">
        <v>77</v>
      </c>
      <c r="L22" s="171"/>
      <c r="M22" s="159">
        <v>1612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>
        <v>0.97569444444444453</v>
      </c>
      <c r="D23" s="145"/>
      <c r="E23" s="142" t="s">
        <v>96</v>
      </c>
      <c r="F23" s="143"/>
      <c r="G23" s="64">
        <v>4.1666666666666664E-2</v>
      </c>
      <c r="H23" s="146" t="s">
        <v>97</v>
      </c>
      <c r="I23" s="147"/>
      <c r="J23" s="53">
        <v>1557</v>
      </c>
      <c r="K23" s="170" t="s">
        <v>197</v>
      </c>
      <c r="L23" s="171"/>
      <c r="M23" s="159"/>
      <c r="N23" s="161"/>
      <c r="O23" s="164" t="s">
        <v>45</v>
      </c>
      <c r="P23" s="165"/>
      <c r="Q23" s="53">
        <v>5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 t="s">
        <v>874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1620</v>
      </c>
      <c r="K25" s="166" t="s">
        <v>104</v>
      </c>
      <c r="L25" s="147"/>
      <c r="M25" s="148">
        <v>1495</v>
      </c>
      <c r="N25" s="149"/>
      <c r="O25" s="176" t="s">
        <v>200</v>
      </c>
      <c r="P25" s="177"/>
      <c r="Q25" s="38">
        <v>50</v>
      </c>
      <c r="R25" s="28">
        <v>20</v>
      </c>
      <c r="S25" s="28"/>
      <c r="T25" s="29"/>
      <c r="U25" s="178" t="s">
        <v>901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150</v>
      </c>
      <c r="R26" s="28">
        <v>50</v>
      </c>
      <c r="S26" s="28">
        <v>49</v>
      </c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>
        <v>0</v>
      </c>
      <c r="D27" s="145"/>
      <c r="E27" s="142" t="s">
        <v>106</v>
      </c>
      <c r="F27" s="143"/>
      <c r="G27" s="67">
        <v>40</v>
      </c>
      <c r="H27" s="187" t="s">
        <v>107</v>
      </c>
      <c r="I27" s="188"/>
      <c r="J27" s="189"/>
      <c r="K27" s="166">
        <v>2260.12</v>
      </c>
      <c r="L27" s="162"/>
      <c r="M27" s="162"/>
      <c r="N27" s="163"/>
      <c r="O27" s="167" t="s">
        <v>449</v>
      </c>
      <c r="P27" s="168"/>
      <c r="Q27" s="38"/>
      <c r="R27" s="28"/>
      <c r="S27" s="28">
        <v>28</v>
      </c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65</v>
      </c>
      <c r="D28" s="194"/>
      <c r="E28" s="142" t="s">
        <v>109</v>
      </c>
      <c r="F28" s="143"/>
      <c r="G28" s="67">
        <v>350</v>
      </c>
      <c r="H28" s="187" t="s">
        <v>110</v>
      </c>
      <c r="I28" s="188"/>
      <c r="J28" s="189"/>
      <c r="K28" s="166">
        <v>2260.56</v>
      </c>
      <c r="L28" s="162"/>
      <c r="M28" s="162"/>
      <c r="N28" s="163"/>
      <c r="O28" s="195" t="s">
        <v>448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717</v>
      </c>
      <c r="H29" s="187" t="s">
        <v>113</v>
      </c>
      <c r="I29" s="188"/>
      <c r="J29" s="189"/>
      <c r="K29" s="166">
        <v>4400</v>
      </c>
      <c r="L29" s="162"/>
      <c r="M29" s="162"/>
      <c r="N29" s="163"/>
      <c r="O29" s="195" t="s">
        <v>205</v>
      </c>
      <c r="P29" s="196"/>
      <c r="Q29" s="90">
        <v>15</v>
      </c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>
        <v>145</v>
      </c>
      <c r="D30" s="194"/>
      <c r="E30" s="199" t="s">
        <v>206</v>
      </c>
      <c r="F30" s="200"/>
      <c r="G30" s="68">
        <v>1067</v>
      </c>
      <c r="H30" s="199" t="s">
        <v>115</v>
      </c>
      <c r="I30" s="201"/>
      <c r="J30" s="200"/>
      <c r="K30" s="202">
        <f>4400/27.8</f>
        <v>158.27338129496403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746</v>
      </c>
      <c r="C39" s="74"/>
      <c r="D39" s="74" t="s">
        <v>211</v>
      </c>
      <c r="E39" s="90" t="s">
        <v>212</v>
      </c>
      <c r="G39" s="74" t="s">
        <v>213</v>
      </c>
      <c r="H39" s="90" t="s">
        <v>214</v>
      </c>
      <c r="I39" s="90" t="s">
        <v>216</v>
      </c>
      <c r="T39" s="93" t="s">
        <v>217</v>
      </c>
      <c r="U39" s="108" t="s">
        <v>871</v>
      </c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3"/>
  <sheetViews>
    <sheetView workbookViewId="0">
      <selection activeCell="M34" sqref="M34"/>
    </sheetView>
  </sheetViews>
  <sheetFormatPr defaultRowHeight="14.25" x14ac:dyDescent="0.2"/>
  <sheetData>
    <row r="2" spans="1:26" ht="15" thickBot="1" x14ac:dyDescent="0.25">
      <c r="A2" s="113"/>
      <c r="B2" s="113"/>
      <c r="C2" s="15"/>
      <c r="D2" s="15"/>
      <c r="E2" s="113" t="s">
        <v>26</v>
      </c>
      <c r="F2" s="113"/>
      <c r="G2" s="15"/>
      <c r="H2" s="16" t="s">
        <v>158</v>
      </c>
      <c r="I2" s="90"/>
      <c r="J2" s="15"/>
      <c r="K2" s="15" t="s">
        <v>159</v>
      </c>
      <c r="L2" s="17"/>
      <c r="M2" s="18"/>
      <c r="N2" s="19"/>
      <c r="O2" s="19"/>
      <c r="P2" s="114" t="s">
        <v>853</v>
      </c>
      <c r="Q2" s="114"/>
      <c r="R2" s="114"/>
      <c r="S2" s="114"/>
      <c r="T2" s="114"/>
      <c r="U2" s="114"/>
      <c r="V2" s="114"/>
      <c r="W2" s="20"/>
      <c r="X2" s="20"/>
      <c r="Y2" s="18"/>
      <c r="Z2" s="18"/>
    </row>
    <row r="3" spans="1:26" ht="15" thickBot="1" x14ac:dyDescent="0.25">
      <c r="A3" s="21" t="s">
        <v>27</v>
      </c>
      <c r="B3" s="98" t="s">
        <v>28</v>
      </c>
      <c r="C3" s="98" t="s">
        <v>29</v>
      </c>
      <c r="D3" s="115" t="s">
        <v>30</v>
      </c>
      <c r="E3" s="116"/>
      <c r="F3" s="115" t="s">
        <v>161</v>
      </c>
      <c r="G3" s="116"/>
      <c r="H3" s="115" t="s">
        <v>31</v>
      </c>
      <c r="I3" s="116"/>
      <c r="J3" s="115" t="s">
        <v>32</v>
      </c>
      <c r="K3" s="116"/>
      <c r="L3" s="115" t="s">
        <v>33</v>
      </c>
      <c r="M3" s="116"/>
      <c r="N3" s="115"/>
      <c r="O3" s="116"/>
      <c r="P3" s="115"/>
      <c r="Q3" s="116"/>
      <c r="R3" s="115"/>
      <c r="S3" s="132"/>
      <c r="T3" s="116"/>
      <c r="U3" s="115" t="s">
        <v>34</v>
      </c>
      <c r="V3" s="132"/>
      <c r="W3" s="132"/>
      <c r="X3" s="132"/>
      <c r="Y3" s="132" t="s">
        <v>35</v>
      </c>
      <c r="Z3" s="133"/>
    </row>
    <row r="4" spans="1:26" x14ac:dyDescent="0.2">
      <c r="A4" s="1" t="s">
        <v>878</v>
      </c>
      <c r="B4" s="22" t="s">
        <v>879</v>
      </c>
      <c r="C4" s="23">
        <v>6</v>
      </c>
      <c r="D4" s="134">
        <v>43</v>
      </c>
      <c r="E4" s="135"/>
      <c r="F4" s="117" t="s">
        <v>880</v>
      </c>
      <c r="G4" s="119"/>
      <c r="H4" s="117" t="s">
        <v>881</v>
      </c>
      <c r="I4" s="119"/>
      <c r="J4" s="136" t="s">
        <v>882</v>
      </c>
      <c r="K4" s="137"/>
      <c r="L4" s="136" t="s">
        <v>883</v>
      </c>
      <c r="M4" s="137"/>
      <c r="N4" s="117"/>
      <c r="O4" s="119"/>
      <c r="P4" s="117"/>
      <c r="Q4" s="119"/>
      <c r="R4" s="117"/>
      <c r="S4" s="118"/>
      <c r="T4" s="119"/>
      <c r="U4" s="120">
        <v>25.09</v>
      </c>
      <c r="V4" s="121"/>
      <c r="W4" s="121"/>
      <c r="X4" s="121"/>
      <c r="Y4" s="121">
        <v>25.09</v>
      </c>
      <c r="Z4" s="122"/>
    </row>
    <row r="5" spans="1:26" x14ac:dyDescent="0.2">
      <c r="A5" s="24" t="s">
        <v>36</v>
      </c>
      <c r="B5" s="25" t="s">
        <v>37</v>
      </c>
      <c r="C5" s="26" t="s">
        <v>38</v>
      </c>
      <c r="D5" s="26" t="s">
        <v>39</v>
      </c>
      <c r="E5" s="26" t="s">
        <v>40</v>
      </c>
      <c r="F5" s="26" t="s">
        <v>41</v>
      </c>
      <c r="G5" s="26" t="s">
        <v>42</v>
      </c>
      <c r="H5" s="26" t="s">
        <v>43</v>
      </c>
      <c r="I5" s="26" t="s">
        <v>44</v>
      </c>
      <c r="J5" s="26" t="s">
        <v>45</v>
      </c>
      <c r="K5" s="26" t="s">
        <v>46</v>
      </c>
      <c r="L5" s="26" t="s">
        <v>47</v>
      </c>
      <c r="M5" s="26" t="s">
        <v>48</v>
      </c>
      <c r="N5" s="26" t="s">
        <v>49</v>
      </c>
      <c r="O5" s="26" t="s">
        <v>50</v>
      </c>
      <c r="P5" s="26" t="s">
        <v>51</v>
      </c>
      <c r="Q5" s="26" t="s">
        <v>52</v>
      </c>
      <c r="R5" s="25" t="s">
        <v>53</v>
      </c>
      <c r="S5" s="27" t="s">
        <v>162</v>
      </c>
      <c r="T5" s="27" t="s">
        <v>163</v>
      </c>
      <c r="U5" s="28"/>
      <c r="V5" s="28"/>
      <c r="W5" s="28"/>
      <c r="X5" s="28" t="s">
        <v>0</v>
      </c>
      <c r="Y5" s="28" t="s">
        <v>1</v>
      </c>
      <c r="Z5" s="29" t="s">
        <v>2</v>
      </c>
    </row>
    <row r="6" spans="1:26" ht="27" x14ac:dyDescent="0.2">
      <c r="A6" s="2" t="s">
        <v>54</v>
      </c>
      <c r="B6" s="30" t="s">
        <v>884</v>
      </c>
      <c r="C6" s="30" t="s">
        <v>885</v>
      </c>
      <c r="D6" s="30" t="s">
        <v>886</v>
      </c>
      <c r="E6" s="30" t="s">
        <v>887</v>
      </c>
      <c r="F6" s="85" t="s">
        <v>375</v>
      </c>
      <c r="G6" s="85" t="s">
        <v>888</v>
      </c>
      <c r="H6" s="85" t="s">
        <v>889</v>
      </c>
      <c r="I6" s="85" t="s">
        <v>890</v>
      </c>
      <c r="J6" s="85" t="s">
        <v>891</v>
      </c>
      <c r="K6" s="85" t="s">
        <v>253</v>
      </c>
      <c r="L6" s="85" t="s">
        <v>170</v>
      </c>
      <c r="M6" s="85"/>
      <c r="N6" s="85" t="s">
        <v>892</v>
      </c>
      <c r="O6" s="85" t="s">
        <v>893</v>
      </c>
      <c r="P6" s="85" t="s">
        <v>894</v>
      </c>
      <c r="Q6" s="85" t="s">
        <v>895</v>
      </c>
      <c r="R6" s="85" t="s">
        <v>896</v>
      </c>
      <c r="S6" s="32"/>
      <c r="T6" s="32"/>
      <c r="U6" s="32"/>
      <c r="V6" s="32"/>
      <c r="W6" s="32"/>
      <c r="X6" s="33">
        <v>16</v>
      </c>
      <c r="Y6" s="33">
        <v>150</v>
      </c>
      <c r="Z6" s="34">
        <v>1.5</v>
      </c>
    </row>
    <row r="7" spans="1:26" ht="28.5" x14ac:dyDescent="0.2">
      <c r="A7" s="35" t="s">
        <v>174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1"/>
      <c r="P7" s="35"/>
      <c r="Q7" s="35"/>
      <c r="R7" s="35"/>
      <c r="S7" s="32"/>
      <c r="T7" s="32"/>
      <c r="U7" s="32"/>
      <c r="V7" s="32"/>
      <c r="W7" s="32"/>
      <c r="X7" s="32"/>
      <c r="Y7" s="32"/>
      <c r="Z7" s="36"/>
    </row>
    <row r="8" spans="1:26" ht="27" x14ac:dyDescent="0.2">
      <c r="A8" s="2" t="s">
        <v>55</v>
      </c>
      <c r="B8" s="30"/>
      <c r="C8" s="30" t="s">
        <v>885</v>
      </c>
      <c r="D8" s="30" t="s">
        <v>886</v>
      </c>
      <c r="E8" s="30" t="s">
        <v>887</v>
      </c>
      <c r="F8" s="85" t="s">
        <v>375</v>
      </c>
      <c r="G8" s="85" t="s">
        <v>888</v>
      </c>
      <c r="H8" s="85" t="s">
        <v>889</v>
      </c>
      <c r="I8" s="85" t="s">
        <v>890</v>
      </c>
      <c r="J8" s="85" t="s">
        <v>891</v>
      </c>
      <c r="K8" s="85" t="s">
        <v>253</v>
      </c>
      <c r="L8" s="85" t="s">
        <v>170</v>
      </c>
      <c r="M8" s="85"/>
      <c r="N8" s="85" t="s">
        <v>892</v>
      </c>
      <c r="O8" s="85" t="s">
        <v>893</v>
      </c>
      <c r="P8" s="85" t="s">
        <v>894</v>
      </c>
      <c r="Q8" s="85" t="s">
        <v>895</v>
      </c>
      <c r="R8" s="30" t="s">
        <v>897</v>
      </c>
      <c r="S8" s="32"/>
      <c r="T8" s="32"/>
      <c r="U8" s="28"/>
      <c r="V8" s="28"/>
      <c r="W8" s="38"/>
      <c r="X8" s="40"/>
      <c r="Y8" s="40"/>
      <c r="Z8" s="42"/>
    </row>
    <row r="9" spans="1:26" ht="27" x14ac:dyDescent="0.2">
      <c r="A9" s="2" t="s">
        <v>176</v>
      </c>
      <c r="B9" s="3"/>
      <c r="C9" s="3">
        <v>0.52</v>
      </c>
      <c r="D9" s="35">
        <v>0.18</v>
      </c>
      <c r="E9" s="37">
        <v>0.4</v>
      </c>
      <c r="F9" s="35">
        <v>1.9E-2</v>
      </c>
      <c r="G9" s="35">
        <v>2E-3</v>
      </c>
      <c r="H9" s="35">
        <v>4.05</v>
      </c>
      <c r="I9" s="35">
        <v>6.01</v>
      </c>
      <c r="J9" s="35">
        <v>0.75</v>
      </c>
      <c r="K9" s="35">
        <v>0.19</v>
      </c>
      <c r="L9" s="35"/>
      <c r="M9" s="35"/>
      <c r="N9" s="35">
        <v>0.05</v>
      </c>
      <c r="O9" s="35">
        <v>0.21</v>
      </c>
      <c r="P9" s="35">
        <v>1.23E-3</v>
      </c>
      <c r="Q9" s="35">
        <v>5.1000000000000004E-3</v>
      </c>
      <c r="R9" s="38">
        <v>3.7999999999999999E-2</v>
      </c>
      <c r="S9" s="39"/>
      <c r="T9" s="38"/>
      <c r="U9" s="90"/>
      <c r="V9" s="90"/>
      <c r="W9" s="90"/>
      <c r="X9" s="90">
        <v>21.1</v>
      </c>
      <c r="Y9" s="90">
        <v>202.4</v>
      </c>
      <c r="Z9" s="90">
        <v>6.6</v>
      </c>
    </row>
    <row r="10" spans="1:26" ht="27" x14ac:dyDescent="0.2">
      <c r="A10" s="2" t="s">
        <v>56</v>
      </c>
      <c r="B10" s="38"/>
      <c r="C10" s="91"/>
      <c r="D10" s="40"/>
      <c r="E10" s="38"/>
      <c r="F10" s="38"/>
      <c r="G10" s="38"/>
      <c r="H10" s="38"/>
      <c r="I10" s="38"/>
      <c r="J10" s="38"/>
      <c r="K10" s="41"/>
      <c r="L10" s="41"/>
      <c r="M10" s="41"/>
      <c r="N10" s="104"/>
      <c r="O10" s="104"/>
      <c r="P10" s="104"/>
      <c r="Q10" s="104"/>
      <c r="R10" s="38"/>
      <c r="S10" s="41"/>
      <c r="T10" s="38"/>
      <c r="U10" s="38"/>
      <c r="V10" s="35"/>
      <c r="W10" s="35"/>
      <c r="X10" s="35"/>
      <c r="Y10" s="35"/>
      <c r="Z10" s="38"/>
    </row>
    <row r="11" spans="1:26" ht="27" x14ac:dyDescent="0.2">
      <c r="A11" s="2" t="s">
        <v>57</v>
      </c>
      <c r="B11" s="38"/>
      <c r="C11" s="38"/>
      <c r="D11" s="38"/>
      <c r="E11" s="38"/>
      <c r="F11" s="38"/>
      <c r="G11" s="38"/>
      <c r="H11" s="38"/>
      <c r="I11" s="38"/>
      <c r="J11" s="41"/>
      <c r="K11" s="41"/>
      <c r="L11" s="41"/>
      <c r="M11" s="41"/>
      <c r="N11" s="41"/>
      <c r="O11" s="41"/>
      <c r="P11" s="41"/>
      <c r="Q11" s="41"/>
      <c r="R11" s="38"/>
      <c r="S11" s="38"/>
      <c r="T11" s="38"/>
      <c r="U11" s="38"/>
      <c r="V11" s="38"/>
      <c r="W11" s="38"/>
      <c r="X11" s="38"/>
      <c r="Y11" s="38"/>
      <c r="Z11" s="41"/>
    </row>
    <row r="12" spans="1:26" ht="27" x14ac:dyDescent="0.2">
      <c r="A12" s="2" t="s">
        <v>177</v>
      </c>
      <c r="B12" s="38"/>
      <c r="C12" s="38"/>
      <c r="D12" s="38"/>
      <c r="E12" s="38"/>
      <c r="F12" s="38"/>
      <c r="G12" s="38"/>
      <c r="H12" s="38"/>
      <c r="I12" s="38"/>
      <c r="J12" s="90"/>
      <c r="K12" s="90"/>
      <c r="L12" s="90"/>
      <c r="M12" s="90"/>
      <c r="N12" s="90"/>
      <c r="O12" s="90"/>
      <c r="P12" s="90"/>
      <c r="Q12" s="90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27" x14ac:dyDescent="0.2">
      <c r="A13" s="2" t="s">
        <v>177</v>
      </c>
      <c r="B13" s="38"/>
      <c r="C13" s="38">
        <v>0.53200000000000003</v>
      </c>
      <c r="D13" s="38">
        <v>0.26</v>
      </c>
      <c r="E13" s="79">
        <v>0.39</v>
      </c>
      <c r="F13" s="79">
        <v>1.7999999999999999E-2</v>
      </c>
      <c r="G13" s="38">
        <v>2E-3</v>
      </c>
      <c r="H13" s="38">
        <v>4.04</v>
      </c>
      <c r="I13" s="38">
        <v>2.98</v>
      </c>
      <c r="J13" s="38">
        <v>0.78</v>
      </c>
      <c r="K13" s="38">
        <v>0.22</v>
      </c>
      <c r="L13" s="38"/>
      <c r="M13" s="38"/>
      <c r="N13" s="104">
        <v>0.05</v>
      </c>
      <c r="O13" s="104">
        <v>0.21</v>
      </c>
      <c r="P13" s="104">
        <v>1E-3</v>
      </c>
      <c r="Q13" s="104">
        <v>5.1000000000000004E-3</v>
      </c>
      <c r="R13" s="38">
        <v>2.5000000000000001E-2</v>
      </c>
      <c r="S13" s="38"/>
      <c r="T13" s="38"/>
      <c r="U13" s="28"/>
      <c r="V13" s="28"/>
      <c r="W13" s="28"/>
      <c r="X13" s="40">
        <v>15.3</v>
      </c>
      <c r="Y13" s="40">
        <v>69</v>
      </c>
      <c r="Z13" s="42">
        <v>0.3</v>
      </c>
    </row>
    <row r="14" spans="1:26" ht="15" thickBot="1" x14ac:dyDescent="0.25">
      <c r="A14" s="43" t="s">
        <v>58</v>
      </c>
      <c r="B14" s="44">
        <v>0.92</v>
      </c>
      <c r="C14" s="44">
        <v>0.55000000000000004</v>
      </c>
      <c r="D14" s="44">
        <v>0.26</v>
      </c>
      <c r="E14" s="44">
        <v>0.4</v>
      </c>
      <c r="F14" s="44">
        <v>1.9E-2</v>
      </c>
      <c r="G14" s="44">
        <v>2E-3</v>
      </c>
      <c r="H14" s="45">
        <v>4.05</v>
      </c>
      <c r="I14" s="44">
        <v>3.02</v>
      </c>
      <c r="J14" s="44">
        <v>0.78700000000000003</v>
      </c>
      <c r="K14" s="44">
        <v>0.22</v>
      </c>
      <c r="L14" s="44"/>
      <c r="M14" s="41"/>
      <c r="N14" s="104">
        <v>5.3999999999999999E-2</v>
      </c>
      <c r="O14" s="104">
        <v>0.2</v>
      </c>
      <c r="P14" s="104">
        <v>1E-3</v>
      </c>
      <c r="Q14" s="104">
        <v>5.0000000000000001E-3</v>
      </c>
      <c r="R14" s="38">
        <v>2.1999999999999999E-2</v>
      </c>
      <c r="S14" s="44"/>
      <c r="T14" s="44"/>
      <c r="U14" s="46"/>
      <c r="V14" s="46"/>
      <c r="W14" s="46"/>
      <c r="X14" s="47"/>
      <c r="Y14" s="47"/>
      <c r="Z14" s="48"/>
    </row>
    <row r="15" spans="1:26" ht="15" thickBot="1" x14ac:dyDescent="0.25">
      <c r="A15" s="123"/>
      <c r="B15" s="124"/>
      <c r="C15" s="124"/>
      <c r="D15" s="124"/>
      <c r="E15" s="124"/>
      <c r="F15" s="124"/>
      <c r="G15" s="125"/>
      <c r="H15" s="126" t="s">
        <v>178</v>
      </c>
      <c r="I15" s="127"/>
      <c r="J15" s="127"/>
      <c r="K15" s="127"/>
      <c r="L15" s="127"/>
      <c r="M15" s="127"/>
      <c r="N15" s="128"/>
      <c r="O15" s="123" t="s">
        <v>59</v>
      </c>
      <c r="P15" s="124"/>
      <c r="Q15" s="124"/>
      <c r="R15" s="124"/>
      <c r="S15" s="124"/>
      <c r="T15" s="125"/>
      <c r="U15" s="129" t="s">
        <v>60</v>
      </c>
      <c r="V15" s="130"/>
      <c r="W15" s="130"/>
      <c r="X15" s="130"/>
      <c r="Y15" s="130"/>
      <c r="Z15" s="131"/>
    </row>
    <row r="16" spans="1:26" x14ac:dyDescent="0.2">
      <c r="A16" s="154" t="s">
        <v>61</v>
      </c>
      <c r="B16" s="155"/>
      <c r="C16" s="156" t="s">
        <v>62</v>
      </c>
      <c r="D16" s="157"/>
      <c r="E16" s="154" t="s">
        <v>63</v>
      </c>
      <c r="F16" s="155"/>
      <c r="G16" s="49" t="s">
        <v>62</v>
      </c>
      <c r="H16" s="154" t="s">
        <v>64</v>
      </c>
      <c r="I16" s="155"/>
      <c r="J16" s="50" t="s">
        <v>65</v>
      </c>
      <c r="K16" s="156" t="s">
        <v>66</v>
      </c>
      <c r="L16" s="155"/>
      <c r="M16" s="156" t="s">
        <v>65</v>
      </c>
      <c r="N16" s="157"/>
      <c r="O16" s="138" t="s">
        <v>67</v>
      </c>
      <c r="P16" s="139"/>
      <c r="Q16" s="51" t="s">
        <v>68</v>
      </c>
      <c r="R16" s="51" t="s">
        <v>69</v>
      </c>
      <c r="S16" s="51" t="s">
        <v>70</v>
      </c>
      <c r="T16" s="49" t="s">
        <v>71</v>
      </c>
      <c r="U16" s="140" t="s">
        <v>72</v>
      </c>
      <c r="V16" s="141"/>
      <c r="W16" s="32" t="s">
        <v>73</v>
      </c>
      <c r="X16" s="32" t="s">
        <v>74</v>
      </c>
      <c r="Y16" s="32" t="s">
        <v>75</v>
      </c>
      <c r="Z16" s="36" t="s">
        <v>76</v>
      </c>
    </row>
    <row r="17" spans="1:26" x14ac:dyDescent="0.2">
      <c r="A17" s="142" t="s">
        <v>179</v>
      </c>
      <c r="B17" s="143"/>
      <c r="C17" s="144">
        <v>7.6388888888888895E-2</v>
      </c>
      <c r="D17" s="145"/>
      <c r="E17" s="142" t="s">
        <v>77</v>
      </c>
      <c r="F17" s="143"/>
      <c r="G17" s="52">
        <v>0.1111111111111111</v>
      </c>
      <c r="H17" s="146" t="s">
        <v>78</v>
      </c>
      <c r="I17" s="147"/>
      <c r="J17" s="53">
        <v>70</v>
      </c>
      <c r="K17" s="148" t="s">
        <v>79</v>
      </c>
      <c r="L17" s="143"/>
      <c r="M17" s="148"/>
      <c r="N17" s="149"/>
      <c r="O17" s="150" t="s">
        <v>53</v>
      </c>
      <c r="P17" s="54" t="s">
        <v>80</v>
      </c>
      <c r="Q17" s="55"/>
      <c r="R17" s="55"/>
      <c r="S17" s="56"/>
      <c r="T17" s="57"/>
      <c r="U17" s="152" t="s">
        <v>180</v>
      </c>
      <c r="V17" s="153"/>
      <c r="W17" s="35">
        <v>200</v>
      </c>
      <c r="X17" s="35"/>
      <c r="Y17" s="35"/>
      <c r="Z17" s="36"/>
    </row>
    <row r="18" spans="1:26" x14ac:dyDescent="0.2">
      <c r="A18" s="142" t="s">
        <v>81</v>
      </c>
      <c r="B18" s="143"/>
      <c r="C18" s="144">
        <v>7.9861111111111105E-2</v>
      </c>
      <c r="D18" s="145"/>
      <c r="E18" s="142" t="s">
        <v>82</v>
      </c>
      <c r="F18" s="143"/>
      <c r="G18" s="52">
        <v>0.1125</v>
      </c>
      <c r="H18" s="146" t="s">
        <v>181</v>
      </c>
      <c r="I18" s="147"/>
      <c r="J18" s="53">
        <v>175</v>
      </c>
      <c r="K18" s="148" t="s">
        <v>83</v>
      </c>
      <c r="L18" s="143"/>
      <c r="M18" s="158" t="s">
        <v>279</v>
      </c>
      <c r="N18" s="149"/>
      <c r="O18" s="151"/>
      <c r="P18" s="58" t="s">
        <v>84</v>
      </c>
      <c r="Q18" s="54" t="s">
        <v>237</v>
      </c>
      <c r="R18" s="54"/>
      <c r="S18" s="59"/>
      <c r="T18" s="57"/>
      <c r="U18" s="140" t="s">
        <v>85</v>
      </c>
      <c r="V18" s="141"/>
      <c r="W18" s="35"/>
      <c r="X18" s="35"/>
      <c r="Y18" s="35"/>
      <c r="Z18" s="36"/>
    </row>
    <row r="19" spans="1:26" x14ac:dyDescent="0.2">
      <c r="A19" s="142" t="s">
        <v>86</v>
      </c>
      <c r="B19" s="143"/>
      <c r="C19" s="144">
        <v>8.0555555555555561E-2</v>
      </c>
      <c r="D19" s="145"/>
      <c r="E19" s="142" t="s">
        <v>183</v>
      </c>
      <c r="F19" s="143"/>
      <c r="G19" s="52">
        <v>0.13125000000000001</v>
      </c>
      <c r="H19" s="146" t="s">
        <v>87</v>
      </c>
      <c r="I19" s="147"/>
      <c r="J19" s="53">
        <v>21</v>
      </c>
      <c r="K19" s="159" t="s">
        <v>184</v>
      </c>
      <c r="L19" s="160"/>
      <c r="M19" s="159">
        <v>25</v>
      </c>
      <c r="N19" s="161"/>
      <c r="O19" s="150" t="s">
        <v>88</v>
      </c>
      <c r="P19" s="54" t="s">
        <v>80</v>
      </c>
      <c r="Q19" s="55"/>
      <c r="R19" s="55"/>
      <c r="S19" s="56"/>
      <c r="T19" s="57"/>
      <c r="U19" s="140" t="s">
        <v>185</v>
      </c>
      <c r="V19" s="141"/>
      <c r="W19" s="35"/>
      <c r="X19" s="35"/>
      <c r="Y19" s="35"/>
      <c r="Z19" s="36"/>
    </row>
    <row r="20" spans="1:26" x14ac:dyDescent="0.2">
      <c r="A20" s="142" t="s">
        <v>89</v>
      </c>
      <c r="B20" s="143"/>
      <c r="C20" s="144">
        <v>8.7500000000000008E-2</v>
      </c>
      <c r="D20" s="145"/>
      <c r="E20" s="142" t="s">
        <v>90</v>
      </c>
      <c r="F20" s="143"/>
      <c r="G20" s="52">
        <v>0.13263888888888889</v>
      </c>
      <c r="H20" s="159" t="s">
        <v>186</v>
      </c>
      <c r="I20" s="160"/>
      <c r="J20" s="60"/>
      <c r="K20" s="166" t="s">
        <v>91</v>
      </c>
      <c r="L20" s="147"/>
      <c r="M20" s="148">
        <v>7</v>
      </c>
      <c r="N20" s="149"/>
      <c r="O20" s="151"/>
      <c r="P20" s="58" t="s">
        <v>84</v>
      </c>
      <c r="Q20" s="61">
        <v>20</v>
      </c>
      <c r="R20" s="61"/>
      <c r="S20" s="61"/>
      <c r="T20" s="62"/>
      <c r="U20" s="140" t="s">
        <v>187</v>
      </c>
      <c r="V20" s="141"/>
      <c r="W20" s="35"/>
      <c r="X20" s="35">
        <v>5</v>
      </c>
      <c r="Y20" s="35"/>
      <c r="Z20" s="36"/>
    </row>
    <row r="21" spans="1:26" x14ac:dyDescent="0.2">
      <c r="A21" s="142" t="s">
        <v>87</v>
      </c>
      <c r="B21" s="143"/>
      <c r="C21" s="144">
        <v>8.8888888888888892E-2</v>
      </c>
      <c r="D21" s="145"/>
      <c r="E21" s="142" t="s">
        <v>188</v>
      </c>
      <c r="F21" s="143"/>
      <c r="G21" s="52">
        <v>0.13541666666666666</v>
      </c>
      <c r="H21" s="146" t="s">
        <v>189</v>
      </c>
      <c r="I21" s="162"/>
      <c r="J21" s="162"/>
      <c r="K21" s="162"/>
      <c r="L21" s="162"/>
      <c r="M21" s="162"/>
      <c r="N21" s="163"/>
      <c r="O21" s="164" t="s">
        <v>190</v>
      </c>
      <c r="P21" s="165"/>
      <c r="Q21" s="35">
        <v>8</v>
      </c>
      <c r="R21" s="28">
        <v>4</v>
      </c>
      <c r="S21" s="28"/>
      <c r="T21" s="29"/>
      <c r="U21" s="140" t="s">
        <v>191</v>
      </c>
      <c r="V21" s="141"/>
      <c r="W21" s="35"/>
      <c r="X21" s="35"/>
      <c r="Y21" s="35"/>
      <c r="Z21" s="36"/>
    </row>
    <row r="22" spans="1:26" x14ac:dyDescent="0.2">
      <c r="A22" s="142" t="s">
        <v>92</v>
      </c>
      <c r="B22" s="143"/>
      <c r="C22" s="144">
        <v>9.7222222222222224E-2</v>
      </c>
      <c r="D22" s="145"/>
      <c r="E22" s="142" t="s">
        <v>192</v>
      </c>
      <c r="F22" s="143"/>
      <c r="G22" s="63">
        <v>0.14583333333333334</v>
      </c>
      <c r="H22" s="146"/>
      <c r="I22" s="147"/>
      <c r="J22" s="53" t="s">
        <v>3</v>
      </c>
      <c r="K22" s="166" t="s">
        <v>4</v>
      </c>
      <c r="L22" s="147"/>
      <c r="M22" s="148" t="s">
        <v>3</v>
      </c>
      <c r="N22" s="149"/>
      <c r="O22" s="167" t="s">
        <v>193</v>
      </c>
      <c r="P22" s="168"/>
      <c r="Q22" s="35"/>
      <c r="R22" s="28"/>
      <c r="S22" s="28"/>
      <c r="T22" s="29"/>
      <c r="U22" s="140" t="s">
        <v>93</v>
      </c>
      <c r="V22" s="141"/>
      <c r="W22" s="35"/>
      <c r="X22" s="35"/>
      <c r="Y22" s="35"/>
      <c r="Z22" s="36"/>
    </row>
    <row r="23" spans="1:26" x14ac:dyDescent="0.2">
      <c r="A23" s="142" t="s">
        <v>94</v>
      </c>
      <c r="B23" s="143"/>
      <c r="C23" s="144"/>
      <c r="D23" s="145"/>
      <c r="E23" s="169" t="s">
        <v>194</v>
      </c>
      <c r="F23" s="160"/>
      <c r="G23" s="64">
        <v>0.14791666666666667</v>
      </c>
      <c r="H23" s="146" t="s">
        <v>81</v>
      </c>
      <c r="I23" s="147"/>
      <c r="J23" s="106">
        <v>1531</v>
      </c>
      <c r="K23" s="170" t="s">
        <v>77</v>
      </c>
      <c r="L23" s="171"/>
      <c r="M23" s="159">
        <v>1639</v>
      </c>
      <c r="N23" s="161"/>
      <c r="O23" s="164" t="s">
        <v>195</v>
      </c>
      <c r="P23" s="165"/>
      <c r="Q23" s="38"/>
      <c r="R23" s="28"/>
      <c r="S23" s="28"/>
      <c r="T23" s="29"/>
      <c r="U23" s="152" t="s">
        <v>95</v>
      </c>
      <c r="V23" s="153"/>
      <c r="W23" s="35"/>
      <c r="X23" s="35">
        <v>80</v>
      </c>
      <c r="Y23" s="35"/>
      <c r="Z23" s="36"/>
    </row>
    <row r="24" spans="1:26" x14ac:dyDescent="0.2">
      <c r="A24" s="142" t="s">
        <v>196</v>
      </c>
      <c r="B24" s="143"/>
      <c r="C24" s="144"/>
      <c r="D24" s="145"/>
      <c r="E24" s="142" t="s">
        <v>96</v>
      </c>
      <c r="F24" s="143"/>
      <c r="G24" s="64">
        <v>0.15277777777777776</v>
      </c>
      <c r="H24" s="146" t="s">
        <v>97</v>
      </c>
      <c r="I24" s="147"/>
      <c r="J24" s="53">
        <v>1562</v>
      </c>
      <c r="K24" s="170" t="s">
        <v>197</v>
      </c>
      <c r="L24" s="171"/>
      <c r="M24" s="159"/>
      <c r="N24" s="161"/>
      <c r="O24" s="164" t="s">
        <v>45</v>
      </c>
      <c r="P24" s="165"/>
      <c r="Q24" s="53">
        <v>10</v>
      </c>
      <c r="R24" s="28"/>
      <c r="S24" s="28"/>
      <c r="T24" s="29"/>
      <c r="U24" s="140" t="s">
        <v>98</v>
      </c>
      <c r="V24" s="141"/>
      <c r="W24" s="32"/>
      <c r="X24" s="32"/>
      <c r="Y24" s="32"/>
      <c r="Z24" s="36"/>
    </row>
    <row r="25" spans="1:26" ht="15" x14ac:dyDescent="0.2">
      <c r="A25" s="142"/>
      <c r="B25" s="143"/>
      <c r="C25" s="144"/>
      <c r="D25" s="145"/>
      <c r="E25" s="142" t="s">
        <v>99</v>
      </c>
      <c r="F25" s="143"/>
      <c r="G25" s="109" t="s">
        <v>902</v>
      </c>
      <c r="H25" s="146" t="s">
        <v>100</v>
      </c>
      <c r="I25" s="147"/>
      <c r="J25" s="28"/>
      <c r="K25" s="166" t="s">
        <v>101</v>
      </c>
      <c r="L25" s="147"/>
      <c r="M25" s="172"/>
      <c r="N25" s="173"/>
      <c r="O25" s="164" t="s">
        <v>198</v>
      </c>
      <c r="P25" s="165"/>
      <c r="Q25" s="28"/>
      <c r="R25" s="28"/>
      <c r="S25" s="28"/>
      <c r="T25" s="29"/>
      <c r="U25" s="140" t="s">
        <v>102</v>
      </c>
      <c r="V25" s="174"/>
      <c r="W25" s="174"/>
      <c r="X25" s="174"/>
      <c r="Y25" s="174"/>
      <c r="Z25" s="175"/>
    </row>
    <row r="26" spans="1:26" x14ac:dyDescent="0.2">
      <c r="A26" s="191" t="s">
        <v>199</v>
      </c>
      <c r="B26" s="192"/>
      <c r="C26" s="144"/>
      <c r="D26" s="145"/>
      <c r="E26" s="142" t="s">
        <v>82</v>
      </c>
      <c r="F26" s="143"/>
      <c r="G26" s="65"/>
      <c r="H26" s="146" t="s">
        <v>103</v>
      </c>
      <c r="I26" s="147"/>
      <c r="J26" s="33">
        <v>1647</v>
      </c>
      <c r="K26" s="166" t="s">
        <v>104</v>
      </c>
      <c r="L26" s="147"/>
      <c r="M26" s="148">
        <v>1528</v>
      </c>
      <c r="N26" s="149"/>
      <c r="O26" s="176" t="s">
        <v>200</v>
      </c>
      <c r="P26" s="177"/>
      <c r="Q26" s="38"/>
      <c r="R26" s="28"/>
      <c r="S26" s="28"/>
      <c r="T26" s="29"/>
      <c r="U26" s="178" t="s">
        <v>903</v>
      </c>
      <c r="V26" s="179"/>
      <c r="W26" s="179"/>
      <c r="X26" s="179"/>
      <c r="Y26" s="179"/>
      <c r="Z26" s="180"/>
    </row>
    <row r="27" spans="1:26" x14ac:dyDescent="0.2">
      <c r="A27" s="169" t="s">
        <v>201</v>
      </c>
      <c r="B27" s="160"/>
      <c r="C27" s="144"/>
      <c r="D27" s="145"/>
      <c r="E27" s="142" t="s">
        <v>105</v>
      </c>
      <c r="F27" s="143"/>
      <c r="G27" s="66"/>
      <c r="H27" s="187"/>
      <c r="I27" s="188"/>
      <c r="J27" s="188"/>
      <c r="K27" s="188"/>
      <c r="L27" s="188"/>
      <c r="M27" s="188"/>
      <c r="N27" s="189"/>
      <c r="O27" s="190" t="s">
        <v>202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103</v>
      </c>
      <c r="B28" s="143"/>
      <c r="C28" s="144">
        <v>0.10416666666666667</v>
      </c>
      <c r="D28" s="145"/>
      <c r="E28" s="142" t="s">
        <v>106</v>
      </c>
      <c r="F28" s="143"/>
      <c r="G28" s="67">
        <v>50</v>
      </c>
      <c r="H28" s="187" t="s">
        <v>107</v>
      </c>
      <c r="I28" s="188"/>
      <c r="J28" s="189"/>
      <c r="K28" s="166">
        <v>2260.56</v>
      </c>
      <c r="L28" s="162"/>
      <c r="M28" s="162"/>
      <c r="N28" s="163"/>
      <c r="O28" s="167" t="s">
        <v>449</v>
      </c>
      <c r="P28" s="168"/>
      <c r="Q28" s="38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108</v>
      </c>
      <c r="B29" s="143"/>
      <c r="C29" s="193">
        <v>31</v>
      </c>
      <c r="D29" s="194"/>
      <c r="E29" s="142" t="s">
        <v>109</v>
      </c>
      <c r="F29" s="143"/>
      <c r="G29" s="67">
        <v>485</v>
      </c>
      <c r="H29" s="187" t="s">
        <v>110</v>
      </c>
      <c r="I29" s="188"/>
      <c r="J29" s="189"/>
      <c r="K29" s="166">
        <v>2260.8200000000002</v>
      </c>
      <c r="L29" s="162"/>
      <c r="M29" s="162"/>
      <c r="N29" s="163"/>
      <c r="O29" s="195" t="s">
        <v>448</v>
      </c>
      <c r="P29" s="196"/>
      <c r="Q29" s="53"/>
      <c r="R29" s="28"/>
      <c r="S29" s="28"/>
      <c r="T29" s="29"/>
      <c r="U29" s="181"/>
      <c r="V29" s="182"/>
      <c r="W29" s="182"/>
      <c r="X29" s="182"/>
      <c r="Y29" s="182"/>
      <c r="Z29" s="183"/>
    </row>
    <row r="30" spans="1:26" x14ac:dyDescent="0.2">
      <c r="A30" s="142" t="s">
        <v>111</v>
      </c>
      <c r="B30" s="143"/>
      <c r="C30" s="193"/>
      <c r="D30" s="194"/>
      <c r="E30" s="142" t="s">
        <v>112</v>
      </c>
      <c r="F30" s="143"/>
      <c r="G30" s="67">
        <v>953</v>
      </c>
      <c r="H30" s="187" t="s">
        <v>113</v>
      </c>
      <c r="I30" s="188"/>
      <c r="J30" s="189"/>
      <c r="K30" s="166">
        <v>2600</v>
      </c>
      <c r="L30" s="162"/>
      <c r="M30" s="162"/>
      <c r="N30" s="163"/>
      <c r="O30" s="195" t="s">
        <v>205</v>
      </c>
      <c r="P30" s="196"/>
      <c r="Q30" s="90"/>
      <c r="R30" s="53"/>
      <c r="S30" s="28"/>
      <c r="T30" s="29"/>
      <c r="U30" s="181"/>
      <c r="V30" s="182"/>
      <c r="W30" s="182"/>
      <c r="X30" s="182"/>
      <c r="Y30" s="182"/>
      <c r="Z30" s="183"/>
    </row>
    <row r="31" spans="1:26" ht="15" thickBot="1" x14ac:dyDescent="0.25">
      <c r="A31" s="197" t="s">
        <v>114</v>
      </c>
      <c r="B31" s="198"/>
      <c r="C31" s="193">
        <v>40</v>
      </c>
      <c r="D31" s="194"/>
      <c r="E31" s="199" t="s">
        <v>206</v>
      </c>
      <c r="F31" s="200"/>
      <c r="G31" s="68">
        <v>1438</v>
      </c>
      <c r="H31" s="199" t="s">
        <v>115</v>
      </c>
      <c r="I31" s="201"/>
      <c r="J31" s="200"/>
      <c r="K31" s="202">
        <f>2600/25.09</f>
        <v>103.62694300518135</v>
      </c>
      <c r="L31" s="203"/>
      <c r="M31" s="203"/>
      <c r="N31" s="204"/>
      <c r="O31" s="197" t="s">
        <v>207</v>
      </c>
      <c r="P31" s="198"/>
      <c r="Q31" s="47"/>
      <c r="R31" s="47"/>
      <c r="S31" s="47"/>
      <c r="T31" s="48"/>
      <c r="U31" s="184"/>
      <c r="V31" s="185"/>
      <c r="W31" s="185"/>
      <c r="X31" s="185"/>
      <c r="Y31" s="185"/>
      <c r="Z31" s="186"/>
    </row>
    <row r="32" spans="1:26" x14ac:dyDescent="0.2">
      <c r="A32" s="69" t="s">
        <v>116</v>
      </c>
      <c r="B32" s="70" t="s">
        <v>48</v>
      </c>
      <c r="C32" s="71"/>
      <c r="D32" s="71"/>
      <c r="E32" s="71" t="s">
        <v>117</v>
      </c>
      <c r="F32" s="71" t="s">
        <v>118</v>
      </c>
      <c r="G32" s="71" t="s">
        <v>119</v>
      </c>
      <c r="H32" s="71" t="s">
        <v>120</v>
      </c>
      <c r="I32" s="72" t="s">
        <v>121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90"/>
    </row>
    <row r="33" spans="1:26" x14ac:dyDescent="0.2">
      <c r="A33" s="69" t="s">
        <v>122</v>
      </c>
      <c r="B33" s="75" t="s">
        <v>123</v>
      </c>
      <c r="C33" s="76" t="s">
        <v>124</v>
      </c>
      <c r="D33" s="76" t="s">
        <v>125</v>
      </c>
      <c r="E33" s="76" t="s">
        <v>124</v>
      </c>
      <c r="F33" s="76" t="s">
        <v>124</v>
      </c>
      <c r="G33" s="76" t="s">
        <v>123</v>
      </c>
      <c r="H33" s="76" t="s">
        <v>124</v>
      </c>
      <c r="I33" s="77" t="s">
        <v>124</v>
      </c>
      <c r="J33" s="73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126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74"/>
      <c r="M34" s="78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spans="1:26" x14ac:dyDescent="0.2">
      <c r="A35" s="73" t="s">
        <v>56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90"/>
      <c r="M35" s="90"/>
      <c r="N35" s="90"/>
      <c r="O35" s="90"/>
      <c r="P35" s="90"/>
      <c r="Q35" s="90"/>
      <c r="R35" s="90"/>
      <c r="S35" s="74"/>
      <c r="T35" s="78"/>
      <c r="U35" s="74"/>
      <c r="V35" s="74"/>
      <c r="W35" s="74"/>
      <c r="X35" s="74"/>
      <c r="Y35" s="74"/>
      <c r="Z35" s="74"/>
    </row>
    <row r="36" spans="1:26" x14ac:dyDescent="0.2">
      <c r="A36" s="73" t="s">
        <v>57</v>
      </c>
      <c r="B36" s="73"/>
      <c r="C36" s="73"/>
      <c r="D36" s="73"/>
      <c r="E36" s="73"/>
      <c r="F36" s="73"/>
      <c r="G36" s="73"/>
      <c r="H36" s="73"/>
      <c r="I36" s="73"/>
      <c r="J36" s="73"/>
      <c r="K36" s="74"/>
      <c r="L36" s="74"/>
      <c r="M36" s="78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spans="1:26" x14ac:dyDescent="0.2">
      <c r="A37" s="73" t="s">
        <v>208</v>
      </c>
      <c r="B37" s="73"/>
      <c r="C37" s="73"/>
      <c r="D37" s="73"/>
      <c r="E37" s="73"/>
      <c r="F37" s="73"/>
      <c r="G37" s="73"/>
      <c r="H37" s="73"/>
      <c r="I37" s="73"/>
      <c r="J37" s="73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x14ac:dyDescent="0.2">
      <c r="A38" s="73" t="s">
        <v>209</v>
      </c>
      <c r="B38" s="73"/>
      <c r="C38" s="73"/>
      <c r="D38" s="73"/>
      <c r="E38" s="73"/>
      <c r="F38" s="73"/>
      <c r="G38" s="73"/>
      <c r="H38" s="73"/>
      <c r="I38" s="73"/>
      <c r="J38" s="73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x14ac:dyDescent="0.2">
      <c r="A39" s="73" t="s">
        <v>58</v>
      </c>
      <c r="B39" s="73"/>
      <c r="C39" s="73"/>
      <c r="D39" s="73"/>
      <c r="E39" s="73"/>
      <c r="F39" s="73"/>
      <c r="G39" s="73"/>
      <c r="H39" s="73"/>
      <c r="I39" s="73"/>
      <c r="J39" s="73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 spans="1:26" x14ac:dyDescent="0.2">
      <c r="A40" s="93" t="s">
        <v>746</v>
      </c>
      <c r="B40" s="90"/>
      <c r="C40" s="74"/>
      <c r="D40" s="74" t="s">
        <v>211</v>
      </c>
      <c r="E40" s="90" t="s">
        <v>212</v>
      </c>
      <c r="F40" s="90"/>
      <c r="G40" s="74" t="s">
        <v>213</v>
      </c>
      <c r="H40" s="90" t="s">
        <v>214</v>
      </c>
      <c r="I40" s="90" t="s">
        <v>216</v>
      </c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3" t="s">
        <v>217</v>
      </c>
      <c r="U40" s="108" t="s">
        <v>157</v>
      </c>
      <c r="V40" s="90"/>
      <c r="W40" s="90"/>
      <c r="X40" s="90"/>
      <c r="Y40" s="90"/>
      <c r="Z40" s="90"/>
    </row>
    <row r="41" spans="1:26" x14ac:dyDescent="0.2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</row>
    <row r="42" spans="1:26" x14ac:dyDescent="0.2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</row>
    <row r="43" spans="1:26" x14ac:dyDescent="0.2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</row>
  </sheetData>
  <mergeCells count="140">
    <mergeCell ref="A2:B2"/>
    <mergeCell ref="E2:F2"/>
    <mergeCell ref="P2:V2"/>
    <mergeCell ref="D3:E3"/>
    <mergeCell ref="F3:G3"/>
    <mergeCell ref="H3:I3"/>
    <mergeCell ref="J3:K3"/>
    <mergeCell ref="L3:M3"/>
    <mergeCell ref="N3:O3"/>
    <mergeCell ref="P3:Q3"/>
    <mergeCell ref="R4:T4"/>
    <mergeCell ref="U4:X4"/>
    <mergeCell ref="Y4:Z4"/>
    <mergeCell ref="A15:G15"/>
    <mergeCell ref="H15:N15"/>
    <mergeCell ref="O15:T15"/>
    <mergeCell ref="U15:Z15"/>
    <mergeCell ref="R3:T3"/>
    <mergeCell ref="U3:X3"/>
    <mergeCell ref="Y3:Z3"/>
    <mergeCell ref="D4:E4"/>
    <mergeCell ref="F4:G4"/>
    <mergeCell ref="H4:I4"/>
    <mergeCell ref="J4:K4"/>
    <mergeCell ref="L4:M4"/>
    <mergeCell ref="N4:O4"/>
    <mergeCell ref="P4:Q4"/>
    <mergeCell ref="O16:P16"/>
    <mergeCell ref="U16:V16"/>
    <mergeCell ref="A17:B17"/>
    <mergeCell ref="C17:D17"/>
    <mergeCell ref="E17:F17"/>
    <mergeCell ref="H17:I17"/>
    <mergeCell ref="K17:L17"/>
    <mergeCell ref="M17:N17"/>
    <mergeCell ref="O17:O18"/>
    <mergeCell ref="U17:V17"/>
    <mergeCell ref="A16:B16"/>
    <mergeCell ref="C16:D16"/>
    <mergeCell ref="E16:F16"/>
    <mergeCell ref="H16:I16"/>
    <mergeCell ref="K16:L16"/>
    <mergeCell ref="M16:N16"/>
    <mergeCell ref="U18:V18"/>
    <mergeCell ref="A18:B18"/>
    <mergeCell ref="C18:D18"/>
    <mergeCell ref="E18:F18"/>
    <mergeCell ref="H18:I18"/>
    <mergeCell ref="K18:L18"/>
    <mergeCell ref="M18:N18"/>
    <mergeCell ref="A19:B19"/>
    <mergeCell ref="C19:D19"/>
    <mergeCell ref="E19:F19"/>
    <mergeCell ref="H19:I19"/>
    <mergeCell ref="K19:L19"/>
    <mergeCell ref="M19:N19"/>
    <mergeCell ref="O19:O20"/>
    <mergeCell ref="U19:V19"/>
    <mergeCell ref="A20:B20"/>
    <mergeCell ref="A21:B21"/>
    <mergeCell ref="C21:D21"/>
    <mergeCell ref="E21:F21"/>
    <mergeCell ref="H21:N21"/>
    <mergeCell ref="O21:P21"/>
    <mergeCell ref="U21:V21"/>
    <mergeCell ref="C20:D20"/>
    <mergeCell ref="E20:F20"/>
    <mergeCell ref="H20:I20"/>
    <mergeCell ref="K20:L20"/>
    <mergeCell ref="M20:N20"/>
    <mergeCell ref="U20:V20"/>
    <mergeCell ref="O22:P22"/>
    <mergeCell ref="U22:V22"/>
    <mergeCell ref="A23:B23"/>
    <mergeCell ref="C23:D23"/>
    <mergeCell ref="E23:F23"/>
    <mergeCell ref="H23:I23"/>
    <mergeCell ref="K23:L23"/>
    <mergeCell ref="M23:N23"/>
    <mergeCell ref="O23:P23"/>
    <mergeCell ref="U23:V23"/>
    <mergeCell ref="A22:B22"/>
    <mergeCell ref="C22:D22"/>
    <mergeCell ref="E22:F22"/>
    <mergeCell ref="H22:I22"/>
    <mergeCell ref="K22:L22"/>
    <mergeCell ref="M22:N22"/>
    <mergeCell ref="O24:P24"/>
    <mergeCell ref="U24:V24"/>
    <mergeCell ref="A25:B25"/>
    <mergeCell ref="C25:D25"/>
    <mergeCell ref="E25:F25"/>
    <mergeCell ref="H25:I25"/>
    <mergeCell ref="K25:L25"/>
    <mergeCell ref="M25:N25"/>
    <mergeCell ref="O25:P25"/>
    <mergeCell ref="U25:Z25"/>
    <mergeCell ref="A24:B24"/>
    <mergeCell ref="C24:D24"/>
    <mergeCell ref="E24:F24"/>
    <mergeCell ref="H24:I24"/>
    <mergeCell ref="K24:L24"/>
    <mergeCell ref="M24:N24"/>
    <mergeCell ref="O26:P26"/>
    <mergeCell ref="U26:Z31"/>
    <mergeCell ref="A27:B27"/>
    <mergeCell ref="C27:D27"/>
    <mergeCell ref="E27:F27"/>
    <mergeCell ref="H27:N27"/>
    <mergeCell ref="O27:P27"/>
    <mergeCell ref="A28:B28"/>
    <mergeCell ref="C28:D28"/>
    <mergeCell ref="E28:F28"/>
    <mergeCell ref="A26:B26"/>
    <mergeCell ref="C26:D26"/>
    <mergeCell ref="E26:F26"/>
    <mergeCell ref="H26:I26"/>
    <mergeCell ref="K26:L26"/>
    <mergeCell ref="M26:N26"/>
    <mergeCell ref="H28:J28"/>
    <mergeCell ref="K28:N28"/>
    <mergeCell ref="O28:P28"/>
    <mergeCell ref="A29:B29"/>
    <mergeCell ref="C29:D29"/>
    <mergeCell ref="E29:F29"/>
    <mergeCell ref="H29:J29"/>
    <mergeCell ref="K29:N29"/>
    <mergeCell ref="O29:P29"/>
    <mergeCell ref="A31:B31"/>
    <mergeCell ref="C31:D31"/>
    <mergeCell ref="E31:F31"/>
    <mergeCell ref="H31:J31"/>
    <mergeCell ref="K31:N31"/>
    <mergeCell ref="O31:P31"/>
    <mergeCell ref="A30:B30"/>
    <mergeCell ref="C30:D30"/>
    <mergeCell ref="E30:F30"/>
    <mergeCell ref="H30:J30"/>
    <mergeCell ref="K30:N30"/>
    <mergeCell ref="O30:P30"/>
  </mergeCells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A13" sqref="A13"/>
    </sheetView>
  </sheetViews>
  <sheetFormatPr defaultRowHeight="14.25" x14ac:dyDescent="0.2"/>
  <cols>
    <col min="1" max="9" width="9" style="90"/>
    <col min="10" max="10" width="11.75" style="90" customWidth="1"/>
    <col min="11" max="16384" width="9" style="90"/>
  </cols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158</v>
      </c>
      <c r="J1" s="15"/>
      <c r="K1" s="15" t="s">
        <v>159</v>
      </c>
      <c r="L1" s="17"/>
      <c r="M1" s="18"/>
      <c r="N1" s="19"/>
      <c r="O1" s="19"/>
      <c r="P1" s="114" t="s">
        <v>906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customHeight="1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ht="15" customHeight="1" x14ac:dyDescent="0.2">
      <c r="A3" s="1" t="s">
        <v>907</v>
      </c>
      <c r="B3" s="22" t="s">
        <v>908</v>
      </c>
      <c r="C3" s="23">
        <v>8</v>
      </c>
      <c r="D3" s="134">
        <v>10</v>
      </c>
      <c r="E3" s="135"/>
      <c r="F3" s="117" t="s">
        <v>909</v>
      </c>
      <c r="G3" s="119"/>
      <c r="H3" s="117" t="s">
        <v>566</v>
      </c>
      <c r="I3" s="119"/>
      <c r="J3" s="136" t="s">
        <v>567</v>
      </c>
      <c r="K3" s="137"/>
      <c r="L3" s="136" t="s">
        <v>567</v>
      </c>
      <c r="M3" s="137"/>
      <c r="N3" s="117"/>
      <c r="O3" s="119"/>
      <c r="P3" s="117"/>
      <c r="Q3" s="119"/>
      <c r="R3" s="117"/>
      <c r="S3" s="118"/>
      <c r="T3" s="119"/>
      <c r="U3" s="120">
        <v>26.2</v>
      </c>
      <c r="V3" s="121"/>
      <c r="W3" s="121"/>
      <c r="X3" s="121"/>
      <c r="Y3" s="121">
        <v>26.2</v>
      </c>
      <c r="Z3" s="122"/>
    </row>
    <row r="4" spans="1:26" ht="14.25" customHeight="1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569</v>
      </c>
      <c r="C5" s="30" t="s">
        <v>232</v>
      </c>
      <c r="D5" s="30" t="s">
        <v>266</v>
      </c>
      <c r="E5" s="30" t="s">
        <v>165</v>
      </c>
      <c r="F5" s="85" t="s">
        <v>571</v>
      </c>
      <c r="G5" s="85" t="s">
        <v>166</v>
      </c>
      <c r="H5" s="85" t="s">
        <v>469</v>
      </c>
      <c r="I5" s="85" t="s">
        <v>573</v>
      </c>
      <c r="J5" s="85" t="s">
        <v>251</v>
      </c>
      <c r="K5" s="85" t="s">
        <v>574</v>
      </c>
      <c r="L5" s="85" t="s">
        <v>170</v>
      </c>
      <c r="M5" s="85"/>
      <c r="N5" s="85" t="s">
        <v>252</v>
      </c>
      <c r="O5" s="85" t="s">
        <v>253</v>
      </c>
      <c r="P5" s="85" t="s">
        <v>575</v>
      </c>
      <c r="Q5" s="85" t="s">
        <v>576</v>
      </c>
      <c r="R5" s="85" t="s">
        <v>267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569</v>
      </c>
      <c r="C7" s="30" t="s">
        <v>232</v>
      </c>
      <c r="D7" s="30" t="s">
        <v>266</v>
      </c>
      <c r="E7" s="30" t="s">
        <v>165</v>
      </c>
      <c r="F7" s="85" t="s">
        <v>571</v>
      </c>
      <c r="G7" s="85" t="s">
        <v>166</v>
      </c>
      <c r="H7" s="85" t="s">
        <v>469</v>
      </c>
      <c r="I7" s="85" t="s">
        <v>573</v>
      </c>
      <c r="J7" s="85" t="s">
        <v>251</v>
      </c>
      <c r="K7" s="85" t="s">
        <v>574</v>
      </c>
      <c r="L7" s="85" t="s">
        <v>170</v>
      </c>
      <c r="M7" s="85"/>
      <c r="N7" s="85" t="s">
        <v>252</v>
      </c>
      <c r="O7" s="85" t="s">
        <v>253</v>
      </c>
      <c r="P7" s="85" t="s">
        <v>575</v>
      </c>
      <c r="Q7" s="85" t="s">
        <v>576</v>
      </c>
      <c r="R7" s="30" t="s">
        <v>577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0.82</v>
      </c>
      <c r="D8" s="35">
        <v>0.25</v>
      </c>
      <c r="E8" s="37">
        <v>0.33</v>
      </c>
      <c r="F8" s="35">
        <v>2.5999999999999999E-2</v>
      </c>
      <c r="G8" s="35">
        <v>1.4E-2</v>
      </c>
      <c r="H8" s="35">
        <v>4.01</v>
      </c>
      <c r="I8" s="35">
        <v>4.6399999999999997</v>
      </c>
      <c r="J8" s="35">
        <v>1.82</v>
      </c>
      <c r="K8" s="35">
        <v>5.71</v>
      </c>
      <c r="L8" s="35">
        <v>0.32</v>
      </c>
      <c r="M8" s="35"/>
      <c r="N8" s="35">
        <v>0.11</v>
      </c>
      <c r="O8" s="35">
        <v>0.25</v>
      </c>
      <c r="P8" s="35">
        <v>1.2999999999999999E-3</v>
      </c>
      <c r="Q8" s="35">
        <v>7.1000000000000004E-3</v>
      </c>
      <c r="R8" s="38">
        <v>4.5999999999999999E-2</v>
      </c>
      <c r="S8" s="39"/>
      <c r="T8" s="38"/>
      <c r="X8" s="90">
        <v>16.899999999999999</v>
      </c>
      <c r="Y8" s="90">
        <v>172.1</v>
      </c>
      <c r="Z8" s="90">
        <v>3.4</v>
      </c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0.84</v>
      </c>
      <c r="D12" s="38">
        <v>0.26</v>
      </c>
      <c r="E12" s="79">
        <v>0.33</v>
      </c>
      <c r="F12" s="38">
        <v>2.5999999999999999E-2</v>
      </c>
      <c r="G12" s="38">
        <v>5.0000000000000001E-3</v>
      </c>
      <c r="H12" s="38">
        <v>4.0199999999999996</v>
      </c>
      <c r="I12" s="38">
        <v>4.66</v>
      </c>
      <c r="J12" s="38">
        <v>1.82</v>
      </c>
      <c r="K12" s="38">
        <v>5.69</v>
      </c>
      <c r="L12" s="38">
        <v>0.32</v>
      </c>
      <c r="M12" s="38"/>
      <c r="N12" s="35">
        <v>0.11</v>
      </c>
      <c r="O12" s="35">
        <v>0.26</v>
      </c>
      <c r="P12" s="35">
        <v>1E-3</v>
      </c>
      <c r="Q12" s="35" t="s">
        <v>912</v>
      </c>
      <c r="R12" s="38">
        <v>1.7999999999999999E-2</v>
      </c>
      <c r="S12" s="38"/>
      <c r="T12" s="38"/>
      <c r="U12" s="28"/>
      <c r="V12" s="28"/>
      <c r="W12" s="28"/>
      <c r="X12" s="40">
        <v>9.3000000000000007</v>
      </c>
      <c r="Y12" s="40">
        <v>107.2</v>
      </c>
      <c r="Z12" s="42">
        <v>0.7</v>
      </c>
    </row>
    <row r="13" spans="1:26" ht="15" thickBot="1" x14ac:dyDescent="0.25">
      <c r="A13" s="43" t="s">
        <v>58</v>
      </c>
      <c r="B13" s="44">
        <v>0.77</v>
      </c>
      <c r="C13" s="44">
        <v>0.83299999999999996</v>
      </c>
      <c r="D13" s="44">
        <v>0.26</v>
      </c>
      <c r="E13" s="44">
        <v>0.33</v>
      </c>
      <c r="F13" s="44">
        <v>2.5999999999999999E-2</v>
      </c>
      <c r="G13" s="44">
        <v>4.8999999999999998E-3</v>
      </c>
      <c r="H13" s="45">
        <v>4.0199999999999996</v>
      </c>
      <c r="I13" s="44">
        <v>4.62</v>
      </c>
      <c r="J13" s="44">
        <v>1.8109999999999999</v>
      </c>
      <c r="K13" s="44">
        <v>5.62</v>
      </c>
      <c r="L13" s="44">
        <v>0.32</v>
      </c>
      <c r="M13" s="41"/>
      <c r="N13" s="38">
        <v>0.11</v>
      </c>
      <c r="O13" s="38">
        <v>0.25</v>
      </c>
      <c r="P13" s="38">
        <v>1.1000000000000001E-3</v>
      </c>
      <c r="Q13" s="38">
        <v>7.1999999999999998E-3</v>
      </c>
      <c r="R13" s="38">
        <v>1.6E-2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ht="15" customHeight="1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ht="14.25" customHeight="1" x14ac:dyDescent="0.2">
      <c r="A16" s="142" t="s">
        <v>179</v>
      </c>
      <c r="B16" s="143"/>
      <c r="C16" s="144">
        <v>0.20833333333333334</v>
      </c>
      <c r="D16" s="145"/>
      <c r="E16" s="142" t="s">
        <v>77</v>
      </c>
      <c r="F16" s="143"/>
      <c r="G16" s="52">
        <v>0.24305555555555555</v>
      </c>
      <c r="H16" s="146" t="s">
        <v>78</v>
      </c>
      <c r="I16" s="147"/>
      <c r="J16" s="53">
        <v>60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ht="14.25" customHeight="1" x14ac:dyDescent="0.2">
      <c r="A17" s="142" t="s">
        <v>81</v>
      </c>
      <c r="B17" s="143"/>
      <c r="C17" s="144">
        <v>0.21180555555555555</v>
      </c>
      <c r="D17" s="145"/>
      <c r="E17" s="142" t="s">
        <v>82</v>
      </c>
      <c r="F17" s="143"/>
      <c r="G17" s="52">
        <v>0.24444444444444446</v>
      </c>
      <c r="H17" s="146" t="s">
        <v>181</v>
      </c>
      <c r="I17" s="147"/>
      <c r="J17" s="53">
        <v>160</v>
      </c>
      <c r="K17" s="148" t="s">
        <v>83</v>
      </c>
      <c r="L17" s="143"/>
      <c r="M17" s="158" t="s">
        <v>182</v>
      </c>
      <c r="N17" s="149"/>
      <c r="O17" s="151"/>
      <c r="P17" s="58" t="s">
        <v>84</v>
      </c>
      <c r="Q17" s="54"/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ht="14.25" customHeight="1" x14ac:dyDescent="0.2">
      <c r="A18" s="142" t="s">
        <v>86</v>
      </c>
      <c r="B18" s="143"/>
      <c r="C18" s="144">
        <v>0.21319444444444444</v>
      </c>
      <c r="D18" s="145"/>
      <c r="E18" s="142" t="s">
        <v>183</v>
      </c>
      <c r="F18" s="143"/>
      <c r="G18" s="52">
        <v>0.2590277777777778</v>
      </c>
      <c r="H18" s="146" t="s">
        <v>87</v>
      </c>
      <c r="I18" s="147"/>
      <c r="J18" s="53">
        <v>22</v>
      </c>
      <c r="K18" s="159" t="s">
        <v>184</v>
      </c>
      <c r="L18" s="160"/>
      <c r="M18" s="159"/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ht="14.25" customHeight="1" x14ac:dyDescent="0.2">
      <c r="A19" s="142" t="s">
        <v>89</v>
      </c>
      <c r="B19" s="143"/>
      <c r="C19" s="144">
        <v>0.22013888888888888</v>
      </c>
      <c r="D19" s="145"/>
      <c r="E19" s="142" t="s">
        <v>90</v>
      </c>
      <c r="F19" s="143"/>
      <c r="G19" s="52">
        <v>0.26111111111111113</v>
      </c>
      <c r="H19" s="159" t="s">
        <v>186</v>
      </c>
      <c r="I19" s="160"/>
      <c r="J19" s="60">
        <v>30</v>
      </c>
      <c r="K19" s="166" t="s">
        <v>91</v>
      </c>
      <c r="L19" s="147"/>
      <c r="M19" s="148"/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ht="14.25" customHeight="1" x14ac:dyDescent="0.2">
      <c r="A20" s="142" t="s">
        <v>87</v>
      </c>
      <c r="B20" s="143"/>
      <c r="C20" s="144">
        <v>0.22222222222222221</v>
      </c>
      <c r="D20" s="145"/>
      <c r="E20" s="142" t="s">
        <v>188</v>
      </c>
      <c r="F20" s="143"/>
      <c r="G20" s="52"/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4</v>
      </c>
      <c r="R20" s="28"/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ht="14.25" customHeight="1" x14ac:dyDescent="0.2">
      <c r="A21" s="142" t="s">
        <v>92</v>
      </c>
      <c r="B21" s="143"/>
      <c r="C21" s="144">
        <v>0.22916666666666666</v>
      </c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ht="14.25" customHeight="1" x14ac:dyDescent="0.2">
      <c r="A22" s="142" t="s">
        <v>94</v>
      </c>
      <c r="B22" s="143"/>
      <c r="C22" s="144"/>
      <c r="D22" s="145"/>
      <c r="E22" s="169" t="s">
        <v>194</v>
      </c>
      <c r="F22" s="160"/>
      <c r="G22" s="64"/>
      <c r="H22" s="146" t="s">
        <v>81</v>
      </c>
      <c r="I22" s="147"/>
      <c r="J22" s="106" t="s">
        <v>911</v>
      </c>
      <c r="K22" s="170" t="s">
        <v>77</v>
      </c>
      <c r="L22" s="171"/>
      <c r="M22" s="159">
        <v>1590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ht="14.25" customHeight="1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0.2638888888888889</v>
      </c>
      <c r="H23" s="146" t="s">
        <v>97</v>
      </c>
      <c r="I23" s="147"/>
      <c r="J23" s="53"/>
      <c r="K23" s="170" t="s">
        <v>197</v>
      </c>
      <c r="L23" s="171"/>
      <c r="M23" s="159"/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4.25" customHeight="1" x14ac:dyDescent="0.2">
      <c r="A24" s="142"/>
      <c r="B24" s="143"/>
      <c r="C24" s="144"/>
      <c r="D24" s="145"/>
      <c r="E24" s="142" t="s">
        <v>99</v>
      </c>
      <c r="F24" s="143"/>
      <c r="G24" s="109">
        <v>30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ht="15" customHeight="1" x14ac:dyDescent="0.2">
      <c r="A25" s="191" t="s">
        <v>199</v>
      </c>
      <c r="B25" s="192"/>
      <c r="C25" s="144">
        <v>0.27083333333333331</v>
      </c>
      <c r="D25" s="145"/>
      <c r="E25" s="142" t="s">
        <v>82</v>
      </c>
      <c r="F25" s="143"/>
      <c r="G25" s="65"/>
      <c r="H25" s="146" t="s">
        <v>103</v>
      </c>
      <c r="I25" s="147"/>
      <c r="J25" s="33" t="s">
        <v>913</v>
      </c>
      <c r="K25" s="166" t="s">
        <v>104</v>
      </c>
      <c r="L25" s="147"/>
      <c r="M25" s="148">
        <v>1518</v>
      </c>
      <c r="N25" s="149"/>
      <c r="O25" s="176" t="s">
        <v>200</v>
      </c>
      <c r="P25" s="177"/>
      <c r="Q25" s="38"/>
      <c r="R25" s="28"/>
      <c r="S25" s="28"/>
      <c r="T25" s="29"/>
      <c r="U25" s="178" t="s">
        <v>905</v>
      </c>
      <c r="V25" s="179"/>
      <c r="W25" s="179"/>
      <c r="X25" s="179"/>
      <c r="Y25" s="179"/>
      <c r="Z25" s="180"/>
    </row>
    <row r="26" spans="1:26" ht="14.25" customHeight="1" x14ac:dyDescent="0.2">
      <c r="A26" s="169" t="s">
        <v>201</v>
      </c>
      <c r="B26" s="160"/>
      <c r="C26" s="144">
        <v>0.27569444444444446</v>
      </c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/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ht="14.25" customHeight="1" x14ac:dyDescent="0.2">
      <c r="A27" s="142" t="s">
        <v>103</v>
      </c>
      <c r="B27" s="143"/>
      <c r="C27" s="144" t="s">
        <v>914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2260.8200000000002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ht="14.25" customHeight="1" x14ac:dyDescent="0.2">
      <c r="A28" s="142" t="s">
        <v>108</v>
      </c>
      <c r="B28" s="143"/>
      <c r="C28" s="193">
        <v>33</v>
      </c>
      <c r="D28" s="194"/>
      <c r="E28" s="142" t="s">
        <v>109</v>
      </c>
      <c r="F28" s="143"/>
      <c r="G28" s="67">
        <v>390</v>
      </c>
      <c r="H28" s="187" t="s">
        <v>110</v>
      </c>
      <c r="I28" s="188"/>
      <c r="J28" s="189"/>
      <c r="K28" s="166">
        <v>2261.0300000000002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ht="14.25" customHeight="1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905</v>
      </c>
      <c r="H29" s="187" t="s">
        <v>113</v>
      </c>
      <c r="I29" s="188"/>
      <c r="J29" s="189"/>
      <c r="K29" s="166">
        <v>2100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4.25" customHeight="1" thickBot="1" x14ac:dyDescent="0.25">
      <c r="A30" s="197" t="s">
        <v>114</v>
      </c>
      <c r="B30" s="198"/>
      <c r="C30" s="193" t="s">
        <v>915</v>
      </c>
      <c r="D30" s="194"/>
      <c r="E30" s="199" t="s">
        <v>206</v>
      </c>
      <c r="F30" s="200"/>
      <c r="G30" s="68">
        <v>1295</v>
      </c>
      <c r="H30" s="199" t="s">
        <v>115</v>
      </c>
      <c r="I30" s="201"/>
      <c r="J30" s="200"/>
      <c r="K30" s="202">
        <f>2100/26.2</f>
        <v>80.152671755725194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ht="15" customHeight="1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210</v>
      </c>
      <c r="C39" s="74"/>
      <c r="D39" s="74" t="s">
        <v>211</v>
      </c>
      <c r="E39" s="90" t="s">
        <v>212</v>
      </c>
      <c r="G39" s="74" t="s">
        <v>213</v>
      </c>
      <c r="H39" s="90" t="s">
        <v>214</v>
      </c>
      <c r="J39" s="90" t="s">
        <v>216</v>
      </c>
      <c r="T39" s="93" t="s">
        <v>217</v>
      </c>
      <c r="U39" s="90" t="s">
        <v>157</v>
      </c>
    </row>
  </sheetData>
  <mergeCells count="140">
    <mergeCell ref="A15:B15"/>
    <mergeCell ref="C15:D15"/>
    <mergeCell ref="E15:F15"/>
    <mergeCell ref="R3:T3"/>
    <mergeCell ref="U3:X3"/>
    <mergeCell ref="Y3:Z3"/>
    <mergeCell ref="D3:E3"/>
    <mergeCell ref="F3:G3"/>
    <mergeCell ref="H3:I3"/>
    <mergeCell ref="J3:K3"/>
    <mergeCell ref="L3:M3"/>
    <mergeCell ref="N3:O3"/>
    <mergeCell ref="P3:Q3"/>
    <mergeCell ref="A14:G14"/>
    <mergeCell ref="H14:N14"/>
    <mergeCell ref="O14:T14"/>
    <mergeCell ref="U14:Z14"/>
    <mergeCell ref="H15:I15"/>
    <mergeCell ref="K15:L15"/>
    <mergeCell ref="M15:N15"/>
    <mergeCell ref="O15:P15"/>
    <mergeCell ref="U15:V15"/>
    <mergeCell ref="A17:B17"/>
    <mergeCell ref="C17:D17"/>
    <mergeCell ref="E17:F17"/>
    <mergeCell ref="H17:I17"/>
    <mergeCell ref="K17:L17"/>
    <mergeCell ref="M17:N17"/>
    <mergeCell ref="U17:V17"/>
    <mergeCell ref="A16:B16"/>
    <mergeCell ref="C16:D16"/>
    <mergeCell ref="E16:F16"/>
    <mergeCell ref="H16:I16"/>
    <mergeCell ref="K16:L16"/>
    <mergeCell ref="M16:N16"/>
    <mergeCell ref="O16:O17"/>
    <mergeCell ref="A21:B21"/>
    <mergeCell ref="C21:D21"/>
    <mergeCell ref="E21:F21"/>
    <mergeCell ref="O21:P21"/>
    <mergeCell ref="U21:V21"/>
    <mergeCell ref="C20:D20"/>
    <mergeCell ref="E20:F20"/>
    <mergeCell ref="U20:V20"/>
    <mergeCell ref="U18:V18"/>
    <mergeCell ref="A19:B19"/>
    <mergeCell ref="C19:D19"/>
    <mergeCell ref="E19:F19"/>
    <mergeCell ref="H19:I19"/>
    <mergeCell ref="K19:L19"/>
    <mergeCell ref="M19:N19"/>
    <mergeCell ref="U19:V19"/>
    <mergeCell ref="A20:B20"/>
    <mergeCell ref="A18:B18"/>
    <mergeCell ref="C18:D18"/>
    <mergeCell ref="E18:F18"/>
    <mergeCell ref="H18:I18"/>
    <mergeCell ref="K18:L18"/>
    <mergeCell ref="M18:N18"/>
    <mergeCell ref="A23:B23"/>
    <mergeCell ref="C23:D23"/>
    <mergeCell ref="E23:F23"/>
    <mergeCell ref="H23:I23"/>
    <mergeCell ref="K23:L23"/>
    <mergeCell ref="M23:N23"/>
    <mergeCell ref="O23:P23"/>
    <mergeCell ref="U23:V23"/>
    <mergeCell ref="A22:B22"/>
    <mergeCell ref="C22:D22"/>
    <mergeCell ref="E22:F22"/>
    <mergeCell ref="H22:I22"/>
    <mergeCell ref="K22:L22"/>
    <mergeCell ref="M22:N22"/>
    <mergeCell ref="A25:B25"/>
    <mergeCell ref="C25:D25"/>
    <mergeCell ref="E25:F25"/>
    <mergeCell ref="H25:I25"/>
    <mergeCell ref="K25:L25"/>
    <mergeCell ref="M25:N25"/>
    <mergeCell ref="O25:P25"/>
    <mergeCell ref="A24:B24"/>
    <mergeCell ref="C24:D24"/>
    <mergeCell ref="E24:F24"/>
    <mergeCell ref="H24:I24"/>
    <mergeCell ref="K24:L24"/>
    <mergeCell ref="M24:N24"/>
    <mergeCell ref="A27:B27"/>
    <mergeCell ref="C27:D27"/>
    <mergeCell ref="E27:F27"/>
    <mergeCell ref="O27:P27"/>
    <mergeCell ref="A28:B28"/>
    <mergeCell ref="C28:D28"/>
    <mergeCell ref="E28:F28"/>
    <mergeCell ref="A26:B26"/>
    <mergeCell ref="C26:D26"/>
    <mergeCell ref="E26:F26"/>
    <mergeCell ref="A30:B30"/>
    <mergeCell ref="C30:D30"/>
    <mergeCell ref="E30:F30"/>
    <mergeCell ref="H30:J30"/>
    <mergeCell ref="K30:N30"/>
    <mergeCell ref="O30:P30"/>
    <mergeCell ref="H28:J28"/>
    <mergeCell ref="K28:N28"/>
    <mergeCell ref="O28:P28"/>
    <mergeCell ref="A29:B29"/>
    <mergeCell ref="C29:D29"/>
    <mergeCell ref="E29:F29"/>
    <mergeCell ref="H29:J29"/>
    <mergeCell ref="K29:N29"/>
    <mergeCell ref="O29:P29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  <mergeCell ref="R2:T2"/>
    <mergeCell ref="U2:X2"/>
    <mergeCell ref="Y2:Z2"/>
    <mergeCell ref="U16:V16"/>
    <mergeCell ref="U24:Z24"/>
    <mergeCell ref="U25:Z30"/>
    <mergeCell ref="H26:N26"/>
    <mergeCell ref="H27:J27"/>
    <mergeCell ref="K27:N27"/>
    <mergeCell ref="O18:O19"/>
    <mergeCell ref="H20:N20"/>
    <mergeCell ref="O20:P20"/>
    <mergeCell ref="H21:I21"/>
    <mergeCell ref="K21:L21"/>
    <mergeCell ref="M21:N21"/>
    <mergeCell ref="O26:P26"/>
    <mergeCell ref="O24:P24"/>
    <mergeCell ref="O22:P22"/>
    <mergeCell ref="U22:V22"/>
  </mergeCells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U25" sqref="U25:Z30"/>
    </sheetView>
  </sheetViews>
  <sheetFormatPr defaultRowHeight="14.25" x14ac:dyDescent="0.2"/>
  <cols>
    <col min="1" max="16384" width="9" style="90"/>
  </cols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745</v>
      </c>
      <c r="J1" s="15"/>
      <c r="K1" s="15" t="s">
        <v>159</v>
      </c>
      <c r="L1" s="17"/>
      <c r="M1" s="18"/>
      <c r="N1" s="19"/>
      <c r="O1" s="19"/>
      <c r="P1" s="114" t="s">
        <v>916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917</v>
      </c>
      <c r="B3" s="22" t="s">
        <v>918</v>
      </c>
      <c r="C3" s="23">
        <v>6</v>
      </c>
      <c r="D3" s="134">
        <v>44</v>
      </c>
      <c r="E3" s="135"/>
      <c r="F3" s="117" t="s">
        <v>919</v>
      </c>
      <c r="G3" s="119"/>
      <c r="H3" s="117" t="s">
        <v>920</v>
      </c>
      <c r="I3" s="119"/>
      <c r="J3" s="136" t="s">
        <v>418</v>
      </c>
      <c r="K3" s="137"/>
      <c r="L3" s="136" t="s">
        <v>419</v>
      </c>
      <c r="M3" s="137"/>
      <c r="N3" s="117"/>
      <c r="O3" s="119"/>
      <c r="P3" s="117"/>
      <c r="Q3" s="119"/>
      <c r="R3" s="117"/>
      <c r="S3" s="118"/>
      <c r="T3" s="119"/>
      <c r="U3" s="120">
        <v>25.27</v>
      </c>
      <c r="V3" s="121"/>
      <c r="W3" s="121"/>
      <c r="X3" s="121"/>
      <c r="Y3" s="121">
        <v>25.27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921</v>
      </c>
      <c r="C5" s="30" t="s">
        <v>922</v>
      </c>
      <c r="D5" s="30" t="s">
        <v>923</v>
      </c>
      <c r="E5" s="30" t="s">
        <v>924</v>
      </c>
      <c r="F5" s="85" t="s">
        <v>495</v>
      </c>
      <c r="G5" s="85" t="s">
        <v>166</v>
      </c>
      <c r="H5" s="85" t="s">
        <v>925</v>
      </c>
      <c r="I5" s="85" t="s">
        <v>926</v>
      </c>
      <c r="J5" s="85" t="s">
        <v>927</v>
      </c>
      <c r="K5" s="85" t="s">
        <v>928</v>
      </c>
      <c r="L5" s="85" t="s">
        <v>170</v>
      </c>
      <c r="M5" s="85"/>
      <c r="N5" s="85" t="s">
        <v>253</v>
      </c>
      <c r="O5" s="85" t="s">
        <v>252</v>
      </c>
      <c r="P5" s="85" t="s">
        <v>575</v>
      </c>
      <c r="Q5" s="85" t="s">
        <v>576</v>
      </c>
      <c r="R5" s="85" t="s">
        <v>929</v>
      </c>
      <c r="S5" s="32"/>
      <c r="T5" s="32"/>
      <c r="U5" s="32"/>
      <c r="V5" s="32"/>
      <c r="W5" s="32"/>
      <c r="X5" s="33">
        <v>16</v>
      </c>
      <c r="Y5" s="33">
        <v>150</v>
      </c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921</v>
      </c>
      <c r="C7" s="30" t="s">
        <v>922</v>
      </c>
      <c r="D7" s="30" t="s">
        <v>923</v>
      </c>
      <c r="E7" s="30" t="s">
        <v>924</v>
      </c>
      <c r="F7" s="85" t="s">
        <v>495</v>
      </c>
      <c r="G7" s="85" t="s">
        <v>166</v>
      </c>
      <c r="H7" s="85" t="s">
        <v>925</v>
      </c>
      <c r="I7" s="85" t="s">
        <v>926</v>
      </c>
      <c r="J7" s="85" t="s">
        <v>927</v>
      </c>
      <c r="K7" s="85" t="s">
        <v>928</v>
      </c>
      <c r="L7" s="85" t="s">
        <v>170</v>
      </c>
      <c r="M7" s="85"/>
      <c r="N7" s="85" t="s">
        <v>253</v>
      </c>
      <c r="O7" s="85" t="s">
        <v>252</v>
      </c>
      <c r="P7" s="85" t="s">
        <v>575</v>
      </c>
      <c r="Q7" s="85" t="s">
        <v>576</v>
      </c>
      <c r="R7" s="30" t="s">
        <v>930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0.49</v>
      </c>
      <c r="D8" s="35">
        <v>0.86</v>
      </c>
      <c r="E8" s="37">
        <v>0.36</v>
      </c>
      <c r="F8" s="35">
        <v>2.3E-2</v>
      </c>
      <c r="G8" s="35">
        <v>7.0000000000000001E-3</v>
      </c>
      <c r="H8" s="35">
        <v>8.57</v>
      </c>
      <c r="I8" s="35">
        <v>1.74</v>
      </c>
      <c r="J8" s="35">
        <v>0.34</v>
      </c>
      <c r="K8" s="35">
        <v>1.33</v>
      </c>
      <c r="L8" s="35"/>
      <c r="M8" s="35"/>
      <c r="N8" s="35">
        <v>0.08</v>
      </c>
      <c r="O8" s="35">
        <v>0.18</v>
      </c>
      <c r="P8" s="35">
        <v>6.9999999999999999E-4</v>
      </c>
      <c r="Q8" s="35">
        <v>7.0000000000000001E-3</v>
      </c>
      <c r="R8" s="38">
        <v>1.4E-2</v>
      </c>
      <c r="S8" s="39"/>
      <c r="T8" s="38"/>
      <c r="X8" s="90">
        <v>23.4</v>
      </c>
      <c r="Y8" s="90">
        <v>238.8</v>
      </c>
      <c r="Z8" s="90">
        <v>4.3</v>
      </c>
    </row>
    <row r="9" spans="1:26" ht="27" x14ac:dyDescent="0.2">
      <c r="A9" s="2" t="s">
        <v>56</v>
      </c>
      <c r="B9" s="38"/>
      <c r="C9" s="91">
        <v>0.52</v>
      </c>
      <c r="D9" s="40">
        <v>0.9</v>
      </c>
      <c r="E9" s="38">
        <v>0.39</v>
      </c>
      <c r="F9" s="38">
        <v>2.1999999999999999E-2</v>
      </c>
      <c r="G9" s="38">
        <v>2E-3</v>
      </c>
      <c r="H9" s="38">
        <v>8.51</v>
      </c>
      <c r="I9" s="38">
        <v>1.73</v>
      </c>
      <c r="J9" s="38">
        <v>0.34</v>
      </c>
      <c r="K9" s="41">
        <v>1.32</v>
      </c>
      <c r="L9" s="41"/>
      <c r="M9" s="41"/>
      <c r="N9" s="104">
        <v>0.08</v>
      </c>
      <c r="O9" s="104">
        <v>0.18</v>
      </c>
      <c r="P9" s="104">
        <v>6.9999999999999999E-4</v>
      </c>
      <c r="Q9" s="104">
        <v>7.0000000000000001E-3</v>
      </c>
      <c r="R9" s="38">
        <v>4.7E-2</v>
      </c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0.54500000000000004</v>
      </c>
      <c r="D12" s="38">
        <v>0.92</v>
      </c>
      <c r="E12" s="79">
        <v>0.39</v>
      </c>
      <c r="F12" s="79">
        <v>2.3E-2</v>
      </c>
      <c r="G12" s="38">
        <v>2E-3</v>
      </c>
      <c r="H12" s="38">
        <v>8.49</v>
      </c>
      <c r="I12" s="38">
        <v>1.74</v>
      </c>
      <c r="J12" s="38">
        <v>0.34</v>
      </c>
      <c r="K12" s="38">
        <v>1.33</v>
      </c>
      <c r="L12" s="38"/>
      <c r="M12" s="38"/>
      <c r="N12" s="104">
        <v>0.08</v>
      </c>
      <c r="O12" s="104">
        <v>0.18</v>
      </c>
      <c r="P12" s="104">
        <v>5.9999999999999995E-4</v>
      </c>
      <c r="Q12" s="104">
        <v>7.0000000000000001E-3</v>
      </c>
      <c r="R12" s="38">
        <v>0.02</v>
      </c>
      <c r="S12" s="38"/>
      <c r="T12" s="38"/>
      <c r="U12" s="28"/>
      <c r="V12" s="28"/>
      <c r="W12" s="28"/>
      <c r="X12" s="40">
        <v>9.8000000000000007</v>
      </c>
      <c r="Y12" s="40">
        <v>96.2</v>
      </c>
      <c r="Z12" s="42">
        <v>0.4</v>
      </c>
    </row>
    <row r="13" spans="1:26" ht="15" thickBot="1" x14ac:dyDescent="0.25">
      <c r="A13" s="43" t="s">
        <v>58</v>
      </c>
      <c r="B13" s="44">
        <v>0.753</v>
      </c>
      <c r="C13" s="44">
        <v>0.55000000000000004</v>
      </c>
      <c r="D13" s="44">
        <v>0.91</v>
      </c>
      <c r="E13" s="44">
        <v>0.39</v>
      </c>
      <c r="F13" s="44">
        <v>2.1999999999999999E-2</v>
      </c>
      <c r="G13" s="44">
        <v>2E-3</v>
      </c>
      <c r="H13" s="45">
        <v>8.51</v>
      </c>
      <c r="I13" s="44">
        <v>1.71</v>
      </c>
      <c r="J13" s="44">
        <v>0.34</v>
      </c>
      <c r="K13" s="44">
        <v>1.31</v>
      </c>
      <c r="L13" s="44"/>
      <c r="M13" s="41"/>
      <c r="N13" s="104">
        <v>0.08</v>
      </c>
      <c r="O13" s="104">
        <v>0.18</v>
      </c>
      <c r="P13" s="104">
        <v>5.0000000000000001E-3</v>
      </c>
      <c r="Q13" s="104">
        <v>7.0000000000000001E-3</v>
      </c>
      <c r="R13" s="38">
        <v>1.9E-2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0.34027777777777773</v>
      </c>
      <c r="D16" s="145"/>
      <c r="E16" s="142" t="s">
        <v>77</v>
      </c>
      <c r="F16" s="143"/>
      <c r="G16" s="52">
        <v>0.47569444444444442</v>
      </c>
      <c r="H16" s="146" t="s">
        <v>78</v>
      </c>
      <c r="I16" s="147"/>
      <c r="J16" s="53">
        <v>50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0.34375</v>
      </c>
      <c r="D17" s="145"/>
      <c r="E17" s="142" t="s">
        <v>82</v>
      </c>
      <c r="F17" s="143"/>
      <c r="G17" s="52">
        <v>0.4770833333333333</v>
      </c>
      <c r="H17" s="146" t="s">
        <v>181</v>
      </c>
      <c r="I17" s="147"/>
      <c r="J17" s="53">
        <v>155</v>
      </c>
      <c r="K17" s="148" t="s">
        <v>83</v>
      </c>
      <c r="L17" s="143"/>
      <c r="M17" s="158" t="s">
        <v>279</v>
      </c>
      <c r="N17" s="149"/>
      <c r="O17" s="151"/>
      <c r="P17" s="58" t="s">
        <v>84</v>
      </c>
      <c r="Q17" s="54"/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0.34583333333333338</v>
      </c>
      <c r="D18" s="145"/>
      <c r="E18" s="142" t="s">
        <v>183</v>
      </c>
      <c r="F18" s="143"/>
      <c r="G18" s="52">
        <v>0.49444444444444446</v>
      </c>
      <c r="H18" s="146" t="s">
        <v>87</v>
      </c>
      <c r="I18" s="147"/>
      <c r="J18" s="53">
        <v>20</v>
      </c>
      <c r="K18" s="159" t="s">
        <v>184</v>
      </c>
      <c r="L18" s="160"/>
      <c r="M18" s="159"/>
      <c r="N18" s="161"/>
      <c r="O18" s="150" t="s">
        <v>88</v>
      </c>
      <c r="P18" s="54" t="s">
        <v>80</v>
      </c>
      <c r="Q18" s="55">
        <v>0.3576388888888889</v>
      </c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0.35069444444444442</v>
      </c>
      <c r="D19" s="145"/>
      <c r="E19" s="142" t="s">
        <v>90</v>
      </c>
      <c r="F19" s="143"/>
      <c r="G19" s="52">
        <v>0.49583333333333335</v>
      </c>
      <c r="H19" s="159" t="s">
        <v>186</v>
      </c>
      <c r="I19" s="160"/>
      <c r="J19" s="60">
        <v>23</v>
      </c>
      <c r="K19" s="166" t="s">
        <v>91</v>
      </c>
      <c r="L19" s="147"/>
      <c r="M19" s="148"/>
      <c r="N19" s="149"/>
      <c r="O19" s="151"/>
      <c r="P19" s="58" t="s">
        <v>84</v>
      </c>
      <c r="Q19" s="61">
        <v>10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0.3527777777777778</v>
      </c>
      <c r="D20" s="145"/>
      <c r="E20" s="142" t="s">
        <v>188</v>
      </c>
      <c r="F20" s="143"/>
      <c r="G20" s="52">
        <v>0.49652777777777773</v>
      </c>
      <c r="H20" s="146" t="s">
        <v>778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6</v>
      </c>
      <c r="R20" s="28">
        <v>3</v>
      </c>
      <c r="S20" s="28">
        <v>3</v>
      </c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0.3576388888888889</v>
      </c>
      <c r="D21" s="145"/>
      <c r="E21" s="142" t="s">
        <v>192</v>
      </c>
      <c r="F21" s="143"/>
      <c r="G21" s="63">
        <v>0.50902777777777775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>
        <v>0.4513888888888889</v>
      </c>
      <c r="D22" s="145"/>
      <c r="E22" s="169" t="s">
        <v>194</v>
      </c>
      <c r="F22" s="160"/>
      <c r="G22" s="64">
        <v>0.51041666666666663</v>
      </c>
      <c r="H22" s="146" t="s">
        <v>81</v>
      </c>
      <c r="I22" s="147"/>
      <c r="J22" s="106">
        <v>1521</v>
      </c>
      <c r="K22" s="170" t="s">
        <v>77</v>
      </c>
      <c r="L22" s="171"/>
      <c r="M22" s="159">
        <v>1625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 t="s">
        <v>931</v>
      </c>
      <c r="H23" s="146" t="s">
        <v>97</v>
      </c>
      <c r="I23" s="147"/>
      <c r="J23" s="53"/>
      <c r="K23" s="170" t="s">
        <v>197</v>
      </c>
      <c r="L23" s="171"/>
      <c r="M23" s="159">
        <v>1549</v>
      </c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/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1630</v>
      </c>
      <c r="K25" s="166" t="s">
        <v>104</v>
      </c>
      <c r="L25" s="147"/>
      <c r="M25" s="148">
        <v>1527</v>
      </c>
      <c r="N25" s="149"/>
      <c r="O25" s="176" t="s">
        <v>200</v>
      </c>
      <c r="P25" s="177"/>
      <c r="Q25" s="38"/>
      <c r="R25" s="28"/>
      <c r="S25" s="28"/>
      <c r="T25" s="29"/>
      <c r="U25" s="178" t="s">
        <v>934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/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>
        <v>0.47222222222222227</v>
      </c>
      <c r="D27" s="145"/>
      <c r="E27" s="142" t="s">
        <v>106</v>
      </c>
      <c r="F27" s="143"/>
      <c r="G27" s="67">
        <v>60</v>
      </c>
      <c r="H27" s="187" t="s">
        <v>107</v>
      </c>
      <c r="I27" s="188"/>
      <c r="J27" s="189"/>
      <c r="K27" s="166">
        <v>2261.0300000000002</v>
      </c>
      <c r="L27" s="162"/>
      <c r="M27" s="162"/>
      <c r="N27" s="163"/>
      <c r="O27" s="167" t="s">
        <v>449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69</v>
      </c>
      <c r="D28" s="194"/>
      <c r="E28" s="142" t="s">
        <v>109</v>
      </c>
      <c r="F28" s="143"/>
      <c r="G28" s="67">
        <v>505</v>
      </c>
      <c r="H28" s="187" t="s">
        <v>110</v>
      </c>
      <c r="I28" s="188"/>
      <c r="J28" s="189"/>
      <c r="K28" s="166">
        <v>2261.4299999999998</v>
      </c>
      <c r="L28" s="162"/>
      <c r="M28" s="162"/>
      <c r="N28" s="163"/>
      <c r="O28" s="195" t="s">
        <v>448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999</v>
      </c>
      <c r="H29" s="187" t="s">
        <v>113</v>
      </c>
      <c r="I29" s="188"/>
      <c r="J29" s="189"/>
      <c r="K29" s="166">
        <v>4000</v>
      </c>
      <c r="L29" s="162"/>
      <c r="M29" s="162"/>
      <c r="N29" s="163"/>
      <c r="O29" s="195" t="s">
        <v>205</v>
      </c>
      <c r="P29" s="196"/>
      <c r="Q29" s="90">
        <v>10</v>
      </c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>
        <v>175</v>
      </c>
      <c r="D30" s="194"/>
      <c r="E30" s="199" t="s">
        <v>206</v>
      </c>
      <c r="F30" s="200"/>
      <c r="G30" s="68">
        <v>1504</v>
      </c>
      <c r="H30" s="199" t="s">
        <v>115</v>
      </c>
      <c r="I30" s="201"/>
      <c r="J30" s="200"/>
      <c r="K30" s="202">
        <f>4000/25.27</f>
        <v>158.29046299960427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746</v>
      </c>
      <c r="C39" s="74"/>
      <c r="D39" s="74" t="s">
        <v>211</v>
      </c>
      <c r="E39" s="90" t="s">
        <v>273</v>
      </c>
      <c r="G39" s="74" t="s">
        <v>213</v>
      </c>
      <c r="H39" s="90" t="s">
        <v>274</v>
      </c>
      <c r="I39" s="90" t="s">
        <v>275</v>
      </c>
      <c r="J39" s="90" t="s">
        <v>276</v>
      </c>
      <c r="T39" s="93" t="s">
        <v>217</v>
      </c>
      <c r="U39" s="108" t="s">
        <v>277</v>
      </c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sqref="A1:XFD1048576"/>
    </sheetView>
  </sheetViews>
  <sheetFormatPr defaultRowHeight="14.25" x14ac:dyDescent="0.2"/>
  <cols>
    <col min="1" max="16384" width="9" style="90"/>
  </cols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745</v>
      </c>
      <c r="J1" s="15"/>
      <c r="K1" s="15" t="s">
        <v>159</v>
      </c>
      <c r="L1" s="17"/>
      <c r="M1" s="18"/>
      <c r="N1" s="19"/>
      <c r="O1" s="19"/>
      <c r="P1" s="114" t="s">
        <v>916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936</v>
      </c>
      <c r="B3" s="22" t="s">
        <v>937</v>
      </c>
      <c r="C3" s="23">
        <v>8</v>
      </c>
      <c r="D3" s="134">
        <v>11</v>
      </c>
      <c r="E3" s="135"/>
      <c r="F3" s="117" t="s">
        <v>938</v>
      </c>
      <c r="G3" s="119"/>
      <c r="H3" s="117" t="s">
        <v>939</v>
      </c>
      <c r="I3" s="119"/>
      <c r="J3" s="136" t="s">
        <v>418</v>
      </c>
      <c r="K3" s="137"/>
      <c r="L3" s="136" t="s">
        <v>419</v>
      </c>
      <c r="M3" s="137"/>
      <c r="N3" s="117"/>
      <c r="O3" s="119"/>
      <c r="P3" s="117"/>
      <c r="Q3" s="119"/>
      <c r="R3" s="117"/>
      <c r="S3" s="118"/>
      <c r="T3" s="119"/>
      <c r="U3" s="120">
        <v>25.51</v>
      </c>
      <c r="V3" s="121"/>
      <c r="W3" s="121"/>
      <c r="X3" s="121"/>
      <c r="Y3" s="121">
        <v>25.51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940</v>
      </c>
      <c r="C5" s="30" t="s">
        <v>941</v>
      </c>
      <c r="D5" s="30" t="s">
        <v>942</v>
      </c>
      <c r="E5" s="30" t="s">
        <v>943</v>
      </c>
      <c r="F5" s="85" t="s">
        <v>375</v>
      </c>
      <c r="G5" s="85" t="s">
        <v>166</v>
      </c>
      <c r="H5" s="85" t="s">
        <v>944</v>
      </c>
      <c r="I5" s="85" t="s">
        <v>945</v>
      </c>
      <c r="J5" s="85" t="s">
        <v>946</v>
      </c>
      <c r="K5" s="85" t="s">
        <v>947</v>
      </c>
      <c r="L5" s="85" t="s">
        <v>170</v>
      </c>
      <c r="M5" s="85"/>
      <c r="N5" s="85" t="s">
        <v>252</v>
      </c>
      <c r="O5" s="85" t="s">
        <v>253</v>
      </c>
      <c r="P5" s="85" t="s">
        <v>575</v>
      </c>
      <c r="Q5" s="85" t="s">
        <v>576</v>
      </c>
      <c r="R5" s="85" t="s">
        <v>948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940</v>
      </c>
      <c r="C7" s="30" t="s">
        <v>941</v>
      </c>
      <c r="D7" s="30" t="s">
        <v>942</v>
      </c>
      <c r="E7" s="30" t="s">
        <v>943</v>
      </c>
      <c r="F7" s="85" t="s">
        <v>375</v>
      </c>
      <c r="G7" s="85" t="s">
        <v>166</v>
      </c>
      <c r="H7" s="85" t="s">
        <v>944</v>
      </c>
      <c r="I7" s="85" t="s">
        <v>945</v>
      </c>
      <c r="J7" s="85" t="s">
        <v>946</v>
      </c>
      <c r="K7" s="85" t="s">
        <v>947</v>
      </c>
      <c r="L7" s="85" t="s">
        <v>170</v>
      </c>
      <c r="M7" s="85"/>
      <c r="N7" s="85" t="s">
        <v>252</v>
      </c>
      <c r="O7" s="85" t="s">
        <v>253</v>
      </c>
      <c r="P7" s="85" t="s">
        <v>575</v>
      </c>
      <c r="Q7" s="85" t="s">
        <v>576</v>
      </c>
      <c r="R7" s="30" t="s">
        <v>577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0.45</v>
      </c>
      <c r="D8" s="35">
        <v>1.03</v>
      </c>
      <c r="E8" s="37">
        <v>0.32</v>
      </c>
      <c r="F8" s="35">
        <v>1.7999999999999999E-2</v>
      </c>
      <c r="G8" s="35">
        <v>4.0000000000000001E-3</v>
      </c>
      <c r="H8" s="35">
        <v>5.08</v>
      </c>
      <c r="I8" s="35">
        <v>1.27</v>
      </c>
      <c r="J8" s="35">
        <v>0.42</v>
      </c>
      <c r="K8" s="35">
        <v>1.17</v>
      </c>
      <c r="L8" s="35"/>
      <c r="M8" s="35"/>
      <c r="N8" s="35">
        <v>0.08</v>
      </c>
      <c r="O8" s="35">
        <v>0.18</v>
      </c>
      <c r="P8" s="35">
        <v>1E-3</v>
      </c>
      <c r="Q8" s="35">
        <v>5.0000000000000001E-3</v>
      </c>
      <c r="R8" s="38">
        <v>5.8000000000000003E-2</v>
      </c>
      <c r="S8" s="39"/>
      <c r="T8" s="38"/>
      <c r="X8" s="90">
        <v>17.2</v>
      </c>
      <c r="Y8" s="90">
        <v>175.1</v>
      </c>
      <c r="Z8" s="90">
        <v>5.9</v>
      </c>
    </row>
    <row r="9" spans="1:26" ht="27" x14ac:dyDescent="0.2">
      <c r="A9" s="2" t="s">
        <v>56</v>
      </c>
      <c r="B9" s="38"/>
      <c r="C9" s="91">
        <v>0.48</v>
      </c>
      <c r="D9" s="40">
        <v>1.1000000000000001</v>
      </c>
      <c r="E9" s="38">
        <v>0.32</v>
      </c>
      <c r="F9" s="38">
        <v>1.7999999999999999E-2</v>
      </c>
      <c r="G9" s="38">
        <v>2E-3</v>
      </c>
      <c r="H9" s="38">
        <v>5.22</v>
      </c>
      <c r="I9" s="38">
        <v>1.26</v>
      </c>
      <c r="J9" s="38">
        <v>0.48</v>
      </c>
      <c r="K9" s="41">
        <v>1.21</v>
      </c>
      <c r="L9" s="41"/>
      <c r="M9" s="41"/>
      <c r="N9" s="104">
        <v>0.08</v>
      </c>
      <c r="O9" s="104">
        <v>0.18</v>
      </c>
      <c r="P9" s="104">
        <v>8.0000000000000004E-4</v>
      </c>
      <c r="Q9" s="104">
        <v>5.0000000000000001E-3</v>
      </c>
      <c r="R9" s="38">
        <v>4.8000000000000001E-2</v>
      </c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0.52</v>
      </c>
      <c r="D12" s="38">
        <v>1.1200000000000001</v>
      </c>
      <c r="E12" s="79">
        <v>0.33</v>
      </c>
      <c r="F12" s="79">
        <v>1.7999999999999999E-2</v>
      </c>
      <c r="G12" s="38">
        <v>2E-3</v>
      </c>
      <c r="H12" s="38">
        <v>5.22</v>
      </c>
      <c r="I12" s="38">
        <v>1.28</v>
      </c>
      <c r="J12" s="38">
        <v>0.49</v>
      </c>
      <c r="K12" s="38">
        <v>1.26</v>
      </c>
      <c r="L12" s="38"/>
      <c r="M12" s="38"/>
      <c r="N12" s="104">
        <v>0.08</v>
      </c>
      <c r="O12" s="104">
        <v>0.18</v>
      </c>
      <c r="P12" s="104">
        <v>8.0000000000000004E-4</v>
      </c>
      <c r="Q12" s="104">
        <v>5.0000000000000001E-3</v>
      </c>
      <c r="R12" s="38">
        <v>3.1E-2</v>
      </c>
      <c r="S12" s="38"/>
      <c r="T12" s="38"/>
      <c r="U12" s="28"/>
      <c r="V12" s="28"/>
      <c r="W12" s="28"/>
      <c r="X12" s="40">
        <v>7.7</v>
      </c>
      <c r="Y12" s="40">
        <v>52.3</v>
      </c>
      <c r="Z12" s="42">
        <v>0.3</v>
      </c>
    </row>
    <row r="13" spans="1:26" ht="15" thickBot="1" x14ac:dyDescent="0.25">
      <c r="A13" s="43" t="s">
        <v>58</v>
      </c>
      <c r="B13" s="44">
        <v>0.97199999999999998</v>
      </c>
      <c r="C13" s="44">
        <v>0.51800000000000002</v>
      </c>
      <c r="D13" s="44">
        <v>1.1200000000000001</v>
      </c>
      <c r="E13" s="44">
        <v>0.33</v>
      </c>
      <c r="F13" s="44">
        <v>1.7999999999999999E-2</v>
      </c>
      <c r="G13" s="44">
        <v>2E-3</v>
      </c>
      <c r="H13" s="45">
        <v>5.19</v>
      </c>
      <c r="I13" s="44">
        <v>1.27</v>
      </c>
      <c r="J13" s="44">
        <v>0.49</v>
      </c>
      <c r="K13" s="44">
        <v>1.25</v>
      </c>
      <c r="L13" s="44"/>
      <c r="M13" s="41"/>
      <c r="N13" s="104">
        <v>0.08</v>
      </c>
      <c r="O13" s="104">
        <v>0.18</v>
      </c>
      <c r="P13" s="104">
        <v>8.0000000000000004E-4</v>
      </c>
      <c r="Q13" s="104">
        <v>5.0000000000000001E-3</v>
      </c>
      <c r="R13" s="38">
        <v>3.1E-2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0.57638888888888895</v>
      </c>
      <c r="D16" s="145"/>
      <c r="E16" s="142" t="s">
        <v>77</v>
      </c>
      <c r="F16" s="143"/>
      <c r="G16" s="52">
        <v>0.65277777777777779</v>
      </c>
      <c r="H16" s="146" t="s">
        <v>78</v>
      </c>
      <c r="I16" s="147"/>
      <c r="J16" s="53">
        <v>50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>
        <v>0.63888888888888895</v>
      </c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0.57986111111111105</v>
      </c>
      <c r="D17" s="145"/>
      <c r="E17" s="142" t="s">
        <v>82</v>
      </c>
      <c r="F17" s="143"/>
      <c r="G17" s="52">
        <v>0.65486111111111112</v>
      </c>
      <c r="H17" s="146" t="s">
        <v>181</v>
      </c>
      <c r="I17" s="147"/>
      <c r="J17" s="53">
        <v>155</v>
      </c>
      <c r="K17" s="148" t="s">
        <v>83</v>
      </c>
      <c r="L17" s="143"/>
      <c r="M17" s="158" t="s">
        <v>279</v>
      </c>
      <c r="N17" s="149"/>
      <c r="O17" s="151"/>
      <c r="P17" s="58" t="s">
        <v>84</v>
      </c>
      <c r="Q17" s="54"/>
      <c r="R17" s="54" t="s">
        <v>949</v>
      </c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0.58194444444444449</v>
      </c>
      <c r="D18" s="145"/>
      <c r="E18" s="142" t="s">
        <v>183</v>
      </c>
      <c r="F18" s="143"/>
      <c r="G18" s="52">
        <v>0.68194444444444446</v>
      </c>
      <c r="H18" s="146" t="s">
        <v>87</v>
      </c>
      <c r="I18" s="147"/>
      <c r="J18" s="53">
        <v>20</v>
      </c>
      <c r="K18" s="159" t="s">
        <v>184</v>
      </c>
      <c r="L18" s="160"/>
      <c r="M18" s="159">
        <v>30</v>
      </c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0.58680555555555558</v>
      </c>
      <c r="D19" s="145"/>
      <c r="E19" s="142" t="s">
        <v>90</v>
      </c>
      <c r="F19" s="143"/>
      <c r="G19" s="52">
        <v>0.68402777777777779</v>
      </c>
      <c r="H19" s="159" t="s">
        <v>186</v>
      </c>
      <c r="I19" s="160"/>
      <c r="J19" s="60"/>
      <c r="K19" s="166" t="s">
        <v>91</v>
      </c>
      <c r="L19" s="147"/>
      <c r="M19" s="148">
        <v>9</v>
      </c>
      <c r="N19" s="149"/>
      <c r="O19" s="151"/>
      <c r="P19" s="58" t="s">
        <v>84</v>
      </c>
      <c r="Q19" s="61">
        <v>30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0.58888888888888891</v>
      </c>
      <c r="D20" s="145"/>
      <c r="E20" s="142" t="s">
        <v>188</v>
      </c>
      <c r="F20" s="143"/>
      <c r="G20" s="52">
        <v>0.68402777777777779</v>
      </c>
      <c r="H20" s="146" t="s">
        <v>778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15</v>
      </c>
      <c r="R20" s="28">
        <v>6</v>
      </c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0.60069444444444442</v>
      </c>
      <c r="D21" s="145"/>
      <c r="E21" s="142" t="s">
        <v>192</v>
      </c>
      <c r="F21" s="143"/>
      <c r="G21" s="63">
        <v>0.69444444444444453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>
        <v>0.625</v>
      </c>
      <c r="D22" s="145"/>
      <c r="E22" s="169" t="s">
        <v>194</v>
      </c>
      <c r="F22" s="160"/>
      <c r="G22" s="64">
        <v>0.69444444444444453</v>
      </c>
      <c r="H22" s="146" t="s">
        <v>81</v>
      </c>
      <c r="I22" s="147"/>
      <c r="J22" s="106">
        <v>1526</v>
      </c>
      <c r="K22" s="170" t="s">
        <v>77</v>
      </c>
      <c r="L22" s="171"/>
      <c r="M22" s="159">
        <v>1645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0.69791666666666663</v>
      </c>
      <c r="H23" s="146" t="s">
        <v>97</v>
      </c>
      <c r="I23" s="147"/>
      <c r="J23" s="53"/>
      <c r="K23" s="170" t="s">
        <v>197</v>
      </c>
      <c r="L23" s="171"/>
      <c r="M23" s="159">
        <v>1550</v>
      </c>
      <c r="N23" s="161"/>
      <c r="O23" s="164" t="s">
        <v>45</v>
      </c>
      <c r="P23" s="165"/>
      <c r="Q23" s="53">
        <v>20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 t="s">
        <v>950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>
        <v>40</v>
      </c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1650</v>
      </c>
      <c r="K25" s="166" t="s">
        <v>104</v>
      </c>
      <c r="L25" s="147"/>
      <c r="M25" s="148">
        <v>1520</v>
      </c>
      <c r="N25" s="149"/>
      <c r="O25" s="176" t="s">
        <v>200</v>
      </c>
      <c r="P25" s="177"/>
      <c r="Q25" s="38"/>
      <c r="R25" s="28"/>
      <c r="S25" s="28"/>
      <c r="T25" s="29"/>
      <c r="U25" s="178" t="s">
        <v>953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20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>
        <v>0.64583333333333337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2261.4299999999998</v>
      </c>
      <c r="L27" s="162"/>
      <c r="M27" s="162"/>
      <c r="N27" s="163"/>
      <c r="O27" s="167" t="s">
        <v>449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55</v>
      </c>
      <c r="D28" s="194"/>
      <c r="E28" s="142" t="s">
        <v>109</v>
      </c>
      <c r="F28" s="143"/>
      <c r="G28" s="67">
        <v>499</v>
      </c>
      <c r="H28" s="187" t="s">
        <v>110</v>
      </c>
      <c r="I28" s="188"/>
      <c r="J28" s="189"/>
      <c r="K28" s="166">
        <v>2261.7800000000002</v>
      </c>
      <c r="L28" s="162"/>
      <c r="M28" s="162"/>
      <c r="N28" s="163"/>
      <c r="O28" s="195" t="s">
        <v>448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1802</v>
      </c>
      <c r="H29" s="187" t="s">
        <v>113</v>
      </c>
      <c r="I29" s="188"/>
      <c r="J29" s="189"/>
      <c r="K29" s="166">
        <v>3400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>
        <v>95</v>
      </c>
      <c r="D30" s="194"/>
      <c r="E30" s="199" t="s">
        <v>206</v>
      </c>
      <c r="F30" s="200"/>
      <c r="G30" s="68">
        <v>2301</v>
      </c>
      <c r="H30" s="199" t="s">
        <v>115</v>
      </c>
      <c r="I30" s="201"/>
      <c r="J30" s="200"/>
      <c r="K30" s="202">
        <f>3400/25.51</f>
        <v>133.28106624852998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746</v>
      </c>
      <c r="C39" s="74"/>
      <c r="D39" s="74" t="s">
        <v>211</v>
      </c>
      <c r="E39" s="90" t="s">
        <v>273</v>
      </c>
      <c r="G39" s="74" t="s">
        <v>213</v>
      </c>
      <c r="H39" s="90" t="s">
        <v>274</v>
      </c>
      <c r="I39" s="90" t="s">
        <v>275</v>
      </c>
      <c r="J39" s="90" t="s">
        <v>276</v>
      </c>
      <c r="T39" s="93" t="s">
        <v>217</v>
      </c>
      <c r="U39" s="108" t="s">
        <v>277</v>
      </c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M1" workbookViewId="0">
      <selection sqref="A1:Z39"/>
    </sheetView>
  </sheetViews>
  <sheetFormatPr defaultRowHeight="14.25" x14ac:dyDescent="0.2"/>
  <cols>
    <col min="1" max="1" width="9" style="90"/>
    <col min="2" max="2" width="10.5" style="90" customWidth="1"/>
    <col min="3" max="17" width="9" style="90"/>
    <col min="18" max="18" width="12.625" style="90" customWidth="1"/>
    <col min="19" max="16384" width="9" style="90"/>
  </cols>
  <sheetData>
    <row r="1" spans="1:27" ht="15" customHeight="1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270</v>
      </c>
      <c r="J1" s="15"/>
      <c r="K1" s="15" t="s">
        <v>159</v>
      </c>
      <c r="L1" s="17"/>
      <c r="M1" s="18"/>
      <c r="N1" s="19"/>
      <c r="O1" s="19"/>
      <c r="P1" s="114" t="s">
        <v>271</v>
      </c>
      <c r="Q1" s="114"/>
      <c r="R1" s="114"/>
      <c r="S1" s="114"/>
      <c r="T1" s="114"/>
      <c r="U1" s="114"/>
      <c r="V1" s="114"/>
      <c r="W1" s="20"/>
      <c r="X1" s="20"/>
      <c r="Y1" s="18"/>
      <c r="Z1" s="18"/>
      <c r="AA1" s="90" t="s">
        <v>160</v>
      </c>
    </row>
    <row r="2" spans="1:27" ht="15" customHeight="1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7" ht="14.25" customHeight="1" x14ac:dyDescent="0.2">
      <c r="A3" s="1" t="s">
        <v>300</v>
      </c>
      <c r="B3" s="22" t="s">
        <v>301</v>
      </c>
      <c r="C3" s="23">
        <v>8</v>
      </c>
      <c r="D3" s="134">
        <v>5</v>
      </c>
      <c r="E3" s="135"/>
      <c r="F3" s="117" t="s">
        <v>302</v>
      </c>
      <c r="G3" s="119"/>
      <c r="H3" s="117" t="s">
        <v>303</v>
      </c>
      <c r="I3" s="119"/>
      <c r="J3" s="136" t="s">
        <v>265</v>
      </c>
      <c r="K3" s="137"/>
      <c r="L3" s="136" t="s">
        <v>265</v>
      </c>
      <c r="M3" s="137"/>
      <c r="N3" s="117"/>
      <c r="O3" s="119"/>
      <c r="P3" s="117"/>
      <c r="Q3" s="119"/>
      <c r="R3" s="117"/>
      <c r="S3" s="118"/>
      <c r="T3" s="119"/>
      <c r="U3" s="120">
        <v>25.42</v>
      </c>
      <c r="V3" s="121"/>
      <c r="W3" s="121"/>
      <c r="X3" s="121"/>
      <c r="Y3" s="121">
        <v>25.42</v>
      </c>
      <c r="Z3" s="122"/>
    </row>
    <row r="4" spans="1:27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7" x14ac:dyDescent="0.2">
      <c r="A5" s="2" t="s">
        <v>54</v>
      </c>
      <c r="B5" s="30" t="s">
        <v>290</v>
      </c>
      <c r="C5" s="30" t="s">
        <v>291</v>
      </c>
      <c r="D5" s="30" t="s">
        <v>292</v>
      </c>
      <c r="E5" s="30" t="s">
        <v>165</v>
      </c>
      <c r="F5" s="85" t="s">
        <v>293</v>
      </c>
      <c r="G5" s="85" t="s">
        <v>166</v>
      </c>
      <c r="H5" s="85" t="s">
        <v>167</v>
      </c>
      <c r="I5" s="85" t="s">
        <v>294</v>
      </c>
      <c r="J5" s="85" t="s">
        <v>295</v>
      </c>
      <c r="K5" s="85" t="s">
        <v>169</v>
      </c>
      <c r="L5" s="85" t="s">
        <v>170</v>
      </c>
      <c r="M5" s="85"/>
      <c r="N5" s="85" t="s">
        <v>296</v>
      </c>
      <c r="O5" s="85" t="s">
        <v>297</v>
      </c>
      <c r="P5" s="85" t="s">
        <v>171</v>
      </c>
      <c r="Q5" s="85" t="s">
        <v>172</v>
      </c>
      <c r="R5" s="85" t="s">
        <v>298</v>
      </c>
      <c r="S5" s="32"/>
      <c r="T5" s="32"/>
      <c r="U5" s="32"/>
      <c r="V5" s="32"/>
      <c r="W5" s="32"/>
      <c r="X5" s="33">
        <v>16</v>
      </c>
      <c r="Y5" s="33"/>
      <c r="Z5" s="34">
        <v>1.5</v>
      </c>
    </row>
    <row r="6" spans="1:27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7" ht="27" x14ac:dyDescent="0.2">
      <c r="A7" s="2" t="s">
        <v>55</v>
      </c>
      <c r="B7" s="30" t="s">
        <v>254</v>
      </c>
      <c r="C7" s="30" t="s">
        <v>255</v>
      </c>
      <c r="D7" s="30" t="s">
        <v>266</v>
      </c>
      <c r="E7" s="30" t="s">
        <v>165</v>
      </c>
      <c r="F7" s="85" t="s">
        <v>250</v>
      </c>
      <c r="G7" s="85" t="s">
        <v>166</v>
      </c>
      <c r="H7" s="85" t="s">
        <v>167</v>
      </c>
      <c r="I7" s="85" t="s">
        <v>168</v>
      </c>
      <c r="J7" s="85" t="s">
        <v>251</v>
      </c>
      <c r="K7" s="85" t="s">
        <v>169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299</v>
      </c>
      <c r="S7" s="32"/>
      <c r="T7" s="32"/>
      <c r="U7" s="28"/>
      <c r="V7" s="28"/>
      <c r="W7" s="38"/>
      <c r="X7" s="40"/>
      <c r="Y7" s="40"/>
      <c r="Z7" s="42"/>
    </row>
    <row r="8" spans="1:27" ht="27" x14ac:dyDescent="0.2">
      <c r="A8" s="2" t="s">
        <v>176</v>
      </c>
      <c r="B8" s="3"/>
      <c r="C8" s="3">
        <v>0.81299999999999994</v>
      </c>
      <c r="D8" s="35">
        <v>0.3</v>
      </c>
      <c r="E8" s="37">
        <v>0.33</v>
      </c>
      <c r="F8" s="35">
        <v>2.7E-2</v>
      </c>
      <c r="G8" s="35">
        <v>8.0000000000000002E-3</v>
      </c>
      <c r="H8" s="35">
        <v>4</v>
      </c>
      <c r="I8" s="35">
        <v>7.76</v>
      </c>
      <c r="J8" s="35">
        <v>1.84</v>
      </c>
      <c r="K8" s="35">
        <v>5.81</v>
      </c>
      <c r="L8" s="35">
        <v>0.28000000000000003</v>
      </c>
      <c r="M8" s="35"/>
      <c r="N8" s="35">
        <v>0.12</v>
      </c>
      <c r="O8" s="35">
        <v>0.19500000000000001</v>
      </c>
      <c r="P8" s="35">
        <v>1E-3</v>
      </c>
      <c r="Q8" s="35">
        <v>7.0000000000000001E-3</v>
      </c>
      <c r="R8" s="38">
        <v>2.1000000000000001E-2</v>
      </c>
      <c r="S8" s="39"/>
      <c r="T8" s="38"/>
      <c r="X8" s="90">
        <v>29.6</v>
      </c>
      <c r="Y8" s="90">
        <v>204.9</v>
      </c>
      <c r="Z8" s="90">
        <v>4.5</v>
      </c>
    </row>
    <row r="9" spans="1:27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41"/>
      <c r="K9" s="41"/>
      <c r="L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  <c r="AA9" s="38"/>
    </row>
    <row r="10" spans="1:27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  <c r="AA10" s="41"/>
    </row>
    <row r="11" spans="1:27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spans="1:27" ht="27" x14ac:dyDescent="0.2">
      <c r="A12" s="2" t="s">
        <v>177</v>
      </c>
      <c r="B12" s="38"/>
      <c r="C12" s="38">
        <v>0.83599999999999997</v>
      </c>
      <c r="D12" s="38">
        <v>0.34</v>
      </c>
      <c r="E12" s="79">
        <v>0.33</v>
      </c>
      <c r="F12" s="38">
        <v>2.5999999999999999E-2</v>
      </c>
      <c r="G12" s="38">
        <v>4.0000000000000001E-3</v>
      </c>
      <c r="H12" s="38">
        <v>4.05</v>
      </c>
      <c r="I12" s="38">
        <v>4.8499999999999996</v>
      </c>
      <c r="J12" s="38">
        <v>1.87</v>
      </c>
      <c r="K12" s="38">
        <v>5.75</v>
      </c>
      <c r="L12" s="38">
        <v>0.28000000000000003</v>
      </c>
      <c r="M12" s="38"/>
      <c r="N12" s="35">
        <v>0.12</v>
      </c>
      <c r="O12" s="35">
        <v>0.193</v>
      </c>
      <c r="P12" s="35">
        <v>1E-3</v>
      </c>
      <c r="Q12" s="35">
        <v>7.0000000000000001E-3</v>
      </c>
      <c r="R12" s="38">
        <v>2.1000000000000001E-2</v>
      </c>
      <c r="S12" s="38"/>
      <c r="T12" s="38"/>
      <c r="U12" s="28"/>
      <c r="V12" s="28"/>
      <c r="W12" s="28"/>
      <c r="X12" s="40">
        <v>14.3</v>
      </c>
      <c r="Y12" s="40">
        <v>106.1</v>
      </c>
      <c r="Z12" s="42">
        <v>0.4</v>
      </c>
      <c r="AA12" s="105"/>
    </row>
    <row r="13" spans="1:27" ht="15" thickBot="1" x14ac:dyDescent="0.25">
      <c r="A13" s="43" t="s">
        <v>58</v>
      </c>
      <c r="B13" s="44">
        <v>0.748</v>
      </c>
      <c r="C13" s="44">
        <v>0.83699999999999997</v>
      </c>
      <c r="D13" s="44">
        <v>0.34</v>
      </c>
      <c r="E13" s="44">
        <v>0.33</v>
      </c>
      <c r="F13" s="44">
        <v>2.6599999999999999E-2</v>
      </c>
      <c r="G13" s="44">
        <v>5.0000000000000001E-3</v>
      </c>
      <c r="H13" s="45">
        <v>4.04</v>
      </c>
      <c r="I13" s="44">
        <v>4.84</v>
      </c>
      <c r="J13" s="44">
        <v>1.877</v>
      </c>
      <c r="K13" s="44">
        <v>5.76</v>
      </c>
      <c r="L13" s="44">
        <v>0.28000000000000003</v>
      </c>
      <c r="M13" s="41"/>
      <c r="N13" s="38">
        <v>0.12</v>
      </c>
      <c r="O13" s="38">
        <v>0.19600000000000001</v>
      </c>
      <c r="P13" s="38">
        <v>1.1999999999999999E-3</v>
      </c>
      <c r="Q13" s="38">
        <v>7.0000000000000001E-3</v>
      </c>
      <c r="R13" s="38">
        <v>0.02</v>
      </c>
      <c r="S13" s="44"/>
      <c r="T13" s="44"/>
      <c r="U13" s="46"/>
      <c r="V13" s="46"/>
      <c r="W13" s="46"/>
      <c r="X13" s="47"/>
      <c r="Y13" s="47"/>
      <c r="Z13" s="48"/>
    </row>
    <row r="14" spans="1:27" ht="15" customHeight="1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7" ht="14.25" customHeight="1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7" ht="14.25" customHeight="1" x14ac:dyDescent="0.2">
      <c r="A16" s="142" t="s">
        <v>179</v>
      </c>
      <c r="B16" s="143"/>
      <c r="C16" s="144">
        <v>0.94444444444444453</v>
      </c>
      <c r="D16" s="145"/>
      <c r="E16" s="142" t="s">
        <v>77</v>
      </c>
      <c r="F16" s="143"/>
      <c r="G16" s="52">
        <v>0.99652777777777779</v>
      </c>
      <c r="H16" s="146" t="s">
        <v>78</v>
      </c>
      <c r="I16" s="147"/>
      <c r="J16" s="53">
        <v>60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0.97222222222222221</v>
      </c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ht="14.25" customHeight="1" x14ac:dyDescent="0.2">
      <c r="A17" s="142" t="s">
        <v>81</v>
      </c>
      <c r="B17" s="143"/>
      <c r="C17" s="144">
        <v>0.94791666666666663</v>
      </c>
      <c r="D17" s="145"/>
      <c r="E17" s="142" t="s">
        <v>82</v>
      </c>
      <c r="F17" s="143"/>
      <c r="G17" s="52">
        <v>0.99791666666666667</v>
      </c>
      <c r="H17" s="146" t="s">
        <v>181</v>
      </c>
      <c r="I17" s="147"/>
      <c r="J17" s="53">
        <v>155</v>
      </c>
      <c r="K17" s="148" t="s">
        <v>83</v>
      </c>
      <c r="L17" s="143"/>
      <c r="M17" s="158" t="s">
        <v>306</v>
      </c>
      <c r="N17" s="149"/>
      <c r="O17" s="151"/>
      <c r="P17" s="58" t="s">
        <v>84</v>
      </c>
      <c r="Q17" s="54">
        <v>40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ht="14.25" customHeight="1" x14ac:dyDescent="0.2">
      <c r="A18" s="142" t="s">
        <v>86</v>
      </c>
      <c r="B18" s="143"/>
      <c r="C18" s="144">
        <v>0.94930555555555562</v>
      </c>
      <c r="D18" s="145"/>
      <c r="E18" s="142" t="s">
        <v>183</v>
      </c>
      <c r="F18" s="143"/>
      <c r="G18" s="52">
        <v>1.5972222222222224E-2</v>
      </c>
      <c r="H18" s="146" t="s">
        <v>87</v>
      </c>
      <c r="I18" s="147"/>
      <c r="J18" s="53">
        <v>50</v>
      </c>
      <c r="K18" s="159" t="s">
        <v>184</v>
      </c>
      <c r="L18" s="160"/>
      <c r="M18" s="159">
        <v>20</v>
      </c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ht="14.25" customHeight="1" x14ac:dyDescent="0.2">
      <c r="A19" s="142" t="s">
        <v>89</v>
      </c>
      <c r="B19" s="143"/>
      <c r="C19" s="144">
        <v>0.95486111111111116</v>
      </c>
      <c r="D19" s="145"/>
      <c r="E19" s="142" t="s">
        <v>90</v>
      </c>
      <c r="F19" s="143"/>
      <c r="G19" s="52">
        <v>1.7361111111111112E-2</v>
      </c>
      <c r="H19" s="159" t="s">
        <v>186</v>
      </c>
      <c r="I19" s="160"/>
      <c r="J19" s="60"/>
      <c r="K19" s="166" t="s">
        <v>91</v>
      </c>
      <c r="L19" s="147"/>
      <c r="M19" s="148">
        <v>8</v>
      </c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ht="14.25" customHeight="1" x14ac:dyDescent="0.2">
      <c r="A20" s="142" t="s">
        <v>87</v>
      </c>
      <c r="B20" s="143"/>
      <c r="C20" s="144">
        <v>0.95694444444444438</v>
      </c>
      <c r="D20" s="145"/>
      <c r="E20" s="142" t="s">
        <v>188</v>
      </c>
      <c r="F20" s="143"/>
      <c r="G20" s="52">
        <v>1.7361111111111112E-2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3</v>
      </c>
      <c r="R20" s="28">
        <v>3</v>
      </c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ht="14.25" customHeight="1" x14ac:dyDescent="0.2">
      <c r="A21" s="142" t="s">
        <v>92</v>
      </c>
      <c r="B21" s="143"/>
      <c r="C21" s="144">
        <v>0.96875</v>
      </c>
      <c r="D21" s="145"/>
      <c r="E21" s="142" t="s">
        <v>192</v>
      </c>
      <c r="F21" s="143"/>
      <c r="G21" s="63">
        <v>2.4305555555555556E-2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ht="14.25" customHeight="1" x14ac:dyDescent="0.2">
      <c r="A22" s="142" t="s">
        <v>94</v>
      </c>
      <c r="B22" s="143"/>
      <c r="C22" s="144"/>
      <c r="D22" s="145"/>
      <c r="E22" s="169" t="s">
        <v>194</v>
      </c>
      <c r="F22" s="160"/>
      <c r="G22" s="64">
        <v>2.4305555555555556E-2</v>
      </c>
      <c r="H22" s="146" t="s">
        <v>81</v>
      </c>
      <c r="I22" s="147"/>
      <c r="J22" s="106">
        <v>1521</v>
      </c>
      <c r="K22" s="170" t="s">
        <v>77</v>
      </c>
      <c r="L22" s="171"/>
      <c r="M22" s="159">
        <v>1595</v>
      </c>
      <c r="N22" s="161"/>
      <c r="O22" s="164" t="s">
        <v>195</v>
      </c>
      <c r="P22" s="165"/>
      <c r="Q22" s="38">
        <v>23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ht="14.25" customHeight="1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2.7777777777777776E-2</v>
      </c>
      <c r="H23" s="146" t="s">
        <v>97</v>
      </c>
      <c r="I23" s="147"/>
      <c r="J23" s="53"/>
      <c r="K23" s="170" t="s">
        <v>197</v>
      </c>
      <c r="L23" s="171"/>
      <c r="M23" s="159">
        <v>1527</v>
      </c>
      <c r="N23" s="161"/>
      <c r="O23" s="164" t="s">
        <v>45</v>
      </c>
      <c r="P23" s="165"/>
      <c r="Q23" s="53">
        <v>5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customHeight="1" x14ac:dyDescent="0.2">
      <c r="A24" s="142"/>
      <c r="B24" s="143"/>
      <c r="C24" s="144"/>
      <c r="D24" s="145"/>
      <c r="E24" s="142" t="s">
        <v>99</v>
      </c>
      <c r="F24" s="143"/>
      <c r="G24" s="107" t="s">
        <v>305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ht="14.25" customHeight="1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1600</v>
      </c>
      <c r="K25" s="166" t="s">
        <v>104</v>
      </c>
      <c r="L25" s="147"/>
      <c r="M25" s="148">
        <v>1495</v>
      </c>
      <c r="N25" s="149"/>
      <c r="O25" s="176" t="s">
        <v>200</v>
      </c>
      <c r="P25" s="177"/>
      <c r="Q25" s="38"/>
      <c r="R25" s="28"/>
      <c r="S25" s="28"/>
      <c r="T25" s="29"/>
      <c r="U25" s="178" t="s">
        <v>304</v>
      </c>
      <c r="V25" s="179"/>
      <c r="W25" s="179"/>
      <c r="X25" s="179"/>
      <c r="Y25" s="179"/>
      <c r="Z25" s="180"/>
    </row>
    <row r="26" spans="1:26" ht="14.25" customHeight="1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/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ht="14.25" customHeight="1" x14ac:dyDescent="0.2">
      <c r="A27" s="142" t="s">
        <v>103</v>
      </c>
      <c r="B27" s="143"/>
      <c r="C27" s="144">
        <v>0.98958333333333337</v>
      </c>
      <c r="D27" s="145"/>
      <c r="E27" s="142" t="s">
        <v>106</v>
      </c>
      <c r="F27" s="143"/>
      <c r="G27" s="67">
        <v>70</v>
      </c>
      <c r="H27" s="187" t="s">
        <v>107</v>
      </c>
      <c r="I27" s="188"/>
      <c r="J27" s="189"/>
      <c r="K27" s="166">
        <v>2251.41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ht="14.25" customHeight="1" x14ac:dyDescent="0.2">
      <c r="A28" s="142" t="s">
        <v>108</v>
      </c>
      <c r="B28" s="143"/>
      <c r="C28" s="193">
        <v>38</v>
      </c>
      <c r="D28" s="194"/>
      <c r="E28" s="142" t="s">
        <v>109</v>
      </c>
      <c r="F28" s="143"/>
      <c r="G28" s="67">
        <v>492</v>
      </c>
      <c r="H28" s="187" t="s">
        <v>110</v>
      </c>
      <c r="I28" s="188"/>
      <c r="J28" s="189"/>
      <c r="K28" s="166">
        <v>2251.92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ht="14.25" customHeight="1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1007</v>
      </c>
      <c r="H29" s="187" t="s">
        <v>113</v>
      </c>
      <c r="I29" s="188"/>
      <c r="J29" s="189"/>
      <c r="K29" s="166">
        <v>2400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customHeight="1" thickBot="1" x14ac:dyDescent="0.25">
      <c r="A30" s="197" t="s">
        <v>114</v>
      </c>
      <c r="B30" s="198"/>
      <c r="C30" s="193">
        <v>60</v>
      </c>
      <c r="D30" s="194"/>
      <c r="E30" s="199" t="s">
        <v>206</v>
      </c>
      <c r="F30" s="200"/>
      <c r="G30" s="68">
        <v>1499</v>
      </c>
      <c r="H30" s="199" t="s">
        <v>115</v>
      </c>
      <c r="I30" s="201"/>
      <c r="J30" s="200"/>
      <c r="K30" s="202">
        <f>2400/25.42</f>
        <v>94.413847364280088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210</v>
      </c>
      <c r="C39" s="74"/>
      <c r="D39" s="74" t="s">
        <v>211</v>
      </c>
      <c r="E39" s="90" t="s">
        <v>273</v>
      </c>
      <c r="G39" s="74" t="s">
        <v>213</v>
      </c>
      <c r="H39" s="90" t="s">
        <v>274</v>
      </c>
      <c r="I39" s="90" t="s">
        <v>275</v>
      </c>
      <c r="J39" s="90" t="s">
        <v>276</v>
      </c>
      <c r="T39" s="93" t="s">
        <v>217</v>
      </c>
      <c r="U39" s="108" t="s">
        <v>277</v>
      </c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sqref="A1:AA39"/>
    </sheetView>
  </sheetViews>
  <sheetFormatPr defaultRowHeight="14.25" x14ac:dyDescent="0.2"/>
  <cols>
    <col min="1" max="16384" width="9" style="90"/>
  </cols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390</v>
      </c>
      <c r="J1" s="15"/>
      <c r="K1" s="15" t="s">
        <v>159</v>
      </c>
      <c r="L1" s="17"/>
      <c r="M1" s="18"/>
      <c r="N1" s="19"/>
      <c r="O1" s="19"/>
      <c r="P1" s="114" t="s">
        <v>916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998</v>
      </c>
      <c r="B3" s="22" t="s">
        <v>999</v>
      </c>
      <c r="C3" s="23">
        <v>5</v>
      </c>
      <c r="D3" s="134">
        <v>1</v>
      </c>
      <c r="E3" s="135"/>
      <c r="F3" s="117" t="s">
        <v>772</v>
      </c>
      <c r="G3" s="119"/>
      <c r="H3" s="117" t="s">
        <v>773</v>
      </c>
      <c r="I3" s="119"/>
      <c r="J3" s="136" t="s">
        <v>418</v>
      </c>
      <c r="K3" s="137"/>
      <c r="L3" s="136" t="s">
        <v>419</v>
      </c>
      <c r="M3" s="137"/>
      <c r="N3" s="117"/>
      <c r="O3" s="119"/>
      <c r="P3" s="117"/>
      <c r="Q3" s="119"/>
      <c r="R3" s="117"/>
      <c r="S3" s="118"/>
      <c r="T3" s="119"/>
      <c r="U3" s="120">
        <v>26.15</v>
      </c>
      <c r="V3" s="121"/>
      <c r="W3" s="121"/>
      <c r="X3" s="121"/>
      <c r="Y3" s="121">
        <v>26.15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569</v>
      </c>
      <c r="C5" s="30" t="s">
        <v>570</v>
      </c>
      <c r="D5" s="30" t="s">
        <v>266</v>
      </c>
      <c r="E5" s="30" t="s">
        <v>165</v>
      </c>
      <c r="F5" s="85" t="s">
        <v>571</v>
      </c>
      <c r="G5" s="85" t="s">
        <v>166</v>
      </c>
      <c r="H5" s="85" t="s">
        <v>469</v>
      </c>
      <c r="I5" s="85" t="s">
        <v>573</v>
      </c>
      <c r="J5" s="85" t="s">
        <v>251</v>
      </c>
      <c r="K5" s="85" t="s">
        <v>574</v>
      </c>
      <c r="L5" s="85" t="s">
        <v>170</v>
      </c>
      <c r="M5" s="85"/>
      <c r="N5" s="85" t="s">
        <v>252</v>
      </c>
      <c r="O5" s="85" t="s">
        <v>253</v>
      </c>
      <c r="P5" s="85" t="s">
        <v>575</v>
      </c>
      <c r="Q5" s="85" t="s">
        <v>576</v>
      </c>
      <c r="R5" s="85" t="s">
        <v>267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569</v>
      </c>
      <c r="C7" s="30" t="s">
        <v>570</v>
      </c>
      <c r="D7" s="30" t="s">
        <v>266</v>
      </c>
      <c r="E7" s="30" t="s">
        <v>165</v>
      </c>
      <c r="F7" s="85" t="s">
        <v>571</v>
      </c>
      <c r="G7" s="85" t="s">
        <v>166</v>
      </c>
      <c r="H7" s="85" t="s">
        <v>469</v>
      </c>
      <c r="I7" s="85" t="s">
        <v>573</v>
      </c>
      <c r="J7" s="85" t="s">
        <v>251</v>
      </c>
      <c r="K7" s="85" t="s">
        <v>574</v>
      </c>
      <c r="L7" s="85" t="s">
        <v>170</v>
      </c>
      <c r="M7" s="85"/>
      <c r="N7" s="85" t="s">
        <v>252</v>
      </c>
      <c r="O7" s="85" t="s">
        <v>253</v>
      </c>
      <c r="P7" s="85" t="s">
        <v>575</v>
      </c>
      <c r="Q7" s="85" t="s">
        <v>576</v>
      </c>
      <c r="R7" s="30" t="s">
        <v>577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0.78600000000000003</v>
      </c>
      <c r="D8" s="35">
        <v>0.23</v>
      </c>
      <c r="E8" s="37">
        <v>0.33</v>
      </c>
      <c r="F8" s="35">
        <v>2.8000000000000001E-2</v>
      </c>
      <c r="G8" s="35">
        <v>0.02</v>
      </c>
      <c r="H8" s="35">
        <v>3.92</v>
      </c>
      <c r="I8" s="35">
        <v>4.55</v>
      </c>
      <c r="J8" s="35">
        <v>1.76</v>
      </c>
      <c r="K8" s="35">
        <v>5.6</v>
      </c>
      <c r="L8" s="35"/>
      <c r="M8" s="35"/>
      <c r="N8" s="35">
        <v>0.12</v>
      </c>
      <c r="O8" s="35">
        <v>0.24</v>
      </c>
      <c r="P8" s="35">
        <v>1E-3</v>
      </c>
      <c r="Q8" s="35">
        <v>7.0000000000000001E-3</v>
      </c>
      <c r="R8" s="38">
        <v>2.3E-2</v>
      </c>
      <c r="S8" s="39"/>
      <c r="T8" s="38"/>
      <c r="X8" s="90">
        <v>22.6</v>
      </c>
      <c r="Y8" s="90">
        <v>161.5</v>
      </c>
      <c r="Z8" s="90">
        <v>3.6</v>
      </c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M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0.82</v>
      </c>
      <c r="D12" s="38">
        <v>0.23</v>
      </c>
      <c r="E12" s="79">
        <v>0.33</v>
      </c>
      <c r="F12" s="79">
        <v>0.03</v>
      </c>
      <c r="G12" s="38">
        <v>8.9999999999999993E-3</v>
      </c>
      <c r="H12" s="38">
        <v>5.13</v>
      </c>
      <c r="I12" s="38">
        <v>1.29</v>
      </c>
      <c r="J12" s="38">
        <v>0.46</v>
      </c>
      <c r="K12" s="38">
        <v>1.21</v>
      </c>
      <c r="L12" s="38"/>
      <c r="M12" s="38"/>
      <c r="N12" s="104">
        <v>0.12</v>
      </c>
      <c r="O12" s="104">
        <v>0.25</v>
      </c>
      <c r="P12" s="104">
        <v>1.1000000000000001E-3</v>
      </c>
      <c r="Q12" s="104">
        <v>7.0000000000000001E-3</v>
      </c>
      <c r="R12" s="38">
        <v>2.1999999999999999E-2</v>
      </c>
      <c r="S12" s="38"/>
      <c r="T12" s="38"/>
      <c r="U12" s="28"/>
      <c r="V12" s="28"/>
      <c r="W12" s="28"/>
      <c r="X12" s="40">
        <v>12.9</v>
      </c>
      <c r="Y12" s="40">
        <v>124.4</v>
      </c>
      <c r="Z12" s="42">
        <v>0.9</v>
      </c>
    </row>
    <row r="13" spans="1:26" ht="15" thickBot="1" x14ac:dyDescent="0.25">
      <c r="A13" s="43" t="s">
        <v>58</v>
      </c>
      <c r="B13" s="44">
        <v>0.77</v>
      </c>
      <c r="C13" s="44">
        <v>0.84</v>
      </c>
      <c r="D13" s="44">
        <v>0.23</v>
      </c>
      <c r="E13" s="44">
        <v>0.33</v>
      </c>
      <c r="F13" s="44">
        <v>2.9000000000000001E-2</v>
      </c>
      <c r="G13" s="44">
        <v>8.0000000000000002E-3</v>
      </c>
      <c r="H13" s="45">
        <v>4</v>
      </c>
      <c r="I13" s="44">
        <v>4.66</v>
      </c>
      <c r="J13" s="44">
        <v>1.81</v>
      </c>
      <c r="K13" s="44">
        <v>5.65</v>
      </c>
      <c r="L13" s="44"/>
      <c r="M13" s="41"/>
      <c r="N13" s="104">
        <v>0.12</v>
      </c>
      <c r="O13" s="104">
        <v>0.24</v>
      </c>
      <c r="P13" s="104">
        <v>1.1999999999999999E-3</v>
      </c>
      <c r="Q13" s="104">
        <v>8.0000000000000002E-3</v>
      </c>
      <c r="R13" s="38">
        <v>2.1999999999999999E-2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0.76388888888888884</v>
      </c>
      <c r="D16" s="145"/>
      <c r="E16" s="142" t="s">
        <v>77</v>
      </c>
      <c r="F16" s="143"/>
      <c r="G16" s="52">
        <v>0.80902777777777779</v>
      </c>
      <c r="H16" s="146" t="s">
        <v>78</v>
      </c>
      <c r="I16" s="147"/>
      <c r="J16" s="53">
        <v>50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0.79513888888888884</v>
      </c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0.76736111111111116</v>
      </c>
      <c r="D17" s="145"/>
      <c r="E17" s="142" t="s">
        <v>82</v>
      </c>
      <c r="F17" s="143"/>
      <c r="G17" s="52">
        <v>0.8125</v>
      </c>
      <c r="H17" s="146" t="s">
        <v>181</v>
      </c>
      <c r="I17" s="147"/>
      <c r="J17" s="53">
        <v>150</v>
      </c>
      <c r="K17" s="148" t="s">
        <v>83</v>
      </c>
      <c r="L17" s="143"/>
      <c r="M17" s="158" t="s">
        <v>279</v>
      </c>
      <c r="N17" s="149"/>
      <c r="O17" s="151"/>
      <c r="P17" s="58" t="s">
        <v>84</v>
      </c>
      <c r="Q17" s="54" t="s">
        <v>959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0.76944444444444438</v>
      </c>
      <c r="D18" s="145"/>
      <c r="E18" s="142" t="s">
        <v>183</v>
      </c>
      <c r="F18" s="143"/>
      <c r="G18" s="52">
        <v>0.82638888888888884</v>
      </c>
      <c r="H18" s="146" t="s">
        <v>87</v>
      </c>
      <c r="I18" s="147"/>
      <c r="J18" s="53">
        <v>20</v>
      </c>
      <c r="K18" s="159" t="s">
        <v>184</v>
      </c>
      <c r="L18" s="160"/>
      <c r="M18" s="159"/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0.77430555555555547</v>
      </c>
      <c r="D19" s="145"/>
      <c r="E19" s="142" t="s">
        <v>90</v>
      </c>
      <c r="F19" s="143"/>
      <c r="G19" s="52">
        <v>0.82986111111111116</v>
      </c>
      <c r="H19" s="159" t="s">
        <v>186</v>
      </c>
      <c r="I19" s="160"/>
      <c r="J19" s="60">
        <v>23</v>
      </c>
      <c r="K19" s="166" t="s">
        <v>91</v>
      </c>
      <c r="L19" s="147"/>
      <c r="M19" s="148"/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0.77708333333333324</v>
      </c>
      <c r="D20" s="145"/>
      <c r="E20" s="142" t="s">
        <v>188</v>
      </c>
      <c r="F20" s="143"/>
      <c r="G20" s="52"/>
      <c r="H20" s="146" t="s">
        <v>778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10</v>
      </c>
      <c r="R20" s="28"/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0.79166666666666663</v>
      </c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/>
      <c r="D22" s="145"/>
      <c r="E22" s="169" t="s">
        <v>194</v>
      </c>
      <c r="F22" s="160"/>
      <c r="G22" s="64"/>
      <c r="H22" s="146" t="s">
        <v>81</v>
      </c>
      <c r="I22" s="147"/>
      <c r="J22" s="106" t="s">
        <v>955</v>
      </c>
      <c r="K22" s="170" t="s">
        <v>77</v>
      </c>
      <c r="L22" s="171"/>
      <c r="M22" s="159">
        <v>1587</v>
      </c>
      <c r="N22" s="161"/>
      <c r="O22" s="164" t="s">
        <v>195</v>
      </c>
      <c r="P22" s="165"/>
      <c r="Q22" s="38">
        <v>50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0.83333333333333337</v>
      </c>
      <c r="H23" s="146" t="s">
        <v>97</v>
      </c>
      <c r="I23" s="147"/>
      <c r="J23" s="53"/>
      <c r="K23" s="170" t="s">
        <v>197</v>
      </c>
      <c r="L23" s="171"/>
      <c r="M23" s="159"/>
      <c r="N23" s="161"/>
      <c r="O23" s="164" t="s">
        <v>45</v>
      </c>
      <c r="P23" s="165"/>
      <c r="Q23" s="53">
        <v>18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>
        <v>35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>
        <v>40</v>
      </c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>
        <v>0.83680555555555547</v>
      </c>
      <c r="D25" s="145"/>
      <c r="E25" s="142" t="s">
        <v>82</v>
      </c>
      <c r="F25" s="143"/>
      <c r="G25" s="65"/>
      <c r="H25" s="146" t="s">
        <v>103</v>
      </c>
      <c r="I25" s="147"/>
      <c r="J25" s="33" t="s">
        <v>956</v>
      </c>
      <c r="K25" s="166" t="s">
        <v>104</v>
      </c>
      <c r="L25" s="147"/>
      <c r="M25" s="148">
        <v>1538</v>
      </c>
      <c r="N25" s="149"/>
      <c r="O25" s="176" t="s">
        <v>200</v>
      </c>
      <c r="P25" s="177"/>
      <c r="Q25" s="38"/>
      <c r="R25" s="28"/>
      <c r="S25" s="28"/>
      <c r="T25" s="29"/>
      <c r="U25" s="178" t="s">
        <v>239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>
        <v>0.85833333333333339</v>
      </c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20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 t="s">
        <v>958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2261.7800000000002</v>
      </c>
      <c r="L27" s="162"/>
      <c r="M27" s="162"/>
      <c r="N27" s="163"/>
      <c r="O27" s="167" t="s">
        <v>449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40</v>
      </c>
      <c r="D28" s="194"/>
      <c r="E28" s="142" t="s">
        <v>109</v>
      </c>
      <c r="F28" s="143"/>
      <c r="G28" s="67">
        <v>381</v>
      </c>
      <c r="H28" s="187" t="s">
        <v>110</v>
      </c>
      <c r="I28" s="188"/>
      <c r="J28" s="189"/>
      <c r="K28" s="166">
        <v>2262.15</v>
      </c>
      <c r="L28" s="162"/>
      <c r="M28" s="162"/>
      <c r="N28" s="163"/>
      <c r="O28" s="195" t="s">
        <v>448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812</v>
      </c>
      <c r="H29" s="187" t="s">
        <v>113</v>
      </c>
      <c r="I29" s="188"/>
      <c r="J29" s="189"/>
      <c r="K29" s="166">
        <v>3700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 t="s">
        <v>957</v>
      </c>
      <c r="D30" s="194"/>
      <c r="E30" s="199" t="s">
        <v>206</v>
      </c>
      <c r="F30" s="200"/>
      <c r="G30" s="68">
        <v>1192</v>
      </c>
      <c r="H30" s="199" t="s">
        <v>115</v>
      </c>
      <c r="I30" s="201"/>
      <c r="J30" s="200"/>
      <c r="K30" s="202">
        <f>3700/26.15</f>
        <v>141.49139579349904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746</v>
      </c>
      <c r="C39" s="74"/>
      <c r="D39" s="74" t="s">
        <v>211</v>
      </c>
      <c r="E39" s="90" t="s">
        <v>273</v>
      </c>
      <c r="G39" s="74" t="s">
        <v>213</v>
      </c>
      <c r="H39" s="90" t="s">
        <v>274</v>
      </c>
      <c r="I39" s="90" t="s">
        <v>275</v>
      </c>
      <c r="J39" s="90" t="s">
        <v>276</v>
      </c>
      <c r="T39" s="93" t="s">
        <v>217</v>
      </c>
      <c r="U39" s="108" t="s">
        <v>277</v>
      </c>
    </row>
    <row r="40" spans="1:26" x14ac:dyDescent="0.2">
      <c r="E40" s="90" t="s">
        <v>960</v>
      </c>
      <c r="H40" s="90" t="s">
        <v>961</v>
      </c>
      <c r="I40" s="90" t="s">
        <v>962</v>
      </c>
      <c r="J40" s="90" t="s">
        <v>963</v>
      </c>
      <c r="U40" s="90" t="s">
        <v>964</v>
      </c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B3" sqref="B3"/>
    </sheetView>
  </sheetViews>
  <sheetFormatPr defaultRowHeight="14.25" x14ac:dyDescent="0.2"/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393</v>
      </c>
      <c r="I1" s="90"/>
      <c r="J1" s="15"/>
      <c r="K1" s="15" t="s">
        <v>159</v>
      </c>
      <c r="L1" s="17"/>
      <c r="M1" s="18"/>
      <c r="N1" s="19"/>
      <c r="O1" s="19"/>
      <c r="P1" s="114" t="s">
        <v>976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1000</v>
      </c>
      <c r="B3" s="22" t="s">
        <v>1001</v>
      </c>
      <c r="C3" s="23">
        <v>6</v>
      </c>
      <c r="D3" s="134">
        <v>44</v>
      </c>
      <c r="E3" s="135"/>
      <c r="F3" s="117" t="s">
        <v>967</v>
      </c>
      <c r="G3" s="119"/>
      <c r="H3" s="117" t="s">
        <v>235</v>
      </c>
      <c r="I3" s="119"/>
      <c r="J3" s="136" t="s">
        <v>968</v>
      </c>
      <c r="K3" s="137"/>
      <c r="L3" s="136" t="s">
        <v>225</v>
      </c>
      <c r="M3" s="137"/>
      <c r="N3" s="117"/>
      <c r="O3" s="119"/>
      <c r="P3" s="117"/>
      <c r="Q3" s="119"/>
      <c r="R3" s="117"/>
      <c r="S3" s="118"/>
      <c r="T3" s="119"/>
      <c r="U3" s="120">
        <v>26.02</v>
      </c>
      <c r="V3" s="121"/>
      <c r="W3" s="121"/>
      <c r="X3" s="121"/>
      <c r="Y3" s="121">
        <v>26.02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226</v>
      </c>
      <c r="C5" s="30" t="s">
        <v>227</v>
      </c>
      <c r="D5" s="30" t="s">
        <v>969</v>
      </c>
      <c r="E5" s="30" t="s">
        <v>165</v>
      </c>
      <c r="F5" s="85" t="s">
        <v>228</v>
      </c>
      <c r="G5" s="85" t="s">
        <v>166</v>
      </c>
      <c r="H5" s="85" t="s">
        <v>167</v>
      </c>
      <c r="I5" s="85" t="s">
        <v>168</v>
      </c>
      <c r="J5" s="85" t="s">
        <v>970</v>
      </c>
      <c r="K5" s="85" t="s">
        <v>169</v>
      </c>
      <c r="L5" s="85" t="s">
        <v>253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173</v>
      </c>
      <c r="S5" s="32"/>
      <c r="T5" s="32"/>
      <c r="U5" s="32"/>
      <c r="V5" s="32"/>
      <c r="W5" s="32"/>
      <c r="X5" s="33">
        <v>16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231</v>
      </c>
      <c r="C7" s="30" t="s">
        <v>227</v>
      </c>
      <c r="D7" s="30" t="s">
        <v>969</v>
      </c>
      <c r="E7" s="30" t="s">
        <v>165</v>
      </c>
      <c r="F7" s="85" t="s">
        <v>228</v>
      </c>
      <c r="G7" s="85" t="s">
        <v>166</v>
      </c>
      <c r="H7" s="85" t="s">
        <v>167</v>
      </c>
      <c r="I7" s="85" t="s">
        <v>168</v>
      </c>
      <c r="J7" s="85" t="s">
        <v>970</v>
      </c>
      <c r="K7" s="85" t="s">
        <v>169</v>
      </c>
      <c r="L7" s="85" t="s">
        <v>253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971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0.81</v>
      </c>
      <c r="D8" s="35">
        <v>0.24</v>
      </c>
      <c r="E8" s="37">
        <v>0.33</v>
      </c>
      <c r="F8" s="35">
        <v>2.7E-2</v>
      </c>
      <c r="G8" s="35">
        <v>0.03</v>
      </c>
      <c r="H8" s="35">
        <v>3.96</v>
      </c>
      <c r="I8" s="35">
        <v>4.82</v>
      </c>
      <c r="J8" s="35">
        <v>1.86</v>
      </c>
      <c r="K8" s="35">
        <v>5.86</v>
      </c>
      <c r="L8" s="35">
        <v>0.24</v>
      </c>
      <c r="M8" s="35"/>
      <c r="N8" s="35">
        <v>0.12</v>
      </c>
      <c r="O8" s="35">
        <v>0.18</v>
      </c>
      <c r="P8" s="35">
        <v>2E-3</v>
      </c>
      <c r="Q8" s="35">
        <v>7.0000000000000001E-3</v>
      </c>
      <c r="R8" s="38">
        <v>0.01</v>
      </c>
      <c r="S8" s="39"/>
      <c r="T8" s="38"/>
      <c r="U8" s="90"/>
      <c r="V8" s="90"/>
      <c r="W8" s="90"/>
      <c r="X8" s="90">
        <v>30.3</v>
      </c>
      <c r="Y8" s="90">
        <v>161.80000000000001</v>
      </c>
      <c r="Z8" s="90">
        <v>4.2</v>
      </c>
    </row>
    <row r="9" spans="1:26" ht="27" x14ac:dyDescent="0.2">
      <c r="A9" s="2" t="s">
        <v>56</v>
      </c>
      <c r="B9" s="38"/>
      <c r="C9" s="91">
        <v>0.81499999999999995</v>
      </c>
      <c r="D9" s="40">
        <v>0.3</v>
      </c>
      <c r="E9" s="38">
        <v>0.34</v>
      </c>
      <c r="F9" s="38">
        <v>2.7E-2</v>
      </c>
      <c r="G9" s="38">
        <v>0.02</v>
      </c>
      <c r="H9" s="38">
        <v>3.97</v>
      </c>
      <c r="I9" s="38">
        <v>4.7699999999999996</v>
      </c>
      <c r="J9" s="38">
        <v>1.86</v>
      </c>
      <c r="K9" s="41">
        <v>5.86</v>
      </c>
      <c r="L9" s="41">
        <v>0.24</v>
      </c>
      <c r="M9" s="90"/>
      <c r="N9" s="104">
        <v>0.12</v>
      </c>
      <c r="O9" s="104">
        <v>0.18</v>
      </c>
      <c r="P9" s="104">
        <v>1.8E-3</v>
      </c>
      <c r="Q9" s="104">
        <v>7.0000000000000001E-3</v>
      </c>
      <c r="R9" s="38">
        <v>0.01</v>
      </c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J10" s="90"/>
      <c r="K10" s="90"/>
      <c r="L10" s="90"/>
      <c r="M10" s="90"/>
      <c r="N10" s="90"/>
      <c r="O10" s="90"/>
      <c r="P10" s="90"/>
      <c r="Q10" s="90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J11" s="90"/>
      <c r="K11" s="90"/>
      <c r="L11" s="90"/>
      <c r="M11" s="90"/>
      <c r="N11" s="90"/>
      <c r="O11" s="90"/>
      <c r="P11" s="90"/>
      <c r="Q11" s="90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0.82599999999999996</v>
      </c>
      <c r="D12" s="38">
        <v>0.32</v>
      </c>
      <c r="E12" s="79">
        <v>0.34</v>
      </c>
      <c r="F12" s="38">
        <v>2.5999999999999999E-2</v>
      </c>
      <c r="G12" s="38">
        <v>6.4000000000000003E-3</v>
      </c>
      <c r="H12" s="38">
        <v>3.98</v>
      </c>
      <c r="I12" s="38">
        <v>4.74</v>
      </c>
      <c r="J12" s="38">
        <v>1.853</v>
      </c>
      <c r="K12" s="38">
        <v>5.75</v>
      </c>
      <c r="L12" s="38">
        <v>0.24</v>
      </c>
      <c r="M12" s="38"/>
      <c r="N12" s="35">
        <v>0.12</v>
      </c>
      <c r="O12" s="35">
        <v>0.18</v>
      </c>
      <c r="P12" s="35">
        <v>1E-3</v>
      </c>
      <c r="Q12" s="35">
        <v>7.0000000000000001E-3</v>
      </c>
      <c r="R12" s="38">
        <v>2.5999999999999999E-2</v>
      </c>
      <c r="S12" s="38"/>
      <c r="T12" s="38"/>
      <c r="U12" s="28"/>
      <c r="V12" s="28"/>
      <c r="W12" s="28"/>
      <c r="X12" s="40">
        <v>14.1</v>
      </c>
      <c r="Y12" s="40">
        <v>111.1</v>
      </c>
      <c r="Z12" s="42">
        <v>1</v>
      </c>
    </row>
    <row r="13" spans="1:26" ht="15" thickBot="1" x14ac:dyDescent="0.25">
      <c r="A13" s="43" t="s">
        <v>58</v>
      </c>
      <c r="B13" s="44">
        <v>0.755</v>
      </c>
      <c r="C13" s="44">
        <v>0.83</v>
      </c>
      <c r="D13" s="44">
        <v>0.32</v>
      </c>
      <c r="E13" s="44">
        <v>0.34</v>
      </c>
      <c r="F13" s="44">
        <v>2.5999999999999999E-2</v>
      </c>
      <c r="G13" s="44">
        <v>6.6E-3</v>
      </c>
      <c r="H13" s="45">
        <v>3.99</v>
      </c>
      <c r="I13" s="44">
        <v>4.71</v>
      </c>
      <c r="J13" s="44">
        <v>1.84</v>
      </c>
      <c r="K13" s="44">
        <v>5.74</v>
      </c>
      <c r="L13" s="44">
        <v>0.24</v>
      </c>
      <c r="M13" s="41"/>
      <c r="N13" s="38">
        <v>0.12</v>
      </c>
      <c r="O13" s="38">
        <v>0.18</v>
      </c>
      <c r="P13" s="38">
        <v>1.1000000000000001E-3</v>
      </c>
      <c r="Q13" s="38">
        <v>7.0000000000000001E-3</v>
      </c>
      <c r="R13" s="38">
        <v>2.4E-2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 t="s">
        <v>973</v>
      </c>
      <c r="D16" s="145"/>
      <c r="E16" s="142" t="s">
        <v>77</v>
      </c>
      <c r="F16" s="143"/>
      <c r="G16" s="52">
        <v>6.5972222222222224E-2</v>
      </c>
      <c r="H16" s="146" t="s">
        <v>78</v>
      </c>
      <c r="I16" s="147"/>
      <c r="J16" s="53">
        <v>65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4.5138888888888888E-2</v>
      </c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2.4305555555555556E-2</v>
      </c>
      <c r="D17" s="145"/>
      <c r="E17" s="142" t="s">
        <v>82</v>
      </c>
      <c r="F17" s="143"/>
      <c r="G17" s="52">
        <v>6.9444444444444434E-2</v>
      </c>
      <c r="H17" s="146" t="s">
        <v>181</v>
      </c>
      <c r="I17" s="147"/>
      <c r="J17" s="53">
        <v>160</v>
      </c>
      <c r="K17" s="148" t="s">
        <v>83</v>
      </c>
      <c r="L17" s="143"/>
      <c r="M17" s="158" t="s">
        <v>182</v>
      </c>
      <c r="N17" s="149"/>
      <c r="O17" s="151"/>
      <c r="P17" s="58" t="s">
        <v>84</v>
      </c>
      <c r="Q17" s="54" t="s">
        <v>975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2.5694444444444447E-2</v>
      </c>
      <c r="D18" s="145"/>
      <c r="E18" s="142" t="s">
        <v>183</v>
      </c>
      <c r="F18" s="143"/>
      <c r="G18" s="52">
        <v>9.0277777777777776E-2</v>
      </c>
      <c r="H18" s="146" t="s">
        <v>87</v>
      </c>
      <c r="I18" s="147"/>
      <c r="J18" s="53">
        <v>21</v>
      </c>
      <c r="K18" s="159" t="s">
        <v>184</v>
      </c>
      <c r="L18" s="160"/>
      <c r="M18" s="159"/>
      <c r="N18" s="161"/>
      <c r="O18" s="150" t="s">
        <v>88</v>
      </c>
      <c r="P18" s="54" t="s">
        <v>80</v>
      </c>
      <c r="Q18" s="55">
        <v>4.5138888888888888E-2</v>
      </c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3.2638888888888891E-2</v>
      </c>
      <c r="D19" s="145"/>
      <c r="E19" s="142" t="s">
        <v>90</v>
      </c>
      <c r="F19" s="143"/>
      <c r="G19" s="52">
        <v>9.2361111111111116E-2</v>
      </c>
      <c r="H19" s="159" t="s">
        <v>186</v>
      </c>
      <c r="I19" s="160"/>
      <c r="J19" s="60">
        <v>25</v>
      </c>
      <c r="K19" s="166" t="s">
        <v>91</v>
      </c>
      <c r="L19" s="147"/>
      <c r="M19" s="148">
        <v>8</v>
      </c>
      <c r="N19" s="149"/>
      <c r="O19" s="151"/>
      <c r="P19" s="58" t="s">
        <v>84</v>
      </c>
      <c r="Q19" s="61">
        <v>27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3.4722222222222224E-2</v>
      </c>
      <c r="D20" s="145"/>
      <c r="E20" s="142" t="s">
        <v>188</v>
      </c>
      <c r="F20" s="143"/>
      <c r="G20" s="52">
        <v>9.375E-2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3</v>
      </c>
      <c r="R20" s="28">
        <v>3</v>
      </c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4.5138888888888888E-2</v>
      </c>
      <c r="D21" s="145"/>
      <c r="E21" s="142" t="s">
        <v>192</v>
      </c>
      <c r="F21" s="143"/>
      <c r="G21" s="63">
        <v>0.10208333333333335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>
        <v>5.5555555555555552E-2</v>
      </c>
      <c r="D22" s="145"/>
      <c r="E22" s="169" t="s">
        <v>194</v>
      </c>
      <c r="F22" s="160"/>
      <c r="G22" s="64"/>
      <c r="H22" s="146" t="s">
        <v>81</v>
      </c>
      <c r="I22" s="147"/>
      <c r="J22" s="106">
        <v>1515</v>
      </c>
      <c r="K22" s="170" t="s">
        <v>77</v>
      </c>
      <c r="L22" s="171"/>
      <c r="M22" s="159">
        <v>1579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0.10416666666666667</v>
      </c>
      <c r="H23" s="146" t="s">
        <v>97</v>
      </c>
      <c r="I23" s="147"/>
      <c r="J23" s="53"/>
      <c r="K23" s="170" t="s">
        <v>197</v>
      </c>
      <c r="L23" s="171"/>
      <c r="M23" s="159">
        <v>1524</v>
      </c>
      <c r="N23" s="161"/>
      <c r="O23" s="164" t="s">
        <v>45</v>
      </c>
      <c r="P23" s="165"/>
      <c r="Q23" s="53">
        <v>15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x14ac:dyDescent="0.2">
      <c r="A24" s="142"/>
      <c r="B24" s="143"/>
      <c r="C24" s="144"/>
      <c r="D24" s="145"/>
      <c r="E24" s="142" t="s">
        <v>99</v>
      </c>
      <c r="F24" s="143"/>
      <c r="G24" s="111">
        <v>20424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1589</v>
      </c>
      <c r="K25" s="166" t="s">
        <v>104</v>
      </c>
      <c r="L25" s="147"/>
      <c r="M25" s="148">
        <v>1486</v>
      </c>
      <c r="N25" s="149"/>
      <c r="O25" s="176" t="s">
        <v>200</v>
      </c>
      <c r="P25" s="177"/>
      <c r="Q25" s="38"/>
      <c r="R25" s="28"/>
      <c r="S25" s="28"/>
      <c r="T25" s="29"/>
      <c r="U25" s="178" t="s">
        <v>972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90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20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 t="s">
        <v>974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2262.15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35</v>
      </c>
      <c r="D28" s="194"/>
      <c r="E28" s="142" t="s">
        <v>109</v>
      </c>
      <c r="F28" s="143"/>
      <c r="G28" s="67">
        <v>388</v>
      </c>
      <c r="H28" s="187" t="s">
        <v>110</v>
      </c>
      <c r="I28" s="188"/>
      <c r="J28" s="189"/>
      <c r="K28" s="166">
        <v>2262.5500000000002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824</v>
      </c>
      <c r="H29" s="187" t="s">
        <v>113</v>
      </c>
      <c r="I29" s="188"/>
      <c r="J29" s="189"/>
      <c r="K29" s="166">
        <v>4000</v>
      </c>
      <c r="L29" s="162"/>
      <c r="M29" s="162"/>
      <c r="N29" s="163"/>
      <c r="O29" s="195" t="s">
        <v>205</v>
      </c>
      <c r="P29" s="196"/>
      <c r="Q29" s="90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>
        <v>55</v>
      </c>
      <c r="D30" s="194"/>
      <c r="E30" s="199" t="s">
        <v>206</v>
      </c>
      <c r="F30" s="200"/>
      <c r="G30" s="68">
        <v>1212</v>
      </c>
      <c r="H30" s="199" t="s">
        <v>115</v>
      </c>
      <c r="I30" s="201"/>
      <c r="J30" s="200"/>
      <c r="K30" s="202">
        <f>4000/26.02</f>
        <v>153.72790161414298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90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90"/>
      <c r="M34" s="90"/>
      <c r="N34" s="90"/>
      <c r="O34" s="90"/>
      <c r="P34" s="90"/>
      <c r="Q34" s="90"/>
      <c r="R34" s="90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x14ac:dyDescent="0.2">
      <c r="A39" s="93" t="s">
        <v>210</v>
      </c>
      <c r="B39" s="90"/>
      <c r="C39" s="74"/>
      <c r="D39" s="74" t="s">
        <v>211</v>
      </c>
      <c r="E39" s="90" t="s">
        <v>628</v>
      </c>
      <c r="F39" s="90"/>
      <c r="G39" s="74" t="s">
        <v>213</v>
      </c>
      <c r="H39" s="90" t="s">
        <v>402</v>
      </c>
      <c r="I39" s="90" t="s">
        <v>400</v>
      </c>
      <c r="J39" s="90" t="s">
        <v>329</v>
      </c>
      <c r="K39" s="90"/>
      <c r="L39" s="90"/>
      <c r="M39" s="90"/>
      <c r="N39" s="90"/>
      <c r="O39" s="90"/>
      <c r="P39" s="90"/>
      <c r="Q39" s="90"/>
      <c r="R39" s="90"/>
      <c r="S39" s="90"/>
      <c r="T39" s="93" t="s">
        <v>217</v>
      </c>
      <c r="U39" s="90" t="s">
        <v>330</v>
      </c>
      <c r="V39" s="90"/>
      <c r="W39" s="90"/>
      <c r="X39" s="90"/>
      <c r="Y39" s="90"/>
      <c r="Z39" s="90"/>
    </row>
    <row r="40" spans="1:26" x14ac:dyDescent="0.2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B3" sqref="B3"/>
    </sheetView>
  </sheetViews>
  <sheetFormatPr defaultRowHeight="14.25" x14ac:dyDescent="0.2"/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393</v>
      </c>
      <c r="I1" s="90"/>
      <c r="J1" s="15"/>
      <c r="K1" s="15" t="s">
        <v>159</v>
      </c>
      <c r="L1" s="17"/>
      <c r="M1" s="18"/>
      <c r="N1" s="19"/>
      <c r="O1" s="19"/>
      <c r="P1" s="114" t="s">
        <v>976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ht="14.25" customHeight="1" x14ac:dyDescent="0.2">
      <c r="A3" s="1" t="s">
        <v>1002</v>
      </c>
      <c r="B3" s="22" t="s">
        <v>1003</v>
      </c>
      <c r="C3" s="23">
        <v>8</v>
      </c>
      <c r="D3" s="134">
        <v>12</v>
      </c>
      <c r="E3" s="135"/>
      <c r="F3" s="117" t="s">
        <v>982</v>
      </c>
      <c r="G3" s="119"/>
      <c r="H3" s="117" t="s">
        <v>515</v>
      </c>
      <c r="I3" s="119"/>
      <c r="J3" s="136" t="s">
        <v>989</v>
      </c>
      <c r="K3" s="137"/>
      <c r="L3" s="136" t="s">
        <v>990</v>
      </c>
      <c r="M3" s="137"/>
      <c r="N3" s="117"/>
      <c r="O3" s="119"/>
      <c r="P3" s="117"/>
      <c r="Q3" s="119"/>
      <c r="R3" s="117"/>
      <c r="S3" s="118"/>
      <c r="T3" s="119"/>
      <c r="U3" s="120">
        <v>26</v>
      </c>
      <c r="V3" s="121"/>
      <c r="W3" s="121"/>
      <c r="X3" s="121"/>
      <c r="Y3" s="121">
        <v>26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492</v>
      </c>
      <c r="C5" s="30" t="s">
        <v>493</v>
      </c>
      <c r="D5" s="30" t="s">
        <v>986</v>
      </c>
      <c r="E5" s="30" t="s">
        <v>987</v>
      </c>
      <c r="F5" s="85" t="s">
        <v>250</v>
      </c>
      <c r="G5" s="85" t="s">
        <v>166</v>
      </c>
      <c r="H5" s="85" t="s">
        <v>167</v>
      </c>
      <c r="I5" s="85" t="s">
        <v>168</v>
      </c>
      <c r="J5" s="85" t="s">
        <v>983</v>
      </c>
      <c r="K5" s="85" t="s">
        <v>984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267</v>
      </c>
      <c r="S5" s="32"/>
      <c r="T5" s="32"/>
      <c r="U5" s="32"/>
      <c r="V5" s="32"/>
      <c r="W5" s="32"/>
      <c r="X5" s="33">
        <v>16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988</v>
      </c>
      <c r="C7" s="30" t="s">
        <v>493</v>
      </c>
      <c r="D7" s="30" t="s">
        <v>986</v>
      </c>
      <c r="E7" s="30" t="s">
        <v>987</v>
      </c>
      <c r="F7" s="85" t="s">
        <v>250</v>
      </c>
      <c r="G7" s="85" t="s">
        <v>166</v>
      </c>
      <c r="H7" s="85" t="s">
        <v>167</v>
      </c>
      <c r="I7" s="85" t="s">
        <v>168</v>
      </c>
      <c r="J7" s="85" t="s">
        <v>983</v>
      </c>
      <c r="K7" s="85" t="s">
        <v>984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985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0.8</v>
      </c>
      <c r="D8" s="35">
        <v>0.24</v>
      </c>
      <c r="E8" s="37">
        <v>0.34</v>
      </c>
      <c r="F8" s="35">
        <v>2.8000000000000001E-2</v>
      </c>
      <c r="G8" s="35">
        <v>1.4E-2</v>
      </c>
      <c r="H8" s="35">
        <v>4.12</v>
      </c>
      <c r="I8" s="35">
        <v>4.75</v>
      </c>
      <c r="J8" s="35">
        <v>1.85</v>
      </c>
      <c r="K8" s="35">
        <v>5.99</v>
      </c>
      <c r="L8" s="35">
        <v>0.31</v>
      </c>
      <c r="M8" s="35"/>
      <c r="N8" s="35">
        <v>0.12</v>
      </c>
      <c r="O8" s="35">
        <v>0.25</v>
      </c>
      <c r="P8" s="35">
        <v>1.5E-3</v>
      </c>
      <c r="Q8" s="35">
        <v>7.0000000000000001E-3</v>
      </c>
      <c r="R8" s="38">
        <v>8.9999999999999993E-3</v>
      </c>
      <c r="S8" s="39"/>
      <c r="T8" s="38"/>
      <c r="U8" s="90"/>
      <c r="V8" s="90"/>
      <c r="W8" s="90"/>
      <c r="X8" s="90">
        <v>21.5</v>
      </c>
      <c r="Y8" s="90">
        <v>222.1</v>
      </c>
      <c r="Z8" s="90">
        <v>5.0999999999999996</v>
      </c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M9" s="90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J10" s="90"/>
      <c r="K10" s="90"/>
      <c r="L10" s="90"/>
      <c r="M10" s="90"/>
      <c r="N10" s="90"/>
      <c r="O10" s="90"/>
      <c r="P10" s="90"/>
      <c r="Q10" s="90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J11" s="90"/>
      <c r="K11" s="90"/>
      <c r="L11" s="90"/>
      <c r="M11" s="90"/>
      <c r="N11" s="90"/>
      <c r="O11" s="90"/>
      <c r="P11" s="90"/>
      <c r="Q11" s="90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0.88</v>
      </c>
      <c r="D12" s="38">
        <v>0.28999999999999998</v>
      </c>
      <c r="E12" s="79">
        <v>0.34</v>
      </c>
      <c r="F12" s="38">
        <v>2.9000000000000001E-2</v>
      </c>
      <c r="G12" s="38">
        <v>7.0000000000000001E-3</v>
      </c>
      <c r="H12" s="38">
        <v>4.1100000000000003</v>
      </c>
      <c r="I12" s="38">
        <v>4.8600000000000003</v>
      </c>
      <c r="J12" s="38">
        <v>1.86</v>
      </c>
      <c r="K12" s="38">
        <v>6.06</v>
      </c>
      <c r="L12" s="38">
        <v>0.31</v>
      </c>
      <c r="M12" s="38"/>
      <c r="N12" s="35">
        <v>0.12</v>
      </c>
      <c r="O12" s="35">
        <v>0.25</v>
      </c>
      <c r="P12" s="35">
        <v>1.1000000000000001E-3</v>
      </c>
      <c r="Q12" s="35">
        <v>7.0000000000000001E-3</v>
      </c>
      <c r="R12" s="38">
        <v>1.4E-2</v>
      </c>
      <c r="S12" s="38"/>
      <c r="T12" s="38"/>
      <c r="U12" s="28"/>
      <c r="V12" s="28"/>
      <c r="W12" s="28"/>
      <c r="X12" s="40">
        <v>14.5</v>
      </c>
      <c r="Y12" s="40">
        <v>129.30000000000001</v>
      </c>
      <c r="Z12" s="42">
        <v>0.7</v>
      </c>
    </row>
    <row r="13" spans="1:26" ht="15" thickBot="1" x14ac:dyDescent="0.25">
      <c r="A13" s="43" t="s">
        <v>58</v>
      </c>
      <c r="B13" s="44">
        <v>0.78</v>
      </c>
      <c r="C13" s="44">
        <v>0.88</v>
      </c>
      <c r="D13" s="44">
        <v>0.28000000000000003</v>
      </c>
      <c r="E13" s="44">
        <v>0.34</v>
      </c>
      <c r="F13" s="44">
        <v>2.9000000000000001E-2</v>
      </c>
      <c r="G13" s="44">
        <v>8.0000000000000002E-3</v>
      </c>
      <c r="H13" s="45">
        <v>4.1100000000000003</v>
      </c>
      <c r="I13" s="44">
        <v>4.83</v>
      </c>
      <c r="J13" s="44">
        <v>1.84</v>
      </c>
      <c r="K13" s="44">
        <v>6.06</v>
      </c>
      <c r="L13" s="44">
        <v>0.31</v>
      </c>
      <c r="M13" s="41"/>
      <c r="N13" s="38">
        <v>0.12</v>
      </c>
      <c r="O13" s="38">
        <v>0.25</v>
      </c>
      <c r="P13" s="38">
        <v>1.1000000000000001E-3</v>
      </c>
      <c r="Q13" s="38">
        <v>7.0000000000000001E-3</v>
      </c>
      <c r="R13" s="38">
        <v>1.2E-2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0.1875</v>
      </c>
      <c r="D16" s="145"/>
      <c r="E16" s="142" t="s">
        <v>77</v>
      </c>
      <c r="F16" s="143"/>
      <c r="G16" s="52">
        <v>0.25</v>
      </c>
      <c r="H16" s="146" t="s">
        <v>78</v>
      </c>
      <c r="I16" s="147"/>
      <c r="J16" s="53">
        <v>65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0.21875</v>
      </c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0.19097222222222221</v>
      </c>
      <c r="D17" s="145"/>
      <c r="E17" s="142" t="s">
        <v>82</v>
      </c>
      <c r="F17" s="143"/>
      <c r="G17" s="52">
        <v>0.25347222222222221</v>
      </c>
      <c r="H17" s="146" t="s">
        <v>181</v>
      </c>
      <c r="I17" s="147"/>
      <c r="J17" s="53">
        <v>160</v>
      </c>
      <c r="K17" s="148" t="s">
        <v>83</v>
      </c>
      <c r="L17" s="143"/>
      <c r="M17" s="158" t="s">
        <v>182</v>
      </c>
      <c r="N17" s="149"/>
      <c r="O17" s="151"/>
      <c r="P17" s="58" t="s">
        <v>84</v>
      </c>
      <c r="Q17" s="54" t="s">
        <v>520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0.19305555555555554</v>
      </c>
      <c r="D18" s="145"/>
      <c r="E18" s="142" t="s">
        <v>183</v>
      </c>
      <c r="F18" s="143"/>
      <c r="G18" s="52">
        <v>0.26805555555555555</v>
      </c>
      <c r="H18" s="146" t="s">
        <v>87</v>
      </c>
      <c r="I18" s="147"/>
      <c r="J18" s="53">
        <v>21</v>
      </c>
      <c r="K18" s="159" t="s">
        <v>184</v>
      </c>
      <c r="L18" s="160"/>
      <c r="M18" s="159"/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0.19999999999999998</v>
      </c>
      <c r="D19" s="145"/>
      <c r="E19" s="142" t="s">
        <v>90</v>
      </c>
      <c r="F19" s="143"/>
      <c r="G19" s="52">
        <v>0.26944444444444443</v>
      </c>
      <c r="H19" s="159" t="s">
        <v>186</v>
      </c>
      <c r="I19" s="160"/>
      <c r="J19" s="60">
        <v>25</v>
      </c>
      <c r="K19" s="166" t="s">
        <v>91</v>
      </c>
      <c r="L19" s="147"/>
      <c r="M19" s="148"/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0.20138888888888887</v>
      </c>
      <c r="D20" s="145"/>
      <c r="E20" s="142" t="s">
        <v>188</v>
      </c>
      <c r="F20" s="143"/>
      <c r="G20" s="52"/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20</v>
      </c>
      <c r="R20" s="28"/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0.20833333333333334</v>
      </c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/>
      <c r="D22" s="145"/>
      <c r="E22" s="169" t="s">
        <v>194</v>
      </c>
      <c r="F22" s="160"/>
      <c r="G22" s="64"/>
      <c r="H22" s="146" t="s">
        <v>81</v>
      </c>
      <c r="I22" s="147"/>
      <c r="J22" s="106" t="s">
        <v>994</v>
      </c>
      <c r="K22" s="170" t="s">
        <v>77</v>
      </c>
      <c r="L22" s="171"/>
      <c r="M22" s="159">
        <v>1597</v>
      </c>
      <c r="N22" s="161"/>
      <c r="O22" s="164" t="s">
        <v>195</v>
      </c>
      <c r="P22" s="165"/>
      <c r="Q22" s="38">
        <v>30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0.27083333333333331</v>
      </c>
      <c r="H23" s="146" t="s">
        <v>97</v>
      </c>
      <c r="I23" s="147"/>
      <c r="J23" s="53"/>
      <c r="K23" s="170" t="s">
        <v>197</v>
      </c>
      <c r="L23" s="171"/>
      <c r="M23" s="159"/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x14ac:dyDescent="0.2">
      <c r="A24" s="142"/>
      <c r="B24" s="143"/>
      <c r="C24" s="144"/>
      <c r="D24" s="145"/>
      <c r="E24" s="142" t="s">
        <v>99</v>
      </c>
      <c r="F24" s="143"/>
      <c r="G24" s="66">
        <v>30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>
        <v>0.27430555555555552</v>
      </c>
      <c r="D25" s="145"/>
      <c r="E25" s="142" t="s">
        <v>82</v>
      </c>
      <c r="F25" s="143"/>
      <c r="G25" s="65"/>
      <c r="H25" s="146" t="s">
        <v>103</v>
      </c>
      <c r="I25" s="147"/>
      <c r="J25" s="33" t="s">
        <v>995</v>
      </c>
      <c r="K25" s="166" t="s">
        <v>104</v>
      </c>
      <c r="L25" s="147"/>
      <c r="M25" s="148">
        <v>1536</v>
      </c>
      <c r="N25" s="149"/>
      <c r="O25" s="176" t="s">
        <v>200</v>
      </c>
      <c r="P25" s="177"/>
      <c r="Q25" s="38"/>
      <c r="R25" s="28"/>
      <c r="S25" s="28"/>
      <c r="T25" s="29"/>
      <c r="U25" s="178" t="s">
        <v>991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90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40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 t="s">
        <v>992</v>
      </c>
      <c r="D27" s="145"/>
      <c r="E27" s="142" t="s">
        <v>106</v>
      </c>
      <c r="F27" s="143"/>
      <c r="G27" s="67">
        <v>80</v>
      </c>
      <c r="H27" s="187" t="s">
        <v>107</v>
      </c>
      <c r="I27" s="188"/>
      <c r="J27" s="189"/>
      <c r="K27" s="166">
        <v>2262.5500000000002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49</v>
      </c>
      <c r="D28" s="194"/>
      <c r="E28" s="142" t="s">
        <v>109</v>
      </c>
      <c r="F28" s="143"/>
      <c r="G28" s="67">
        <v>420</v>
      </c>
      <c r="H28" s="187" t="s">
        <v>110</v>
      </c>
      <c r="I28" s="188"/>
      <c r="J28" s="189"/>
      <c r="K28" s="166">
        <v>2263.86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837</v>
      </c>
      <c r="H29" s="187" t="s">
        <v>113</v>
      </c>
      <c r="I29" s="188"/>
      <c r="J29" s="189"/>
      <c r="K29" s="166">
        <v>3100</v>
      </c>
      <c r="L29" s="162"/>
      <c r="M29" s="162"/>
      <c r="N29" s="163"/>
      <c r="O29" s="195" t="s">
        <v>205</v>
      </c>
      <c r="P29" s="196"/>
      <c r="Q29" s="90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 t="s">
        <v>993</v>
      </c>
      <c r="D30" s="194"/>
      <c r="E30" s="199" t="s">
        <v>206</v>
      </c>
      <c r="F30" s="200"/>
      <c r="G30" s="68">
        <v>1257</v>
      </c>
      <c r="H30" s="199" t="s">
        <v>115</v>
      </c>
      <c r="I30" s="201"/>
      <c r="J30" s="200"/>
      <c r="K30" s="202">
        <f>3100/26</f>
        <v>119.23076923076923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90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90"/>
      <c r="M34" s="90"/>
      <c r="N34" s="90"/>
      <c r="O34" s="90"/>
      <c r="P34" s="90"/>
      <c r="Q34" s="90"/>
      <c r="R34" s="90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x14ac:dyDescent="0.2">
      <c r="A39" s="93" t="s">
        <v>210</v>
      </c>
      <c r="B39" s="90"/>
      <c r="C39" s="74"/>
      <c r="D39" s="74" t="s">
        <v>211</v>
      </c>
      <c r="E39" s="90" t="s">
        <v>628</v>
      </c>
      <c r="F39" s="90"/>
      <c r="G39" s="74" t="s">
        <v>213</v>
      </c>
      <c r="H39" s="90" t="s">
        <v>402</v>
      </c>
      <c r="I39" s="90" t="s">
        <v>400</v>
      </c>
      <c r="J39" s="90" t="s">
        <v>981</v>
      </c>
      <c r="K39" s="90"/>
      <c r="L39" s="90"/>
      <c r="M39" s="90"/>
      <c r="N39" s="90"/>
      <c r="O39" s="90"/>
      <c r="P39" s="90"/>
      <c r="Q39" s="90"/>
      <c r="R39" s="90"/>
      <c r="S39" s="90"/>
      <c r="T39" s="93" t="s">
        <v>217</v>
      </c>
      <c r="U39" s="90" t="s">
        <v>980</v>
      </c>
      <c r="V39" s="90"/>
      <c r="W39" s="90"/>
      <c r="X39" s="90"/>
      <c r="Y39" s="90"/>
      <c r="Z39" s="90"/>
    </row>
    <row r="40" spans="1:26" x14ac:dyDescent="0.2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T32" sqref="T32"/>
    </sheetView>
  </sheetViews>
  <sheetFormatPr defaultRowHeight="14.25" x14ac:dyDescent="0.2"/>
  <sheetData>
    <row r="1" spans="1:26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spans="1:26" ht="15" thickBot="1" x14ac:dyDescent="0.25">
      <c r="A2" s="113"/>
      <c r="B2" s="113"/>
      <c r="C2" s="15"/>
      <c r="D2" s="15"/>
      <c r="E2" s="113" t="s">
        <v>26</v>
      </c>
      <c r="F2" s="113"/>
      <c r="G2" s="15"/>
      <c r="H2" s="16" t="s">
        <v>1006</v>
      </c>
      <c r="I2" s="90"/>
      <c r="J2" s="15"/>
      <c r="K2" s="15" t="s">
        <v>159</v>
      </c>
      <c r="L2" s="17"/>
      <c r="M2" s="18"/>
      <c r="N2" s="19"/>
      <c r="O2" s="19"/>
      <c r="P2" s="114" t="s">
        <v>997</v>
      </c>
      <c r="Q2" s="114"/>
      <c r="R2" s="114"/>
      <c r="S2" s="114"/>
      <c r="T2" s="114"/>
      <c r="U2" s="114"/>
      <c r="V2" s="114"/>
      <c r="W2" s="20"/>
      <c r="X2" s="20"/>
      <c r="Y2" s="18"/>
      <c r="Z2" s="18"/>
    </row>
    <row r="3" spans="1:26" ht="15" thickBot="1" x14ac:dyDescent="0.25">
      <c r="A3" s="21" t="s">
        <v>27</v>
      </c>
      <c r="B3" s="98" t="s">
        <v>28</v>
      </c>
      <c r="C3" s="98" t="s">
        <v>29</v>
      </c>
      <c r="D3" s="115" t="s">
        <v>30</v>
      </c>
      <c r="E3" s="116"/>
      <c r="F3" s="115" t="s">
        <v>161</v>
      </c>
      <c r="G3" s="116"/>
      <c r="H3" s="115" t="s">
        <v>31</v>
      </c>
      <c r="I3" s="116"/>
      <c r="J3" s="115" t="s">
        <v>32</v>
      </c>
      <c r="K3" s="116"/>
      <c r="L3" s="115" t="s">
        <v>33</v>
      </c>
      <c r="M3" s="116"/>
      <c r="N3" s="115"/>
      <c r="O3" s="116"/>
      <c r="P3" s="115"/>
      <c r="Q3" s="116"/>
      <c r="R3" s="115"/>
      <c r="S3" s="132"/>
      <c r="T3" s="116"/>
      <c r="U3" s="115" t="s">
        <v>34</v>
      </c>
      <c r="V3" s="132"/>
      <c r="W3" s="132"/>
      <c r="X3" s="132"/>
      <c r="Y3" s="132" t="s">
        <v>35</v>
      </c>
      <c r="Z3" s="133"/>
    </row>
    <row r="4" spans="1:26" x14ac:dyDescent="0.2">
      <c r="A4" s="1" t="s">
        <v>1004</v>
      </c>
      <c r="B4" s="22" t="s">
        <v>1005</v>
      </c>
      <c r="C4" s="23">
        <v>6</v>
      </c>
      <c r="D4" s="134">
        <v>46</v>
      </c>
      <c r="E4" s="135"/>
      <c r="F4" s="117" t="s">
        <v>996</v>
      </c>
      <c r="G4" s="119"/>
      <c r="H4" s="117" t="s">
        <v>1012</v>
      </c>
      <c r="I4" s="119"/>
      <c r="J4" s="136" t="s">
        <v>684</v>
      </c>
      <c r="K4" s="137"/>
      <c r="L4" s="136" t="s">
        <v>685</v>
      </c>
      <c r="M4" s="137"/>
      <c r="N4" s="117"/>
      <c r="O4" s="119"/>
      <c r="P4" s="117"/>
      <c r="Q4" s="119"/>
      <c r="R4" s="117"/>
      <c r="S4" s="118"/>
      <c r="T4" s="119"/>
      <c r="U4" s="120">
        <v>26</v>
      </c>
      <c r="V4" s="121"/>
      <c r="W4" s="121"/>
      <c r="X4" s="121"/>
      <c r="Y4" s="121">
        <v>26</v>
      </c>
      <c r="Z4" s="122"/>
    </row>
    <row r="5" spans="1:26" x14ac:dyDescent="0.2">
      <c r="A5" s="24" t="s">
        <v>36</v>
      </c>
      <c r="B5" s="25" t="s">
        <v>37</v>
      </c>
      <c r="C5" s="26" t="s">
        <v>38</v>
      </c>
      <c r="D5" s="26" t="s">
        <v>39</v>
      </c>
      <c r="E5" s="26" t="s">
        <v>40</v>
      </c>
      <c r="F5" s="26" t="s">
        <v>41</v>
      </c>
      <c r="G5" s="26" t="s">
        <v>42</v>
      </c>
      <c r="H5" s="26" t="s">
        <v>43</v>
      </c>
      <c r="I5" s="26" t="s">
        <v>44</v>
      </c>
      <c r="J5" s="26" t="s">
        <v>45</v>
      </c>
      <c r="K5" s="26" t="s">
        <v>46</v>
      </c>
      <c r="L5" s="26" t="s">
        <v>47</v>
      </c>
      <c r="M5" s="26" t="s">
        <v>48</v>
      </c>
      <c r="N5" s="26" t="s">
        <v>49</v>
      </c>
      <c r="O5" s="26" t="s">
        <v>50</v>
      </c>
      <c r="P5" s="26" t="s">
        <v>51</v>
      </c>
      <c r="Q5" s="26" t="s">
        <v>52</v>
      </c>
      <c r="R5" s="25" t="s">
        <v>53</v>
      </c>
      <c r="S5" s="27" t="s">
        <v>162</v>
      </c>
      <c r="T5" s="27" t="s">
        <v>163</v>
      </c>
      <c r="U5" s="28"/>
      <c r="V5" s="28"/>
      <c r="W5" s="28"/>
      <c r="X5" s="28" t="s">
        <v>0</v>
      </c>
      <c r="Y5" s="28" t="s">
        <v>1</v>
      </c>
      <c r="Z5" s="29" t="s">
        <v>2</v>
      </c>
    </row>
    <row r="6" spans="1:26" ht="27" x14ac:dyDescent="0.2">
      <c r="A6" s="2" t="s">
        <v>54</v>
      </c>
      <c r="B6" s="30" t="s">
        <v>492</v>
      </c>
      <c r="C6" s="30" t="s">
        <v>686</v>
      </c>
      <c r="D6" s="30" t="s">
        <v>687</v>
      </c>
      <c r="E6" s="30" t="s">
        <v>165</v>
      </c>
      <c r="F6" s="85" t="s">
        <v>594</v>
      </c>
      <c r="G6" s="85" t="s">
        <v>166</v>
      </c>
      <c r="H6" s="85" t="s">
        <v>167</v>
      </c>
      <c r="I6" s="85" t="s">
        <v>496</v>
      </c>
      <c r="J6" s="85" t="s">
        <v>497</v>
      </c>
      <c r="K6" s="85" t="s">
        <v>689</v>
      </c>
      <c r="L6" s="85" t="s">
        <v>170</v>
      </c>
      <c r="M6" s="85"/>
      <c r="N6" s="85" t="s">
        <v>252</v>
      </c>
      <c r="O6" s="85" t="s">
        <v>253</v>
      </c>
      <c r="P6" s="85" t="s">
        <v>171</v>
      </c>
      <c r="Q6" s="85" t="s">
        <v>172</v>
      </c>
      <c r="R6" s="85" t="s">
        <v>690</v>
      </c>
      <c r="S6" s="32"/>
      <c r="T6" s="32"/>
      <c r="U6" s="32"/>
      <c r="V6" s="32"/>
      <c r="W6" s="32"/>
      <c r="X6" s="33">
        <v>18</v>
      </c>
      <c r="Y6" s="33"/>
      <c r="Z6" s="34">
        <v>1.5</v>
      </c>
    </row>
    <row r="7" spans="1:26" ht="28.5" x14ac:dyDescent="0.2">
      <c r="A7" s="35" t="s">
        <v>174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1"/>
      <c r="P7" s="35"/>
      <c r="Q7" s="35"/>
      <c r="R7" s="35"/>
      <c r="S7" s="32"/>
      <c r="T7" s="32"/>
      <c r="U7" s="32"/>
      <c r="V7" s="32"/>
      <c r="W7" s="32"/>
      <c r="X7" s="32"/>
      <c r="Y7" s="32"/>
      <c r="Z7" s="36"/>
    </row>
    <row r="8" spans="1:26" ht="27" x14ac:dyDescent="0.2">
      <c r="A8" s="2" t="s">
        <v>55</v>
      </c>
      <c r="B8" s="30"/>
      <c r="C8" s="30" t="s">
        <v>686</v>
      </c>
      <c r="D8" s="30" t="s">
        <v>687</v>
      </c>
      <c r="E8" s="30" t="s">
        <v>165</v>
      </c>
      <c r="F8" s="85" t="s">
        <v>594</v>
      </c>
      <c r="G8" s="85" t="s">
        <v>166</v>
      </c>
      <c r="H8" s="85" t="s">
        <v>167</v>
      </c>
      <c r="I8" s="85" t="s">
        <v>496</v>
      </c>
      <c r="J8" s="85" t="s">
        <v>497</v>
      </c>
      <c r="K8" s="85" t="s">
        <v>689</v>
      </c>
      <c r="L8" s="85" t="s">
        <v>170</v>
      </c>
      <c r="M8" s="85"/>
      <c r="N8" s="85" t="s">
        <v>252</v>
      </c>
      <c r="O8" s="85" t="s">
        <v>253</v>
      </c>
      <c r="P8" s="85" t="s">
        <v>171</v>
      </c>
      <c r="Q8" s="85" t="s">
        <v>172</v>
      </c>
      <c r="R8" s="30" t="s">
        <v>175</v>
      </c>
      <c r="S8" s="32"/>
      <c r="T8" s="32"/>
      <c r="U8" s="28"/>
      <c r="V8" s="28"/>
      <c r="W8" s="38"/>
      <c r="X8" s="40"/>
      <c r="Y8" s="40"/>
      <c r="Z8" s="42"/>
    </row>
    <row r="9" spans="1:26" ht="27" x14ac:dyDescent="0.2">
      <c r="A9" s="2" t="s">
        <v>176</v>
      </c>
      <c r="B9" s="3"/>
      <c r="C9" s="3">
        <v>0.83</v>
      </c>
      <c r="D9" s="35">
        <v>0.09</v>
      </c>
      <c r="E9" s="37">
        <v>0.35</v>
      </c>
      <c r="F9" s="35">
        <v>2.8199999999999999E-2</v>
      </c>
      <c r="G9" s="35">
        <v>1.9E-2</v>
      </c>
      <c r="H9" s="35">
        <v>4.03</v>
      </c>
      <c r="I9" s="35">
        <v>4.76</v>
      </c>
      <c r="J9" s="35">
        <v>1.86</v>
      </c>
      <c r="K9" s="35">
        <v>6.05</v>
      </c>
      <c r="L9" s="35">
        <v>0.28000000000000003</v>
      </c>
      <c r="M9" s="35"/>
      <c r="N9" s="35">
        <v>0.11</v>
      </c>
      <c r="O9" s="35">
        <v>0.28000000000000003</v>
      </c>
      <c r="P9" s="35">
        <v>1.6999999999999999E-3</v>
      </c>
      <c r="Q9" s="35">
        <v>7.4999999999999997E-3</v>
      </c>
      <c r="R9" s="38">
        <v>6.0000000000000001E-3</v>
      </c>
      <c r="S9" s="39"/>
      <c r="T9" s="38"/>
      <c r="U9" s="90"/>
      <c r="V9" s="90"/>
      <c r="W9" s="90"/>
      <c r="X9" s="90">
        <v>24.5</v>
      </c>
      <c r="Y9" s="90">
        <v>176.4</v>
      </c>
      <c r="Z9" s="90">
        <v>4.9000000000000004</v>
      </c>
    </row>
    <row r="10" spans="1:26" ht="27" x14ac:dyDescent="0.2">
      <c r="A10" s="2" t="s">
        <v>56</v>
      </c>
      <c r="B10" s="38"/>
      <c r="C10" s="91">
        <v>0.88100000000000001</v>
      </c>
      <c r="D10" s="40">
        <v>0.25</v>
      </c>
      <c r="E10" s="38">
        <v>0.35</v>
      </c>
      <c r="F10" s="38">
        <v>2.8000000000000001E-2</v>
      </c>
      <c r="G10" s="38">
        <v>1.2E-2</v>
      </c>
      <c r="H10" s="38">
        <v>4.01</v>
      </c>
      <c r="I10" s="38">
        <v>4.79</v>
      </c>
      <c r="J10" s="38">
        <v>1.87</v>
      </c>
      <c r="K10" s="41">
        <v>6.15</v>
      </c>
      <c r="L10" s="41">
        <v>0.27</v>
      </c>
      <c r="M10" s="90"/>
      <c r="N10" s="104">
        <v>0.12</v>
      </c>
      <c r="O10" s="104">
        <v>0.28000000000000003</v>
      </c>
      <c r="P10" s="104">
        <v>1.6000000000000001E-3</v>
      </c>
      <c r="Q10" s="104">
        <v>7.7000000000000002E-3</v>
      </c>
      <c r="R10" s="38">
        <v>4.2000000000000003E-2</v>
      </c>
      <c r="S10" s="41"/>
      <c r="T10" s="38"/>
      <c r="U10" s="38"/>
      <c r="V10" s="35"/>
      <c r="W10" s="35"/>
      <c r="X10" s="35"/>
      <c r="Y10" s="35"/>
      <c r="Z10" s="38"/>
    </row>
    <row r="11" spans="1:26" ht="27" x14ac:dyDescent="0.2">
      <c r="A11" s="2" t="s">
        <v>57</v>
      </c>
      <c r="B11" s="38"/>
      <c r="C11" s="38"/>
      <c r="D11" s="38"/>
      <c r="E11" s="38"/>
      <c r="F11" s="38"/>
      <c r="G11" s="38"/>
      <c r="H11" s="38"/>
      <c r="I11" s="38"/>
      <c r="J11" s="90"/>
      <c r="K11" s="90"/>
      <c r="L11" s="90"/>
      <c r="M11" s="90"/>
      <c r="N11" s="90"/>
      <c r="O11" s="90"/>
      <c r="P11" s="90"/>
      <c r="Q11" s="90"/>
      <c r="R11" s="38"/>
      <c r="S11" s="38"/>
      <c r="T11" s="38"/>
      <c r="U11" s="38"/>
      <c r="V11" s="38"/>
      <c r="W11" s="38"/>
      <c r="X11" s="38"/>
      <c r="Y11" s="38"/>
      <c r="Z11" s="41"/>
    </row>
    <row r="12" spans="1:26" ht="27" x14ac:dyDescent="0.2">
      <c r="A12" s="2" t="s">
        <v>177</v>
      </c>
      <c r="B12" s="38"/>
      <c r="C12" s="38"/>
      <c r="D12" s="38"/>
      <c r="E12" s="38"/>
      <c r="F12" s="38"/>
      <c r="G12" s="38"/>
      <c r="H12" s="38"/>
      <c r="I12" s="38"/>
      <c r="J12" s="90"/>
      <c r="K12" s="90"/>
      <c r="L12" s="90"/>
      <c r="M12" s="90"/>
      <c r="N12" s="90"/>
      <c r="O12" s="90"/>
      <c r="P12" s="90"/>
      <c r="Q12" s="90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27" x14ac:dyDescent="0.2">
      <c r="A13" s="2" t="s">
        <v>177</v>
      </c>
      <c r="B13" s="38"/>
      <c r="C13" s="38">
        <v>0.88</v>
      </c>
      <c r="D13" s="38">
        <v>0.32</v>
      </c>
      <c r="E13" s="79">
        <v>0.34</v>
      </c>
      <c r="F13" s="38">
        <v>2.8000000000000001E-2</v>
      </c>
      <c r="G13" s="38">
        <v>6.1999999999999998E-3</v>
      </c>
      <c r="H13" s="38">
        <v>4.0199999999999996</v>
      </c>
      <c r="I13" s="38">
        <v>4.74</v>
      </c>
      <c r="J13" s="38">
        <v>1.837</v>
      </c>
      <c r="K13" s="38">
        <v>6.13</v>
      </c>
      <c r="L13" s="38">
        <v>0.27</v>
      </c>
      <c r="M13" s="38"/>
      <c r="N13" s="35">
        <v>0.12</v>
      </c>
      <c r="O13" s="35">
        <v>0.28999999999999998</v>
      </c>
      <c r="P13" s="35">
        <v>1.1999999999999999E-3</v>
      </c>
      <c r="Q13" s="35">
        <v>7.7000000000000002E-3</v>
      </c>
      <c r="R13" s="38">
        <v>1.7999999999999999E-2</v>
      </c>
      <c r="S13" s="38"/>
      <c r="T13" s="38"/>
      <c r="U13" s="28"/>
      <c r="V13" s="28"/>
      <c r="W13" s="28"/>
      <c r="X13" s="40">
        <v>9</v>
      </c>
      <c r="Y13" s="40">
        <v>119.9</v>
      </c>
      <c r="Z13" s="42">
        <v>0.3</v>
      </c>
    </row>
    <row r="14" spans="1:26" ht="15" thickBot="1" x14ac:dyDescent="0.25">
      <c r="A14" s="43" t="s">
        <v>58</v>
      </c>
      <c r="B14" s="44">
        <v>0.79800000000000004</v>
      </c>
      <c r="C14" s="44">
        <v>0.89100000000000001</v>
      </c>
      <c r="D14" s="44">
        <v>0.32</v>
      </c>
      <c r="E14" s="44">
        <v>0.35</v>
      </c>
      <c r="F14" s="44">
        <v>2.8000000000000001E-2</v>
      </c>
      <c r="G14" s="44">
        <v>6.4000000000000003E-3</v>
      </c>
      <c r="H14" s="45">
        <v>4.03</v>
      </c>
      <c r="I14" s="44">
        <v>4.7699999999999996</v>
      </c>
      <c r="J14" s="44">
        <v>1.85</v>
      </c>
      <c r="K14" s="44">
        <v>6.12</v>
      </c>
      <c r="L14" s="44">
        <v>0.27</v>
      </c>
      <c r="M14" s="41"/>
      <c r="N14" s="38">
        <v>0.12</v>
      </c>
      <c r="O14" s="38">
        <v>0.28000000000000003</v>
      </c>
      <c r="P14" s="38">
        <v>1.1000000000000001E-3</v>
      </c>
      <c r="Q14" s="38">
        <v>7.6E-3</v>
      </c>
      <c r="R14" s="38">
        <v>1.7000000000000001E-2</v>
      </c>
      <c r="S14" s="44"/>
      <c r="T14" s="44"/>
      <c r="U14" s="46"/>
      <c r="V14" s="46"/>
      <c r="W14" s="46"/>
      <c r="X14" s="47"/>
      <c r="Y14" s="47"/>
      <c r="Z14" s="48"/>
    </row>
    <row r="15" spans="1:26" ht="15" thickBot="1" x14ac:dyDescent="0.25">
      <c r="A15" s="123"/>
      <c r="B15" s="124"/>
      <c r="C15" s="124"/>
      <c r="D15" s="124"/>
      <c r="E15" s="124"/>
      <c r="F15" s="124"/>
      <c r="G15" s="125"/>
      <c r="H15" s="126" t="s">
        <v>178</v>
      </c>
      <c r="I15" s="127"/>
      <c r="J15" s="127"/>
      <c r="K15" s="127"/>
      <c r="L15" s="127"/>
      <c r="M15" s="127"/>
      <c r="N15" s="128"/>
      <c r="O15" s="123" t="s">
        <v>59</v>
      </c>
      <c r="P15" s="124"/>
      <c r="Q15" s="124"/>
      <c r="R15" s="124"/>
      <c r="S15" s="124"/>
      <c r="T15" s="125"/>
      <c r="U15" s="129" t="s">
        <v>60</v>
      </c>
      <c r="V15" s="130"/>
      <c r="W15" s="130"/>
      <c r="X15" s="130"/>
      <c r="Y15" s="130"/>
      <c r="Z15" s="131"/>
    </row>
    <row r="16" spans="1:26" x14ac:dyDescent="0.2">
      <c r="A16" s="154" t="s">
        <v>61</v>
      </c>
      <c r="B16" s="155"/>
      <c r="C16" s="156" t="s">
        <v>62</v>
      </c>
      <c r="D16" s="157"/>
      <c r="E16" s="154" t="s">
        <v>63</v>
      </c>
      <c r="F16" s="155"/>
      <c r="G16" s="49" t="s">
        <v>62</v>
      </c>
      <c r="H16" s="154" t="s">
        <v>64</v>
      </c>
      <c r="I16" s="155"/>
      <c r="J16" s="50" t="s">
        <v>65</v>
      </c>
      <c r="K16" s="156" t="s">
        <v>66</v>
      </c>
      <c r="L16" s="155"/>
      <c r="M16" s="156" t="s">
        <v>65</v>
      </c>
      <c r="N16" s="157"/>
      <c r="O16" s="138" t="s">
        <v>67</v>
      </c>
      <c r="P16" s="139"/>
      <c r="Q16" s="51" t="s">
        <v>68</v>
      </c>
      <c r="R16" s="51" t="s">
        <v>69</v>
      </c>
      <c r="S16" s="51" t="s">
        <v>70</v>
      </c>
      <c r="T16" s="49" t="s">
        <v>71</v>
      </c>
      <c r="U16" s="140" t="s">
        <v>72</v>
      </c>
      <c r="V16" s="141"/>
      <c r="W16" s="32" t="s">
        <v>73</v>
      </c>
      <c r="X16" s="32" t="s">
        <v>74</v>
      </c>
      <c r="Y16" s="32" t="s">
        <v>75</v>
      </c>
      <c r="Z16" s="36" t="s">
        <v>76</v>
      </c>
    </row>
    <row r="17" spans="1:26" x14ac:dyDescent="0.2">
      <c r="A17" s="142" t="s">
        <v>179</v>
      </c>
      <c r="B17" s="143"/>
      <c r="C17" s="144">
        <v>0.3263888888888889</v>
      </c>
      <c r="D17" s="145"/>
      <c r="E17" s="142" t="s">
        <v>77</v>
      </c>
      <c r="F17" s="143"/>
      <c r="G17" s="52">
        <v>0.39583333333333331</v>
      </c>
      <c r="H17" s="146" t="s">
        <v>78</v>
      </c>
      <c r="I17" s="147"/>
      <c r="J17" s="53">
        <v>70</v>
      </c>
      <c r="K17" s="148" t="s">
        <v>79</v>
      </c>
      <c r="L17" s="143"/>
      <c r="M17" s="148"/>
      <c r="N17" s="149"/>
      <c r="O17" s="150" t="s">
        <v>53</v>
      </c>
      <c r="P17" s="54" t="s">
        <v>80</v>
      </c>
      <c r="Q17" s="55"/>
      <c r="R17" s="55">
        <v>0.38194444444444442</v>
      </c>
      <c r="S17" s="56"/>
      <c r="T17" s="57"/>
      <c r="U17" s="152" t="s">
        <v>180</v>
      </c>
      <c r="V17" s="153"/>
      <c r="W17" s="35">
        <v>200</v>
      </c>
      <c r="X17" s="35"/>
      <c r="Y17" s="35"/>
      <c r="Z17" s="36"/>
    </row>
    <row r="18" spans="1:26" x14ac:dyDescent="0.2">
      <c r="A18" s="142" t="s">
        <v>81</v>
      </c>
      <c r="B18" s="143"/>
      <c r="C18" s="144">
        <v>0.3298611111111111</v>
      </c>
      <c r="D18" s="145"/>
      <c r="E18" s="142" t="s">
        <v>82</v>
      </c>
      <c r="F18" s="143"/>
      <c r="G18" s="52">
        <v>0.39861111111111108</v>
      </c>
      <c r="H18" s="146" t="s">
        <v>181</v>
      </c>
      <c r="I18" s="147"/>
      <c r="J18" s="53">
        <v>175</v>
      </c>
      <c r="K18" s="148" t="s">
        <v>83</v>
      </c>
      <c r="L18" s="143"/>
      <c r="M18" s="158" t="s">
        <v>182</v>
      </c>
      <c r="N18" s="149"/>
      <c r="O18" s="151"/>
      <c r="P18" s="58" t="s">
        <v>84</v>
      </c>
      <c r="Q18" s="54"/>
      <c r="R18" s="54">
        <v>13</v>
      </c>
      <c r="S18" s="59"/>
      <c r="T18" s="57"/>
      <c r="U18" s="140" t="s">
        <v>85</v>
      </c>
      <c r="V18" s="141"/>
      <c r="W18" s="35"/>
      <c r="X18" s="35"/>
      <c r="Y18" s="35"/>
      <c r="Z18" s="36"/>
    </row>
    <row r="19" spans="1:26" x14ac:dyDescent="0.2">
      <c r="A19" s="142" t="s">
        <v>86</v>
      </c>
      <c r="B19" s="143"/>
      <c r="C19" s="144">
        <v>0.33124999999999999</v>
      </c>
      <c r="D19" s="145"/>
      <c r="E19" s="142" t="s">
        <v>183</v>
      </c>
      <c r="F19" s="143"/>
      <c r="G19" s="52">
        <v>0.41319444444444442</v>
      </c>
      <c r="H19" s="146" t="s">
        <v>87</v>
      </c>
      <c r="I19" s="147"/>
      <c r="J19" s="53">
        <v>21</v>
      </c>
      <c r="K19" s="159" t="s">
        <v>184</v>
      </c>
      <c r="L19" s="160"/>
      <c r="M19" s="159">
        <v>30</v>
      </c>
      <c r="N19" s="161"/>
      <c r="O19" s="150" t="s">
        <v>88</v>
      </c>
      <c r="P19" s="54" t="s">
        <v>80</v>
      </c>
      <c r="Q19" s="55">
        <v>0.3611111111111111</v>
      </c>
      <c r="R19" s="55">
        <v>0.375</v>
      </c>
      <c r="S19" s="56"/>
      <c r="T19" s="57"/>
      <c r="U19" s="140" t="s">
        <v>185</v>
      </c>
      <c r="V19" s="141"/>
      <c r="W19" s="35"/>
      <c r="X19" s="35"/>
      <c r="Y19" s="35"/>
      <c r="Z19" s="36"/>
    </row>
    <row r="20" spans="1:26" x14ac:dyDescent="0.2">
      <c r="A20" s="142" t="s">
        <v>89</v>
      </c>
      <c r="B20" s="143"/>
      <c r="C20" s="144">
        <v>0.33819444444444446</v>
      </c>
      <c r="D20" s="145"/>
      <c r="E20" s="142" t="s">
        <v>90</v>
      </c>
      <c r="F20" s="143"/>
      <c r="G20" s="52">
        <v>0.4152777777777778</v>
      </c>
      <c r="H20" s="159" t="s">
        <v>186</v>
      </c>
      <c r="I20" s="160"/>
      <c r="J20" s="60"/>
      <c r="K20" s="166" t="s">
        <v>91</v>
      </c>
      <c r="L20" s="147"/>
      <c r="M20" s="148">
        <v>8</v>
      </c>
      <c r="N20" s="149"/>
      <c r="O20" s="151"/>
      <c r="P20" s="58" t="s">
        <v>84</v>
      </c>
      <c r="Q20" s="61">
        <v>55</v>
      </c>
      <c r="R20" s="61">
        <v>15</v>
      </c>
      <c r="S20" s="61"/>
      <c r="T20" s="62"/>
      <c r="U20" s="140" t="s">
        <v>187</v>
      </c>
      <c r="V20" s="141"/>
      <c r="W20" s="35"/>
      <c r="X20" s="35">
        <v>5</v>
      </c>
      <c r="Y20" s="35"/>
      <c r="Z20" s="36"/>
    </row>
    <row r="21" spans="1:26" x14ac:dyDescent="0.2">
      <c r="A21" s="142" t="s">
        <v>87</v>
      </c>
      <c r="B21" s="143"/>
      <c r="C21" s="144">
        <v>0.34027777777777773</v>
      </c>
      <c r="D21" s="145"/>
      <c r="E21" s="142" t="s">
        <v>188</v>
      </c>
      <c r="F21" s="143"/>
      <c r="G21" s="52">
        <v>0.41666666666666669</v>
      </c>
      <c r="H21" s="146" t="s">
        <v>189</v>
      </c>
      <c r="I21" s="162"/>
      <c r="J21" s="162"/>
      <c r="K21" s="162"/>
      <c r="L21" s="162"/>
      <c r="M21" s="162"/>
      <c r="N21" s="163"/>
      <c r="O21" s="164" t="s">
        <v>190</v>
      </c>
      <c r="P21" s="165"/>
      <c r="Q21" s="35">
        <v>18</v>
      </c>
      <c r="R21" s="28">
        <v>3</v>
      </c>
      <c r="S21" s="28"/>
      <c r="T21" s="29"/>
      <c r="U21" s="140" t="s">
        <v>191</v>
      </c>
      <c r="V21" s="141"/>
      <c r="W21" s="35"/>
      <c r="X21" s="35"/>
      <c r="Y21" s="35"/>
      <c r="Z21" s="36"/>
    </row>
    <row r="22" spans="1:26" x14ac:dyDescent="0.2">
      <c r="A22" s="142" t="s">
        <v>92</v>
      </c>
      <c r="B22" s="143"/>
      <c r="C22" s="144">
        <v>0.3611111111111111</v>
      </c>
      <c r="D22" s="145"/>
      <c r="E22" s="142" t="s">
        <v>192</v>
      </c>
      <c r="F22" s="143"/>
      <c r="G22" s="63">
        <v>0.42569444444444443</v>
      </c>
      <c r="H22" s="146"/>
      <c r="I22" s="147"/>
      <c r="J22" s="53" t="s">
        <v>3</v>
      </c>
      <c r="K22" s="166" t="s">
        <v>4</v>
      </c>
      <c r="L22" s="147"/>
      <c r="M22" s="148" t="s">
        <v>3</v>
      </c>
      <c r="N22" s="149"/>
      <c r="O22" s="167" t="s">
        <v>193</v>
      </c>
      <c r="P22" s="168"/>
      <c r="Q22" s="35"/>
      <c r="R22" s="28"/>
      <c r="S22" s="28"/>
      <c r="T22" s="29"/>
      <c r="U22" s="140" t="s">
        <v>93</v>
      </c>
      <c r="V22" s="141"/>
      <c r="W22" s="35"/>
      <c r="X22" s="35"/>
      <c r="Y22" s="35"/>
      <c r="Z22" s="36"/>
    </row>
    <row r="23" spans="1:26" x14ac:dyDescent="0.2">
      <c r="A23" s="142" t="s">
        <v>94</v>
      </c>
      <c r="B23" s="143"/>
      <c r="C23" s="144">
        <v>0.36805555555555558</v>
      </c>
      <c r="D23" s="145"/>
      <c r="E23" s="169" t="s">
        <v>194</v>
      </c>
      <c r="F23" s="160"/>
      <c r="G23" s="64">
        <v>0.42708333333333331</v>
      </c>
      <c r="H23" s="146" t="s">
        <v>81</v>
      </c>
      <c r="I23" s="147"/>
      <c r="J23" s="106">
        <v>1520</v>
      </c>
      <c r="K23" s="170" t="s">
        <v>77</v>
      </c>
      <c r="L23" s="171"/>
      <c r="M23" s="159">
        <v>1600</v>
      </c>
      <c r="N23" s="161"/>
      <c r="O23" s="164" t="s">
        <v>195</v>
      </c>
      <c r="P23" s="165"/>
      <c r="Q23" s="38">
        <v>20</v>
      </c>
      <c r="R23" s="28"/>
      <c r="S23" s="28"/>
      <c r="T23" s="29"/>
      <c r="U23" s="152" t="s">
        <v>95</v>
      </c>
      <c r="V23" s="153"/>
      <c r="W23" s="35"/>
      <c r="X23" s="35">
        <v>80</v>
      </c>
      <c r="Y23" s="35"/>
      <c r="Z23" s="36"/>
    </row>
    <row r="24" spans="1:26" ht="14.25" customHeight="1" x14ac:dyDescent="0.2">
      <c r="A24" s="142" t="s">
        <v>196</v>
      </c>
      <c r="B24" s="143"/>
      <c r="C24" s="144"/>
      <c r="D24" s="145"/>
      <c r="E24" s="142" t="s">
        <v>96</v>
      </c>
      <c r="F24" s="143"/>
      <c r="G24" s="64">
        <v>0.43055555555555558</v>
      </c>
      <c r="H24" s="146" t="s">
        <v>97</v>
      </c>
      <c r="I24" s="147"/>
      <c r="J24" s="53">
        <v>1555</v>
      </c>
      <c r="K24" s="170" t="s">
        <v>197</v>
      </c>
      <c r="L24" s="171"/>
      <c r="M24" s="159"/>
      <c r="N24" s="161"/>
      <c r="O24" s="164" t="s">
        <v>45</v>
      </c>
      <c r="P24" s="165"/>
      <c r="Q24" s="53"/>
      <c r="R24" s="28"/>
      <c r="S24" s="28"/>
      <c r="T24" s="29"/>
      <c r="U24" s="140" t="s">
        <v>98</v>
      </c>
      <c r="V24" s="141"/>
      <c r="W24" s="32"/>
      <c r="X24" s="32"/>
      <c r="Y24" s="32"/>
      <c r="Z24" s="36"/>
    </row>
    <row r="25" spans="1:26" ht="15" customHeight="1" x14ac:dyDescent="0.2">
      <c r="A25" s="142"/>
      <c r="B25" s="143"/>
      <c r="C25" s="144"/>
      <c r="D25" s="145"/>
      <c r="E25" s="142" t="s">
        <v>99</v>
      </c>
      <c r="F25" s="143"/>
      <c r="G25" s="110" t="s">
        <v>1015</v>
      </c>
      <c r="H25" s="146" t="s">
        <v>100</v>
      </c>
      <c r="I25" s="147"/>
      <c r="J25" s="28"/>
      <c r="K25" s="166" t="s">
        <v>101</v>
      </c>
      <c r="L25" s="147"/>
      <c r="M25" s="172"/>
      <c r="N25" s="173"/>
      <c r="O25" s="164" t="s">
        <v>198</v>
      </c>
      <c r="P25" s="165"/>
      <c r="Q25" s="28"/>
      <c r="R25" s="28"/>
      <c r="S25" s="28"/>
      <c r="T25" s="29"/>
      <c r="U25" s="140" t="s">
        <v>102</v>
      </c>
      <c r="V25" s="174"/>
      <c r="W25" s="174"/>
      <c r="X25" s="174"/>
      <c r="Y25" s="174"/>
      <c r="Z25" s="175"/>
    </row>
    <row r="26" spans="1:26" x14ac:dyDescent="0.2">
      <c r="A26" s="191" t="s">
        <v>199</v>
      </c>
      <c r="B26" s="192"/>
      <c r="C26" s="144"/>
      <c r="D26" s="145"/>
      <c r="E26" s="142" t="s">
        <v>82</v>
      </c>
      <c r="F26" s="143"/>
      <c r="G26" s="65"/>
      <c r="H26" s="146" t="s">
        <v>103</v>
      </c>
      <c r="I26" s="147"/>
      <c r="J26" s="33">
        <v>1607</v>
      </c>
      <c r="K26" s="166" t="s">
        <v>104</v>
      </c>
      <c r="L26" s="147"/>
      <c r="M26" s="148">
        <v>1493</v>
      </c>
      <c r="N26" s="149"/>
      <c r="O26" s="176" t="s">
        <v>200</v>
      </c>
      <c r="P26" s="177"/>
      <c r="Q26" s="38"/>
      <c r="R26" s="28"/>
      <c r="S26" s="28"/>
      <c r="T26" s="29"/>
      <c r="U26" s="178" t="s">
        <v>607</v>
      </c>
      <c r="V26" s="179"/>
      <c r="W26" s="179"/>
      <c r="X26" s="179"/>
      <c r="Y26" s="179"/>
      <c r="Z26" s="180"/>
    </row>
    <row r="27" spans="1:26" x14ac:dyDescent="0.2">
      <c r="A27" s="169" t="s">
        <v>201</v>
      </c>
      <c r="B27" s="160"/>
      <c r="C27" s="144"/>
      <c r="D27" s="145"/>
      <c r="E27" s="142" t="s">
        <v>105</v>
      </c>
      <c r="F27" s="143"/>
      <c r="G27" s="66"/>
      <c r="H27" s="187"/>
      <c r="I27" s="188"/>
      <c r="J27" s="188"/>
      <c r="K27" s="188"/>
      <c r="L27" s="188"/>
      <c r="M27" s="188"/>
      <c r="N27" s="189"/>
      <c r="O27" s="190" t="s">
        <v>202</v>
      </c>
      <c r="P27" s="168"/>
      <c r="Q27" s="38">
        <v>22</v>
      </c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103</v>
      </c>
      <c r="B28" s="143"/>
      <c r="C28" s="144">
        <v>0.3888888888888889</v>
      </c>
      <c r="D28" s="145"/>
      <c r="E28" s="142" t="s">
        <v>106</v>
      </c>
      <c r="F28" s="143"/>
      <c r="G28" s="67">
        <v>80</v>
      </c>
      <c r="H28" s="187" t="s">
        <v>107</v>
      </c>
      <c r="I28" s="188"/>
      <c r="J28" s="189"/>
      <c r="K28" s="166">
        <v>2262.86</v>
      </c>
      <c r="L28" s="162"/>
      <c r="M28" s="162"/>
      <c r="N28" s="163"/>
      <c r="O28" s="167" t="s">
        <v>203</v>
      </c>
      <c r="P28" s="168"/>
      <c r="Q28" s="38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108</v>
      </c>
      <c r="B29" s="143"/>
      <c r="C29" s="193">
        <v>49</v>
      </c>
      <c r="D29" s="194"/>
      <c r="E29" s="142" t="s">
        <v>109</v>
      </c>
      <c r="F29" s="143"/>
      <c r="G29" s="67">
        <v>430</v>
      </c>
      <c r="H29" s="187" t="s">
        <v>110</v>
      </c>
      <c r="I29" s="188"/>
      <c r="J29" s="189"/>
      <c r="K29" s="166">
        <v>2263.17</v>
      </c>
      <c r="L29" s="162"/>
      <c r="M29" s="162"/>
      <c r="N29" s="163"/>
      <c r="O29" s="195" t="s">
        <v>204</v>
      </c>
      <c r="P29" s="196"/>
      <c r="Q29" s="53"/>
      <c r="R29" s="28"/>
      <c r="S29" s="28"/>
      <c r="T29" s="29"/>
      <c r="U29" s="181"/>
      <c r="V29" s="182"/>
      <c r="W29" s="182"/>
      <c r="X29" s="182"/>
      <c r="Y29" s="182"/>
      <c r="Z29" s="183"/>
    </row>
    <row r="30" spans="1:26" x14ac:dyDescent="0.2">
      <c r="A30" s="142" t="s">
        <v>111</v>
      </c>
      <c r="B30" s="143"/>
      <c r="C30" s="193"/>
      <c r="D30" s="194"/>
      <c r="E30" s="142" t="s">
        <v>112</v>
      </c>
      <c r="F30" s="143"/>
      <c r="G30" s="67">
        <v>847</v>
      </c>
      <c r="H30" s="187" t="s">
        <v>113</v>
      </c>
      <c r="I30" s="188"/>
      <c r="J30" s="189"/>
      <c r="K30" s="166">
        <v>3100</v>
      </c>
      <c r="L30" s="162"/>
      <c r="M30" s="162"/>
      <c r="N30" s="163"/>
      <c r="O30" s="195" t="s">
        <v>205</v>
      </c>
      <c r="P30" s="196"/>
      <c r="Q30" s="90"/>
      <c r="R30" s="53"/>
      <c r="S30" s="28"/>
      <c r="T30" s="29"/>
      <c r="U30" s="181"/>
      <c r="V30" s="182"/>
      <c r="W30" s="182"/>
      <c r="X30" s="182"/>
      <c r="Y30" s="182"/>
      <c r="Z30" s="183"/>
    </row>
    <row r="31" spans="1:26" ht="15" thickBot="1" x14ac:dyDescent="0.25">
      <c r="A31" s="197" t="s">
        <v>114</v>
      </c>
      <c r="B31" s="198"/>
      <c r="C31" s="193">
        <v>85</v>
      </c>
      <c r="D31" s="194"/>
      <c r="E31" s="199" t="s">
        <v>206</v>
      </c>
      <c r="F31" s="200"/>
      <c r="G31" s="68">
        <v>1279</v>
      </c>
      <c r="H31" s="199" t="s">
        <v>115</v>
      </c>
      <c r="I31" s="201"/>
      <c r="J31" s="200"/>
      <c r="K31" s="202">
        <f>3100/26</f>
        <v>119.23076923076923</v>
      </c>
      <c r="L31" s="203"/>
      <c r="M31" s="203"/>
      <c r="N31" s="204"/>
      <c r="O31" s="197" t="s">
        <v>207</v>
      </c>
      <c r="P31" s="198"/>
      <c r="Q31" s="47"/>
      <c r="R31" s="47"/>
      <c r="S31" s="47"/>
      <c r="T31" s="48"/>
      <c r="U31" s="184"/>
      <c r="V31" s="185"/>
      <c r="W31" s="185"/>
      <c r="X31" s="185"/>
      <c r="Y31" s="185"/>
      <c r="Z31" s="186"/>
    </row>
    <row r="32" spans="1:26" x14ac:dyDescent="0.2">
      <c r="A32" s="69" t="s">
        <v>116</v>
      </c>
      <c r="B32" s="70" t="s">
        <v>48</v>
      </c>
      <c r="C32" s="71"/>
      <c r="D32" s="71"/>
      <c r="E32" s="71" t="s">
        <v>117</v>
      </c>
      <c r="F32" s="71" t="s">
        <v>118</v>
      </c>
      <c r="G32" s="71" t="s">
        <v>119</v>
      </c>
      <c r="H32" s="71" t="s">
        <v>120</v>
      </c>
      <c r="I32" s="72" t="s">
        <v>121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90"/>
    </row>
    <row r="33" spans="1:26" x14ac:dyDescent="0.2">
      <c r="A33" s="69" t="s">
        <v>122</v>
      </c>
      <c r="B33" s="75" t="s">
        <v>123</v>
      </c>
      <c r="C33" s="76" t="s">
        <v>124</v>
      </c>
      <c r="D33" s="76" t="s">
        <v>125</v>
      </c>
      <c r="E33" s="76" t="s">
        <v>124</v>
      </c>
      <c r="F33" s="76" t="s">
        <v>124</v>
      </c>
      <c r="G33" s="76" t="s">
        <v>123</v>
      </c>
      <c r="H33" s="76" t="s">
        <v>124</v>
      </c>
      <c r="I33" s="77" t="s">
        <v>124</v>
      </c>
      <c r="J33" s="73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126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74"/>
      <c r="M34" s="78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spans="1:26" x14ac:dyDescent="0.2">
      <c r="A35" s="73" t="s">
        <v>56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90"/>
      <c r="M35" s="90"/>
      <c r="N35" s="90"/>
      <c r="O35" s="90"/>
      <c r="P35" s="90"/>
      <c r="Q35" s="90"/>
      <c r="R35" s="90"/>
      <c r="S35" s="74"/>
      <c r="T35" s="78"/>
      <c r="U35" s="74"/>
      <c r="V35" s="74"/>
      <c r="W35" s="74"/>
      <c r="X35" s="74"/>
      <c r="Y35" s="74"/>
      <c r="Z35" s="74"/>
    </row>
    <row r="36" spans="1:26" x14ac:dyDescent="0.2">
      <c r="A36" s="73" t="s">
        <v>57</v>
      </c>
      <c r="B36" s="73"/>
      <c r="C36" s="73"/>
      <c r="D36" s="73"/>
      <c r="E36" s="73"/>
      <c r="F36" s="73"/>
      <c r="G36" s="73"/>
      <c r="H36" s="73"/>
      <c r="I36" s="73"/>
      <c r="J36" s="73"/>
      <c r="K36" s="74"/>
      <c r="L36" s="74"/>
      <c r="M36" s="78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spans="1:26" x14ac:dyDescent="0.2">
      <c r="A37" s="73" t="s">
        <v>208</v>
      </c>
      <c r="B37" s="73"/>
      <c r="C37" s="73"/>
      <c r="D37" s="73"/>
      <c r="E37" s="73"/>
      <c r="F37" s="73"/>
      <c r="G37" s="73"/>
      <c r="H37" s="73"/>
      <c r="I37" s="73"/>
      <c r="J37" s="73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x14ac:dyDescent="0.2">
      <c r="A38" s="73" t="s">
        <v>209</v>
      </c>
      <c r="B38" s="73"/>
      <c r="C38" s="73"/>
      <c r="D38" s="73"/>
      <c r="E38" s="73"/>
      <c r="F38" s="73"/>
      <c r="G38" s="73"/>
      <c r="H38" s="73"/>
      <c r="I38" s="73"/>
      <c r="J38" s="73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x14ac:dyDescent="0.2">
      <c r="A39" s="73" t="s">
        <v>58</v>
      </c>
      <c r="B39" s="73"/>
      <c r="C39" s="73"/>
      <c r="D39" s="73"/>
      <c r="E39" s="73"/>
      <c r="F39" s="73"/>
      <c r="G39" s="73"/>
      <c r="H39" s="73"/>
      <c r="I39" s="73"/>
      <c r="J39" s="73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 spans="1:26" x14ac:dyDescent="0.2">
      <c r="A40" s="93" t="s">
        <v>210</v>
      </c>
      <c r="B40" s="90"/>
      <c r="C40" s="74"/>
      <c r="D40" s="74" t="s">
        <v>211</v>
      </c>
      <c r="E40" s="90" t="s">
        <v>1007</v>
      </c>
      <c r="F40" s="90"/>
      <c r="G40" s="74" t="s">
        <v>213</v>
      </c>
      <c r="H40" s="90" t="s">
        <v>1008</v>
      </c>
      <c r="I40" s="90" t="s">
        <v>1009</v>
      </c>
      <c r="J40" s="90" t="s">
        <v>1010</v>
      </c>
      <c r="K40" s="90"/>
      <c r="L40" s="90"/>
      <c r="M40" s="90"/>
      <c r="N40" s="90"/>
      <c r="O40" s="90"/>
      <c r="P40" s="90"/>
      <c r="Q40" s="90"/>
      <c r="R40" s="90"/>
      <c r="S40" s="90"/>
      <c r="T40" s="93" t="s">
        <v>217</v>
      </c>
      <c r="U40" s="90" t="s">
        <v>1011</v>
      </c>
      <c r="V40" s="90"/>
      <c r="W40" s="90"/>
      <c r="X40" s="90"/>
      <c r="Y40" s="90"/>
      <c r="Z40" s="90"/>
    </row>
    <row r="41" spans="1:26" x14ac:dyDescent="0.2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</row>
  </sheetData>
  <mergeCells count="140">
    <mergeCell ref="A2:B2"/>
    <mergeCell ref="E2:F2"/>
    <mergeCell ref="P2:V2"/>
    <mergeCell ref="D3:E3"/>
    <mergeCell ref="F3:G3"/>
    <mergeCell ref="H3:I3"/>
    <mergeCell ref="J3:K3"/>
    <mergeCell ref="L3:M3"/>
    <mergeCell ref="N3:O3"/>
    <mergeCell ref="P3:Q3"/>
    <mergeCell ref="R4:T4"/>
    <mergeCell ref="U4:X4"/>
    <mergeCell ref="Y4:Z4"/>
    <mergeCell ref="A15:G15"/>
    <mergeCell ref="H15:N15"/>
    <mergeCell ref="O15:T15"/>
    <mergeCell ref="U15:Z15"/>
    <mergeCell ref="R3:T3"/>
    <mergeCell ref="U3:X3"/>
    <mergeCell ref="Y3:Z3"/>
    <mergeCell ref="D4:E4"/>
    <mergeCell ref="F4:G4"/>
    <mergeCell ref="H4:I4"/>
    <mergeCell ref="J4:K4"/>
    <mergeCell ref="L4:M4"/>
    <mergeCell ref="N4:O4"/>
    <mergeCell ref="P4:Q4"/>
    <mergeCell ref="O16:P16"/>
    <mergeCell ref="U16:V16"/>
    <mergeCell ref="A17:B17"/>
    <mergeCell ref="C17:D17"/>
    <mergeCell ref="E17:F17"/>
    <mergeCell ref="H17:I17"/>
    <mergeCell ref="K17:L17"/>
    <mergeCell ref="M17:N17"/>
    <mergeCell ref="O17:O18"/>
    <mergeCell ref="U17:V17"/>
    <mergeCell ref="A16:B16"/>
    <mergeCell ref="C16:D16"/>
    <mergeCell ref="E16:F16"/>
    <mergeCell ref="H16:I16"/>
    <mergeCell ref="K16:L16"/>
    <mergeCell ref="M16:N16"/>
    <mergeCell ref="U18:V18"/>
    <mergeCell ref="A18:B18"/>
    <mergeCell ref="C18:D18"/>
    <mergeCell ref="E18:F18"/>
    <mergeCell ref="H18:I18"/>
    <mergeCell ref="K18:L18"/>
    <mergeCell ref="M18:N18"/>
    <mergeCell ref="A19:B19"/>
    <mergeCell ref="C19:D19"/>
    <mergeCell ref="E19:F19"/>
    <mergeCell ref="H19:I19"/>
    <mergeCell ref="K19:L19"/>
    <mergeCell ref="M19:N19"/>
    <mergeCell ref="O19:O20"/>
    <mergeCell ref="U19:V19"/>
    <mergeCell ref="A20:B20"/>
    <mergeCell ref="A21:B21"/>
    <mergeCell ref="C21:D21"/>
    <mergeCell ref="E21:F21"/>
    <mergeCell ref="H21:N21"/>
    <mergeCell ref="O21:P21"/>
    <mergeCell ref="U21:V21"/>
    <mergeCell ref="C20:D20"/>
    <mergeCell ref="E20:F20"/>
    <mergeCell ref="H20:I20"/>
    <mergeCell ref="K20:L20"/>
    <mergeCell ref="M20:N20"/>
    <mergeCell ref="U20:V20"/>
    <mergeCell ref="O22:P22"/>
    <mergeCell ref="U22:V22"/>
    <mergeCell ref="A23:B23"/>
    <mergeCell ref="C23:D23"/>
    <mergeCell ref="E23:F23"/>
    <mergeCell ref="H23:I23"/>
    <mergeCell ref="K23:L23"/>
    <mergeCell ref="M23:N23"/>
    <mergeCell ref="O23:P23"/>
    <mergeCell ref="U23:V23"/>
    <mergeCell ref="A22:B22"/>
    <mergeCell ref="C22:D22"/>
    <mergeCell ref="E22:F22"/>
    <mergeCell ref="H22:I22"/>
    <mergeCell ref="K22:L22"/>
    <mergeCell ref="M22:N22"/>
    <mergeCell ref="O24:P24"/>
    <mergeCell ref="U24:V24"/>
    <mergeCell ref="A25:B25"/>
    <mergeCell ref="C25:D25"/>
    <mergeCell ref="E25:F25"/>
    <mergeCell ref="H25:I25"/>
    <mergeCell ref="K25:L25"/>
    <mergeCell ref="M25:N25"/>
    <mergeCell ref="O25:P25"/>
    <mergeCell ref="U25:Z25"/>
    <mergeCell ref="A24:B24"/>
    <mergeCell ref="C24:D24"/>
    <mergeCell ref="E24:F24"/>
    <mergeCell ref="H24:I24"/>
    <mergeCell ref="K24:L24"/>
    <mergeCell ref="M24:N24"/>
    <mergeCell ref="O26:P26"/>
    <mergeCell ref="U26:Z31"/>
    <mergeCell ref="A27:B27"/>
    <mergeCell ref="C27:D27"/>
    <mergeCell ref="E27:F27"/>
    <mergeCell ref="H27:N27"/>
    <mergeCell ref="O27:P27"/>
    <mergeCell ref="A28:B28"/>
    <mergeCell ref="C28:D28"/>
    <mergeCell ref="E28:F28"/>
    <mergeCell ref="A26:B26"/>
    <mergeCell ref="C26:D26"/>
    <mergeCell ref="E26:F26"/>
    <mergeCell ref="H26:I26"/>
    <mergeCell ref="K26:L26"/>
    <mergeCell ref="M26:N26"/>
    <mergeCell ref="H28:J28"/>
    <mergeCell ref="K28:N28"/>
    <mergeCell ref="O28:P28"/>
    <mergeCell ref="A29:B29"/>
    <mergeCell ref="C29:D29"/>
    <mergeCell ref="E29:F29"/>
    <mergeCell ref="H29:J29"/>
    <mergeCell ref="K29:N29"/>
    <mergeCell ref="O29:P29"/>
    <mergeCell ref="A31:B31"/>
    <mergeCell ref="C31:D31"/>
    <mergeCell ref="E31:F31"/>
    <mergeCell ref="H31:J31"/>
    <mergeCell ref="K31:N31"/>
    <mergeCell ref="O31:P31"/>
    <mergeCell ref="A30:B30"/>
    <mergeCell ref="C30:D30"/>
    <mergeCell ref="E30:F30"/>
    <mergeCell ref="H30:J30"/>
    <mergeCell ref="K30:N30"/>
    <mergeCell ref="O30:P30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0"/>
  <sheetViews>
    <sheetView workbookViewId="0">
      <selection activeCell="A2" sqref="A2:AD43"/>
    </sheetView>
  </sheetViews>
  <sheetFormatPr defaultRowHeight="14.25" x14ac:dyDescent="0.2"/>
  <cols>
    <col min="1" max="16384" width="9" style="90"/>
  </cols>
  <sheetData>
    <row r="2" spans="1:26" ht="15" thickBot="1" x14ac:dyDescent="0.25">
      <c r="A2" s="113"/>
      <c r="B2" s="113"/>
      <c r="C2" s="15"/>
      <c r="D2" s="15"/>
      <c r="E2" s="113" t="s">
        <v>26</v>
      </c>
      <c r="F2" s="113"/>
      <c r="G2" s="15"/>
      <c r="H2" s="16" t="s">
        <v>158</v>
      </c>
      <c r="J2" s="15"/>
      <c r="K2" s="15" t="s">
        <v>159</v>
      </c>
      <c r="L2" s="17"/>
      <c r="M2" s="18"/>
      <c r="N2" s="19"/>
      <c r="O2" s="19"/>
      <c r="P2" s="114" t="s">
        <v>1017</v>
      </c>
      <c r="Q2" s="114"/>
      <c r="R2" s="114"/>
      <c r="S2" s="114"/>
      <c r="T2" s="114"/>
      <c r="U2" s="114"/>
      <c r="V2" s="114"/>
      <c r="W2" s="20"/>
      <c r="X2" s="20"/>
      <c r="Y2" s="18"/>
      <c r="Z2" s="18"/>
    </row>
    <row r="3" spans="1:26" ht="15" thickBot="1" x14ac:dyDescent="0.25">
      <c r="A3" s="21" t="s">
        <v>27</v>
      </c>
      <c r="B3" s="98" t="s">
        <v>28</v>
      </c>
      <c r="C3" s="98" t="s">
        <v>29</v>
      </c>
      <c r="D3" s="115" t="s">
        <v>30</v>
      </c>
      <c r="E3" s="116"/>
      <c r="F3" s="115" t="s">
        <v>161</v>
      </c>
      <c r="G3" s="116"/>
      <c r="H3" s="115" t="s">
        <v>31</v>
      </c>
      <c r="I3" s="116"/>
      <c r="J3" s="115" t="s">
        <v>32</v>
      </c>
      <c r="K3" s="116"/>
      <c r="L3" s="115" t="s">
        <v>33</v>
      </c>
      <c r="M3" s="116"/>
      <c r="N3" s="115"/>
      <c r="O3" s="116"/>
      <c r="P3" s="115"/>
      <c r="Q3" s="116"/>
      <c r="R3" s="115"/>
      <c r="S3" s="132"/>
      <c r="T3" s="116"/>
      <c r="U3" s="115" t="s">
        <v>34</v>
      </c>
      <c r="V3" s="132"/>
      <c r="W3" s="132"/>
      <c r="X3" s="132"/>
      <c r="Y3" s="132" t="s">
        <v>35</v>
      </c>
      <c r="Z3" s="133"/>
    </row>
    <row r="4" spans="1:26" x14ac:dyDescent="0.2">
      <c r="A4" s="1" t="s">
        <v>1018</v>
      </c>
      <c r="B4" s="22" t="s">
        <v>1019</v>
      </c>
      <c r="C4" s="23">
        <v>8</v>
      </c>
      <c r="D4" s="134">
        <v>13</v>
      </c>
      <c r="E4" s="135"/>
      <c r="F4" s="117" t="s">
        <v>1021</v>
      </c>
      <c r="G4" s="119"/>
      <c r="H4" s="117" t="s">
        <v>1022</v>
      </c>
      <c r="I4" s="119"/>
      <c r="J4" s="136" t="s">
        <v>684</v>
      </c>
      <c r="K4" s="137"/>
      <c r="L4" s="136" t="s">
        <v>685</v>
      </c>
      <c r="M4" s="137"/>
      <c r="N4" s="117"/>
      <c r="O4" s="119"/>
      <c r="P4" s="117"/>
      <c r="Q4" s="119"/>
      <c r="R4" s="117"/>
      <c r="S4" s="118"/>
      <c r="T4" s="119"/>
      <c r="U4" s="120">
        <v>26.02</v>
      </c>
      <c r="V4" s="121"/>
      <c r="W4" s="121"/>
      <c r="X4" s="121"/>
      <c r="Y4" s="121">
        <v>26.02</v>
      </c>
      <c r="Z4" s="122"/>
    </row>
    <row r="5" spans="1:26" x14ac:dyDescent="0.2">
      <c r="A5" s="24" t="s">
        <v>36</v>
      </c>
      <c r="B5" s="25" t="s">
        <v>37</v>
      </c>
      <c r="C5" s="26" t="s">
        <v>38</v>
      </c>
      <c r="D5" s="26" t="s">
        <v>39</v>
      </c>
      <c r="E5" s="26" t="s">
        <v>40</v>
      </c>
      <c r="F5" s="26" t="s">
        <v>41</v>
      </c>
      <c r="G5" s="26" t="s">
        <v>42</v>
      </c>
      <c r="H5" s="26" t="s">
        <v>43</v>
      </c>
      <c r="I5" s="26" t="s">
        <v>44</v>
      </c>
      <c r="J5" s="26" t="s">
        <v>45</v>
      </c>
      <c r="K5" s="26" t="s">
        <v>46</v>
      </c>
      <c r="L5" s="26" t="s">
        <v>47</v>
      </c>
      <c r="M5" s="26" t="s">
        <v>48</v>
      </c>
      <c r="N5" s="26" t="s">
        <v>49</v>
      </c>
      <c r="O5" s="26" t="s">
        <v>50</v>
      </c>
      <c r="P5" s="26" t="s">
        <v>51</v>
      </c>
      <c r="Q5" s="26" t="s">
        <v>52</v>
      </c>
      <c r="R5" s="25" t="s">
        <v>53</v>
      </c>
      <c r="S5" s="27" t="s">
        <v>162</v>
      </c>
      <c r="T5" s="27" t="s">
        <v>163</v>
      </c>
      <c r="U5" s="28"/>
      <c r="V5" s="28"/>
      <c r="W5" s="28"/>
      <c r="X5" s="28" t="s">
        <v>0</v>
      </c>
      <c r="Y5" s="28" t="s">
        <v>1</v>
      </c>
      <c r="Z5" s="29" t="s">
        <v>2</v>
      </c>
    </row>
    <row r="6" spans="1:26" ht="27" x14ac:dyDescent="0.2">
      <c r="A6" s="2" t="s">
        <v>54</v>
      </c>
      <c r="B6" s="30" t="s">
        <v>492</v>
      </c>
      <c r="C6" s="30" t="s">
        <v>493</v>
      </c>
      <c r="D6" s="30" t="s">
        <v>164</v>
      </c>
      <c r="E6" s="30" t="s">
        <v>313</v>
      </c>
      <c r="F6" s="85" t="s">
        <v>1023</v>
      </c>
      <c r="G6" s="85" t="s">
        <v>166</v>
      </c>
      <c r="H6" s="85" t="s">
        <v>167</v>
      </c>
      <c r="I6" s="85" t="s">
        <v>496</v>
      </c>
      <c r="J6" s="85" t="s">
        <v>497</v>
      </c>
      <c r="K6" s="85" t="s">
        <v>543</v>
      </c>
      <c r="L6" s="85" t="s">
        <v>170</v>
      </c>
      <c r="M6" s="85"/>
      <c r="N6" s="85" t="s">
        <v>252</v>
      </c>
      <c r="O6" s="85" t="s">
        <v>253</v>
      </c>
      <c r="P6" s="85" t="s">
        <v>171</v>
      </c>
      <c r="Q6" s="85" t="s">
        <v>172</v>
      </c>
      <c r="R6" s="85" t="s">
        <v>173</v>
      </c>
      <c r="S6" s="32"/>
      <c r="T6" s="32"/>
      <c r="U6" s="32"/>
      <c r="V6" s="32"/>
      <c r="W6" s="32"/>
      <c r="X6" s="33">
        <v>18</v>
      </c>
      <c r="Y6" s="33"/>
      <c r="Z6" s="34">
        <v>1.5</v>
      </c>
    </row>
    <row r="7" spans="1:26" ht="28.5" x14ac:dyDescent="0.2">
      <c r="A7" s="35" t="s">
        <v>174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1"/>
      <c r="P7" s="35"/>
      <c r="Q7" s="35"/>
      <c r="R7" s="35"/>
      <c r="S7" s="32"/>
      <c r="T7" s="32"/>
      <c r="U7" s="32"/>
      <c r="V7" s="32"/>
      <c r="W7" s="32"/>
      <c r="X7" s="32"/>
      <c r="Y7" s="32"/>
      <c r="Z7" s="36"/>
    </row>
    <row r="8" spans="1:26" ht="27" x14ac:dyDescent="0.2">
      <c r="A8" s="2" t="s">
        <v>55</v>
      </c>
      <c r="B8" s="30" t="s">
        <v>702</v>
      </c>
      <c r="C8" s="30" t="s">
        <v>544</v>
      </c>
      <c r="D8" s="30" t="s">
        <v>164</v>
      </c>
      <c r="E8" s="30" t="s">
        <v>313</v>
      </c>
      <c r="F8" s="85" t="s">
        <v>1023</v>
      </c>
      <c r="G8" s="85" t="s">
        <v>166</v>
      </c>
      <c r="H8" s="85" t="s">
        <v>167</v>
      </c>
      <c r="I8" s="85" t="s">
        <v>496</v>
      </c>
      <c r="J8" s="85" t="s">
        <v>497</v>
      </c>
      <c r="K8" s="85" t="s">
        <v>543</v>
      </c>
      <c r="L8" s="85" t="s">
        <v>170</v>
      </c>
      <c r="M8" s="85"/>
      <c r="N8" s="85" t="s">
        <v>252</v>
      </c>
      <c r="O8" s="85" t="s">
        <v>253</v>
      </c>
      <c r="P8" s="85" t="s">
        <v>171</v>
      </c>
      <c r="Q8" s="85" t="s">
        <v>172</v>
      </c>
      <c r="R8" s="30" t="s">
        <v>175</v>
      </c>
      <c r="S8" s="32"/>
      <c r="T8" s="32"/>
      <c r="U8" s="28"/>
      <c r="V8" s="28"/>
      <c r="W8" s="38"/>
      <c r="X8" s="40"/>
      <c r="Y8" s="40"/>
      <c r="Z8" s="42"/>
    </row>
    <row r="9" spans="1:26" ht="27" x14ac:dyDescent="0.2">
      <c r="A9" s="2" t="s">
        <v>176</v>
      </c>
      <c r="B9" s="3"/>
      <c r="C9" s="3">
        <v>0.86599999999999999</v>
      </c>
      <c r="D9" s="35">
        <v>0.22</v>
      </c>
      <c r="E9" s="37">
        <v>0.36</v>
      </c>
      <c r="F9" s="35">
        <v>2.8000000000000001E-2</v>
      </c>
      <c r="G9" s="35">
        <v>1.7999999999999999E-2</v>
      </c>
      <c r="H9" s="35">
        <v>4.05</v>
      </c>
      <c r="I9" s="35">
        <v>4.83</v>
      </c>
      <c r="J9" s="35">
        <v>1.905</v>
      </c>
      <c r="K9" s="35">
        <v>5.91</v>
      </c>
      <c r="L9" s="35">
        <v>0.35</v>
      </c>
      <c r="M9" s="35"/>
      <c r="N9" s="35">
        <v>0.11</v>
      </c>
      <c r="O9" s="35">
        <v>0.26</v>
      </c>
      <c r="P9" s="35">
        <v>1.8E-3</v>
      </c>
      <c r="Q9" s="35">
        <v>7.7999999999999996E-3</v>
      </c>
      <c r="R9" s="38">
        <v>3.3000000000000002E-2</v>
      </c>
      <c r="S9" s="39"/>
      <c r="T9" s="38"/>
      <c r="X9" s="90">
        <v>17.7</v>
      </c>
      <c r="Y9" s="90">
        <v>205.6</v>
      </c>
      <c r="Z9" s="90">
        <v>5.5</v>
      </c>
    </row>
    <row r="10" spans="1:26" ht="27" x14ac:dyDescent="0.2">
      <c r="A10" s="2" t="s">
        <v>56</v>
      </c>
      <c r="B10" s="38"/>
      <c r="C10" s="91">
        <v>0.873</v>
      </c>
      <c r="D10" s="40">
        <v>0.31</v>
      </c>
      <c r="E10" s="38">
        <v>0.36</v>
      </c>
      <c r="F10" s="38">
        <v>2.8000000000000001E-2</v>
      </c>
      <c r="G10" s="38">
        <v>1.2E-2</v>
      </c>
      <c r="H10" s="38">
        <v>4.03</v>
      </c>
      <c r="I10" s="38">
        <v>4.78</v>
      </c>
      <c r="J10" s="38">
        <v>1.8859999999999999</v>
      </c>
      <c r="K10" s="41">
        <v>6.1</v>
      </c>
      <c r="L10" s="41">
        <v>0.34</v>
      </c>
      <c r="N10" s="104">
        <v>0.12</v>
      </c>
      <c r="O10" s="104">
        <v>0.26</v>
      </c>
      <c r="P10" s="104">
        <v>1.6000000000000001E-3</v>
      </c>
      <c r="Q10" s="104">
        <v>7.7999999999999996E-3</v>
      </c>
      <c r="R10" s="38">
        <v>1.6E-2</v>
      </c>
      <c r="S10" s="41"/>
      <c r="T10" s="38"/>
      <c r="U10" s="38"/>
      <c r="V10" s="35"/>
      <c r="W10" s="35"/>
      <c r="X10" s="35"/>
      <c r="Y10" s="35"/>
      <c r="Z10" s="38"/>
    </row>
    <row r="11" spans="1:26" ht="27" x14ac:dyDescent="0.2">
      <c r="A11" s="2" t="s">
        <v>57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41"/>
    </row>
    <row r="12" spans="1:26" ht="27" x14ac:dyDescent="0.2">
      <c r="A12" s="2" t="s">
        <v>177</v>
      </c>
      <c r="B12" s="38"/>
      <c r="C12" s="38"/>
      <c r="D12" s="38"/>
      <c r="E12" s="38"/>
      <c r="F12" s="38"/>
      <c r="G12" s="38"/>
      <c r="H12" s="38"/>
      <c r="I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27" x14ac:dyDescent="0.2">
      <c r="A13" s="2" t="s">
        <v>177</v>
      </c>
      <c r="B13" s="38"/>
      <c r="C13" s="38">
        <v>0.88500000000000001</v>
      </c>
      <c r="D13" s="38">
        <v>0.35</v>
      </c>
      <c r="E13" s="79">
        <v>0.36</v>
      </c>
      <c r="F13" s="38">
        <v>2.8000000000000001E-2</v>
      </c>
      <c r="G13" s="38">
        <v>6.7000000000000002E-3</v>
      </c>
      <c r="H13" s="38">
        <v>4.0199999999999996</v>
      </c>
      <c r="I13" s="38">
        <v>4.8</v>
      </c>
      <c r="J13" s="38">
        <v>1.89</v>
      </c>
      <c r="K13" s="38">
        <v>6.07</v>
      </c>
      <c r="L13" s="38">
        <v>0.34</v>
      </c>
      <c r="M13" s="38"/>
      <c r="N13" s="35">
        <v>0.11</v>
      </c>
      <c r="O13" s="35">
        <v>0.26</v>
      </c>
      <c r="P13" s="35">
        <v>1.2999999999999999E-3</v>
      </c>
      <c r="Q13" s="35">
        <v>7.7000000000000002E-3</v>
      </c>
      <c r="R13" s="38">
        <v>0.03</v>
      </c>
      <c r="S13" s="38"/>
      <c r="T13" s="38"/>
      <c r="U13" s="28"/>
      <c r="V13" s="28"/>
      <c r="W13" s="28"/>
      <c r="X13" s="40">
        <v>13.7</v>
      </c>
      <c r="Y13" s="40">
        <v>146.4</v>
      </c>
      <c r="Z13" s="42">
        <v>0.9</v>
      </c>
    </row>
    <row r="14" spans="1:26" ht="15" thickBot="1" x14ac:dyDescent="0.25">
      <c r="A14" s="43" t="s">
        <v>58</v>
      </c>
      <c r="B14" s="44">
        <v>0.79</v>
      </c>
      <c r="C14" s="44">
        <v>0.89</v>
      </c>
      <c r="D14" s="44">
        <v>0.35</v>
      </c>
      <c r="E14" s="44">
        <v>0.36</v>
      </c>
      <c r="F14" s="44">
        <v>2.8000000000000001E-2</v>
      </c>
      <c r="G14" s="44">
        <v>6.6E-3</v>
      </c>
      <c r="H14" s="45">
        <v>4.01</v>
      </c>
      <c r="I14" s="44">
        <v>4.79</v>
      </c>
      <c r="J14" s="44">
        <v>1.881</v>
      </c>
      <c r="K14" s="44">
        <v>6.08</v>
      </c>
      <c r="L14" s="44">
        <v>0.34</v>
      </c>
      <c r="M14" s="41"/>
      <c r="N14" s="38">
        <v>0.12</v>
      </c>
      <c r="O14" s="38">
        <v>0.26</v>
      </c>
      <c r="P14" s="38">
        <v>1.1000000000000001E-3</v>
      </c>
      <c r="Q14" s="38">
        <v>7.7000000000000002E-3</v>
      </c>
      <c r="R14" s="38">
        <v>2.8000000000000001E-2</v>
      </c>
      <c r="S14" s="44"/>
      <c r="T14" s="44"/>
      <c r="U14" s="46"/>
      <c r="V14" s="46"/>
      <c r="W14" s="46"/>
      <c r="X14" s="47"/>
      <c r="Y14" s="47"/>
      <c r="Z14" s="48"/>
    </row>
    <row r="15" spans="1:26" ht="15" thickBot="1" x14ac:dyDescent="0.25">
      <c r="A15" s="123"/>
      <c r="B15" s="124"/>
      <c r="C15" s="124"/>
      <c r="D15" s="124"/>
      <c r="E15" s="124"/>
      <c r="F15" s="124"/>
      <c r="G15" s="125"/>
      <c r="H15" s="126" t="s">
        <v>178</v>
      </c>
      <c r="I15" s="127"/>
      <c r="J15" s="127"/>
      <c r="K15" s="127"/>
      <c r="L15" s="127"/>
      <c r="M15" s="127"/>
      <c r="N15" s="128"/>
      <c r="O15" s="123" t="s">
        <v>59</v>
      </c>
      <c r="P15" s="124"/>
      <c r="Q15" s="124"/>
      <c r="R15" s="124"/>
      <c r="S15" s="124"/>
      <c r="T15" s="125"/>
      <c r="U15" s="129" t="s">
        <v>60</v>
      </c>
      <c r="V15" s="130"/>
      <c r="W15" s="130"/>
      <c r="X15" s="130"/>
      <c r="Y15" s="130"/>
      <c r="Z15" s="131"/>
    </row>
    <row r="16" spans="1:26" x14ac:dyDescent="0.2">
      <c r="A16" s="154" t="s">
        <v>61</v>
      </c>
      <c r="B16" s="155"/>
      <c r="C16" s="156" t="s">
        <v>62</v>
      </c>
      <c r="D16" s="157"/>
      <c r="E16" s="154" t="s">
        <v>63</v>
      </c>
      <c r="F16" s="155"/>
      <c r="G16" s="49" t="s">
        <v>62</v>
      </c>
      <c r="H16" s="154" t="s">
        <v>64</v>
      </c>
      <c r="I16" s="155"/>
      <c r="J16" s="50" t="s">
        <v>65</v>
      </c>
      <c r="K16" s="156" t="s">
        <v>66</v>
      </c>
      <c r="L16" s="155"/>
      <c r="M16" s="156" t="s">
        <v>65</v>
      </c>
      <c r="N16" s="157"/>
      <c r="O16" s="138" t="s">
        <v>67</v>
      </c>
      <c r="P16" s="139"/>
      <c r="Q16" s="51" t="s">
        <v>68</v>
      </c>
      <c r="R16" s="51" t="s">
        <v>69</v>
      </c>
      <c r="S16" s="51" t="s">
        <v>70</v>
      </c>
      <c r="T16" s="49" t="s">
        <v>71</v>
      </c>
      <c r="U16" s="140" t="s">
        <v>72</v>
      </c>
      <c r="V16" s="141"/>
      <c r="W16" s="32" t="s">
        <v>73</v>
      </c>
      <c r="X16" s="32" t="s">
        <v>74</v>
      </c>
      <c r="Y16" s="32" t="s">
        <v>75</v>
      </c>
      <c r="Z16" s="36" t="s">
        <v>76</v>
      </c>
    </row>
    <row r="17" spans="1:26" x14ac:dyDescent="0.2">
      <c r="A17" s="142" t="s">
        <v>179</v>
      </c>
      <c r="B17" s="143"/>
      <c r="C17" s="144">
        <v>0.57638888888888895</v>
      </c>
      <c r="D17" s="145"/>
      <c r="E17" s="142" t="s">
        <v>77</v>
      </c>
      <c r="F17" s="143"/>
      <c r="G17" s="52">
        <v>0.64236111111111105</v>
      </c>
      <c r="H17" s="146" t="s">
        <v>78</v>
      </c>
      <c r="I17" s="147"/>
      <c r="J17" s="53">
        <v>65</v>
      </c>
      <c r="K17" s="148" t="s">
        <v>79</v>
      </c>
      <c r="L17" s="143"/>
      <c r="M17" s="148"/>
      <c r="N17" s="149"/>
      <c r="O17" s="150" t="s">
        <v>53</v>
      </c>
      <c r="P17" s="54" t="s">
        <v>80</v>
      </c>
      <c r="Q17" s="55"/>
      <c r="R17" s="55">
        <v>0.62847222222222221</v>
      </c>
      <c r="S17" s="56"/>
      <c r="T17" s="57"/>
      <c r="U17" s="152" t="s">
        <v>180</v>
      </c>
      <c r="V17" s="153"/>
      <c r="W17" s="35">
        <v>200</v>
      </c>
      <c r="X17" s="35"/>
      <c r="Y17" s="35"/>
      <c r="Z17" s="36"/>
    </row>
    <row r="18" spans="1:26" x14ac:dyDescent="0.2">
      <c r="A18" s="142" t="s">
        <v>81</v>
      </c>
      <c r="B18" s="143"/>
      <c r="C18" s="144">
        <v>0.57986111111111105</v>
      </c>
      <c r="D18" s="145"/>
      <c r="E18" s="142" t="s">
        <v>82</v>
      </c>
      <c r="F18" s="143"/>
      <c r="G18" s="52">
        <v>0.64583333333333337</v>
      </c>
      <c r="H18" s="146" t="s">
        <v>181</v>
      </c>
      <c r="I18" s="147"/>
      <c r="J18" s="53">
        <v>175</v>
      </c>
      <c r="K18" s="148" t="s">
        <v>83</v>
      </c>
      <c r="L18" s="143"/>
      <c r="M18" s="158" t="s">
        <v>182</v>
      </c>
      <c r="N18" s="149"/>
      <c r="O18" s="151"/>
      <c r="P18" s="58" t="s">
        <v>84</v>
      </c>
      <c r="Q18" s="54"/>
      <c r="R18" s="54" t="s">
        <v>877</v>
      </c>
      <c r="S18" s="59"/>
      <c r="T18" s="57"/>
      <c r="U18" s="140" t="s">
        <v>85</v>
      </c>
      <c r="V18" s="141"/>
      <c r="W18" s="35"/>
      <c r="X18" s="35"/>
      <c r="Y18" s="35"/>
      <c r="Z18" s="36"/>
    </row>
    <row r="19" spans="1:26" x14ac:dyDescent="0.2">
      <c r="A19" s="142" t="s">
        <v>86</v>
      </c>
      <c r="B19" s="143"/>
      <c r="C19" s="144">
        <v>0.58124999999999993</v>
      </c>
      <c r="D19" s="145"/>
      <c r="E19" s="142" t="s">
        <v>183</v>
      </c>
      <c r="F19" s="143"/>
      <c r="G19" s="52">
        <v>0.66041666666666665</v>
      </c>
      <c r="H19" s="146" t="s">
        <v>87</v>
      </c>
      <c r="I19" s="147"/>
      <c r="J19" s="53">
        <v>21</v>
      </c>
      <c r="K19" s="159" t="s">
        <v>184</v>
      </c>
      <c r="L19" s="160"/>
      <c r="M19" s="159">
        <v>30</v>
      </c>
      <c r="N19" s="161"/>
      <c r="O19" s="150" t="s">
        <v>88</v>
      </c>
      <c r="P19" s="54" t="s">
        <v>80</v>
      </c>
      <c r="Q19" s="55">
        <v>0.61111111111111105</v>
      </c>
      <c r="R19" s="55">
        <v>0.62847222222222221</v>
      </c>
      <c r="S19" s="56"/>
      <c r="T19" s="57"/>
      <c r="U19" s="140" t="s">
        <v>185</v>
      </c>
      <c r="V19" s="141"/>
      <c r="W19" s="35"/>
      <c r="X19" s="35"/>
      <c r="Y19" s="35"/>
      <c r="Z19" s="36"/>
    </row>
    <row r="20" spans="1:26" x14ac:dyDescent="0.2">
      <c r="A20" s="142" t="s">
        <v>89</v>
      </c>
      <c r="B20" s="143"/>
      <c r="C20" s="144">
        <v>0.59027777777777779</v>
      </c>
      <c r="D20" s="145"/>
      <c r="E20" s="142" t="s">
        <v>90</v>
      </c>
      <c r="F20" s="143"/>
      <c r="G20" s="52">
        <v>0.66180555555555554</v>
      </c>
      <c r="H20" s="159" t="s">
        <v>186</v>
      </c>
      <c r="I20" s="160"/>
      <c r="J20" s="60"/>
      <c r="K20" s="166" t="s">
        <v>91</v>
      </c>
      <c r="L20" s="147"/>
      <c r="M20" s="148">
        <v>7</v>
      </c>
      <c r="N20" s="149"/>
      <c r="O20" s="151"/>
      <c r="P20" s="58" t="s">
        <v>84</v>
      </c>
      <c r="Q20" s="61">
        <v>35</v>
      </c>
      <c r="R20" s="61">
        <v>10</v>
      </c>
      <c r="S20" s="61"/>
      <c r="T20" s="62"/>
      <c r="U20" s="140" t="s">
        <v>187</v>
      </c>
      <c r="V20" s="141"/>
      <c r="W20" s="35"/>
      <c r="X20" s="35">
        <v>5</v>
      </c>
      <c r="Y20" s="35"/>
      <c r="Z20" s="36"/>
    </row>
    <row r="21" spans="1:26" x14ac:dyDescent="0.2">
      <c r="A21" s="142" t="s">
        <v>87</v>
      </c>
      <c r="B21" s="143"/>
      <c r="C21" s="144">
        <v>0.59375</v>
      </c>
      <c r="D21" s="145"/>
      <c r="E21" s="142" t="s">
        <v>188</v>
      </c>
      <c r="F21" s="143"/>
      <c r="G21" s="52">
        <v>0.66319444444444442</v>
      </c>
      <c r="H21" s="146" t="s">
        <v>189</v>
      </c>
      <c r="I21" s="162"/>
      <c r="J21" s="162"/>
      <c r="K21" s="162"/>
      <c r="L21" s="162"/>
      <c r="M21" s="162"/>
      <c r="N21" s="163"/>
      <c r="O21" s="164" t="s">
        <v>190</v>
      </c>
      <c r="P21" s="165"/>
      <c r="Q21" s="35">
        <v>3</v>
      </c>
      <c r="R21" s="28"/>
      <c r="S21" s="28"/>
      <c r="T21" s="29"/>
      <c r="U21" s="140" t="s">
        <v>191</v>
      </c>
      <c r="V21" s="141"/>
      <c r="W21" s="35"/>
      <c r="X21" s="35"/>
      <c r="Y21" s="35"/>
      <c r="Z21" s="36"/>
    </row>
    <row r="22" spans="1:26" x14ac:dyDescent="0.2">
      <c r="A22" s="142" t="s">
        <v>92</v>
      </c>
      <c r="B22" s="143"/>
      <c r="C22" s="144">
        <v>0.61111111111111105</v>
      </c>
      <c r="D22" s="145"/>
      <c r="E22" s="142" t="s">
        <v>192</v>
      </c>
      <c r="F22" s="143"/>
      <c r="G22" s="63">
        <v>0.67361111111111116</v>
      </c>
      <c r="H22" s="146"/>
      <c r="I22" s="147"/>
      <c r="J22" s="53" t="s">
        <v>3</v>
      </c>
      <c r="K22" s="166" t="s">
        <v>4</v>
      </c>
      <c r="L22" s="147"/>
      <c r="M22" s="148" t="s">
        <v>3</v>
      </c>
      <c r="N22" s="149"/>
      <c r="O22" s="167" t="s">
        <v>193</v>
      </c>
      <c r="P22" s="168"/>
      <c r="Q22" s="35"/>
      <c r="R22" s="28"/>
      <c r="S22" s="28"/>
      <c r="T22" s="29"/>
      <c r="U22" s="140" t="s">
        <v>93</v>
      </c>
      <c r="V22" s="141"/>
      <c r="W22" s="35"/>
      <c r="X22" s="35"/>
      <c r="Y22" s="35"/>
      <c r="Z22" s="36"/>
    </row>
    <row r="23" spans="1:26" x14ac:dyDescent="0.2">
      <c r="A23" s="142" t="s">
        <v>94</v>
      </c>
      <c r="B23" s="143"/>
      <c r="C23" s="144">
        <v>0.61805555555555558</v>
      </c>
      <c r="D23" s="145"/>
      <c r="E23" s="169" t="s">
        <v>194</v>
      </c>
      <c r="F23" s="160"/>
      <c r="G23" s="64">
        <v>0.6743055555555556</v>
      </c>
      <c r="H23" s="146" t="s">
        <v>81</v>
      </c>
      <c r="I23" s="147"/>
      <c r="J23" s="106">
        <v>1525</v>
      </c>
      <c r="K23" s="170" t="s">
        <v>77</v>
      </c>
      <c r="L23" s="171"/>
      <c r="M23" s="159">
        <v>1584</v>
      </c>
      <c r="N23" s="161"/>
      <c r="O23" s="164" t="s">
        <v>195</v>
      </c>
      <c r="P23" s="165"/>
      <c r="Q23" s="38"/>
      <c r="R23" s="28">
        <v>10</v>
      </c>
      <c r="S23" s="28"/>
      <c r="T23" s="29"/>
      <c r="U23" s="152" t="s">
        <v>95</v>
      </c>
      <c r="V23" s="153"/>
      <c r="W23" s="35"/>
      <c r="X23" s="35">
        <v>80</v>
      </c>
      <c r="Y23" s="35"/>
      <c r="Z23" s="36"/>
    </row>
    <row r="24" spans="1:26" ht="14.25" customHeight="1" x14ac:dyDescent="0.2">
      <c r="A24" s="142" t="s">
        <v>196</v>
      </c>
      <c r="B24" s="143"/>
      <c r="C24" s="144"/>
      <c r="D24" s="145"/>
      <c r="E24" s="142" t="s">
        <v>96</v>
      </c>
      <c r="F24" s="143"/>
      <c r="G24" s="64">
        <v>0.67708333333333337</v>
      </c>
      <c r="H24" s="146" t="s">
        <v>97</v>
      </c>
      <c r="I24" s="147"/>
      <c r="J24" s="53">
        <v>1549</v>
      </c>
      <c r="K24" s="170" t="s">
        <v>197</v>
      </c>
      <c r="L24" s="171"/>
      <c r="M24" s="159">
        <v>1518</v>
      </c>
      <c r="N24" s="161"/>
      <c r="O24" s="164" t="s">
        <v>45</v>
      </c>
      <c r="P24" s="165"/>
      <c r="Q24" s="53"/>
      <c r="R24" s="28"/>
      <c r="S24" s="28"/>
      <c r="T24" s="29"/>
      <c r="U24" s="140" t="s">
        <v>98</v>
      </c>
      <c r="V24" s="141"/>
      <c r="W24" s="32"/>
      <c r="X24" s="32"/>
      <c r="Y24" s="32"/>
      <c r="Z24" s="36"/>
    </row>
    <row r="25" spans="1:26" ht="15" customHeight="1" x14ac:dyDescent="0.2">
      <c r="A25" s="142"/>
      <c r="B25" s="143"/>
      <c r="C25" s="144"/>
      <c r="D25" s="145"/>
      <c r="E25" s="142" t="s">
        <v>99</v>
      </c>
      <c r="F25" s="143"/>
      <c r="G25" s="110" t="s">
        <v>1024</v>
      </c>
      <c r="H25" s="146" t="s">
        <v>100</v>
      </c>
      <c r="I25" s="147"/>
      <c r="J25" s="28"/>
      <c r="K25" s="166" t="s">
        <v>101</v>
      </c>
      <c r="L25" s="147"/>
      <c r="M25" s="172"/>
      <c r="N25" s="173"/>
      <c r="O25" s="164" t="s">
        <v>198</v>
      </c>
      <c r="P25" s="165"/>
      <c r="Q25" s="28"/>
      <c r="R25" s="28"/>
      <c r="S25" s="28"/>
      <c r="T25" s="29"/>
      <c r="U25" s="140" t="s">
        <v>102</v>
      </c>
      <c r="V25" s="174"/>
      <c r="W25" s="174"/>
      <c r="X25" s="174"/>
      <c r="Y25" s="174"/>
      <c r="Z25" s="175"/>
    </row>
    <row r="26" spans="1:26" x14ac:dyDescent="0.2">
      <c r="A26" s="191" t="s">
        <v>199</v>
      </c>
      <c r="B26" s="192"/>
      <c r="C26" s="144"/>
      <c r="D26" s="145"/>
      <c r="E26" s="142" t="s">
        <v>82</v>
      </c>
      <c r="F26" s="143"/>
      <c r="G26" s="65"/>
      <c r="H26" s="146" t="s">
        <v>103</v>
      </c>
      <c r="I26" s="147"/>
      <c r="J26" s="33">
        <v>1590</v>
      </c>
      <c r="K26" s="166" t="s">
        <v>104</v>
      </c>
      <c r="L26" s="147"/>
      <c r="M26" s="148">
        <v>1492</v>
      </c>
      <c r="N26" s="149"/>
      <c r="O26" s="176" t="s">
        <v>200</v>
      </c>
      <c r="P26" s="177"/>
      <c r="Q26" s="38"/>
      <c r="R26" s="28"/>
      <c r="S26" s="28"/>
      <c r="T26" s="29"/>
      <c r="U26" s="178" t="s">
        <v>239</v>
      </c>
      <c r="V26" s="179"/>
      <c r="W26" s="179"/>
      <c r="X26" s="179"/>
      <c r="Y26" s="179"/>
      <c r="Z26" s="180"/>
    </row>
    <row r="27" spans="1:26" x14ac:dyDescent="0.2">
      <c r="A27" s="169" t="s">
        <v>201</v>
      </c>
      <c r="B27" s="160"/>
      <c r="C27" s="144"/>
      <c r="D27" s="145"/>
      <c r="E27" s="142" t="s">
        <v>105</v>
      </c>
      <c r="F27" s="143"/>
      <c r="G27" s="66"/>
      <c r="H27" s="187"/>
      <c r="I27" s="188"/>
      <c r="J27" s="188"/>
      <c r="K27" s="188"/>
      <c r="L27" s="188"/>
      <c r="M27" s="188"/>
      <c r="N27" s="189"/>
      <c r="O27" s="190" t="s">
        <v>202</v>
      </c>
      <c r="P27" s="168"/>
      <c r="Q27" s="38">
        <v>75</v>
      </c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103</v>
      </c>
      <c r="B28" s="143"/>
      <c r="C28" s="144">
        <v>0.63541666666666663</v>
      </c>
      <c r="D28" s="145"/>
      <c r="E28" s="142" t="s">
        <v>106</v>
      </c>
      <c r="F28" s="143"/>
      <c r="G28" s="67">
        <v>60</v>
      </c>
      <c r="H28" s="187" t="s">
        <v>107</v>
      </c>
      <c r="I28" s="188"/>
      <c r="J28" s="189"/>
      <c r="K28" s="166">
        <v>2263.17</v>
      </c>
      <c r="L28" s="162"/>
      <c r="M28" s="162"/>
      <c r="N28" s="163"/>
      <c r="O28" s="167" t="s">
        <v>203</v>
      </c>
      <c r="P28" s="168"/>
      <c r="Q28" s="38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108</v>
      </c>
      <c r="B29" s="143"/>
      <c r="C29" s="193">
        <v>53</v>
      </c>
      <c r="D29" s="194"/>
      <c r="E29" s="142" t="s">
        <v>109</v>
      </c>
      <c r="F29" s="143"/>
      <c r="G29" s="67">
        <v>439</v>
      </c>
      <c r="H29" s="187" t="s">
        <v>110</v>
      </c>
      <c r="I29" s="188"/>
      <c r="J29" s="189"/>
      <c r="K29" s="166">
        <v>2263.5100000000002</v>
      </c>
      <c r="L29" s="162"/>
      <c r="M29" s="162"/>
      <c r="N29" s="163"/>
      <c r="O29" s="195" t="s">
        <v>204</v>
      </c>
      <c r="P29" s="196"/>
      <c r="Q29" s="53"/>
      <c r="R29" s="28"/>
      <c r="S29" s="28"/>
      <c r="T29" s="29"/>
      <c r="U29" s="181"/>
      <c r="V29" s="182"/>
      <c r="W29" s="182"/>
      <c r="X29" s="182"/>
      <c r="Y29" s="182"/>
      <c r="Z29" s="183"/>
    </row>
    <row r="30" spans="1:26" x14ac:dyDescent="0.2">
      <c r="A30" s="142" t="s">
        <v>111</v>
      </c>
      <c r="B30" s="143"/>
      <c r="C30" s="193"/>
      <c r="D30" s="194"/>
      <c r="E30" s="142" t="s">
        <v>112</v>
      </c>
      <c r="F30" s="143"/>
      <c r="G30" s="67">
        <v>809</v>
      </c>
      <c r="H30" s="187" t="s">
        <v>113</v>
      </c>
      <c r="I30" s="188"/>
      <c r="J30" s="189"/>
      <c r="K30" s="166">
        <v>3400</v>
      </c>
      <c r="L30" s="162"/>
      <c r="M30" s="162"/>
      <c r="N30" s="163"/>
      <c r="O30" s="195" t="s">
        <v>205</v>
      </c>
      <c r="P30" s="196"/>
      <c r="R30" s="53"/>
      <c r="S30" s="28"/>
      <c r="T30" s="29"/>
      <c r="U30" s="181"/>
      <c r="V30" s="182"/>
      <c r="W30" s="182"/>
      <c r="X30" s="182"/>
      <c r="Y30" s="182"/>
      <c r="Z30" s="183"/>
    </row>
    <row r="31" spans="1:26" ht="15" thickBot="1" x14ac:dyDescent="0.25">
      <c r="A31" s="197" t="s">
        <v>114</v>
      </c>
      <c r="B31" s="198"/>
      <c r="C31" s="193">
        <v>80</v>
      </c>
      <c r="D31" s="194"/>
      <c r="E31" s="199" t="s">
        <v>206</v>
      </c>
      <c r="F31" s="200"/>
      <c r="G31" s="68">
        <v>1248</v>
      </c>
      <c r="H31" s="199" t="s">
        <v>115</v>
      </c>
      <c r="I31" s="201"/>
      <c r="J31" s="200"/>
      <c r="K31" s="202">
        <f>3400/26.02</f>
        <v>130.66871637202152</v>
      </c>
      <c r="L31" s="203"/>
      <c r="M31" s="203"/>
      <c r="N31" s="204"/>
      <c r="O31" s="197" t="s">
        <v>207</v>
      </c>
      <c r="P31" s="198"/>
      <c r="Q31" s="47"/>
      <c r="R31" s="47"/>
      <c r="S31" s="47"/>
      <c r="T31" s="48"/>
      <c r="U31" s="184"/>
      <c r="V31" s="185"/>
      <c r="W31" s="185"/>
      <c r="X31" s="185"/>
      <c r="Y31" s="185"/>
      <c r="Z31" s="186"/>
    </row>
    <row r="32" spans="1:26" x14ac:dyDescent="0.2">
      <c r="A32" s="69" t="s">
        <v>116</v>
      </c>
      <c r="B32" s="70" t="s">
        <v>48</v>
      </c>
      <c r="C32" s="71"/>
      <c r="D32" s="71"/>
      <c r="E32" s="71" t="s">
        <v>117</v>
      </c>
      <c r="F32" s="71" t="s">
        <v>118</v>
      </c>
      <c r="G32" s="71" t="s">
        <v>119</v>
      </c>
      <c r="H32" s="71" t="s">
        <v>120</v>
      </c>
      <c r="I32" s="72" t="s">
        <v>121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</row>
    <row r="33" spans="1:26" x14ac:dyDescent="0.2">
      <c r="A33" s="69" t="s">
        <v>122</v>
      </c>
      <c r="B33" s="75" t="s">
        <v>123</v>
      </c>
      <c r="C33" s="76" t="s">
        <v>124</v>
      </c>
      <c r="D33" s="76" t="s">
        <v>125</v>
      </c>
      <c r="E33" s="76" t="s">
        <v>124</v>
      </c>
      <c r="F33" s="76" t="s">
        <v>124</v>
      </c>
      <c r="G33" s="76" t="s">
        <v>123</v>
      </c>
      <c r="H33" s="76" t="s">
        <v>124</v>
      </c>
      <c r="I33" s="77" t="s">
        <v>124</v>
      </c>
      <c r="J33" s="73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126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74"/>
      <c r="M34" s="78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spans="1:26" x14ac:dyDescent="0.2">
      <c r="A35" s="73" t="s">
        <v>56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S35" s="74"/>
      <c r="T35" s="78"/>
      <c r="U35" s="74"/>
      <c r="V35" s="74"/>
      <c r="W35" s="74"/>
      <c r="X35" s="74"/>
      <c r="Y35" s="74"/>
      <c r="Z35" s="74"/>
    </row>
    <row r="36" spans="1:26" x14ac:dyDescent="0.2">
      <c r="A36" s="73" t="s">
        <v>57</v>
      </c>
      <c r="B36" s="73"/>
      <c r="C36" s="73"/>
      <c r="D36" s="73"/>
      <c r="E36" s="73"/>
      <c r="F36" s="73"/>
      <c r="G36" s="73"/>
      <c r="H36" s="73"/>
      <c r="I36" s="73"/>
      <c r="J36" s="73"/>
      <c r="K36" s="74"/>
      <c r="L36" s="74"/>
      <c r="M36" s="78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spans="1:26" x14ac:dyDescent="0.2">
      <c r="A37" s="73" t="s">
        <v>208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209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73" t="s">
        <v>58</v>
      </c>
      <c r="B39" s="73"/>
      <c r="C39" s="73"/>
      <c r="D39" s="73"/>
      <c r="E39" s="73"/>
      <c r="F39" s="73"/>
      <c r="G39" s="73"/>
      <c r="H39" s="73"/>
      <c r="I39" s="73"/>
      <c r="J39" s="73"/>
    </row>
    <row r="40" spans="1:26" x14ac:dyDescent="0.2">
      <c r="A40" s="93" t="s">
        <v>210</v>
      </c>
      <c r="C40" s="74"/>
      <c r="D40" s="74" t="s">
        <v>211</v>
      </c>
      <c r="E40" s="90" t="s">
        <v>212</v>
      </c>
      <c r="G40" s="74" t="s">
        <v>213</v>
      </c>
      <c r="H40" s="90" t="s">
        <v>214</v>
      </c>
      <c r="I40" s="90" t="s">
        <v>216</v>
      </c>
      <c r="J40" s="90" t="s">
        <v>134</v>
      </c>
      <c r="T40" s="93" t="s">
        <v>217</v>
      </c>
      <c r="U40" s="90" t="s">
        <v>157</v>
      </c>
    </row>
  </sheetData>
  <mergeCells count="140">
    <mergeCell ref="O29:P29"/>
    <mergeCell ref="A31:B31"/>
    <mergeCell ref="C31:D31"/>
    <mergeCell ref="E31:F31"/>
    <mergeCell ref="H31:J31"/>
    <mergeCell ref="K31:N31"/>
    <mergeCell ref="O31:P31"/>
    <mergeCell ref="A30:B30"/>
    <mergeCell ref="C30:D30"/>
    <mergeCell ref="E30:F30"/>
    <mergeCell ref="H30:J30"/>
    <mergeCell ref="K30:N30"/>
    <mergeCell ref="O30:P30"/>
    <mergeCell ref="O26:P26"/>
    <mergeCell ref="U26:Z31"/>
    <mergeCell ref="A27:B27"/>
    <mergeCell ref="C27:D27"/>
    <mergeCell ref="E27:F27"/>
    <mergeCell ref="H27:N27"/>
    <mergeCell ref="O27:P27"/>
    <mergeCell ref="A28:B28"/>
    <mergeCell ref="C28:D28"/>
    <mergeCell ref="E28:F28"/>
    <mergeCell ref="A26:B26"/>
    <mergeCell ref="C26:D26"/>
    <mergeCell ref="E26:F26"/>
    <mergeCell ref="H26:I26"/>
    <mergeCell ref="K26:L26"/>
    <mergeCell ref="M26:N26"/>
    <mergeCell ref="H28:J28"/>
    <mergeCell ref="K28:N28"/>
    <mergeCell ref="O28:P28"/>
    <mergeCell ref="A29:B29"/>
    <mergeCell ref="C29:D29"/>
    <mergeCell ref="E29:F29"/>
    <mergeCell ref="H29:J29"/>
    <mergeCell ref="K29:N29"/>
    <mergeCell ref="O24:P24"/>
    <mergeCell ref="U24:V24"/>
    <mergeCell ref="A25:B25"/>
    <mergeCell ref="C25:D25"/>
    <mergeCell ref="E25:F25"/>
    <mergeCell ref="H25:I25"/>
    <mergeCell ref="K25:L25"/>
    <mergeCell ref="M25:N25"/>
    <mergeCell ref="O25:P25"/>
    <mergeCell ref="U25:Z25"/>
    <mergeCell ref="A24:B24"/>
    <mergeCell ref="C24:D24"/>
    <mergeCell ref="E24:F24"/>
    <mergeCell ref="H24:I24"/>
    <mergeCell ref="K24:L24"/>
    <mergeCell ref="M24:N24"/>
    <mergeCell ref="O22:P22"/>
    <mergeCell ref="U22:V22"/>
    <mergeCell ref="A23:B23"/>
    <mergeCell ref="C23:D23"/>
    <mergeCell ref="E23:F23"/>
    <mergeCell ref="H23:I23"/>
    <mergeCell ref="K23:L23"/>
    <mergeCell ref="M23:N23"/>
    <mergeCell ref="O23:P23"/>
    <mergeCell ref="U23:V23"/>
    <mergeCell ref="A22:B22"/>
    <mergeCell ref="C22:D22"/>
    <mergeCell ref="E22:F22"/>
    <mergeCell ref="H22:I22"/>
    <mergeCell ref="K22:L22"/>
    <mergeCell ref="M22:N22"/>
    <mergeCell ref="A21:B21"/>
    <mergeCell ref="C21:D21"/>
    <mergeCell ref="E21:F21"/>
    <mergeCell ref="H21:N21"/>
    <mergeCell ref="O21:P21"/>
    <mergeCell ref="U21:V21"/>
    <mergeCell ref="C20:D20"/>
    <mergeCell ref="E20:F20"/>
    <mergeCell ref="H20:I20"/>
    <mergeCell ref="K20:L20"/>
    <mergeCell ref="M20:N20"/>
    <mergeCell ref="U20:V20"/>
    <mergeCell ref="A19:B19"/>
    <mergeCell ref="C19:D19"/>
    <mergeCell ref="E19:F19"/>
    <mergeCell ref="H19:I19"/>
    <mergeCell ref="K19:L19"/>
    <mergeCell ref="M19:N19"/>
    <mergeCell ref="O19:O20"/>
    <mergeCell ref="U19:V19"/>
    <mergeCell ref="A20:B20"/>
    <mergeCell ref="O16:P16"/>
    <mergeCell ref="U16:V16"/>
    <mergeCell ref="A17:B17"/>
    <mergeCell ref="C17:D17"/>
    <mergeCell ref="E17:F17"/>
    <mergeCell ref="H17:I17"/>
    <mergeCell ref="K17:L17"/>
    <mergeCell ref="M17:N17"/>
    <mergeCell ref="O17:O18"/>
    <mergeCell ref="U17:V17"/>
    <mergeCell ref="A16:B16"/>
    <mergeCell ref="C16:D16"/>
    <mergeCell ref="E16:F16"/>
    <mergeCell ref="H16:I16"/>
    <mergeCell ref="K16:L16"/>
    <mergeCell ref="M16:N16"/>
    <mergeCell ref="U18:V18"/>
    <mergeCell ref="A18:B18"/>
    <mergeCell ref="C18:D18"/>
    <mergeCell ref="E18:F18"/>
    <mergeCell ref="H18:I18"/>
    <mergeCell ref="K18:L18"/>
    <mergeCell ref="M18:N18"/>
    <mergeCell ref="R4:T4"/>
    <mergeCell ref="U4:X4"/>
    <mergeCell ref="Y4:Z4"/>
    <mergeCell ref="A15:G15"/>
    <mergeCell ref="H15:N15"/>
    <mergeCell ref="O15:T15"/>
    <mergeCell ref="U15:Z15"/>
    <mergeCell ref="R3:T3"/>
    <mergeCell ref="U3:X3"/>
    <mergeCell ref="Y3:Z3"/>
    <mergeCell ref="D4:E4"/>
    <mergeCell ref="F4:G4"/>
    <mergeCell ref="H4:I4"/>
    <mergeCell ref="J4:K4"/>
    <mergeCell ref="L4:M4"/>
    <mergeCell ref="N4:O4"/>
    <mergeCell ref="P4:Q4"/>
    <mergeCell ref="A2:B2"/>
    <mergeCell ref="E2:F2"/>
    <mergeCell ref="P2:V2"/>
    <mergeCell ref="D3:E3"/>
    <mergeCell ref="F3:G3"/>
    <mergeCell ref="H3:I3"/>
    <mergeCell ref="J3:K3"/>
    <mergeCell ref="L3:M3"/>
    <mergeCell ref="N3:O3"/>
    <mergeCell ref="P3:Q3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4"/>
  <sheetViews>
    <sheetView workbookViewId="0">
      <selection activeCell="A14" sqref="A14"/>
    </sheetView>
  </sheetViews>
  <sheetFormatPr defaultRowHeight="14.25" x14ac:dyDescent="0.2"/>
  <cols>
    <col min="1" max="9" width="9" style="90"/>
    <col min="10" max="10" width="11.25" style="90" customWidth="1"/>
    <col min="11" max="16384" width="9" style="90"/>
  </cols>
  <sheetData>
    <row r="2" spans="1:26" ht="15" thickBot="1" x14ac:dyDescent="0.25">
      <c r="A2" s="113"/>
      <c r="B2" s="113"/>
      <c r="C2" s="15"/>
      <c r="D2" s="15"/>
      <c r="E2" s="113" t="s">
        <v>26</v>
      </c>
      <c r="F2" s="113"/>
      <c r="G2" s="15"/>
      <c r="H2" s="16" t="s">
        <v>158</v>
      </c>
      <c r="J2" s="15"/>
      <c r="K2" s="15" t="s">
        <v>159</v>
      </c>
      <c r="L2" s="17"/>
      <c r="M2" s="18"/>
      <c r="N2" s="19"/>
      <c r="O2" s="19"/>
      <c r="P2" s="114" t="s">
        <v>1017</v>
      </c>
      <c r="Q2" s="114"/>
      <c r="R2" s="114"/>
      <c r="S2" s="114"/>
      <c r="T2" s="114"/>
      <c r="U2" s="114"/>
      <c r="V2" s="114"/>
      <c r="W2" s="20"/>
      <c r="X2" s="20"/>
      <c r="Y2" s="18"/>
      <c r="Z2" s="18"/>
    </row>
    <row r="3" spans="1:26" ht="15" thickBot="1" x14ac:dyDescent="0.25">
      <c r="A3" s="21" t="s">
        <v>27</v>
      </c>
      <c r="B3" s="98" t="s">
        <v>28</v>
      </c>
      <c r="C3" s="98" t="s">
        <v>29</v>
      </c>
      <c r="D3" s="115" t="s">
        <v>30</v>
      </c>
      <c r="E3" s="116"/>
      <c r="F3" s="115" t="s">
        <v>161</v>
      </c>
      <c r="G3" s="116"/>
      <c r="H3" s="115" t="s">
        <v>31</v>
      </c>
      <c r="I3" s="116"/>
      <c r="J3" s="115" t="s">
        <v>32</v>
      </c>
      <c r="K3" s="116"/>
      <c r="L3" s="115" t="s">
        <v>33</v>
      </c>
      <c r="M3" s="116"/>
      <c r="N3" s="115"/>
      <c r="O3" s="116"/>
      <c r="P3" s="115"/>
      <c r="Q3" s="116"/>
      <c r="R3" s="115"/>
      <c r="S3" s="132"/>
      <c r="T3" s="116"/>
      <c r="U3" s="115" t="s">
        <v>34</v>
      </c>
      <c r="V3" s="132"/>
      <c r="W3" s="132"/>
      <c r="X3" s="132"/>
      <c r="Y3" s="132" t="s">
        <v>35</v>
      </c>
      <c r="Z3" s="133"/>
    </row>
    <row r="4" spans="1:26" x14ac:dyDescent="0.2">
      <c r="A4" s="1" t="s">
        <v>1025</v>
      </c>
      <c r="B4" s="22" t="s">
        <v>1026</v>
      </c>
      <c r="C4" s="23">
        <v>6</v>
      </c>
      <c r="D4" s="134">
        <v>47</v>
      </c>
      <c r="E4" s="135"/>
      <c r="F4" s="117" t="s">
        <v>1028</v>
      </c>
      <c r="G4" s="119"/>
      <c r="H4" s="117" t="s">
        <v>503</v>
      </c>
      <c r="I4" s="119"/>
      <c r="J4" s="136" t="s">
        <v>684</v>
      </c>
      <c r="K4" s="137"/>
      <c r="L4" s="136" t="s">
        <v>685</v>
      </c>
      <c r="M4" s="137"/>
      <c r="N4" s="117"/>
      <c r="O4" s="119"/>
      <c r="P4" s="117"/>
      <c r="Q4" s="119"/>
      <c r="R4" s="117"/>
      <c r="S4" s="118"/>
      <c r="T4" s="119"/>
      <c r="U4" s="120">
        <v>25.9</v>
      </c>
      <c r="V4" s="121"/>
      <c r="W4" s="121"/>
      <c r="X4" s="121"/>
      <c r="Y4" s="121">
        <v>25.9</v>
      </c>
      <c r="Z4" s="122"/>
    </row>
    <row r="5" spans="1:26" x14ac:dyDescent="0.2">
      <c r="A5" s="24" t="s">
        <v>36</v>
      </c>
      <c r="B5" s="25" t="s">
        <v>37</v>
      </c>
      <c r="C5" s="26" t="s">
        <v>38</v>
      </c>
      <c r="D5" s="26" t="s">
        <v>39</v>
      </c>
      <c r="E5" s="26" t="s">
        <v>40</v>
      </c>
      <c r="F5" s="26" t="s">
        <v>41</v>
      </c>
      <c r="G5" s="26" t="s">
        <v>42</v>
      </c>
      <c r="H5" s="26" t="s">
        <v>43</v>
      </c>
      <c r="I5" s="26" t="s">
        <v>44</v>
      </c>
      <c r="J5" s="26" t="s">
        <v>45</v>
      </c>
      <c r="K5" s="26" t="s">
        <v>46</v>
      </c>
      <c r="L5" s="26" t="s">
        <v>47</v>
      </c>
      <c r="M5" s="26" t="s">
        <v>48</v>
      </c>
      <c r="N5" s="26" t="s">
        <v>49</v>
      </c>
      <c r="O5" s="26" t="s">
        <v>50</v>
      </c>
      <c r="P5" s="26" t="s">
        <v>51</v>
      </c>
      <c r="Q5" s="26" t="s">
        <v>52</v>
      </c>
      <c r="R5" s="25" t="s">
        <v>53</v>
      </c>
      <c r="S5" s="27" t="s">
        <v>162</v>
      </c>
      <c r="T5" s="27" t="s">
        <v>163</v>
      </c>
      <c r="U5" s="28"/>
      <c r="V5" s="28"/>
      <c r="W5" s="28"/>
      <c r="X5" s="28" t="s">
        <v>0</v>
      </c>
      <c r="Y5" s="28" t="s">
        <v>1</v>
      </c>
      <c r="Z5" s="29" t="s">
        <v>2</v>
      </c>
    </row>
    <row r="6" spans="1:26" ht="27" x14ac:dyDescent="0.2">
      <c r="A6" s="2" t="s">
        <v>54</v>
      </c>
      <c r="B6" s="30" t="s">
        <v>492</v>
      </c>
      <c r="C6" s="30" t="s">
        <v>493</v>
      </c>
      <c r="D6" s="30" t="s">
        <v>1029</v>
      </c>
      <c r="E6" s="30" t="s">
        <v>313</v>
      </c>
      <c r="F6" s="85" t="s">
        <v>250</v>
      </c>
      <c r="G6" s="85" t="s">
        <v>166</v>
      </c>
      <c r="H6" s="85" t="s">
        <v>167</v>
      </c>
      <c r="I6" s="85" t="s">
        <v>496</v>
      </c>
      <c r="J6" s="85" t="s">
        <v>497</v>
      </c>
      <c r="K6" s="85" t="s">
        <v>543</v>
      </c>
      <c r="L6" s="85" t="s">
        <v>170</v>
      </c>
      <c r="M6" s="85"/>
      <c r="N6" s="85" t="s">
        <v>252</v>
      </c>
      <c r="O6" s="85" t="s">
        <v>253</v>
      </c>
      <c r="P6" s="85" t="s">
        <v>171</v>
      </c>
      <c r="Q6" s="85" t="s">
        <v>172</v>
      </c>
      <c r="R6" s="85" t="s">
        <v>1030</v>
      </c>
      <c r="S6" s="32"/>
      <c r="T6" s="32"/>
      <c r="U6" s="32"/>
      <c r="V6" s="32"/>
      <c r="W6" s="32"/>
      <c r="X6" s="33">
        <v>16</v>
      </c>
      <c r="Y6" s="33"/>
      <c r="Z6" s="34">
        <v>1.5</v>
      </c>
    </row>
    <row r="7" spans="1:26" ht="28.5" x14ac:dyDescent="0.2">
      <c r="A7" s="35" t="s">
        <v>174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1"/>
      <c r="P7" s="35"/>
      <c r="Q7" s="35"/>
      <c r="R7" s="35"/>
      <c r="S7" s="32"/>
      <c r="T7" s="32"/>
      <c r="U7" s="32"/>
      <c r="V7" s="32"/>
      <c r="W7" s="32"/>
      <c r="X7" s="32"/>
      <c r="Y7" s="32"/>
      <c r="Z7" s="36"/>
    </row>
    <row r="8" spans="1:26" ht="27" x14ac:dyDescent="0.2">
      <c r="A8" s="2" t="s">
        <v>55</v>
      </c>
      <c r="B8" s="30" t="s">
        <v>702</v>
      </c>
      <c r="C8" s="30" t="s">
        <v>544</v>
      </c>
      <c r="D8" s="30" t="s">
        <v>1029</v>
      </c>
      <c r="E8" s="30" t="s">
        <v>313</v>
      </c>
      <c r="F8" s="85" t="s">
        <v>250</v>
      </c>
      <c r="G8" s="85" t="s">
        <v>166</v>
      </c>
      <c r="H8" s="85" t="s">
        <v>167</v>
      </c>
      <c r="I8" s="85" t="s">
        <v>496</v>
      </c>
      <c r="J8" s="85" t="s">
        <v>497</v>
      </c>
      <c r="K8" s="85" t="s">
        <v>543</v>
      </c>
      <c r="L8" s="85" t="s">
        <v>170</v>
      </c>
      <c r="M8" s="85"/>
      <c r="N8" s="85" t="s">
        <v>252</v>
      </c>
      <c r="O8" s="85" t="s">
        <v>253</v>
      </c>
      <c r="P8" s="85" t="s">
        <v>171</v>
      </c>
      <c r="Q8" s="85" t="s">
        <v>172</v>
      </c>
      <c r="R8" s="30" t="s">
        <v>577</v>
      </c>
      <c r="S8" s="32"/>
      <c r="T8" s="32"/>
      <c r="U8" s="28"/>
      <c r="V8" s="28"/>
      <c r="W8" s="38"/>
      <c r="X8" s="40"/>
      <c r="Y8" s="40"/>
      <c r="Z8" s="42"/>
    </row>
    <row r="9" spans="1:26" ht="27" x14ac:dyDescent="0.2">
      <c r="A9" s="2" t="s">
        <v>176</v>
      </c>
      <c r="B9" s="3"/>
      <c r="C9" s="3">
        <v>0.82399999999999995</v>
      </c>
      <c r="D9" s="35">
        <v>0.33</v>
      </c>
      <c r="E9" s="37">
        <v>0.32</v>
      </c>
      <c r="F9" s="35">
        <v>2.8000000000000001E-2</v>
      </c>
      <c r="G9" s="35">
        <v>8.2000000000000007E-3</v>
      </c>
      <c r="H9" s="35">
        <v>4.04</v>
      </c>
      <c r="I9" s="35">
        <v>4.7699999999999996</v>
      </c>
      <c r="J9" s="35">
        <v>1.8640000000000001</v>
      </c>
      <c r="K9" s="35">
        <v>6.01</v>
      </c>
      <c r="L9" s="35">
        <v>0.3</v>
      </c>
      <c r="M9" s="35"/>
      <c r="N9" s="35">
        <v>0.112</v>
      </c>
      <c r="O9" s="35">
        <v>0.26</v>
      </c>
      <c r="P9" s="35">
        <v>1.5E-3</v>
      </c>
      <c r="Q9" s="35">
        <v>7.4999999999999997E-3</v>
      </c>
      <c r="R9" s="38">
        <v>2.9000000000000001E-2</v>
      </c>
      <c r="S9" s="39"/>
      <c r="T9" s="38"/>
      <c r="X9" s="90">
        <v>23.3</v>
      </c>
      <c r="Y9" s="90">
        <v>227</v>
      </c>
      <c r="Z9" s="90">
        <v>4.8</v>
      </c>
    </row>
    <row r="10" spans="1:26" ht="27" x14ac:dyDescent="0.2">
      <c r="A10" s="2" t="s">
        <v>56</v>
      </c>
      <c r="B10" s="38"/>
      <c r="C10" s="91"/>
      <c r="D10" s="40"/>
      <c r="E10" s="38"/>
      <c r="F10" s="38"/>
      <c r="G10" s="38"/>
      <c r="H10" s="38"/>
      <c r="I10" s="38"/>
      <c r="J10" s="38"/>
      <c r="K10" s="41"/>
      <c r="L10" s="41"/>
      <c r="N10" s="104"/>
      <c r="O10" s="104"/>
      <c r="P10" s="104"/>
      <c r="Q10" s="104"/>
      <c r="R10" s="38"/>
      <c r="S10" s="41"/>
      <c r="T10" s="38"/>
      <c r="U10" s="38"/>
      <c r="V10" s="35"/>
      <c r="W10" s="35"/>
      <c r="X10" s="35"/>
      <c r="Y10" s="35"/>
      <c r="Z10" s="38"/>
    </row>
    <row r="11" spans="1:26" ht="27" x14ac:dyDescent="0.2">
      <c r="A11" s="2" t="s">
        <v>57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41"/>
    </row>
    <row r="12" spans="1:26" ht="27" x14ac:dyDescent="0.2">
      <c r="A12" s="2" t="s">
        <v>177</v>
      </c>
      <c r="B12" s="38"/>
      <c r="C12" s="38"/>
      <c r="D12" s="38"/>
      <c r="E12" s="38"/>
      <c r="F12" s="38"/>
      <c r="G12" s="38"/>
      <c r="H12" s="38"/>
      <c r="I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27" x14ac:dyDescent="0.2">
      <c r="A13" s="2" t="s">
        <v>177</v>
      </c>
      <c r="B13" s="38"/>
      <c r="C13" s="38">
        <v>0.87</v>
      </c>
      <c r="D13" s="38">
        <v>0.33</v>
      </c>
      <c r="E13" s="79">
        <v>0.32</v>
      </c>
      <c r="F13" s="38">
        <v>2.9000000000000001E-2</v>
      </c>
      <c r="G13" s="38">
        <v>5.1000000000000004E-3</v>
      </c>
      <c r="H13" s="38">
        <v>4.0599999999999996</v>
      </c>
      <c r="I13" s="38">
        <v>4.82</v>
      </c>
      <c r="J13" s="38">
        <v>1.87</v>
      </c>
      <c r="K13" s="38">
        <v>6.15</v>
      </c>
      <c r="L13" s="38">
        <v>0.3</v>
      </c>
      <c r="M13" s="38"/>
      <c r="N13" s="35">
        <v>0.11</v>
      </c>
      <c r="O13" s="35">
        <v>0.26</v>
      </c>
      <c r="P13" s="35">
        <v>1.1000000000000001E-3</v>
      </c>
      <c r="Q13" s="35">
        <v>7.4999999999999997E-3</v>
      </c>
      <c r="R13" s="38">
        <v>1.7000000000000001E-2</v>
      </c>
      <c r="S13" s="38"/>
      <c r="T13" s="38"/>
      <c r="U13" s="28"/>
      <c r="V13" s="28"/>
      <c r="W13" s="28"/>
      <c r="X13" s="40">
        <v>15</v>
      </c>
      <c r="Y13" s="40">
        <v>123</v>
      </c>
      <c r="Z13" s="42">
        <v>0.4</v>
      </c>
    </row>
    <row r="14" spans="1:26" ht="15" thickBot="1" x14ac:dyDescent="0.25">
      <c r="A14" s="43" t="s">
        <v>58</v>
      </c>
      <c r="B14" s="44">
        <v>0.78</v>
      </c>
      <c r="C14" s="44">
        <v>0.88</v>
      </c>
      <c r="D14" s="44">
        <v>0.33</v>
      </c>
      <c r="E14" s="44">
        <v>0.32</v>
      </c>
      <c r="F14" s="44">
        <v>2.8000000000000001E-2</v>
      </c>
      <c r="G14" s="44">
        <v>5.0000000000000001E-3</v>
      </c>
      <c r="H14" s="45">
        <v>4.08</v>
      </c>
      <c r="I14" s="44">
        <v>4.82</v>
      </c>
      <c r="J14" s="44">
        <v>1.86</v>
      </c>
      <c r="K14" s="44">
        <v>6.15</v>
      </c>
      <c r="L14" s="44">
        <v>0.3</v>
      </c>
      <c r="M14" s="41"/>
      <c r="N14" s="38">
        <v>0.11</v>
      </c>
      <c r="O14" s="38">
        <v>0.26</v>
      </c>
      <c r="P14" s="38">
        <v>1.1000000000000001E-3</v>
      </c>
      <c r="Q14" s="38">
        <v>7.4000000000000003E-3</v>
      </c>
      <c r="R14" s="38">
        <v>1.4999999999999999E-2</v>
      </c>
      <c r="S14" s="44"/>
      <c r="T14" s="44"/>
      <c r="U14" s="46"/>
      <c r="V14" s="46"/>
      <c r="W14" s="46"/>
      <c r="X14" s="47"/>
      <c r="Y14" s="47"/>
      <c r="Z14" s="48"/>
    </row>
    <row r="15" spans="1:26" ht="15" thickBot="1" x14ac:dyDescent="0.25">
      <c r="A15" s="123"/>
      <c r="B15" s="124"/>
      <c r="C15" s="124"/>
      <c r="D15" s="124"/>
      <c r="E15" s="124"/>
      <c r="F15" s="124"/>
      <c r="G15" s="125"/>
      <c r="H15" s="126" t="s">
        <v>178</v>
      </c>
      <c r="I15" s="127"/>
      <c r="J15" s="127"/>
      <c r="K15" s="127"/>
      <c r="L15" s="127"/>
      <c r="M15" s="127"/>
      <c r="N15" s="128"/>
      <c r="O15" s="123" t="s">
        <v>59</v>
      </c>
      <c r="P15" s="124"/>
      <c r="Q15" s="124"/>
      <c r="R15" s="124"/>
      <c r="S15" s="124"/>
      <c r="T15" s="125"/>
      <c r="U15" s="129" t="s">
        <v>60</v>
      </c>
      <c r="V15" s="130"/>
      <c r="W15" s="130"/>
      <c r="X15" s="130"/>
      <c r="Y15" s="130"/>
      <c r="Z15" s="131"/>
    </row>
    <row r="16" spans="1:26" x14ac:dyDescent="0.2">
      <c r="A16" s="154" t="s">
        <v>61</v>
      </c>
      <c r="B16" s="155"/>
      <c r="C16" s="156" t="s">
        <v>62</v>
      </c>
      <c r="D16" s="157"/>
      <c r="E16" s="154" t="s">
        <v>63</v>
      </c>
      <c r="F16" s="155"/>
      <c r="G16" s="49" t="s">
        <v>62</v>
      </c>
      <c r="H16" s="154" t="s">
        <v>64</v>
      </c>
      <c r="I16" s="155"/>
      <c r="J16" s="50" t="s">
        <v>65</v>
      </c>
      <c r="K16" s="156" t="s">
        <v>66</v>
      </c>
      <c r="L16" s="155"/>
      <c r="M16" s="156" t="s">
        <v>65</v>
      </c>
      <c r="N16" s="157"/>
      <c r="O16" s="138" t="s">
        <v>67</v>
      </c>
      <c r="P16" s="139"/>
      <c r="Q16" s="51" t="s">
        <v>68</v>
      </c>
      <c r="R16" s="51" t="s">
        <v>69</v>
      </c>
      <c r="S16" s="51" t="s">
        <v>70</v>
      </c>
      <c r="T16" s="49" t="s">
        <v>71</v>
      </c>
      <c r="U16" s="140" t="s">
        <v>72</v>
      </c>
      <c r="V16" s="141"/>
      <c r="W16" s="32" t="s">
        <v>73</v>
      </c>
      <c r="X16" s="32" t="s">
        <v>74</v>
      </c>
      <c r="Y16" s="32" t="s">
        <v>75</v>
      </c>
      <c r="Z16" s="36" t="s">
        <v>76</v>
      </c>
    </row>
    <row r="17" spans="1:26" x14ac:dyDescent="0.2">
      <c r="A17" s="142" t="s">
        <v>179</v>
      </c>
      <c r="B17" s="143"/>
      <c r="C17" s="144">
        <v>0.71527777777777779</v>
      </c>
      <c r="D17" s="145"/>
      <c r="E17" s="142" t="s">
        <v>77</v>
      </c>
      <c r="F17" s="143"/>
      <c r="G17" s="52">
        <v>0.75694444444444453</v>
      </c>
      <c r="H17" s="146" t="s">
        <v>78</v>
      </c>
      <c r="I17" s="147"/>
      <c r="J17" s="53">
        <v>60</v>
      </c>
      <c r="K17" s="148" t="s">
        <v>79</v>
      </c>
      <c r="L17" s="143"/>
      <c r="M17" s="148"/>
      <c r="N17" s="149"/>
      <c r="O17" s="150" t="s">
        <v>53</v>
      </c>
      <c r="P17" s="54" t="s">
        <v>80</v>
      </c>
      <c r="Q17" s="55"/>
      <c r="R17" s="55"/>
      <c r="S17" s="56"/>
      <c r="T17" s="57"/>
      <c r="U17" s="152" t="s">
        <v>180</v>
      </c>
      <c r="V17" s="153"/>
      <c r="W17" s="35">
        <v>200</v>
      </c>
      <c r="X17" s="35"/>
      <c r="Y17" s="35"/>
      <c r="Z17" s="36"/>
    </row>
    <row r="18" spans="1:26" x14ac:dyDescent="0.2">
      <c r="A18" s="142" t="s">
        <v>81</v>
      </c>
      <c r="B18" s="143"/>
      <c r="C18" s="144">
        <v>0.71875</v>
      </c>
      <c r="D18" s="145"/>
      <c r="E18" s="142" t="s">
        <v>82</v>
      </c>
      <c r="F18" s="143"/>
      <c r="G18" s="52">
        <v>0.75763888888888886</v>
      </c>
      <c r="H18" s="146" t="s">
        <v>181</v>
      </c>
      <c r="I18" s="147"/>
      <c r="J18" s="53">
        <v>165</v>
      </c>
      <c r="K18" s="148" t="s">
        <v>83</v>
      </c>
      <c r="L18" s="143"/>
      <c r="M18" s="158" t="s">
        <v>182</v>
      </c>
      <c r="N18" s="149"/>
      <c r="O18" s="151"/>
      <c r="P18" s="58" t="s">
        <v>84</v>
      </c>
      <c r="Q18" s="54" t="s">
        <v>1036</v>
      </c>
      <c r="R18" s="54"/>
      <c r="S18" s="59"/>
      <c r="T18" s="57"/>
      <c r="U18" s="140" t="s">
        <v>85</v>
      </c>
      <c r="V18" s="141"/>
      <c r="W18" s="35"/>
      <c r="X18" s="35"/>
      <c r="Y18" s="35"/>
      <c r="Z18" s="36"/>
    </row>
    <row r="19" spans="1:26" x14ac:dyDescent="0.2">
      <c r="A19" s="142" t="s">
        <v>86</v>
      </c>
      <c r="B19" s="143"/>
      <c r="C19" s="144">
        <v>0.72013888888888899</v>
      </c>
      <c r="D19" s="145"/>
      <c r="E19" s="142" t="s">
        <v>183</v>
      </c>
      <c r="F19" s="143"/>
      <c r="G19" s="52">
        <v>0.77222222222222225</v>
      </c>
      <c r="H19" s="146" t="s">
        <v>87</v>
      </c>
      <c r="I19" s="147"/>
      <c r="J19" s="53">
        <v>22</v>
      </c>
      <c r="K19" s="159" t="s">
        <v>184</v>
      </c>
      <c r="L19" s="160"/>
      <c r="M19" s="159">
        <v>30</v>
      </c>
      <c r="N19" s="161"/>
      <c r="O19" s="150" t="s">
        <v>88</v>
      </c>
      <c r="P19" s="54" t="s">
        <v>80</v>
      </c>
      <c r="Q19" s="55"/>
      <c r="R19" s="55"/>
      <c r="S19" s="56"/>
      <c r="T19" s="57"/>
      <c r="U19" s="140" t="s">
        <v>185</v>
      </c>
      <c r="V19" s="141"/>
      <c r="W19" s="35"/>
      <c r="X19" s="35"/>
      <c r="Y19" s="35"/>
      <c r="Z19" s="36"/>
    </row>
    <row r="20" spans="1:26" x14ac:dyDescent="0.2">
      <c r="A20" s="142" t="s">
        <v>89</v>
      </c>
      <c r="B20" s="143"/>
      <c r="C20" s="144">
        <v>0.7270833333333333</v>
      </c>
      <c r="D20" s="145"/>
      <c r="E20" s="142" t="s">
        <v>90</v>
      </c>
      <c r="F20" s="143"/>
      <c r="G20" s="52">
        <v>0.77430555555555547</v>
      </c>
      <c r="H20" s="159" t="s">
        <v>186</v>
      </c>
      <c r="I20" s="160"/>
      <c r="J20" s="60"/>
      <c r="K20" s="166" t="s">
        <v>91</v>
      </c>
      <c r="L20" s="147"/>
      <c r="M20" s="148">
        <v>7</v>
      </c>
      <c r="N20" s="149"/>
      <c r="O20" s="151"/>
      <c r="P20" s="58" t="s">
        <v>84</v>
      </c>
      <c r="Q20" s="61"/>
      <c r="R20" s="61"/>
      <c r="S20" s="61"/>
      <c r="T20" s="62"/>
      <c r="U20" s="140" t="s">
        <v>187</v>
      </c>
      <c r="V20" s="141"/>
      <c r="W20" s="35"/>
      <c r="X20" s="35">
        <v>5</v>
      </c>
      <c r="Y20" s="35"/>
      <c r="Z20" s="36"/>
    </row>
    <row r="21" spans="1:26" x14ac:dyDescent="0.2">
      <c r="A21" s="142" t="s">
        <v>87</v>
      </c>
      <c r="B21" s="143"/>
      <c r="C21" s="144">
        <v>0.72916666666666663</v>
      </c>
      <c r="D21" s="145"/>
      <c r="E21" s="142" t="s">
        <v>188</v>
      </c>
      <c r="F21" s="143"/>
      <c r="G21" s="52"/>
      <c r="H21" s="146" t="s">
        <v>189</v>
      </c>
      <c r="I21" s="162"/>
      <c r="J21" s="162"/>
      <c r="K21" s="162"/>
      <c r="L21" s="162"/>
      <c r="M21" s="162"/>
      <c r="N21" s="163"/>
      <c r="O21" s="164" t="s">
        <v>190</v>
      </c>
      <c r="P21" s="165"/>
      <c r="Q21" s="35">
        <v>15</v>
      </c>
      <c r="R21" s="28"/>
      <c r="S21" s="28">
        <v>4</v>
      </c>
      <c r="T21" s="29"/>
      <c r="U21" s="140" t="s">
        <v>191</v>
      </c>
      <c r="V21" s="141"/>
      <c r="W21" s="35"/>
      <c r="X21" s="35"/>
      <c r="Y21" s="35"/>
      <c r="Z21" s="36"/>
    </row>
    <row r="22" spans="1:26" x14ac:dyDescent="0.2">
      <c r="A22" s="142" t="s">
        <v>92</v>
      </c>
      <c r="B22" s="143"/>
      <c r="C22" s="144">
        <v>0.73958333333333337</v>
      </c>
      <c r="D22" s="145"/>
      <c r="E22" s="142" t="s">
        <v>192</v>
      </c>
      <c r="F22" s="143"/>
      <c r="G22" s="63"/>
      <c r="H22" s="146"/>
      <c r="I22" s="147"/>
      <c r="J22" s="53" t="s">
        <v>3</v>
      </c>
      <c r="K22" s="166" t="s">
        <v>4</v>
      </c>
      <c r="L22" s="147"/>
      <c r="M22" s="148" t="s">
        <v>3</v>
      </c>
      <c r="N22" s="149"/>
      <c r="O22" s="167" t="s">
        <v>193</v>
      </c>
      <c r="P22" s="168"/>
      <c r="Q22" s="35"/>
      <c r="R22" s="28"/>
      <c r="S22" s="28"/>
      <c r="T22" s="29"/>
      <c r="U22" s="140" t="s">
        <v>93</v>
      </c>
      <c r="V22" s="141"/>
      <c r="W22" s="35"/>
      <c r="X22" s="35"/>
      <c r="Y22" s="35"/>
      <c r="Z22" s="36"/>
    </row>
    <row r="23" spans="1:26" x14ac:dyDescent="0.2">
      <c r="A23" s="142" t="s">
        <v>94</v>
      </c>
      <c r="B23" s="143"/>
      <c r="C23" s="144"/>
      <c r="D23" s="145"/>
      <c r="E23" s="169" t="s">
        <v>194</v>
      </c>
      <c r="F23" s="160"/>
      <c r="G23" s="64"/>
      <c r="H23" s="146" t="s">
        <v>81</v>
      </c>
      <c r="I23" s="147"/>
      <c r="J23" s="106" t="s">
        <v>1031</v>
      </c>
      <c r="K23" s="170" t="s">
        <v>77</v>
      </c>
      <c r="L23" s="171"/>
      <c r="M23" s="159">
        <v>1605</v>
      </c>
      <c r="N23" s="161"/>
      <c r="O23" s="164" t="s">
        <v>195</v>
      </c>
      <c r="P23" s="165"/>
      <c r="Q23" s="38">
        <v>22</v>
      </c>
      <c r="R23" s="28"/>
      <c r="S23" s="28"/>
      <c r="T23" s="29"/>
      <c r="U23" s="152" t="s">
        <v>95</v>
      </c>
      <c r="V23" s="153"/>
      <c r="W23" s="35"/>
      <c r="X23" s="35">
        <v>80</v>
      </c>
      <c r="Y23" s="35"/>
      <c r="Z23" s="36"/>
    </row>
    <row r="24" spans="1:26" ht="14.25" customHeight="1" x14ac:dyDescent="0.2">
      <c r="A24" s="142" t="s">
        <v>196</v>
      </c>
      <c r="B24" s="143"/>
      <c r="C24" s="144"/>
      <c r="D24" s="145"/>
      <c r="E24" s="142" t="s">
        <v>96</v>
      </c>
      <c r="F24" s="143"/>
      <c r="G24" s="64">
        <v>0.77777777777777779</v>
      </c>
      <c r="H24" s="146" t="s">
        <v>97</v>
      </c>
      <c r="I24" s="147"/>
      <c r="J24" s="53">
        <v>1570</v>
      </c>
      <c r="K24" s="170" t="s">
        <v>197</v>
      </c>
      <c r="L24" s="171"/>
      <c r="M24" s="159"/>
      <c r="N24" s="161"/>
      <c r="O24" s="164" t="s">
        <v>45</v>
      </c>
      <c r="P24" s="165"/>
      <c r="Q24" s="53"/>
      <c r="R24" s="28"/>
      <c r="S24" s="28"/>
      <c r="T24" s="29"/>
      <c r="U24" s="140" t="s">
        <v>98</v>
      </c>
      <c r="V24" s="141"/>
      <c r="W24" s="32"/>
      <c r="X24" s="32"/>
      <c r="Y24" s="32"/>
      <c r="Z24" s="36"/>
    </row>
    <row r="25" spans="1:26" ht="15" customHeight="1" x14ac:dyDescent="0.2">
      <c r="A25" s="142"/>
      <c r="B25" s="143"/>
      <c r="C25" s="144"/>
      <c r="D25" s="145"/>
      <c r="E25" s="142" t="s">
        <v>99</v>
      </c>
      <c r="F25" s="143"/>
      <c r="G25" s="90">
        <v>30</v>
      </c>
      <c r="H25" s="146" t="s">
        <v>100</v>
      </c>
      <c r="I25" s="147"/>
      <c r="J25" s="28"/>
      <c r="K25" s="166" t="s">
        <v>101</v>
      </c>
      <c r="L25" s="147"/>
      <c r="M25" s="172"/>
      <c r="N25" s="173"/>
      <c r="O25" s="164" t="s">
        <v>198</v>
      </c>
      <c r="P25" s="165"/>
      <c r="Q25" s="28"/>
      <c r="R25" s="28"/>
      <c r="S25" s="28"/>
      <c r="T25" s="29"/>
      <c r="U25" s="140" t="s">
        <v>102</v>
      </c>
      <c r="V25" s="174"/>
      <c r="W25" s="174"/>
      <c r="X25" s="174"/>
      <c r="Y25" s="174"/>
      <c r="Z25" s="175"/>
    </row>
    <row r="26" spans="1:26" x14ac:dyDescent="0.2">
      <c r="A26" s="191" t="s">
        <v>199</v>
      </c>
      <c r="B26" s="192"/>
      <c r="C26" s="144">
        <v>0.78472222222222221</v>
      </c>
      <c r="D26" s="145"/>
      <c r="E26" s="142" t="s">
        <v>82</v>
      </c>
      <c r="F26" s="143"/>
      <c r="G26" s="112"/>
      <c r="H26" s="146" t="s">
        <v>103</v>
      </c>
      <c r="I26" s="147"/>
      <c r="J26" s="33" t="s">
        <v>1032</v>
      </c>
      <c r="K26" s="166" t="s">
        <v>104</v>
      </c>
      <c r="L26" s="147"/>
      <c r="M26" s="148">
        <v>1514</v>
      </c>
      <c r="N26" s="149"/>
      <c r="O26" s="176" t="s">
        <v>200</v>
      </c>
      <c r="P26" s="177"/>
      <c r="Q26" s="38"/>
      <c r="R26" s="28"/>
      <c r="S26" s="28"/>
      <c r="T26" s="29"/>
      <c r="U26" s="178" t="s">
        <v>398</v>
      </c>
      <c r="V26" s="179"/>
      <c r="W26" s="179"/>
      <c r="X26" s="179"/>
      <c r="Y26" s="179"/>
      <c r="Z26" s="180"/>
    </row>
    <row r="27" spans="1:26" x14ac:dyDescent="0.2">
      <c r="A27" s="169" t="s">
        <v>201</v>
      </c>
      <c r="B27" s="160"/>
      <c r="C27" s="144">
        <v>0.79027777777777775</v>
      </c>
      <c r="D27" s="145"/>
      <c r="E27" s="142" t="s">
        <v>105</v>
      </c>
      <c r="F27" s="143"/>
      <c r="G27" s="66"/>
      <c r="H27" s="187"/>
      <c r="I27" s="188"/>
      <c r="J27" s="188"/>
      <c r="K27" s="188"/>
      <c r="L27" s="188"/>
      <c r="M27" s="188"/>
      <c r="N27" s="189"/>
      <c r="O27" s="190" t="s">
        <v>202</v>
      </c>
      <c r="P27" s="168"/>
      <c r="Q27" s="38">
        <v>40</v>
      </c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103</v>
      </c>
      <c r="B28" s="143"/>
      <c r="C28" s="144" t="s">
        <v>1033</v>
      </c>
      <c r="D28" s="145"/>
      <c r="E28" s="142" t="s">
        <v>106</v>
      </c>
      <c r="F28" s="143"/>
      <c r="G28" s="67">
        <v>50</v>
      </c>
      <c r="H28" s="187" t="s">
        <v>107</v>
      </c>
      <c r="I28" s="188"/>
      <c r="J28" s="189"/>
      <c r="K28" s="166">
        <v>2263.5100000000002</v>
      </c>
      <c r="L28" s="162"/>
      <c r="M28" s="162"/>
      <c r="N28" s="163"/>
      <c r="O28" s="167" t="s">
        <v>203</v>
      </c>
      <c r="P28" s="168"/>
      <c r="Q28" s="38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108</v>
      </c>
      <c r="B29" s="143"/>
      <c r="C29" s="193" t="s">
        <v>1034</v>
      </c>
      <c r="D29" s="194"/>
      <c r="E29" s="142" t="s">
        <v>109</v>
      </c>
      <c r="F29" s="143"/>
      <c r="G29" s="67">
        <v>477</v>
      </c>
      <c r="H29" s="187" t="s">
        <v>110</v>
      </c>
      <c r="I29" s="188"/>
      <c r="J29" s="189"/>
      <c r="K29" s="166">
        <v>2263.71</v>
      </c>
      <c r="L29" s="162"/>
      <c r="M29" s="162"/>
      <c r="N29" s="163"/>
      <c r="O29" s="195" t="s">
        <v>204</v>
      </c>
      <c r="P29" s="196"/>
      <c r="Q29" s="53"/>
      <c r="R29" s="28"/>
      <c r="S29" s="28"/>
      <c r="T29" s="29"/>
      <c r="U29" s="181"/>
      <c r="V29" s="182"/>
      <c r="W29" s="182"/>
      <c r="X29" s="182"/>
      <c r="Y29" s="182"/>
      <c r="Z29" s="183"/>
    </row>
    <row r="30" spans="1:26" x14ac:dyDescent="0.2">
      <c r="A30" s="142" t="s">
        <v>111</v>
      </c>
      <c r="B30" s="143"/>
      <c r="C30" s="193"/>
      <c r="D30" s="194"/>
      <c r="E30" s="142" t="s">
        <v>112</v>
      </c>
      <c r="F30" s="143"/>
      <c r="G30" s="67">
        <v>753</v>
      </c>
      <c r="H30" s="187" t="s">
        <v>113</v>
      </c>
      <c r="I30" s="188"/>
      <c r="J30" s="189"/>
      <c r="K30" s="166">
        <v>2000</v>
      </c>
      <c r="L30" s="162"/>
      <c r="M30" s="162"/>
      <c r="N30" s="163"/>
      <c r="O30" s="195" t="s">
        <v>205</v>
      </c>
      <c r="P30" s="196"/>
      <c r="R30" s="53"/>
      <c r="S30" s="28"/>
      <c r="T30" s="29"/>
      <c r="U30" s="181"/>
      <c r="V30" s="182"/>
      <c r="W30" s="182"/>
      <c r="X30" s="182"/>
      <c r="Y30" s="182"/>
      <c r="Z30" s="183"/>
    </row>
    <row r="31" spans="1:26" ht="15" thickBot="1" x14ac:dyDescent="0.25">
      <c r="A31" s="197" t="s">
        <v>114</v>
      </c>
      <c r="B31" s="198"/>
      <c r="C31" s="193" t="s">
        <v>1035</v>
      </c>
      <c r="D31" s="194"/>
      <c r="E31" s="199" t="s">
        <v>206</v>
      </c>
      <c r="F31" s="200"/>
      <c r="G31" s="68">
        <v>1230</v>
      </c>
      <c r="H31" s="199" t="s">
        <v>115</v>
      </c>
      <c r="I31" s="201"/>
      <c r="J31" s="200"/>
      <c r="K31" s="202">
        <f>2000/25.9</f>
        <v>77.220077220077229</v>
      </c>
      <c r="L31" s="203"/>
      <c r="M31" s="203"/>
      <c r="N31" s="204"/>
      <c r="O31" s="197" t="s">
        <v>207</v>
      </c>
      <c r="P31" s="198"/>
      <c r="Q31" s="47"/>
      <c r="R31" s="47"/>
      <c r="S31" s="47"/>
      <c r="T31" s="48"/>
      <c r="U31" s="184"/>
      <c r="V31" s="185"/>
      <c r="W31" s="185"/>
      <c r="X31" s="185"/>
      <c r="Y31" s="185"/>
      <c r="Z31" s="186"/>
    </row>
    <row r="32" spans="1:26" x14ac:dyDescent="0.2">
      <c r="A32" s="69" t="s">
        <v>116</v>
      </c>
      <c r="B32" s="70" t="s">
        <v>48</v>
      </c>
      <c r="C32" s="71"/>
      <c r="D32" s="71"/>
      <c r="E32" s="71" t="s">
        <v>117</v>
      </c>
      <c r="F32" s="71" t="s">
        <v>118</v>
      </c>
      <c r="G32" s="71" t="s">
        <v>119</v>
      </c>
      <c r="H32" s="71" t="s">
        <v>120</v>
      </c>
      <c r="I32" s="72" t="s">
        <v>121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</row>
    <row r="33" spans="1:26" x14ac:dyDescent="0.2">
      <c r="A33" s="69" t="s">
        <v>122</v>
      </c>
      <c r="B33" s="75" t="s">
        <v>123</v>
      </c>
      <c r="C33" s="76" t="s">
        <v>124</v>
      </c>
      <c r="D33" s="76" t="s">
        <v>125</v>
      </c>
      <c r="E33" s="76" t="s">
        <v>124</v>
      </c>
      <c r="F33" s="76" t="s">
        <v>124</v>
      </c>
      <c r="G33" s="76" t="s">
        <v>123</v>
      </c>
      <c r="H33" s="76" t="s">
        <v>124</v>
      </c>
      <c r="I33" s="77" t="s">
        <v>124</v>
      </c>
      <c r="J33" s="73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126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74"/>
      <c r="M34" s="78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spans="1:26" x14ac:dyDescent="0.2">
      <c r="A35" s="73" t="s">
        <v>56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S35" s="74"/>
      <c r="T35" s="78"/>
      <c r="U35" s="74"/>
      <c r="V35" s="74"/>
      <c r="W35" s="74"/>
      <c r="X35" s="74"/>
      <c r="Y35" s="74"/>
      <c r="Z35" s="74"/>
    </row>
    <row r="36" spans="1:26" x14ac:dyDescent="0.2">
      <c r="A36" s="73" t="s">
        <v>57</v>
      </c>
      <c r="B36" s="73"/>
      <c r="C36" s="73"/>
      <c r="D36" s="73"/>
      <c r="E36" s="73"/>
      <c r="F36" s="73"/>
      <c r="G36" s="73"/>
      <c r="H36" s="73"/>
      <c r="I36" s="73"/>
      <c r="J36" s="73"/>
      <c r="K36" s="74"/>
      <c r="L36" s="74"/>
      <c r="M36" s="78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spans="1:26" x14ac:dyDescent="0.2">
      <c r="A37" s="73" t="s">
        <v>208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209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73" t="s">
        <v>58</v>
      </c>
      <c r="B39" s="73"/>
      <c r="C39" s="73"/>
      <c r="D39" s="73"/>
      <c r="E39" s="73"/>
      <c r="F39" s="73"/>
      <c r="G39" s="73"/>
      <c r="H39" s="73"/>
      <c r="I39" s="73"/>
      <c r="J39" s="73"/>
    </row>
    <row r="40" spans="1:26" x14ac:dyDescent="0.2">
      <c r="A40" s="93" t="s">
        <v>210</v>
      </c>
      <c r="C40" s="74"/>
      <c r="D40" s="74" t="s">
        <v>211</v>
      </c>
      <c r="E40" s="90" t="s">
        <v>212</v>
      </c>
      <c r="G40" s="74" t="s">
        <v>213</v>
      </c>
      <c r="H40" s="90" t="s">
        <v>214</v>
      </c>
      <c r="I40" s="90" t="s">
        <v>216</v>
      </c>
      <c r="J40" s="90" t="s">
        <v>134</v>
      </c>
      <c r="T40" s="93" t="s">
        <v>217</v>
      </c>
      <c r="U40" s="90" t="s">
        <v>157</v>
      </c>
    </row>
    <row r="44" spans="1:26" x14ac:dyDescent="0.2">
      <c r="G44" s="90">
        <v>30</v>
      </c>
    </row>
  </sheetData>
  <mergeCells count="140">
    <mergeCell ref="A2:B2"/>
    <mergeCell ref="E2:F2"/>
    <mergeCell ref="P2:V2"/>
    <mergeCell ref="D3:E3"/>
    <mergeCell ref="F3:G3"/>
    <mergeCell ref="H3:I3"/>
    <mergeCell ref="J3:K3"/>
    <mergeCell ref="L3:M3"/>
    <mergeCell ref="N3:O3"/>
    <mergeCell ref="P3:Q3"/>
    <mergeCell ref="R4:T4"/>
    <mergeCell ref="U4:X4"/>
    <mergeCell ref="Y4:Z4"/>
    <mergeCell ref="A15:G15"/>
    <mergeCell ref="H15:N15"/>
    <mergeCell ref="O15:T15"/>
    <mergeCell ref="U15:Z15"/>
    <mergeCell ref="R3:T3"/>
    <mergeCell ref="U3:X3"/>
    <mergeCell ref="Y3:Z3"/>
    <mergeCell ref="D4:E4"/>
    <mergeCell ref="F4:G4"/>
    <mergeCell ref="H4:I4"/>
    <mergeCell ref="J4:K4"/>
    <mergeCell ref="L4:M4"/>
    <mergeCell ref="N4:O4"/>
    <mergeCell ref="P4:Q4"/>
    <mergeCell ref="O16:P16"/>
    <mergeCell ref="U16:V16"/>
    <mergeCell ref="A17:B17"/>
    <mergeCell ref="C17:D17"/>
    <mergeCell ref="E17:F17"/>
    <mergeCell ref="H17:I17"/>
    <mergeCell ref="K17:L17"/>
    <mergeCell ref="M17:N17"/>
    <mergeCell ref="O17:O18"/>
    <mergeCell ref="U17:V17"/>
    <mergeCell ref="A16:B16"/>
    <mergeCell ref="C16:D16"/>
    <mergeCell ref="E16:F16"/>
    <mergeCell ref="H16:I16"/>
    <mergeCell ref="K16:L16"/>
    <mergeCell ref="M16:N16"/>
    <mergeCell ref="U18:V18"/>
    <mergeCell ref="A18:B18"/>
    <mergeCell ref="C18:D18"/>
    <mergeCell ref="E18:F18"/>
    <mergeCell ref="H18:I18"/>
    <mergeCell ref="K18:L18"/>
    <mergeCell ref="M18:N18"/>
    <mergeCell ref="A19:B19"/>
    <mergeCell ref="C19:D19"/>
    <mergeCell ref="E19:F19"/>
    <mergeCell ref="H19:I19"/>
    <mergeCell ref="K19:L19"/>
    <mergeCell ref="M19:N19"/>
    <mergeCell ref="O19:O20"/>
    <mergeCell ref="U19:V19"/>
    <mergeCell ref="A20:B20"/>
    <mergeCell ref="A21:B21"/>
    <mergeCell ref="C21:D21"/>
    <mergeCell ref="E21:F21"/>
    <mergeCell ref="H21:N21"/>
    <mergeCell ref="O21:P21"/>
    <mergeCell ref="U21:V21"/>
    <mergeCell ref="C20:D20"/>
    <mergeCell ref="E20:F20"/>
    <mergeCell ref="H20:I20"/>
    <mergeCell ref="K20:L20"/>
    <mergeCell ref="M20:N20"/>
    <mergeCell ref="U20:V20"/>
    <mergeCell ref="O22:P22"/>
    <mergeCell ref="U22:V22"/>
    <mergeCell ref="A23:B23"/>
    <mergeCell ref="C23:D23"/>
    <mergeCell ref="E23:F23"/>
    <mergeCell ref="H23:I23"/>
    <mergeCell ref="K23:L23"/>
    <mergeCell ref="M23:N23"/>
    <mergeCell ref="O23:P23"/>
    <mergeCell ref="U23:V23"/>
    <mergeCell ref="A22:B22"/>
    <mergeCell ref="C22:D22"/>
    <mergeCell ref="E22:F22"/>
    <mergeCell ref="H22:I22"/>
    <mergeCell ref="K22:L22"/>
    <mergeCell ref="M22:N22"/>
    <mergeCell ref="O24:P24"/>
    <mergeCell ref="U24:V24"/>
    <mergeCell ref="A25:B25"/>
    <mergeCell ref="C25:D25"/>
    <mergeCell ref="E25:F25"/>
    <mergeCell ref="H25:I25"/>
    <mergeCell ref="K25:L25"/>
    <mergeCell ref="M25:N25"/>
    <mergeCell ref="O25:P25"/>
    <mergeCell ref="U25:Z25"/>
    <mergeCell ref="A24:B24"/>
    <mergeCell ref="C24:D24"/>
    <mergeCell ref="E24:F24"/>
    <mergeCell ref="H24:I24"/>
    <mergeCell ref="K24:L24"/>
    <mergeCell ref="M24:N24"/>
    <mergeCell ref="O26:P26"/>
    <mergeCell ref="U26:Z31"/>
    <mergeCell ref="A27:B27"/>
    <mergeCell ref="C27:D27"/>
    <mergeCell ref="E27:F27"/>
    <mergeCell ref="H27:N27"/>
    <mergeCell ref="O27:P27"/>
    <mergeCell ref="A28:B28"/>
    <mergeCell ref="C28:D28"/>
    <mergeCell ref="E28:F28"/>
    <mergeCell ref="A26:B26"/>
    <mergeCell ref="C26:D26"/>
    <mergeCell ref="E26:F26"/>
    <mergeCell ref="H26:I26"/>
    <mergeCell ref="K26:L26"/>
    <mergeCell ref="M26:N26"/>
    <mergeCell ref="H28:J28"/>
    <mergeCell ref="K28:N28"/>
    <mergeCell ref="O28:P28"/>
    <mergeCell ref="A29:B29"/>
    <mergeCell ref="C29:D29"/>
    <mergeCell ref="E29:F29"/>
    <mergeCell ref="H29:J29"/>
    <mergeCell ref="K29:N29"/>
    <mergeCell ref="O29:P29"/>
    <mergeCell ref="A31:B31"/>
    <mergeCell ref="C31:D31"/>
    <mergeCell ref="E31:F31"/>
    <mergeCell ref="H31:J31"/>
    <mergeCell ref="K31:N31"/>
    <mergeCell ref="O31:P31"/>
    <mergeCell ref="A30:B30"/>
    <mergeCell ref="C30:D30"/>
    <mergeCell ref="E30:F30"/>
    <mergeCell ref="H30:J30"/>
    <mergeCell ref="K30:N30"/>
    <mergeCell ref="O30:P30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opLeftCell="J4" workbookViewId="0">
      <selection activeCell="Z12" sqref="Z12"/>
    </sheetView>
  </sheetViews>
  <sheetFormatPr defaultRowHeight="14.25" x14ac:dyDescent="0.2"/>
  <cols>
    <col min="1" max="16384" width="9" style="90"/>
  </cols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745</v>
      </c>
      <c r="J1" s="15"/>
      <c r="K1" s="15" t="s">
        <v>159</v>
      </c>
      <c r="L1" s="17"/>
      <c r="M1" s="18"/>
      <c r="N1" s="19"/>
      <c r="O1" s="19"/>
      <c r="P1" s="114" t="s">
        <v>1037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1038</v>
      </c>
      <c r="B3" s="22" t="s">
        <v>1039</v>
      </c>
      <c r="C3" s="23">
        <v>8</v>
      </c>
      <c r="D3" s="134">
        <v>14</v>
      </c>
      <c r="E3" s="135"/>
      <c r="F3" s="117" t="s">
        <v>1041</v>
      </c>
      <c r="G3" s="119"/>
      <c r="H3" s="117" t="s">
        <v>481</v>
      </c>
      <c r="I3" s="119"/>
      <c r="J3" s="136" t="s">
        <v>418</v>
      </c>
      <c r="K3" s="137"/>
      <c r="L3" s="136" t="s">
        <v>419</v>
      </c>
      <c r="M3" s="137"/>
      <c r="N3" s="117"/>
      <c r="O3" s="119"/>
      <c r="P3" s="117"/>
      <c r="Q3" s="119"/>
      <c r="R3" s="117"/>
      <c r="S3" s="118"/>
      <c r="T3" s="119"/>
      <c r="U3" s="120">
        <v>25.96</v>
      </c>
      <c r="V3" s="121"/>
      <c r="W3" s="121"/>
      <c r="X3" s="121"/>
      <c r="Y3" s="121">
        <v>25.96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492</v>
      </c>
      <c r="C5" s="30" t="s">
        <v>493</v>
      </c>
      <c r="D5" s="30" t="s">
        <v>164</v>
      </c>
      <c r="E5" s="30" t="s">
        <v>313</v>
      </c>
      <c r="F5" s="85" t="s">
        <v>250</v>
      </c>
      <c r="G5" s="85" t="s">
        <v>166</v>
      </c>
      <c r="H5" s="85" t="s">
        <v>167</v>
      </c>
      <c r="I5" s="85" t="s">
        <v>496</v>
      </c>
      <c r="J5" s="85" t="s">
        <v>497</v>
      </c>
      <c r="K5" s="85" t="s">
        <v>543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173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702</v>
      </c>
      <c r="C7" s="30" t="s">
        <v>544</v>
      </c>
      <c r="D7" s="30" t="s">
        <v>164</v>
      </c>
      <c r="E7" s="30" t="s">
        <v>313</v>
      </c>
      <c r="F7" s="85" t="s">
        <v>250</v>
      </c>
      <c r="G7" s="85" t="s">
        <v>166</v>
      </c>
      <c r="H7" s="85" t="s">
        <v>167</v>
      </c>
      <c r="I7" s="85" t="s">
        <v>496</v>
      </c>
      <c r="J7" s="85" t="s">
        <v>497</v>
      </c>
      <c r="K7" s="85" t="s">
        <v>543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175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0.80500000000000005</v>
      </c>
      <c r="D8" s="35">
        <v>0.24</v>
      </c>
      <c r="E8" s="37">
        <v>0.35</v>
      </c>
      <c r="F8" s="35">
        <v>2.8000000000000001E-2</v>
      </c>
      <c r="G8" s="35">
        <v>1.4E-2</v>
      </c>
      <c r="H8" s="35">
        <v>4.08</v>
      </c>
      <c r="I8" s="35">
        <v>4.7300000000000004</v>
      </c>
      <c r="J8" s="35">
        <v>1.82</v>
      </c>
      <c r="K8" s="35">
        <v>5.93</v>
      </c>
      <c r="L8" s="35"/>
      <c r="M8" s="35"/>
      <c r="N8" s="35">
        <v>0.1</v>
      </c>
      <c r="O8" s="35">
        <v>0.28000000000000003</v>
      </c>
      <c r="P8" s="35">
        <v>1E-3</v>
      </c>
      <c r="Q8" s="35">
        <v>6.0000000000000001E-3</v>
      </c>
      <c r="R8" s="38">
        <v>5.2999999999999999E-2</v>
      </c>
      <c r="S8" s="39"/>
      <c r="T8" s="38"/>
      <c r="X8" s="90">
        <v>21.1</v>
      </c>
      <c r="Y8" s="90">
        <v>234.1</v>
      </c>
      <c r="Z8" s="90">
        <v>5.6</v>
      </c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M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0.86899999999999999</v>
      </c>
      <c r="D12" s="38">
        <v>0.31</v>
      </c>
      <c r="E12" s="79">
        <v>0.35</v>
      </c>
      <c r="F12" s="79">
        <v>2.7E-2</v>
      </c>
      <c r="G12" s="38">
        <v>7.0000000000000001E-3</v>
      </c>
      <c r="H12" s="38">
        <v>4.04</v>
      </c>
      <c r="I12" s="38">
        <v>4.7699999999999996</v>
      </c>
      <c r="J12" s="38">
        <v>1.8</v>
      </c>
      <c r="K12" s="38">
        <v>6.11</v>
      </c>
      <c r="L12" s="38"/>
      <c r="M12" s="38"/>
      <c r="N12" s="104">
        <v>0.1</v>
      </c>
      <c r="O12" s="104">
        <v>0.28000000000000003</v>
      </c>
      <c r="P12" s="104">
        <v>1E-3</v>
      </c>
      <c r="Q12" s="104">
        <v>6.0000000000000001E-3</v>
      </c>
      <c r="R12" s="38">
        <v>2.4E-2</v>
      </c>
      <c r="S12" s="38"/>
      <c r="T12" s="38"/>
      <c r="U12" s="28"/>
      <c r="V12" s="28"/>
      <c r="W12" s="28"/>
      <c r="X12" s="40">
        <v>13.2</v>
      </c>
      <c r="Y12" s="40">
        <v>158</v>
      </c>
      <c r="Z12" s="42">
        <v>0.8</v>
      </c>
    </row>
    <row r="13" spans="1:26" ht="15" thickBot="1" x14ac:dyDescent="0.25">
      <c r="A13" s="43" t="s">
        <v>58</v>
      </c>
      <c r="B13" s="44">
        <v>0.78200000000000003</v>
      </c>
      <c r="C13" s="44">
        <v>0.87</v>
      </c>
      <c r="D13" s="44">
        <v>0.32</v>
      </c>
      <c r="E13" s="44">
        <v>0.35</v>
      </c>
      <c r="F13" s="44">
        <v>2.7E-2</v>
      </c>
      <c r="G13" s="44">
        <v>7.0000000000000001E-3</v>
      </c>
      <c r="H13" s="45">
        <v>4.07</v>
      </c>
      <c r="I13" s="44">
        <v>4.78</v>
      </c>
      <c r="J13" s="44">
        <v>1.81</v>
      </c>
      <c r="K13" s="44">
        <v>6.1</v>
      </c>
      <c r="L13" s="44"/>
      <c r="M13" s="41"/>
      <c r="N13" s="104">
        <v>0.1</v>
      </c>
      <c r="O13" s="104">
        <v>0.28000000000000003</v>
      </c>
      <c r="P13" s="104">
        <v>1E-3</v>
      </c>
      <c r="Q13" s="104">
        <v>6.0000000000000001E-3</v>
      </c>
      <c r="R13" s="38">
        <v>2.1999999999999999E-2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0.88194444444444453</v>
      </c>
      <c r="D16" s="145"/>
      <c r="E16" s="142" t="s">
        <v>77</v>
      </c>
      <c r="F16" s="143"/>
      <c r="G16" s="52">
        <v>0.92013888888888884</v>
      </c>
      <c r="H16" s="146" t="s">
        <v>78</v>
      </c>
      <c r="I16" s="147"/>
      <c r="J16" s="53">
        <v>50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0.88541666666666663</v>
      </c>
      <c r="D17" s="145"/>
      <c r="E17" s="142" t="s">
        <v>82</v>
      </c>
      <c r="F17" s="143"/>
      <c r="G17" s="52">
        <v>0.92222222222222217</v>
      </c>
      <c r="H17" s="146" t="s">
        <v>181</v>
      </c>
      <c r="I17" s="147"/>
      <c r="J17" s="53">
        <v>155</v>
      </c>
      <c r="K17" s="148" t="s">
        <v>83</v>
      </c>
      <c r="L17" s="143"/>
      <c r="M17" s="158" t="s">
        <v>279</v>
      </c>
      <c r="N17" s="149"/>
      <c r="O17" s="151"/>
      <c r="P17" s="58" t="s">
        <v>84</v>
      </c>
      <c r="Q17" s="54"/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0.88750000000000007</v>
      </c>
      <c r="D18" s="145"/>
      <c r="E18" s="142" t="s">
        <v>183</v>
      </c>
      <c r="F18" s="143"/>
      <c r="G18" s="52">
        <v>0.9375</v>
      </c>
      <c r="H18" s="146" t="s">
        <v>87</v>
      </c>
      <c r="I18" s="147"/>
      <c r="J18" s="53">
        <v>20</v>
      </c>
      <c r="K18" s="159" t="s">
        <v>184</v>
      </c>
      <c r="L18" s="160"/>
      <c r="M18" s="159">
        <v>30</v>
      </c>
      <c r="N18" s="161"/>
      <c r="O18" s="150" t="s">
        <v>88</v>
      </c>
      <c r="P18" s="54" t="s">
        <v>80</v>
      </c>
      <c r="Q18" s="55">
        <v>0.90277777777777779</v>
      </c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0.89236111111111116</v>
      </c>
      <c r="D19" s="145"/>
      <c r="E19" s="142" t="s">
        <v>90</v>
      </c>
      <c r="F19" s="143"/>
      <c r="G19" s="52">
        <v>0.93888888888888899</v>
      </c>
      <c r="H19" s="159" t="s">
        <v>186</v>
      </c>
      <c r="I19" s="160"/>
      <c r="J19" s="60"/>
      <c r="K19" s="166" t="s">
        <v>91</v>
      </c>
      <c r="L19" s="147"/>
      <c r="M19" s="148">
        <v>9</v>
      </c>
      <c r="N19" s="149"/>
      <c r="O19" s="151"/>
      <c r="P19" s="58" t="s">
        <v>84</v>
      </c>
      <c r="Q19" s="61">
        <v>28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0.89444444444444438</v>
      </c>
      <c r="D20" s="145"/>
      <c r="E20" s="142" t="s">
        <v>188</v>
      </c>
      <c r="F20" s="143"/>
      <c r="G20" s="52">
        <v>0.94097222222222221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20</v>
      </c>
      <c r="R20" s="28"/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0.90277777777777779</v>
      </c>
      <c r="D21" s="145"/>
      <c r="E21" s="142" t="s">
        <v>192</v>
      </c>
      <c r="F21" s="143"/>
      <c r="G21" s="63">
        <v>0.95138888888888884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/>
      <c r="D22" s="145"/>
      <c r="E22" s="169" t="s">
        <v>194</v>
      </c>
      <c r="F22" s="160"/>
      <c r="G22" s="64">
        <v>0.95138888888888884</v>
      </c>
      <c r="H22" s="146" t="s">
        <v>81</v>
      </c>
      <c r="I22" s="147"/>
      <c r="J22" s="106">
        <v>1526</v>
      </c>
      <c r="K22" s="170" t="s">
        <v>77</v>
      </c>
      <c r="L22" s="171"/>
      <c r="M22" s="159">
        <v>1599</v>
      </c>
      <c r="N22" s="161"/>
      <c r="O22" s="164" t="s">
        <v>195</v>
      </c>
      <c r="P22" s="165"/>
      <c r="Q22" s="38">
        <v>40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0.95486111111111116</v>
      </c>
      <c r="H23" s="146" t="s">
        <v>97</v>
      </c>
      <c r="I23" s="147"/>
      <c r="J23" s="53"/>
      <c r="K23" s="170" t="s">
        <v>197</v>
      </c>
      <c r="L23" s="171"/>
      <c r="M23" s="159">
        <v>1530</v>
      </c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 t="s">
        <v>510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1602</v>
      </c>
      <c r="K25" s="166" t="s">
        <v>104</v>
      </c>
      <c r="L25" s="147"/>
      <c r="M25" s="148">
        <v>1491</v>
      </c>
      <c r="N25" s="149"/>
      <c r="O25" s="176" t="s">
        <v>200</v>
      </c>
      <c r="P25" s="177"/>
      <c r="Q25" s="38"/>
      <c r="R25" s="28"/>
      <c r="S25" s="28"/>
      <c r="T25" s="29"/>
      <c r="U25" s="178" t="s">
        <v>239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80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>
        <v>0.91319444444444453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2263.71</v>
      </c>
      <c r="L27" s="162"/>
      <c r="M27" s="162"/>
      <c r="N27" s="163"/>
      <c r="O27" s="167" t="s">
        <v>449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32</v>
      </c>
      <c r="D28" s="194"/>
      <c r="E28" s="142" t="s">
        <v>109</v>
      </c>
      <c r="F28" s="143"/>
      <c r="G28" s="67">
        <v>517</v>
      </c>
      <c r="H28" s="187" t="s">
        <v>110</v>
      </c>
      <c r="I28" s="188"/>
      <c r="J28" s="189"/>
      <c r="K28" s="166">
        <v>2263.98</v>
      </c>
      <c r="L28" s="162"/>
      <c r="M28" s="162"/>
      <c r="N28" s="163"/>
      <c r="O28" s="195" t="s">
        <v>448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775</v>
      </c>
      <c r="H29" s="187" t="s">
        <v>113</v>
      </c>
      <c r="I29" s="188"/>
      <c r="J29" s="189"/>
      <c r="K29" s="166">
        <v>2700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>
        <v>40</v>
      </c>
      <c r="D30" s="194"/>
      <c r="E30" s="199" t="s">
        <v>206</v>
      </c>
      <c r="F30" s="200"/>
      <c r="G30" s="68">
        <v>1292</v>
      </c>
      <c r="H30" s="199" t="s">
        <v>115</v>
      </c>
      <c r="I30" s="201"/>
      <c r="J30" s="200"/>
      <c r="K30" s="202">
        <f>2700/25.96</f>
        <v>104.00616332819722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746</v>
      </c>
      <c r="C39" s="74"/>
      <c r="D39" s="74" t="s">
        <v>211</v>
      </c>
      <c r="E39" s="90" t="s">
        <v>273</v>
      </c>
      <c r="G39" s="74" t="s">
        <v>213</v>
      </c>
      <c r="H39" s="90" t="s">
        <v>274</v>
      </c>
      <c r="I39" s="90" t="s">
        <v>275</v>
      </c>
      <c r="J39" s="90" t="s">
        <v>276</v>
      </c>
      <c r="T39" s="93" t="s">
        <v>217</v>
      </c>
      <c r="U39" s="108" t="s">
        <v>277</v>
      </c>
    </row>
  </sheetData>
  <mergeCells count="140"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</mergeCells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opLeftCell="J1" workbookViewId="0">
      <selection activeCell="U25" sqref="U25:Z30"/>
    </sheetView>
  </sheetViews>
  <sheetFormatPr defaultRowHeight="14.25" x14ac:dyDescent="0.2"/>
  <cols>
    <col min="1" max="16384" width="9" style="90"/>
  </cols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745</v>
      </c>
      <c r="J1" s="15"/>
      <c r="K1" s="15" t="s">
        <v>159</v>
      </c>
      <c r="L1" s="17"/>
      <c r="M1" s="18"/>
      <c r="N1" s="19"/>
      <c r="O1" s="19"/>
      <c r="P1" s="114" t="s">
        <v>1037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1045</v>
      </c>
      <c r="B3" s="22" t="s">
        <v>1044</v>
      </c>
      <c r="C3" s="23">
        <v>5</v>
      </c>
      <c r="D3" s="134">
        <v>2</v>
      </c>
      <c r="E3" s="135"/>
      <c r="F3" s="117" t="s">
        <v>1046</v>
      </c>
      <c r="G3" s="119"/>
      <c r="H3" s="117" t="s">
        <v>481</v>
      </c>
      <c r="I3" s="119"/>
      <c r="J3" s="136" t="s">
        <v>418</v>
      </c>
      <c r="K3" s="137"/>
      <c r="L3" s="136" t="s">
        <v>419</v>
      </c>
      <c r="M3" s="137"/>
      <c r="N3" s="117"/>
      <c r="O3" s="119"/>
      <c r="P3" s="117"/>
      <c r="Q3" s="119"/>
      <c r="R3" s="117"/>
      <c r="S3" s="118"/>
      <c r="T3" s="119"/>
      <c r="U3" s="120">
        <v>26.21</v>
      </c>
      <c r="V3" s="121"/>
      <c r="W3" s="121"/>
      <c r="X3" s="121"/>
      <c r="Y3" s="121">
        <v>26.21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492</v>
      </c>
      <c r="C5" s="30" t="s">
        <v>493</v>
      </c>
      <c r="D5" s="30" t="s">
        <v>164</v>
      </c>
      <c r="E5" s="30" t="s">
        <v>313</v>
      </c>
      <c r="F5" s="85" t="s">
        <v>250</v>
      </c>
      <c r="G5" s="85" t="s">
        <v>166</v>
      </c>
      <c r="H5" s="85" t="s">
        <v>167</v>
      </c>
      <c r="I5" s="85" t="s">
        <v>496</v>
      </c>
      <c r="J5" s="85" t="s">
        <v>497</v>
      </c>
      <c r="K5" s="85" t="s">
        <v>543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173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702</v>
      </c>
      <c r="C7" s="30" t="s">
        <v>544</v>
      </c>
      <c r="D7" s="30" t="s">
        <v>164</v>
      </c>
      <c r="E7" s="30" t="s">
        <v>313</v>
      </c>
      <c r="F7" s="85" t="s">
        <v>250</v>
      </c>
      <c r="G7" s="85" t="s">
        <v>166</v>
      </c>
      <c r="H7" s="85" t="s">
        <v>167</v>
      </c>
      <c r="I7" s="85" t="s">
        <v>496</v>
      </c>
      <c r="J7" s="85" t="s">
        <v>497</v>
      </c>
      <c r="K7" s="85" t="s">
        <v>543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175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0.84</v>
      </c>
      <c r="D8" s="35">
        <v>0.33</v>
      </c>
      <c r="E8" s="37">
        <v>0.3</v>
      </c>
      <c r="F8" s="35">
        <v>2.7E-2</v>
      </c>
      <c r="G8" s="35">
        <v>1.2999999999999999E-2</v>
      </c>
      <c r="H8" s="35">
        <v>4.0599999999999996</v>
      </c>
      <c r="I8" s="35">
        <v>4.75</v>
      </c>
      <c r="J8" s="35">
        <v>1.82</v>
      </c>
      <c r="K8" s="35">
        <v>6.03</v>
      </c>
      <c r="L8" s="35"/>
      <c r="M8" s="35"/>
      <c r="N8" s="35">
        <v>0.12</v>
      </c>
      <c r="O8" s="35">
        <v>0.28000000000000003</v>
      </c>
      <c r="P8" s="35">
        <v>1E-3</v>
      </c>
      <c r="Q8" s="35">
        <v>7.0000000000000001E-3</v>
      </c>
      <c r="R8" s="38">
        <v>4.2999999999999997E-2</v>
      </c>
      <c r="S8" s="39"/>
      <c r="T8" s="38"/>
      <c r="X8" s="90">
        <v>20.9</v>
      </c>
      <c r="Y8" s="90">
        <v>185.9</v>
      </c>
      <c r="Z8" s="90">
        <v>7.2</v>
      </c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M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0.85899999999999999</v>
      </c>
      <c r="D12" s="38">
        <v>0.33</v>
      </c>
      <c r="E12" s="79">
        <v>0.3</v>
      </c>
      <c r="F12" s="79">
        <v>2.8000000000000001E-2</v>
      </c>
      <c r="G12" s="38">
        <v>6.0000000000000001E-3</v>
      </c>
      <c r="H12" s="38">
        <v>4.05</v>
      </c>
      <c r="I12" s="38">
        <v>4.79</v>
      </c>
      <c r="J12" s="38">
        <v>1.84</v>
      </c>
      <c r="K12" s="38">
        <v>6.12</v>
      </c>
      <c r="L12" s="38"/>
      <c r="M12" s="38"/>
      <c r="N12" s="104">
        <v>0.12</v>
      </c>
      <c r="O12" s="104">
        <v>0.28000000000000003</v>
      </c>
      <c r="P12" s="104">
        <v>1E-3</v>
      </c>
      <c r="Q12" s="104">
        <v>7.0000000000000001E-3</v>
      </c>
      <c r="R12" s="38">
        <v>0.02</v>
      </c>
      <c r="S12" s="38"/>
      <c r="T12" s="38"/>
      <c r="U12" s="28"/>
      <c r="V12" s="28"/>
      <c r="W12" s="28"/>
      <c r="X12" s="40">
        <v>10.7</v>
      </c>
      <c r="Y12" s="40">
        <v>133</v>
      </c>
      <c r="Z12" s="42">
        <v>1</v>
      </c>
    </row>
    <row r="13" spans="1:26" ht="15" thickBot="1" x14ac:dyDescent="0.25">
      <c r="A13" s="43" t="s">
        <v>58</v>
      </c>
      <c r="B13" s="44">
        <v>0.78500000000000003</v>
      </c>
      <c r="C13" s="44">
        <v>0.88</v>
      </c>
      <c r="D13" s="44">
        <v>0.33</v>
      </c>
      <c r="E13" s="44">
        <v>0.3</v>
      </c>
      <c r="F13" s="44">
        <v>2.8000000000000001E-2</v>
      </c>
      <c r="G13" s="44">
        <v>7.0000000000000001E-3</v>
      </c>
      <c r="H13" s="45">
        <v>4.04</v>
      </c>
      <c r="I13" s="44">
        <v>4.8099999999999996</v>
      </c>
      <c r="J13" s="44">
        <v>1.85</v>
      </c>
      <c r="K13" s="44">
        <v>6.12</v>
      </c>
      <c r="L13" s="44"/>
      <c r="M13" s="41"/>
      <c r="N13" s="104">
        <v>0.12</v>
      </c>
      <c r="O13" s="104">
        <v>0.28000000000000003</v>
      </c>
      <c r="P13" s="104">
        <v>1E-3</v>
      </c>
      <c r="Q13" s="104">
        <v>7.0000000000000001E-3</v>
      </c>
      <c r="R13" s="38">
        <v>1.7999999999999999E-2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3.4722222222222224E-2</v>
      </c>
      <c r="D16" s="145"/>
      <c r="E16" s="142" t="s">
        <v>77</v>
      </c>
      <c r="F16" s="143"/>
      <c r="G16" s="52">
        <v>0.12152777777777778</v>
      </c>
      <c r="H16" s="146" t="s">
        <v>78</v>
      </c>
      <c r="I16" s="147"/>
      <c r="J16" s="53">
        <v>50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0.10416666666666667</v>
      </c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3.8194444444444441E-2</v>
      </c>
      <c r="D17" s="145"/>
      <c r="E17" s="142" t="s">
        <v>82</v>
      </c>
      <c r="F17" s="143"/>
      <c r="G17" s="52">
        <v>0.12291666666666667</v>
      </c>
      <c r="H17" s="146" t="s">
        <v>181</v>
      </c>
      <c r="I17" s="147"/>
      <c r="J17" s="53">
        <v>155</v>
      </c>
      <c r="K17" s="148" t="s">
        <v>83</v>
      </c>
      <c r="L17" s="143"/>
      <c r="M17" s="158" t="s">
        <v>279</v>
      </c>
      <c r="N17" s="149"/>
      <c r="O17" s="151"/>
      <c r="P17" s="58" t="s">
        <v>84</v>
      </c>
      <c r="Q17" s="54" t="s">
        <v>1047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4.027777777777778E-2</v>
      </c>
      <c r="D18" s="145"/>
      <c r="E18" s="142" t="s">
        <v>183</v>
      </c>
      <c r="F18" s="143"/>
      <c r="G18" s="52">
        <v>0.13819444444444443</v>
      </c>
      <c r="H18" s="146" t="s">
        <v>87</v>
      </c>
      <c r="I18" s="147"/>
      <c r="J18" s="53">
        <v>20</v>
      </c>
      <c r="K18" s="159" t="s">
        <v>184</v>
      </c>
      <c r="L18" s="160"/>
      <c r="M18" s="159">
        <v>30</v>
      </c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7.2916666666666671E-2</v>
      </c>
      <c r="D19" s="145"/>
      <c r="E19" s="142" t="s">
        <v>90</v>
      </c>
      <c r="F19" s="143"/>
      <c r="G19" s="52">
        <v>0.1388888888888889</v>
      </c>
      <c r="H19" s="159" t="s">
        <v>186</v>
      </c>
      <c r="I19" s="160"/>
      <c r="J19" s="60"/>
      <c r="K19" s="166" t="s">
        <v>91</v>
      </c>
      <c r="L19" s="147"/>
      <c r="M19" s="148">
        <v>9</v>
      </c>
      <c r="N19" s="149"/>
      <c r="O19" s="151"/>
      <c r="P19" s="58" t="s">
        <v>84</v>
      </c>
      <c r="Q19" s="61">
        <v>30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7.4999999999999997E-2</v>
      </c>
      <c r="D20" s="145"/>
      <c r="E20" s="142" t="s">
        <v>188</v>
      </c>
      <c r="F20" s="143"/>
      <c r="G20" s="52" t="s">
        <v>1048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9</v>
      </c>
      <c r="R20" s="28">
        <v>6</v>
      </c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8.3333333333333329E-2</v>
      </c>
      <c r="D21" s="145"/>
      <c r="E21" s="142" t="s">
        <v>192</v>
      </c>
      <c r="F21" s="143"/>
      <c r="G21" s="63">
        <v>0.15277777777777776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/>
      <c r="D22" s="145"/>
      <c r="E22" s="169" t="s">
        <v>194</v>
      </c>
      <c r="F22" s="160"/>
      <c r="G22" s="64">
        <v>0.15277777777777776</v>
      </c>
      <c r="H22" s="146" t="s">
        <v>81</v>
      </c>
      <c r="I22" s="147"/>
      <c r="J22" s="106">
        <v>1526</v>
      </c>
      <c r="K22" s="170" t="s">
        <v>77</v>
      </c>
      <c r="L22" s="171"/>
      <c r="M22" s="159">
        <v>1645</v>
      </c>
      <c r="N22" s="161"/>
      <c r="O22" s="164" t="s">
        <v>195</v>
      </c>
      <c r="P22" s="165"/>
      <c r="Q22" s="38">
        <v>30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0.15625</v>
      </c>
      <c r="H23" s="146" t="s">
        <v>97</v>
      </c>
      <c r="I23" s="147"/>
      <c r="J23" s="53"/>
      <c r="K23" s="170" t="s">
        <v>197</v>
      </c>
      <c r="L23" s="171"/>
      <c r="M23" s="159">
        <v>1550</v>
      </c>
      <c r="N23" s="161"/>
      <c r="O23" s="164" t="s">
        <v>45</v>
      </c>
      <c r="P23" s="165"/>
      <c r="Q23" s="53">
        <v>7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 t="s">
        <v>1049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1650</v>
      </c>
      <c r="K25" s="166" t="s">
        <v>104</v>
      </c>
      <c r="L25" s="147"/>
      <c r="M25" s="148">
        <v>1520</v>
      </c>
      <c r="N25" s="149"/>
      <c r="O25" s="176" t="s">
        <v>200</v>
      </c>
      <c r="P25" s="177"/>
      <c r="Q25" s="38"/>
      <c r="R25" s="28"/>
      <c r="S25" s="28"/>
      <c r="T25" s="29"/>
      <c r="U25" s="178" t="s">
        <v>1043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40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>
        <v>0.11458333333333333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2263.98</v>
      </c>
      <c r="L27" s="162"/>
      <c r="M27" s="162"/>
      <c r="N27" s="163"/>
      <c r="O27" s="167" t="s">
        <v>449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48</v>
      </c>
      <c r="D28" s="194"/>
      <c r="E28" s="142" t="s">
        <v>109</v>
      </c>
      <c r="F28" s="143"/>
      <c r="G28" s="67">
        <v>491</v>
      </c>
      <c r="H28" s="187" t="s">
        <v>110</v>
      </c>
      <c r="I28" s="188"/>
      <c r="J28" s="189"/>
      <c r="K28" s="166">
        <v>2264.31</v>
      </c>
      <c r="L28" s="162"/>
      <c r="M28" s="162"/>
      <c r="N28" s="163"/>
      <c r="O28" s="195" t="s">
        <v>448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793</v>
      </c>
      <c r="H29" s="187" t="s">
        <v>113</v>
      </c>
      <c r="I29" s="188"/>
      <c r="J29" s="189"/>
      <c r="K29" s="166">
        <v>3300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>
        <v>100</v>
      </c>
      <c r="D30" s="194"/>
      <c r="E30" s="199" t="s">
        <v>206</v>
      </c>
      <c r="F30" s="200"/>
      <c r="G30" s="68">
        <v>1284</v>
      </c>
      <c r="H30" s="199" t="s">
        <v>115</v>
      </c>
      <c r="I30" s="201"/>
      <c r="J30" s="200"/>
      <c r="K30" s="202">
        <f>3300/26.21</f>
        <v>125.90614269362838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746</v>
      </c>
      <c r="C39" s="74"/>
      <c r="D39" s="74" t="s">
        <v>211</v>
      </c>
      <c r="E39" s="90" t="s">
        <v>273</v>
      </c>
      <c r="G39" s="74" t="s">
        <v>213</v>
      </c>
      <c r="H39" s="90" t="s">
        <v>274</v>
      </c>
      <c r="I39" s="90" t="s">
        <v>275</v>
      </c>
      <c r="J39" s="90" t="s">
        <v>276</v>
      </c>
      <c r="T39" s="93" t="s">
        <v>217</v>
      </c>
      <c r="U39" s="108" t="s">
        <v>277</v>
      </c>
    </row>
  </sheetData>
  <mergeCells count="140"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</mergeCells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sqref="A1:Z39"/>
    </sheetView>
  </sheetViews>
  <sheetFormatPr defaultRowHeight="14.25" x14ac:dyDescent="0.2"/>
  <cols>
    <col min="1" max="16384" width="9" style="90"/>
  </cols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1067</v>
      </c>
      <c r="J1" s="15"/>
      <c r="K1" s="15" t="s">
        <v>159</v>
      </c>
      <c r="L1" s="17"/>
      <c r="M1" s="18"/>
      <c r="N1" s="19"/>
      <c r="O1" s="19"/>
      <c r="P1" s="114" t="s">
        <v>1037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1050</v>
      </c>
      <c r="B3" s="22" t="s">
        <v>1051</v>
      </c>
      <c r="C3" s="23">
        <v>8</v>
      </c>
      <c r="D3" s="134">
        <v>15</v>
      </c>
      <c r="E3" s="135"/>
      <c r="F3" s="117" t="s">
        <v>1053</v>
      </c>
      <c r="G3" s="119"/>
      <c r="H3" s="117" t="s">
        <v>264</v>
      </c>
      <c r="I3" s="119"/>
      <c r="J3" s="136" t="s">
        <v>418</v>
      </c>
      <c r="K3" s="137"/>
      <c r="L3" s="136" t="s">
        <v>419</v>
      </c>
      <c r="M3" s="137"/>
      <c r="N3" s="117"/>
      <c r="O3" s="119"/>
      <c r="P3" s="117"/>
      <c r="Q3" s="119"/>
      <c r="R3" s="117"/>
      <c r="S3" s="118"/>
      <c r="T3" s="119"/>
      <c r="U3" s="120"/>
      <c r="V3" s="121"/>
      <c r="W3" s="121"/>
      <c r="X3" s="121"/>
      <c r="Y3" s="121"/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248</v>
      </c>
      <c r="C5" s="30" t="s">
        <v>249</v>
      </c>
      <c r="D5" s="30" t="s">
        <v>266</v>
      </c>
      <c r="E5" s="30" t="s">
        <v>165</v>
      </c>
      <c r="F5" s="85" t="s">
        <v>250</v>
      </c>
      <c r="G5" s="85" t="s">
        <v>166</v>
      </c>
      <c r="H5" s="85" t="s">
        <v>167</v>
      </c>
      <c r="I5" s="85" t="s">
        <v>168</v>
      </c>
      <c r="J5" s="85" t="s">
        <v>251</v>
      </c>
      <c r="K5" s="85" t="s">
        <v>169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267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254</v>
      </c>
      <c r="C7" s="30" t="s">
        <v>255</v>
      </c>
      <c r="D7" s="30" t="s">
        <v>266</v>
      </c>
      <c r="E7" s="30" t="s">
        <v>165</v>
      </c>
      <c r="F7" s="85" t="s">
        <v>250</v>
      </c>
      <c r="G7" s="85" t="s">
        <v>166</v>
      </c>
      <c r="H7" s="85" t="s">
        <v>167</v>
      </c>
      <c r="I7" s="85" t="s">
        <v>168</v>
      </c>
      <c r="J7" s="85" t="s">
        <v>251</v>
      </c>
      <c r="K7" s="85" t="s">
        <v>169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268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0.65</v>
      </c>
      <c r="D8" s="35">
        <v>0.04</v>
      </c>
      <c r="E8" s="37">
        <v>0.25</v>
      </c>
      <c r="F8" s="35">
        <v>2.5000000000000001E-2</v>
      </c>
      <c r="G8" s="35">
        <v>1.2999999999999999E-2</v>
      </c>
      <c r="H8" s="35">
        <v>3.36</v>
      </c>
      <c r="I8" s="35">
        <v>3.73</v>
      </c>
      <c r="J8" s="35">
        <v>1.35</v>
      </c>
      <c r="K8" s="35">
        <v>4.76</v>
      </c>
      <c r="L8" s="35">
        <v>0.27</v>
      </c>
      <c r="M8" s="35"/>
      <c r="N8" s="35">
        <v>0.12</v>
      </c>
      <c r="O8" s="35">
        <v>0.18</v>
      </c>
      <c r="P8" s="35">
        <v>1E-3</v>
      </c>
      <c r="Q8" s="35">
        <v>8.0000000000000002E-3</v>
      </c>
      <c r="R8" s="38">
        <v>4.0000000000000001E-3</v>
      </c>
      <c r="S8" s="39"/>
      <c r="T8" s="38"/>
      <c r="X8" s="90">
        <v>24.9</v>
      </c>
      <c r="Y8" s="90">
        <v>225.5</v>
      </c>
      <c r="Z8" s="90">
        <v>3.5</v>
      </c>
    </row>
    <row r="9" spans="1:26" ht="27" x14ac:dyDescent="0.2">
      <c r="A9" s="2" t="s">
        <v>56</v>
      </c>
      <c r="B9" s="38"/>
      <c r="C9" s="91">
        <v>0.77</v>
      </c>
      <c r="D9" s="40">
        <v>0.3</v>
      </c>
      <c r="E9" s="38">
        <v>0.31</v>
      </c>
      <c r="F9" s="38">
        <v>2.7E-2</v>
      </c>
      <c r="G9" s="38">
        <v>8.0000000000000002E-3</v>
      </c>
      <c r="H9" s="38">
        <v>3.95</v>
      </c>
      <c r="I9" s="38">
        <v>4.82</v>
      </c>
      <c r="J9" s="38">
        <v>1.79</v>
      </c>
      <c r="K9" s="41">
        <v>5.84</v>
      </c>
      <c r="L9" s="41">
        <v>0.25</v>
      </c>
      <c r="M9" s="41"/>
      <c r="N9" s="104">
        <v>0.12</v>
      </c>
      <c r="O9" s="104">
        <v>0.18</v>
      </c>
      <c r="P9" s="104">
        <v>1.1000000000000001E-3</v>
      </c>
      <c r="Q9" s="104">
        <v>8.0000000000000002E-3</v>
      </c>
      <c r="R9" s="38">
        <v>8.0000000000000002E-3</v>
      </c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0.82</v>
      </c>
      <c r="D12" s="38">
        <v>0.31</v>
      </c>
      <c r="E12" s="79">
        <v>0.31</v>
      </c>
      <c r="F12" s="79">
        <v>2.7E-2</v>
      </c>
      <c r="G12" s="38">
        <v>5.0000000000000001E-3</v>
      </c>
      <c r="H12" s="38">
        <v>4</v>
      </c>
      <c r="I12" s="38">
        <v>4.82</v>
      </c>
      <c r="J12" s="38">
        <v>1.82</v>
      </c>
      <c r="K12" s="38">
        <v>5.83</v>
      </c>
      <c r="L12" s="38">
        <v>0.25</v>
      </c>
      <c r="M12" s="38"/>
      <c r="N12" s="104">
        <v>0.12</v>
      </c>
      <c r="O12" s="104">
        <v>0.18</v>
      </c>
      <c r="P12" s="104">
        <v>8.9999999999999998E-4</v>
      </c>
      <c r="Q12" s="104">
        <v>8.0000000000000002E-3</v>
      </c>
      <c r="R12" s="38">
        <v>2.1999999999999999E-2</v>
      </c>
      <c r="S12" s="38"/>
      <c r="T12" s="38"/>
      <c r="U12" s="28"/>
      <c r="V12" s="28"/>
      <c r="W12" s="28"/>
      <c r="X12" s="40">
        <v>16</v>
      </c>
      <c r="Y12" s="40">
        <v>149.69999999999999</v>
      </c>
      <c r="Z12" s="42">
        <v>0.9</v>
      </c>
    </row>
    <row r="13" spans="1:26" ht="15" thickBot="1" x14ac:dyDescent="0.25">
      <c r="A13" s="43" t="s">
        <v>58</v>
      </c>
      <c r="B13" s="44">
        <v>0.76</v>
      </c>
      <c r="C13" s="44">
        <v>0.84</v>
      </c>
      <c r="D13" s="44">
        <v>0.32</v>
      </c>
      <c r="E13" s="44">
        <v>0.31</v>
      </c>
      <c r="F13" s="44">
        <v>2.8000000000000001E-2</v>
      </c>
      <c r="G13" s="44">
        <v>5.0000000000000001E-3</v>
      </c>
      <c r="H13" s="45">
        <v>3.99</v>
      </c>
      <c r="I13" s="44">
        <v>4.8099999999999996</v>
      </c>
      <c r="J13" s="44">
        <v>1.82</v>
      </c>
      <c r="K13" s="44">
        <v>5.82</v>
      </c>
      <c r="L13" s="44">
        <v>0.25</v>
      </c>
      <c r="M13" s="41"/>
      <c r="N13" s="104">
        <v>0.12</v>
      </c>
      <c r="O13" s="104">
        <v>0.18</v>
      </c>
      <c r="P13" s="104">
        <v>1E-3</v>
      </c>
      <c r="Q13" s="104">
        <v>8.0000000000000002E-3</v>
      </c>
      <c r="R13" s="38">
        <v>1.9E-2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0.28472222222222221</v>
      </c>
      <c r="D16" s="145"/>
      <c r="E16" s="142" t="s">
        <v>77</v>
      </c>
      <c r="F16" s="143"/>
      <c r="G16" s="52">
        <v>0.40972222222222227</v>
      </c>
      <c r="H16" s="146" t="s">
        <v>78</v>
      </c>
      <c r="I16" s="147"/>
      <c r="J16" s="53">
        <v>60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>
        <v>0.3888888888888889</v>
      </c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0.28819444444444448</v>
      </c>
      <c r="D17" s="145"/>
      <c r="E17" s="142" t="s">
        <v>82</v>
      </c>
      <c r="F17" s="143"/>
      <c r="G17" s="52">
        <v>0.41319444444444442</v>
      </c>
      <c r="H17" s="146" t="s">
        <v>181</v>
      </c>
      <c r="I17" s="147"/>
      <c r="J17" s="53">
        <v>170</v>
      </c>
      <c r="K17" s="148" t="s">
        <v>83</v>
      </c>
      <c r="L17" s="143"/>
      <c r="M17" s="158" t="s">
        <v>279</v>
      </c>
      <c r="N17" s="149"/>
      <c r="O17" s="151"/>
      <c r="P17" s="58" t="s">
        <v>84</v>
      </c>
      <c r="Q17" s="54"/>
      <c r="R17" s="54" t="s">
        <v>1055</v>
      </c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0.2902777777777778</v>
      </c>
      <c r="D18" s="145"/>
      <c r="E18" s="142" t="s">
        <v>183</v>
      </c>
      <c r="F18" s="143"/>
      <c r="G18" s="52">
        <v>0.4284722222222222</v>
      </c>
      <c r="H18" s="146" t="s">
        <v>87</v>
      </c>
      <c r="I18" s="147"/>
      <c r="J18" s="53">
        <v>40</v>
      </c>
      <c r="K18" s="159" t="s">
        <v>184</v>
      </c>
      <c r="L18" s="160"/>
      <c r="M18" s="159">
        <v>30</v>
      </c>
      <c r="N18" s="161"/>
      <c r="O18" s="150" t="s">
        <v>88</v>
      </c>
      <c r="P18" s="54" t="s">
        <v>80</v>
      </c>
      <c r="Q18" s="55">
        <v>0.34722222222222227</v>
      </c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0.2986111111111111</v>
      </c>
      <c r="D19" s="145"/>
      <c r="E19" s="142" t="s">
        <v>90</v>
      </c>
      <c r="F19" s="143"/>
      <c r="G19" s="52">
        <v>0.43055555555555558</v>
      </c>
      <c r="H19" s="159" t="s">
        <v>186</v>
      </c>
      <c r="I19" s="160"/>
      <c r="J19" s="60"/>
      <c r="K19" s="166" t="s">
        <v>91</v>
      </c>
      <c r="L19" s="147"/>
      <c r="M19" s="148">
        <v>9</v>
      </c>
      <c r="N19" s="149"/>
      <c r="O19" s="151"/>
      <c r="P19" s="58" t="s">
        <v>84</v>
      </c>
      <c r="Q19" s="61">
        <v>76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0.30069444444444443</v>
      </c>
      <c r="D20" s="145"/>
      <c r="E20" s="142" t="s">
        <v>188</v>
      </c>
      <c r="F20" s="143"/>
      <c r="G20" s="52"/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/>
      <c r="R20" s="28">
        <v>15</v>
      </c>
      <c r="S20" s="28">
        <v>6</v>
      </c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0.3263888888888889</v>
      </c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>
        <v>0.38541666666666669</v>
      </c>
      <c r="D22" s="145"/>
      <c r="E22" s="169" t="s">
        <v>194</v>
      </c>
      <c r="F22" s="160"/>
      <c r="G22" s="64"/>
      <c r="H22" s="146" t="s">
        <v>81</v>
      </c>
      <c r="I22" s="147"/>
      <c r="J22" s="106" t="s">
        <v>1065</v>
      </c>
      <c r="K22" s="170" t="s">
        <v>77</v>
      </c>
      <c r="L22" s="171"/>
      <c r="M22" s="159">
        <v>1594</v>
      </c>
      <c r="N22" s="161"/>
      <c r="O22" s="164" t="s">
        <v>195</v>
      </c>
      <c r="P22" s="165"/>
      <c r="Q22" s="38">
        <v>520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0.43402777777777773</v>
      </c>
      <c r="H23" s="146" t="s">
        <v>97</v>
      </c>
      <c r="I23" s="147"/>
      <c r="J23" s="53"/>
      <c r="K23" s="170" t="s">
        <v>197</v>
      </c>
      <c r="L23" s="171"/>
      <c r="M23" s="159"/>
      <c r="N23" s="161"/>
      <c r="O23" s="164" t="s">
        <v>45</v>
      </c>
      <c r="P23" s="165"/>
      <c r="Q23" s="53">
        <v>155</v>
      </c>
      <c r="R23" s="28">
        <v>13</v>
      </c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>
        <v>35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>
        <v>0.4375</v>
      </c>
      <c r="D25" s="145"/>
      <c r="E25" s="142" t="s">
        <v>82</v>
      </c>
      <c r="F25" s="143"/>
      <c r="G25" s="65"/>
      <c r="H25" s="146" t="s">
        <v>103</v>
      </c>
      <c r="I25" s="147"/>
      <c r="J25" s="33" t="s">
        <v>1066</v>
      </c>
      <c r="K25" s="166" t="s">
        <v>104</v>
      </c>
      <c r="L25" s="147"/>
      <c r="M25" s="148">
        <v>1528</v>
      </c>
      <c r="N25" s="149"/>
      <c r="O25" s="176" t="s">
        <v>200</v>
      </c>
      <c r="P25" s="177"/>
      <c r="Q25" s="38">
        <v>398</v>
      </c>
      <c r="R25" s="28">
        <v>20</v>
      </c>
      <c r="S25" s="28"/>
      <c r="T25" s="29"/>
      <c r="U25" s="178" t="s">
        <v>1056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431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 t="s">
        <v>1062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2264.31</v>
      </c>
      <c r="L27" s="162"/>
      <c r="M27" s="162"/>
      <c r="N27" s="163"/>
      <c r="O27" s="167" t="s">
        <v>449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71</v>
      </c>
      <c r="D28" s="194"/>
      <c r="E28" s="142" t="s">
        <v>109</v>
      </c>
      <c r="F28" s="143"/>
      <c r="G28" s="67">
        <v>454</v>
      </c>
      <c r="H28" s="187" t="s">
        <v>110</v>
      </c>
      <c r="I28" s="188"/>
      <c r="J28" s="189"/>
      <c r="K28" s="166">
        <v>2264.73</v>
      </c>
      <c r="L28" s="162"/>
      <c r="M28" s="162"/>
      <c r="N28" s="163"/>
      <c r="O28" s="195" t="s">
        <v>448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788</v>
      </c>
      <c r="H29" s="187" t="s">
        <v>113</v>
      </c>
      <c r="I29" s="188"/>
      <c r="J29" s="189"/>
      <c r="K29" s="166">
        <v>4200</v>
      </c>
      <c r="L29" s="162"/>
      <c r="M29" s="162"/>
      <c r="N29" s="163"/>
      <c r="O29" s="195" t="s">
        <v>205</v>
      </c>
      <c r="P29" s="196"/>
      <c r="Q29" s="90">
        <v>20</v>
      </c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 t="s">
        <v>1063</v>
      </c>
      <c r="D30" s="194"/>
      <c r="E30" s="199" t="s">
        <v>206</v>
      </c>
      <c r="F30" s="200"/>
      <c r="G30" s="68">
        <v>1242</v>
      </c>
      <c r="H30" s="199" t="s">
        <v>115</v>
      </c>
      <c r="I30" s="201"/>
      <c r="J30" s="200"/>
      <c r="K30" s="202">
        <f>4200/24</f>
        <v>175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746</v>
      </c>
      <c r="C39" s="74"/>
      <c r="D39" s="74" t="s">
        <v>211</v>
      </c>
      <c r="E39" s="90" t="s">
        <v>273</v>
      </c>
      <c r="G39" s="74" t="s">
        <v>213</v>
      </c>
      <c r="H39" s="90" t="s">
        <v>274</v>
      </c>
      <c r="I39" s="90" t="s">
        <v>275</v>
      </c>
      <c r="J39" s="90" t="s">
        <v>276</v>
      </c>
      <c r="T39" s="93" t="s">
        <v>217</v>
      </c>
      <c r="U39" s="108" t="s">
        <v>277</v>
      </c>
    </row>
    <row r="40" spans="1:26" x14ac:dyDescent="0.2">
      <c r="E40" s="90" t="s">
        <v>1057</v>
      </c>
      <c r="H40" s="90" t="s">
        <v>1058</v>
      </c>
      <c r="I40" s="90" t="s">
        <v>1059</v>
      </c>
      <c r="J40" s="90" t="s">
        <v>1060</v>
      </c>
      <c r="U40" s="90" t="s">
        <v>1061</v>
      </c>
    </row>
  </sheetData>
  <mergeCells count="140"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</mergeCells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T13" sqref="T13"/>
    </sheetView>
  </sheetViews>
  <sheetFormatPr defaultRowHeight="14.25" x14ac:dyDescent="0.2"/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351</v>
      </c>
      <c r="I1" s="90"/>
      <c r="J1" s="15"/>
      <c r="K1" s="15" t="s">
        <v>159</v>
      </c>
      <c r="L1" s="17"/>
      <c r="M1" s="18"/>
      <c r="N1" s="19"/>
      <c r="O1" s="19"/>
      <c r="P1" s="114" t="s">
        <v>1072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1068</v>
      </c>
      <c r="B3" s="22" t="s">
        <v>1069</v>
      </c>
      <c r="C3" s="23">
        <v>5</v>
      </c>
      <c r="D3" s="134">
        <v>3</v>
      </c>
      <c r="E3" s="135"/>
      <c r="F3" s="117" t="s">
        <v>1071</v>
      </c>
      <c r="G3" s="119"/>
      <c r="H3" s="117" t="s">
        <v>348</v>
      </c>
      <c r="I3" s="119"/>
      <c r="J3" s="136" t="s">
        <v>418</v>
      </c>
      <c r="K3" s="137"/>
      <c r="L3" s="136" t="s">
        <v>419</v>
      </c>
      <c r="M3" s="137"/>
      <c r="N3" s="117"/>
      <c r="O3" s="119"/>
      <c r="P3" s="117"/>
      <c r="Q3" s="119"/>
      <c r="R3" s="117"/>
      <c r="S3" s="118"/>
      <c r="T3" s="119"/>
      <c r="U3" s="120">
        <v>26.48</v>
      </c>
      <c r="V3" s="121"/>
      <c r="W3" s="121"/>
      <c r="X3" s="121"/>
      <c r="Y3" s="121">
        <v>26.48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248</v>
      </c>
      <c r="C5" s="30" t="s">
        <v>331</v>
      </c>
      <c r="D5" s="30" t="s">
        <v>164</v>
      </c>
      <c r="E5" s="30" t="s">
        <v>165</v>
      </c>
      <c r="F5" s="85" t="s">
        <v>334</v>
      </c>
      <c r="G5" s="85" t="s">
        <v>166</v>
      </c>
      <c r="H5" s="85" t="s">
        <v>335</v>
      </c>
      <c r="I5" s="85" t="s">
        <v>336</v>
      </c>
      <c r="J5" s="85" t="s">
        <v>337</v>
      </c>
      <c r="K5" s="85" t="s">
        <v>338</v>
      </c>
      <c r="L5" s="85" t="s">
        <v>170</v>
      </c>
      <c r="M5" s="85" t="s">
        <v>340</v>
      </c>
      <c r="N5" s="85" t="s">
        <v>230</v>
      </c>
      <c r="O5" s="85" t="s">
        <v>230</v>
      </c>
      <c r="P5" s="85" t="s">
        <v>171</v>
      </c>
      <c r="Q5" s="85" t="s">
        <v>172</v>
      </c>
      <c r="R5" s="85" t="s">
        <v>342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248</v>
      </c>
      <c r="C7" s="30" t="s">
        <v>430</v>
      </c>
      <c r="D7" s="30" t="s">
        <v>164</v>
      </c>
      <c r="E7" s="30" t="s">
        <v>165</v>
      </c>
      <c r="F7" s="85" t="s">
        <v>334</v>
      </c>
      <c r="G7" s="85" t="s">
        <v>166</v>
      </c>
      <c r="H7" s="85" t="s">
        <v>335</v>
      </c>
      <c r="I7" s="85" t="s">
        <v>336</v>
      </c>
      <c r="J7" s="85" t="s">
        <v>337</v>
      </c>
      <c r="K7" s="85" t="s">
        <v>338</v>
      </c>
      <c r="L7" s="85" t="s">
        <v>170</v>
      </c>
      <c r="M7" s="85" t="s">
        <v>340</v>
      </c>
      <c r="N7" s="85" t="s">
        <v>230</v>
      </c>
      <c r="O7" s="85" t="s">
        <v>230</v>
      </c>
      <c r="P7" s="85" t="s">
        <v>171</v>
      </c>
      <c r="Q7" s="85" t="s">
        <v>172</v>
      </c>
      <c r="R7" s="30" t="s">
        <v>343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0.82</v>
      </c>
      <c r="D8" s="35">
        <v>0.31</v>
      </c>
      <c r="E8" s="37">
        <v>0.3</v>
      </c>
      <c r="F8" s="35">
        <v>2.8799999999999999E-2</v>
      </c>
      <c r="G8" s="35">
        <v>8.9999999999999993E-3</v>
      </c>
      <c r="H8" s="35">
        <v>3.84</v>
      </c>
      <c r="I8" s="35">
        <v>4.8499999999999996</v>
      </c>
      <c r="J8" s="35">
        <v>1.89</v>
      </c>
      <c r="K8" s="35">
        <v>5.95</v>
      </c>
      <c r="L8" s="35">
        <v>0.23</v>
      </c>
      <c r="M8" s="35">
        <v>0.06</v>
      </c>
      <c r="N8" s="35">
        <v>0.14000000000000001</v>
      </c>
      <c r="O8" s="35">
        <v>0.17</v>
      </c>
      <c r="P8" s="35">
        <v>2E-3</v>
      </c>
      <c r="Q8" s="35">
        <v>0.01</v>
      </c>
      <c r="R8" s="38">
        <v>2.1999999999999999E-2</v>
      </c>
      <c r="S8" s="39"/>
      <c r="T8" s="38"/>
      <c r="U8" s="90"/>
      <c r="V8" s="90"/>
      <c r="W8" s="90"/>
      <c r="X8" s="90">
        <v>18.399999999999999</v>
      </c>
      <c r="Y8" s="90">
        <v>194.7</v>
      </c>
      <c r="Z8" s="90">
        <v>2.5</v>
      </c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M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J10" s="90"/>
      <c r="K10" s="90"/>
      <c r="L10" s="90"/>
      <c r="M10" s="90"/>
      <c r="N10" s="90"/>
      <c r="O10" s="90"/>
      <c r="P10" s="90"/>
      <c r="Q10" s="90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J11" s="90"/>
      <c r="K11" s="90"/>
      <c r="L11" s="90"/>
      <c r="M11" s="90"/>
      <c r="N11" s="90"/>
      <c r="O11" s="90"/>
      <c r="P11" s="90"/>
      <c r="Q11" s="90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0.85</v>
      </c>
      <c r="D12" s="38">
        <v>0.36</v>
      </c>
      <c r="E12" s="79">
        <v>0.31</v>
      </c>
      <c r="F12" s="79">
        <v>2.98E-2</v>
      </c>
      <c r="G12" s="38">
        <v>4.0000000000000001E-3</v>
      </c>
      <c r="H12" s="38">
        <v>3.95</v>
      </c>
      <c r="I12" s="38">
        <v>4.9000000000000004</v>
      </c>
      <c r="J12" s="38">
        <v>1.94</v>
      </c>
      <c r="K12" s="38">
        <v>5.96</v>
      </c>
      <c r="L12" s="38">
        <v>0.23</v>
      </c>
      <c r="M12" s="38">
        <v>0.06</v>
      </c>
      <c r="N12" s="35">
        <v>0.14000000000000001</v>
      </c>
      <c r="O12" s="35">
        <v>0.17</v>
      </c>
      <c r="P12" s="35">
        <v>1.1999999999999999E-3</v>
      </c>
      <c r="Q12" s="35">
        <v>0.01</v>
      </c>
      <c r="R12" s="38">
        <v>0.11</v>
      </c>
      <c r="S12" s="38"/>
      <c r="T12" s="38"/>
      <c r="U12" s="28"/>
      <c r="V12" s="28"/>
      <c r="W12" s="28"/>
      <c r="X12" s="40">
        <v>11.1</v>
      </c>
      <c r="Y12" s="40">
        <v>116.8</v>
      </c>
      <c r="Z12" s="42">
        <v>1.1000000000000001</v>
      </c>
    </row>
    <row r="13" spans="1:26" ht="15" thickBot="1" x14ac:dyDescent="0.25">
      <c r="A13" s="43" t="s">
        <v>58</v>
      </c>
      <c r="B13" s="44">
        <v>0.76</v>
      </c>
      <c r="C13" s="44">
        <v>0.86</v>
      </c>
      <c r="D13" s="44">
        <v>0.36</v>
      </c>
      <c r="E13" s="44">
        <v>0.32</v>
      </c>
      <c r="F13" s="44">
        <v>2.9000000000000001E-2</v>
      </c>
      <c r="G13" s="44">
        <v>4.0000000000000001E-3</v>
      </c>
      <c r="H13" s="45">
        <v>3.95</v>
      </c>
      <c r="I13" s="44">
        <v>4.8899999999999997</v>
      </c>
      <c r="J13" s="44">
        <v>1.93</v>
      </c>
      <c r="K13" s="44">
        <v>5.9</v>
      </c>
      <c r="L13" s="44">
        <v>0.23</v>
      </c>
      <c r="M13" s="41">
        <v>0.06</v>
      </c>
      <c r="N13" s="38">
        <v>0.14000000000000001</v>
      </c>
      <c r="O13" s="38">
        <v>0.17</v>
      </c>
      <c r="P13" s="38">
        <v>1.2999999999999999E-3</v>
      </c>
      <c r="Q13" s="38">
        <v>0.01</v>
      </c>
      <c r="R13" s="38">
        <v>0.1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0.68055555555555547</v>
      </c>
      <c r="D16" s="145"/>
      <c r="E16" s="142" t="s">
        <v>77</v>
      </c>
      <c r="F16" s="143"/>
      <c r="G16" s="52">
        <v>0.71875</v>
      </c>
      <c r="H16" s="146" t="s">
        <v>78</v>
      </c>
      <c r="I16" s="147"/>
      <c r="J16" s="53">
        <v>60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0.70138888888888884</v>
      </c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0.68402777777777779</v>
      </c>
      <c r="D17" s="145"/>
      <c r="E17" s="142" t="s">
        <v>82</v>
      </c>
      <c r="F17" s="143"/>
      <c r="G17" s="52">
        <v>0.72222222222222221</v>
      </c>
      <c r="H17" s="146" t="s">
        <v>181</v>
      </c>
      <c r="I17" s="147"/>
      <c r="J17" s="53">
        <v>165</v>
      </c>
      <c r="K17" s="148" t="s">
        <v>83</v>
      </c>
      <c r="L17" s="143"/>
      <c r="M17" s="158" t="s">
        <v>182</v>
      </c>
      <c r="N17" s="149"/>
      <c r="O17" s="151"/>
      <c r="P17" s="58" t="s">
        <v>84</v>
      </c>
      <c r="Q17" s="54" t="s">
        <v>1074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0.68611111111111101</v>
      </c>
      <c r="D18" s="145"/>
      <c r="E18" s="142" t="s">
        <v>183</v>
      </c>
      <c r="F18" s="143"/>
      <c r="G18" s="52">
        <v>0.73611111111111116</v>
      </c>
      <c r="H18" s="146" t="s">
        <v>87</v>
      </c>
      <c r="I18" s="147"/>
      <c r="J18" s="53">
        <v>22</v>
      </c>
      <c r="K18" s="159" t="s">
        <v>184</v>
      </c>
      <c r="L18" s="160"/>
      <c r="M18" s="159">
        <v>20</v>
      </c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0.69305555555555554</v>
      </c>
      <c r="D19" s="145"/>
      <c r="E19" s="142" t="s">
        <v>90</v>
      </c>
      <c r="F19" s="143"/>
      <c r="G19" s="52">
        <v>0.73819444444444438</v>
      </c>
      <c r="H19" s="159" t="s">
        <v>186</v>
      </c>
      <c r="I19" s="160"/>
      <c r="J19" s="60"/>
      <c r="K19" s="166" t="s">
        <v>91</v>
      </c>
      <c r="L19" s="147"/>
      <c r="M19" s="148">
        <v>7</v>
      </c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0.69444444444444453</v>
      </c>
      <c r="D20" s="145"/>
      <c r="E20" s="142" t="s">
        <v>188</v>
      </c>
      <c r="F20" s="143"/>
      <c r="G20" s="52">
        <v>0.73958333333333337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/>
      <c r="R20" s="28">
        <v>10</v>
      </c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0.70138888888888884</v>
      </c>
      <c r="D21" s="145"/>
      <c r="E21" s="142" t="s">
        <v>192</v>
      </c>
      <c r="F21" s="143"/>
      <c r="G21" s="63">
        <v>0.74861111111111101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/>
      <c r="D22" s="145"/>
      <c r="E22" s="169" t="s">
        <v>194</v>
      </c>
      <c r="F22" s="160"/>
      <c r="G22" s="64"/>
      <c r="H22" s="146" t="s">
        <v>81</v>
      </c>
      <c r="I22" s="147"/>
      <c r="J22" s="106">
        <v>1523</v>
      </c>
      <c r="K22" s="170" t="s">
        <v>77</v>
      </c>
      <c r="L22" s="171"/>
      <c r="M22" s="159">
        <v>1586</v>
      </c>
      <c r="N22" s="161"/>
      <c r="O22" s="164" t="s">
        <v>195</v>
      </c>
      <c r="P22" s="165"/>
      <c r="Q22" s="38">
        <v>30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0.75</v>
      </c>
      <c r="H23" s="146" t="s">
        <v>97</v>
      </c>
      <c r="I23" s="147"/>
      <c r="J23" s="53"/>
      <c r="K23" s="170" t="s">
        <v>197</v>
      </c>
      <c r="L23" s="171"/>
      <c r="M23" s="159"/>
      <c r="N23" s="161"/>
      <c r="O23" s="164" t="s">
        <v>45</v>
      </c>
      <c r="P23" s="165"/>
      <c r="Q23" s="53">
        <v>20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 t="s">
        <v>1075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1598</v>
      </c>
      <c r="K25" s="166" t="s">
        <v>104</v>
      </c>
      <c r="L25" s="147"/>
      <c r="M25" s="148">
        <v>1489</v>
      </c>
      <c r="N25" s="149"/>
      <c r="O25" s="176" t="s">
        <v>200</v>
      </c>
      <c r="P25" s="177"/>
      <c r="Q25" s="38">
        <v>60</v>
      </c>
      <c r="R25" s="28"/>
      <c r="S25" s="28"/>
      <c r="T25" s="29"/>
      <c r="U25" s="178" t="s">
        <v>239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/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>
        <v>0.71527777777777779</v>
      </c>
      <c r="D27" s="145"/>
      <c r="E27" s="142" t="s">
        <v>106</v>
      </c>
      <c r="F27" s="143"/>
      <c r="G27" s="67">
        <v>50</v>
      </c>
      <c r="H27" s="187" t="s">
        <v>107</v>
      </c>
      <c r="I27" s="188"/>
      <c r="J27" s="189"/>
      <c r="K27" s="166">
        <v>2264.73</v>
      </c>
      <c r="L27" s="162"/>
      <c r="M27" s="162"/>
      <c r="N27" s="163"/>
      <c r="O27" s="167" t="s">
        <v>204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34</v>
      </c>
      <c r="D28" s="194"/>
      <c r="E28" s="142" t="s">
        <v>109</v>
      </c>
      <c r="F28" s="143"/>
      <c r="G28" s="67">
        <v>457</v>
      </c>
      <c r="H28" s="187" t="s">
        <v>110</v>
      </c>
      <c r="I28" s="188"/>
      <c r="J28" s="189"/>
      <c r="K28" s="166">
        <v>2264.9499999999998</v>
      </c>
      <c r="L28" s="162"/>
      <c r="M28" s="162"/>
      <c r="N28" s="163"/>
      <c r="O28" s="195" t="s">
        <v>788</v>
      </c>
      <c r="P28" s="196"/>
      <c r="Q28" s="53"/>
      <c r="R28" s="28">
        <v>26</v>
      </c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765</v>
      </c>
      <c r="H29" s="187" t="s">
        <v>113</v>
      </c>
      <c r="I29" s="188"/>
      <c r="J29" s="189"/>
      <c r="K29" s="166">
        <v>2200</v>
      </c>
      <c r="L29" s="162"/>
      <c r="M29" s="162"/>
      <c r="N29" s="163"/>
      <c r="O29" s="195" t="s">
        <v>205</v>
      </c>
      <c r="P29" s="196"/>
      <c r="Q29" s="90">
        <v>7</v>
      </c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>
        <v>50</v>
      </c>
      <c r="D30" s="194"/>
      <c r="E30" s="199" t="s">
        <v>206</v>
      </c>
      <c r="F30" s="200"/>
      <c r="G30" s="68">
        <v>1217</v>
      </c>
      <c r="H30" s="199" t="s">
        <v>115</v>
      </c>
      <c r="I30" s="201"/>
      <c r="J30" s="200"/>
      <c r="K30" s="202">
        <f>2200/26.48</f>
        <v>83.081570996978854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90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90"/>
      <c r="M34" s="90"/>
      <c r="N34" s="90"/>
      <c r="O34" s="90"/>
      <c r="P34" s="90"/>
      <c r="Q34" s="90"/>
      <c r="R34" s="90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x14ac:dyDescent="0.2">
      <c r="A39" s="93" t="s">
        <v>210</v>
      </c>
      <c r="B39" s="90"/>
      <c r="C39" s="74"/>
      <c r="D39" s="74" t="s">
        <v>211</v>
      </c>
      <c r="E39" s="90" t="s">
        <v>628</v>
      </c>
      <c r="F39" s="90"/>
      <c r="G39" s="74" t="s">
        <v>213</v>
      </c>
      <c r="H39" s="90" t="s">
        <v>327</v>
      </c>
      <c r="I39" s="90" t="s">
        <v>328</v>
      </c>
      <c r="J39" s="90" t="s">
        <v>329</v>
      </c>
      <c r="K39" s="90"/>
      <c r="L39" s="90"/>
      <c r="M39" s="90"/>
      <c r="N39" s="90"/>
      <c r="O39" s="90"/>
      <c r="P39" s="90"/>
      <c r="Q39" s="90"/>
      <c r="R39" s="90"/>
      <c r="S39" s="90"/>
      <c r="T39" s="93" t="s">
        <v>217</v>
      </c>
      <c r="U39" s="90" t="s">
        <v>330</v>
      </c>
      <c r="V39" s="90"/>
      <c r="W39" s="90"/>
      <c r="X39" s="90"/>
      <c r="Y39" s="90"/>
      <c r="Z39" s="90"/>
    </row>
    <row r="40" spans="1:26" x14ac:dyDescent="0.2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</sheetData>
  <mergeCells count="140"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17:B17"/>
    <mergeCell ref="C17:D17"/>
    <mergeCell ref="E17:F17"/>
    <mergeCell ref="H17:I17"/>
    <mergeCell ref="K17:L17"/>
    <mergeCell ref="M17:N17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sqref="A1:XFD1048576"/>
    </sheetView>
  </sheetViews>
  <sheetFormatPr defaultRowHeight="14.25" x14ac:dyDescent="0.2"/>
  <cols>
    <col min="1" max="1" width="9" style="90"/>
    <col min="2" max="2" width="10.5" style="90" customWidth="1"/>
    <col min="3" max="17" width="9" style="90"/>
    <col min="18" max="18" width="12.625" style="90" customWidth="1"/>
    <col min="19" max="16384" width="9" style="90"/>
  </cols>
  <sheetData>
    <row r="1" spans="1:27" ht="15" customHeight="1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270</v>
      </c>
      <c r="J1" s="15"/>
      <c r="K1" s="15" t="s">
        <v>159</v>
      </c>
      <c r="L1" s="17"/>
      <c r="M1" s="18"/>
      <c r="N1" s="19"/>
      <c r="O1" s="19"/>
      <c r="P1" s="114" t="s">
        <v>271</v>
      </c>
      <c r="Q1" s="114"/>
      <c r="R1" s="114"/>
      <c r="S1" s="114"/>
      <c r="T1" s="114"/>
      <c r="U1" s="114"/>
      <c r="V1" s="114"/>
      <c r="W1" s="20"/>
      <c r="X1" s="20"/>
      <c r="Y1" s="18"/>
      <c r="Z1" s="18"/>
      <c r="AA1" s="90" t="s">
        <v>160</v>
      </c>
    </row>
    <row r="2" spans="1:27" ht="15" customHeight="1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7" ht="14.25" customHeight="1" x14ac:dyDescent="0.2">
      <c r="A3" s="1" t="s">
        <v>307</v>
      </c>
      <c r="B3" s="22" t="s">
        <v>308</v>
      </c>
      <c r="C3" s="23">
        <v>10</v>
      </c>
      <c r="D3" s="134">
        <v>30</v>
      </c>
      <c r="E3" s="135"/>
      <c r="F3" s="117" t="s">
        <v>309</v>
      </c>
      <c r="G3" s="119"/>
      <c r="H3" s="117" t="s">
        <v>135</v>
      </c>
      <c r="I3" s="119"/>
      <c r="J3" s="136" t="s">
        <v>310</v>
      </c>
      <c r="K3" s="137"/>
      <c r="L3" s="136" t="s">
        <v>311</v>
      </c>
      <c r="M3" s="137"/>
      <c r="N3" s="117"/>
      <c r="O3" s="119"/>
      <c r="P3" s="117"/>
      <c r="Q3" s="119"/>
      <c r="R3" s="117"/>
      <c r="S3" s="118"/>
      <c r="T3" s="119"/>
      <c r="U3" s="120">
        <v>25.61</v>
      </c>
      <c r="V3" s="121"/>
      <c r="W3" s="121"/>
      <c r="X3" s="121"/>
      <c r="Y3" s="121">
        <v>25.61</v>
      </c>
      <c r="Z3" s="122"/>
    </row>
    <row r="4" spans="1:27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7" ht="27" x14ac:dyDescent="0.2">
      <c r="A5" s="2" t="s">
        <v>54</v>
      </c>
      <c r="B5" s="30" t="s">
        <v>248</v>
      </c>
      <c r="C5" s="30" t="s">
        <v>249</v>
      </c>
      <c r="D5" s="30" t="s">
        <v>312</v>
      </c>
      <c r="E5" s="30" t="s">
        <v>165</v>
      </c>
      <c r="F5" s="85" t="s">
        <v>250</v>
      </c>
      <c r="G5" s="85" t="s">
        <v>166</v>
      </c>
      <c r="H5" s="85" t="s">
        <v>167</v>
      </c>
      <c r="I5" s="85" t="s">
        <v>168</v>
      </c>
      <c r="J5" s="85" t="s">
        <v>251</v>
      </c>
      <c r="K5" s="85" t="s">
        <v>169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314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7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7" ht="27" x14ac:dyDescent="0.2">
      <c r="A7" s="2" t="s">
        <v>55</v>
      </c>
      <c r="B7" s="30" t="s">
        <v>254</v>
      </c>
      <c r="C7" s="30" t="s">
        <v>255</v>
      </c>
      <c r="D7" s="30" t="s">
        <v>313</v>
      </c>
      <c r="E7" s="30" t="s">
        <v>165</v>
      </c>
      <c r="F7" s="85" t="s">
        <v>250</v>
      </c>
      <c r="G7" s="85" t="s">
        <v>166</v>
      </c>
      <c r="H7" s="85" t="s">
        <v>167</v>
      </c>
      <c r="I7" s="85" t="s">
        <v>168</v>
      </c>
      <c r="J7" s="85" t="s">
        <v>251</v>
      </c>
      <c r="K7" s="85" t="s">
        <v>169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175</v>
      </c>
      <c r="S7" s="32"/>
      <c r="T7" s="32"/>
      <c r="U7" s="28"/>
      <c r="V7" s="28"/>
      <c r="W7" s="38"/>
      <c r="X7" s="40"/>
      <c r="Y7" s="40"/>
      <c r="Z7" s="42"/>
    </row>
    <row r="8" spans="1:27" ht="27" x14ac:dyDescent="0.2">
      <c r="A8" s="2" t="s">
        <v>176</v>
      </c>
      <c r="B8" s="3"/>
      <c r="C8" s="3">
        <v>0.82199999999999995</v>
      </c>
      <c r="D8" s="35">
        <v>0.32</v>
      </c>
      <c r="E8" s="37">
        <v>0.31</v>
      </c>
      <c r="F8" s="35">
        <v>2.5000000000000001E-2</v>
      </c>
      <c r="G8" s="35">
        <v>1.0999999999999999E-2</v>
      </c>
      <c r="H8" s="35">
        <v>4.12</v>
      </c>
      <c r="I8" s="35">
        <v>4.8600000000000003</v>
      </c>
      <c r="J8" s="35">
        <v>1.8</v>
      </c>
      <c r="K8" s="35">
        <v>5.78</v>
      </c>
      <c r="L8" s="35">
        <v>0.26</v>
      </c>
      <c r="M8" s="35"/>
      <c r="N8" s="35">
        <v>0.11</v>
      </c>
      <c r="O8" s="35">
        <v>0.26</v>
      </c>
      <c r="P8" s="35">
        <v>1.2999999999999999E-3</v>
      </c>
      <c r="Q8" s="35">
        <v>7.0000000000000001E-3</v>
      </c>
      <c r="R8" s="38">
        <v>3.3000000000000002E-2</v>
      </c>
      <c r="S8" s="39"/>
      <c r="T8" s="38"/>
      <c r="X8" s="90">
        <v>19.100000000000001</v>
      </c>
      <c r="Y8" s="90">
        <v>224.4</v>
      </c>
      <c r="Z8" s="90">
        <v>4.4000000000000004</v>
      </c>
    </row>
    <row r="9" spans="1:27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41"/>
      <c r="K9" s="41"/>
      <c r="L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  <c r="AA9" s="38"/>
    </row>
    <row r="10" spans="1:27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  <c r="AA10" s="41"/>
    </row>
    <row r="11" spans="1:27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spans="1:27" ht="27" x14ac:dyDescent="0.2">
      <c r="A12" s="2" t="s">
        <v>177</v>
      </c>
      <c r="B12" s="38"/>
      <c r="C12" s="38">
        <v>0.84</v>
      </c>
      <c r="D12" s="38">
        <v>0.3</v>
      </c>
      <c r="E12" s="79">
        <v>0.31</v>
      </c>
      <c r="F12" s="38">
        <v>2.5000000000000001E-2</v>
      </c>
      <c r="G12" s="38">
        <v>4.0000000000000001E-3</v>
      </c>
      <c r="H12" s="38">
        <v>4.09</v>
      </c>
      <c r="I12" s="38">
        <v>4.91</v>
      </c>
      <c r="J12" s="38">
        <v>1.82</v>
      </c>
      <c r="K12" s="38">
        <v>5.75</v>
      </c>
      <c r="L12" s="38">
        <v>0.27</v>
      </c>
      <c r="M12" s="38"/>
      <c r="N12" s="35">
        <v>0.11</v>
      </c>
      <c r="O12" s="35">
        <v>0.26</v>
      </c>
      <c r="P12" s="35">
        <v>1E-3</v>
      </c>
      <c r="Q12" s="35">
        <v>7.0000000000000001E-3</v>
      </c>
      <c r="R12" s="38">
        <v>1.9E-2</v>
      </c>
      <c r="S12" s="38"/>
      <c r="T12" s="38"/>
      <c r="U12" s="28"/>
      <c r="V12" s="28"/>
      <c r="W12" s="28"/>
      <c r="X12" s="40">
        <v>18</v>
      </c>
      <c r="Y12" s="40">
        <v>121.8</v>
      </c>
      <c r="Z12" s="42">
        <v>1</v>
      </c>
      <c r="AA12" s="105"/>
    </row>
    <row r="13" spans="1:27" ht="15" thickBot="1" x14ac:dyDescent="0.25">
      <c r="A13" s="43" t="s">
        <v>58</v>
      </c>
      <c r="B13" s="44">
        <v>0.76400000000000001</v>
      </c>
      <c r="C13" s="44">
        <v>0.85099999999999998</v>
      </c>
      <c r="D13" s="44">
        <v>0.33</v>
      </c>
      <c r="E13" s="44">
        <v>0.31</v>
      </c>
      <c r="F13" s="44">
        <v>2.5999999999999999E-2</v>
      </c>
      <c r="G13" s="44">
        <v>5.0000000000000001E-3</v>
      </c>
      <c r="H13" s="45">
        <v>4.09</v>
      </c>
      <c r="I13" s="44">
        <v>4.91</v>
      </c>
      <c r="J13" s="44">
        <v>1.81</v>
      </c>
      <c r="K13" s="44">
        <v>5.73</v>
      </c>
      <c r="L13" s="44">
        <v>0.27</v>
      </c>
      <c r="M13" s="41"/>
      <c r="N13" s="38">
        <v>0.12</v>
      </c>
      <c r="O13" s="38">
        <v>0.26</v>
      </c>
      <c r="P13" s="38">
        <v>1E-3</v>
      </c>
      <c r="Q13" s="38">
        <v>7.0000000000000001E-3</v>
      </c>
      <c r="R13" s="38">
        <v>1.7999999999999999E-2</v>
      </c>
      <c r="S13" s="44"/>
      <c r="T13" s="44"/>
      <c r="U13" s="46"/>
      <c r="V13" s="46"/>
      <c r="W13" s="46"/>
      <c r="X13" s="47"/>
      <c r="Y13" s="47"/>
      <c r="Z13" s="48"/>
    </row>
    <row r="14" spans="1:27" ht="15" customHeight="1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7" ht="14.25" customHeight="1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7" ht="14.25" customHeight="1" x14ac:dyDescent="0.2">
      <c r="A16" s="142" t="s">
        <v>179</v>
      </c>
      <c r="B16" s="143"/>
      <c r="C16" s="144">
        <v>8.3333333333333329E-2</v>
      </c>
      <c r="D16" s="145"/>
      <c r="E16" s="142" t="s">
        <v>77</v>
      </c>
      <c r="F16" s="143"/>
      <c r="G16" s="52">
        <v>0.125</v>
      </c>
      <c r="H16" s="146" t="s">
        <v>78</v>
      </c>
      <c r="I16" s="147"/>
      <c r="J16" s="53">
        <v>20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0.10416666666666667</v>
      </c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ht="14.25" customHeight="1" x14ac:dyDescent="0.2">
      <c r="A17" s="142" t="s">
        <v>81</v>
      </c>
      <c r="B17" s="143"/>
      <c r="C17" s="144">
        <v>8.6805555555555566E-2</v>
      </c>
      <c r="D17" s="145"/>
      <c r="E17" s="142" t="s">
        <v>82</v>
      </c>
      <c r="F17" s="143"/>
      <c r="G17" s="52">
        <v>0.12847222222222224</v>
      </c>
      <c r="H17" s="146" t="s">
        <v>181</v>
      </c>
      <c r="I17" s="147"/>
      <c r="J17" s="53">
        <v>180</v>
      </c>
      <c r="K17" s="148" t="s">
        <v>83</v>
      </c>
      <c r="L17" s="143"/>
      <c r="M17" s="158" t="s">
        <v>315</v>
      </c>
      <c r="N17" s="149"/>
      <c r="O17" s="151"/>
      <c r="P17" s="58" t="s">
        <v>84</v>
      </c>
      <c r="Q17" s="54" t="s">
        <v>316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ht="14.25" customHeight="1" x14ac:dyDescent="0.2">
      <c r="A18" s="142" t="s">
        <v>86</v>
      </c>
      <c r="B18" s="143"/>
      <c r="C18" s="144">
        <v>8.819444444444445E-2</v>
      </c>
      <c r="D18" s="145"/>
      <c r="E18" s="142" t="s">
        <v>183</v>
      </c>
      <c r="F18" s="143"/>
      <c r="G18" s="52">
        <v>0.14444444444444446</v>
      </c>
      <c r="H18" s="146" t="s">
        <v>87</v>
      </c>
      <c r="I18" s="147"/>
      <c r="J18" s="53">
        <v>16</v>
      </c>
      <c r="K18" s="159" t="s">
        <v>184</v>
      </c>
      <c r="L18" s="160"/>
      <c r="M18" s="159">
        <v>20</v>
      </c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ht="14.25" customHeight="1" x14ac:dyDescent="0.2">
      <c r="A19" s="142" t="s">
        <v>89</v>
      </c>
      <c r="B19" s="143"/>
      <c r="C19" s="144">
        <v>9.5138888888888884E-2</v>
      </c>
      <c r="D19" s="145"/>
      <c r="E19" s="142" t="s">
        <v>90</v>
      </c>
      <c r="F19" s="143"/>
      <c r="G19" s="52">
        <v>0.14583333333333334</v>
      </c>
      <c r="H19" s="159" t="s">
        <v>186</v>
      </c>
      <c r="I19" s="160"/>
      <c r="J19" s="60"/>
      <c r="K19" s="166" t="s">
        <v>91</v>
      </c>
      <c r="L19" s="147"/>
      <c r="M19" s="148">
        <v>8</v>
      </c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/>
      <c r="Y19" s="35"/>
      <c r="Z19" s="36"/>
    </row>
    <row r="20" spans="1:26" ht="14.25" customHeight="1" x14ac:dyDescent="0.2">
      <c r="A20" s="142" t="s">
        <v>87</v>
      </c>
      <c r="B20" s="143"/>
      <c r="C20" s="144">
        <v>9.5833333333333326E-2</v>
      </c>
      <c r="D20" s="145"/>
      <c r="E20" s="142" t="s">
        <v>188</v>
      </c>
      <c r="F20" s="143"/>
      <c r="G20" s="52">
        <v>0.14583333333333334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3</v>
      </c>
      <c r="R20" s="28"/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ht="14.25" customHeight="1" x14ac:dyDescent="0.2">
      <c r="A21" s="142" t="s">
        <v>92</v>
      </c>
      <c r="B21" s="143"/>
      <c r="C21" s="144">
        <v>0.10416666666666667</v>
      </c>
      <c r="D21" s="145"/>
      <c r="E21" s="142" t="s">
        <v>192</v>
      </c>
      <c r="F21" s="143"/>
      <c r="G21" s="63">
        <v>0.16319444444444445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ht="14.25" customHeight="1" x14ac:dyDescent="0.2">
      <c r="A22" s="142" t="s">
        <v>94</v>
      </c>
      <c r="B22" s="143"/>
      <c r="C22" s="144"/>
      <c r="D22" s="145"/>
      <c r="E22" s="169" t="s">
        <v>194</v>
      </c>
      <c r="F22" s="160"/>
      <c r="G22" s="64">
        <v>0.16319444444444445</v>
      </c>
      <c r="H22" s="146" t="s">
        <v>81</v>
      </c>
      <c r="I22" s="147"/>
      <c r="J22" s="106">
        <v>1511</v>
      </c>
      <c r="K22" s="170" t="s">
        <v>77</v>
      </c>
      <c r="L22" s="171"/>
      <c r="M22" s="159">
        <v>1605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ht="14.25" customHeight="1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0.16666666666666666</v>
      </c>
      <c r="H23" s="146" t="s">
        <v>97</v>
      </c>
      <c r="I23" s="147"/>
      <c r="J23" s="53"/>
      <c r="K23" s="170" t="s">
        <v>197</v>
      </c>
      <c r="L23" s="171"/>
      <c r="M23" s="159">
        <v>1533</v>
      </c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customHeight="1" x14ac:dyDescent="0.2">
      <c r="A24" s="142"/>
      <c r="B24" s="143"/>
      <c r="C24" s="144"/>
      <c r="D24" s="145"/>
      <c r="E24" s="142" t="s">
        <v>99</v>
      </c>
      <c r="F24" s="143"/>
      <c r="G24" s="107" t="s">
        <v>317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ht="14.25" customHeight="1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1610</v>
      </c>
      <c r="K25" s="166" t="s">
        <v>104</v>
      </c>
      <c r="L25" s="147"/>
      <c r="M25" s="148">
        <v>1495</v>
      </c>
      <c r="N25" s="149"/>
      <c r="O25" s="176" t="s">
        <v>200</v>
      </c>
      <c r="P25" s="177"/>
      <c r="Q25" s="38"/>
      <c r="R25" s="28"/>
      <c r="S25" s="28"/>
      <c r="T25" s="29"/>
      <c r="U25" s="178" t="s">
        <v>239</v>
      </c>
      <c r="V25" s="179"/>
      <c r="W25" s="179"/>
      <c r="X25" s="179"/>
      <c r="Y25" s="179"/>
      <c r="Z25" s="180"/>
    </row>
    <row r="26" spans="1:26" ht="14.25" customHeight="1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/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ht="14.25" customHeight="1" x14ac:dyDescent="0.2">
      <c r="A27" s="142" t="s">
        <v>103</v>
      </c>
      <c r="B27" s="143"/>
      <c r="C27" s="144">
        <v>0.11805555555555557</v>
      </c>
      <c r="D27" s="145"/>
      <c r="E27" s="142" t="s">
        <v>106</v>
      </c>
      <c r="F27" s="143"/>
      <c r="G27" s="67">
        <v>80</v>
      </c>
      <c r="H27" s="187" t="s">
        <v>107</v>
      </c>
      <c r="I27" s="188"/>
      <c r="J27" s="189"/>
      <c r="K27" s="166">
        <v>2251.92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ht="14.25" customHeight="1" x14ac:dyDescent="0.2">
      <c r="A28" s="142" t="s">
        <v>108</v>
      </c>
      <c r="B28" s="143"/>
      <c r="C28" s="193"/>
      <c r="D28" s="194"/>
      <c r="E28" s="142" t="s">
        <v>109</v>
      </c>
      <c r="F28" s="143"/>
      <c r="G28" s="67">
        <v>528</v>
      </c>
      <c r="H28" s="187" t="s">
        <v>110</v>
      </c>
      <c r="I28" s="188"/>
      <c r="J28" s="189"/>
      <c r="K28" s="166">
        <v>2252.16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ht="14.25" customHeight="1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866</v>
      </c>
      <c r="H29" s="187" t="s">
        <v>113</v>
      </c>
      <c r="I29" s="188"/>
      <c r="J29" s="189"/>
      <c r="K29" s="166">
        <v>2400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customHeight="1" thickBot="1" x14ac:dyDescent="0.25">
      <c r="A30" s="197" t="s">
        <v>114</v>
      </c>
      <c r="B30" s="198"/>
      <c r="C30" s="193">
        <v>50</v>
      </c>
      <c r="D30" s="194"/>
      <c r="E30" s="199" t="s">
        <v>206</v>
      </c>
      <c r="F30" s="200"/>
      <c r="G30" s="68">
        <v>1394</v>
      </c>
      <c r="H30" s="199" t="s">
        <v>115</v>
      </c>
      <c r="I30" s="201"/>
      <c r="J30" s="200"/>
      <c r="K30" s="202">
        <f>2400/25.61</f>
        <v>93.713393205778999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210</v>
      </c>
      <c r="C39" s="74"/>
      <c r="D39" s="74" t="s">
        <v>211</v>
      </c>
      <c r="E39" s="90" t="s">
        <v>273</v>
      </c>
      <c r="G39" s="74" t="s">
        <v>213</v>
      </c>
      <c r="H39" s="90" t="s">
        <v>274</v>
      </c>
      <c r="I39" s="90" t="s">
        <v>275</v>
      </c>
      <c r="J39" s="90" t="s">
        <v>276</v>
      </c>
      <c r="T39" s="93" t="s">
        <v>217</v>
      </c>
      <c r="U39" s="108" t="s">
        <v>277</v>
      </c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H9" sqref="H9"/>
    </sheetView>
  </sheetViews>
  <sheetFormatPr defaultRowHeight="14.25" x14ac:dyDescent="0.2"/>
  <cols>
    <col min="1" max="16384" width="9" style="90"/>
  </cols>
  <sheetData>
    <row r="1" spans="1:26" ht="15" customHeight="1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158</v>
      </c>
      <c r="J1" s="15"/>
      <c r="K1" s="15" t="s">
        <v>159</v>
      </c>
      <c r="L1" s="17"/>
      <c r="M1" s="18"/>
      <c r="N1" s="19"/>
      <c r="O1" s="19"/>
      <c r="P1" s="114" t="s">
        <v>1076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customHeight="1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ht="14.25" customHeight="1" x14ac:dyDescent="0.2">
      <c r="A3" s="1" t="s">
        <v>1077</v>
      </c>
      <c r="B3" s="22" t="s">
        <v>1078</v>
      </c>
      <c r="C3" s="23">
        <v>8</v>
      </c>
      <c r="D3" s="134">
        <v>16</v>
      </c>
      <c r="E3" s="135"/>
      <c r="F3" s="117" t="s">
        <v>1080</v>
      </c>
      <c r="G3" s="119"/>
      <c r="H3" s="117" t="s">
        <v>481</v>
      </c>
      <c r="I3" s="119"/>
      <c r="J3" s="136" t="s">
        <v>684</v>
      </c>
      <c r="K3" s="137"/>
      <c r="L3" s="136" t="s">
        <v>685</v>
      </c>
      <c r="M3" s="137"/>
      <c r="N3" s="117"/>
      <c r="O3" s="119"/>
      <c r="P3" s="117"/>
      <c r="Q3" s="119"/>
      <c r="R3" s="117"/>
      <c r="S3" s="118"/>
      <c r="T3" s="119"/>
      <c r="U3" s="120">
        <v>26</v>
      </c>
      <c r="V3" s="121"/>
      <c r="W3" s="121"/>
      <c r="X3" s="121"/>
      <c r="Y3" s="121">
        <v>26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492</v>
      </c>
      <c r="C5" s="30" t="s">
        <v>493</v>
      </c>
      <c r="D5" s="30" t="s">
        <v>164</v>
      </c>
      <c r="E5" s="30" t="s">
        <v>313</v>
      </c>
      <c r="F5" s="85" t="s">
        <v>250</v>
      </c>
      <c r="G5" s="85" t="s">
        <v>166</v>
      </c>
      <c r="H5" s="85" t="s">
        <v>167</v>
      </c>
      <c r="I5" s="85" t="s">
        <v>496</v>
      </c>
      <c r="J5" s="85" t="s">
        <v>497</v>
      </c>
      <c r="K5" s="85" t="s">
        <v>543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173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702</v>
      </c>
      <c r="C7" s="30" t="s">
        <v>544</v>
      </c>
      <c r="D7" s="30" t="s">
        <v>164</v>
      </c>
      <c r="E7" s="30" t="s">
        <v>313</v>
      </c>
      <c r="F7" s="85" t="s">
        <v>250</v>
      </c>
      <c r="G7" s="85" t="s">
        <v>166</v>
      </c>
      <c r="H7" s="85" t="s">
        <v>167</v>
      </c>
      <c r="I7" s="85" t="s">
        <v>496</v>
      </c>
      <c r="J7" s="85" t="s">
        <v>497</v>
      </c>
      <c r="K7" s="85" t="s">
        <v>543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175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0.79</v>
      </c>
      <c r="D8" s="35">
        <v>0.34</v>
      </c>
      <c r="E8" s="37">
        <v>0.31</v>
      </c>
      <c r="F8" s="35">
        <v>2.7E-2</v>
      </c>
      <c r="G8" s="35">
        <v>7.7999999999999996E-3</v>
      </c>
      <c r="H8" s="35">
        <v>4.01</v>
      </c>
      <c r="I8" s="35">
        <v>4.8</v>
      </c>
      <c r="J8" s="35">
        <v>1.8620000000000001</v>
      </c>
      <c r="K8" s="35">
        <v>5.99</v>
      </c>
      <c r="L8" s="35">
        <v>0.28999999999999998</v>
      </c>
      <c r="M8" s="35"/>
      <c r="N8" s="35">
        <v>0.11</v>
      </c>
      <c r="O8" s="35">
        <v>0.26500000000000001</v>
      </c>
      <c r="P8" s="35">
        <v>1.5E-3</v>
      </c>
      <c r="Q8" s="35">
        <v>7.1000000000000004E-3</v>
      </c>
      <c r="R8" s="38">
        <v>4.3999999999999997E-2</v>
      </c>
      <c r="S8" s="39"/>
      <c r="T8" s="38"/>
      <c r="X8" s="90">
        <v>18.100000000000001</v>
      </c>
      <c r="Y8" s="90">
        <v>227.7</v>
      </c>
      <c r="Z8" s="90">
        <v>4.3</v>
      </c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0.86499999999999999</v>
      </c>
      <c r="D12" s="38">
        <v>0.36</v>
      </c>
      <c r="E12" s="79">
        <v>0.31</v>
      </c>
      <c r="F12" s="38">
        <v>2.7E-2</v>
      </c>
      <c r="G12" s="38">
        <v>5.0000000000000001E-3</v>
      </c>
      <c r="H12" s="38">
        <v>4.04</v>
      </c>
      <c r="I12" s="38">
        <v>4.82</v>
      </c>
      <c r="J12" s="38">
        <v>1.86</v>
      </c>
      <c r="K12" s="38">
        <v>6.19</v>
      </c>
      <c r="L12" s="38">
        <v>0.28000000000000003</v>
      </c>
      <c r="M12" s="38"/>
      <c r="N12" s="35">
        <v>0.11</v>
      </c>
      <c r="O12" s="35">
        <v>0.27</v>
      </c>
      <c r="P12" s="35">
        <v>8.9999999999999998E-4</v>
      </c>
      <c r="Q12" s="35">
        <v>7.0000000000000001E-3</v>
      </c>
      <c r="R12" s="38">
        <v>2.1000000000000001E-2</v>
      </c>
      <c r="S12" s="38"/>
      <c r="T12" s="38"/>
      <c r="U12" s="28"/>
      <c r="V12" s="28"/>
      <c r="W12" s="28"/>
      <c r="X12" s="40">
        <v>15</v>
      </c>
      <c r="Y12" s="40">
        <v>157.1</v>
      </c>
      <c r="Z12" s="42">
        <v>0.8</v>
      </c>
    </row>
    <row r="13" spans="1:26" ht="15" thickBot="1" x14ac:dyDescent="0.25">
      <c r="A13" s="43" t="s">
        <v>58</v>
      </c>
      <c r="B13" s="44">
        <v>0.78</v>
      </c>
      <c r="C13" s="44">
        <v>0.88100000000000001</v>
      </c>
      <c r="D13" s="44">
        <v>0.36</v>
      </c>
      <c r="E13" s="44">
        <v>0.3</v>
      </c>
      <c r="F13" s="44">
        <v>2.5999999999999999E-2</v>
      </c>
      <c r="G13" s="44">
        <v>5.0000000000000001E-3</v>
      </c>
      <c r="H13" s="45">
        <v>4</v>
      </c>
      <c r="I13" s="44">
        <v>4.8600000000000003</v>
      </c>
      <c r="J13" s="44">
        <v>0.87</v>
      </c>
      <c r="K13" s="44">
        <v>6.14</v>
      </c>
      <c r="L13" s="44">
        <v>0.28999999999999998</v>
      </c>
      <c r="M13" s="41"/>
      <c r="N13" s="38">
        <v>0.11</v>
      </c>
      <c r="O13" s="38">
        <v>0.26</v>
      </c>
      <c r="P13" s="38">
        <v>1.1999999999999999E-3</v>
      </c>
      <c r="Q13" s="38">
        <v>7.0000000000000001E-3</v>
      </c>
      <c r="R13" s="38">
        <v>0.02</v>
      </c>
      <c r="S13" s="44"/>
      <c r="T13" s="44"/>
      <c r="U13" s="46"/>
      <c r="V13" s="46"/>
      <c r="W13" s="46"/>
      <c r="X13" s="47"/>
      <c r="Y13" s="47"/>
      <c r="Z13" s="48"/>
    </row>
    <row r="14" spans="1:26" ht="15" customHeight="1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ht="14.25" customHeight="1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ht="14.25" customHeight="1" x14ac:dyDescent="0.2">
      <c r="A16" s="142" t="s">
        <v>179</v>
      </c>
      <c r="B16" s="143"/>
      <c r="C16" s="144">
        <v>0.84027777777777779</v>
      </c>
      <c r="D16" s="145"/>
      <c r="E16" s="142" t="s">
        <v>77</v>
      </c>
      <c r="F16" s="143"/>
      <c r="G16" s="52">
        <v>0.88194444444444453</v>
      </c>
      <c r="H16" s="146" t="s">
        <v>78</v>
      </c>
      <c r="I16" s="147"/>
      <c r="J16" s="53">
        <v>60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ht="14.25" customHeight="1" x14ac:dyDescent="0.2">
      <c r="A17" s="142" t="s">
        <v>81</v>
      </c>
      <c r="B17" s="143"/>
      <c r="C17" s="144">
        <v>0.84375</v>
      </c>
      <c r="D17" s="145"/>
      <c r="E17" s="142" t="s">
        <v>82</v>
      </c>
      <c r="F17" s="143"/>
      <c r="G17" s="52">
        <v>0.88263888888888886</v>
      </c>
      <c r="H17" s="146" t="s">
        <v>181</v>
      </c>
      <c r="I17" s="147"/>
      <c r="J17" s="53">
        <v>165</v>
      </c>
      <c r="K17" s="148" t="s">
        <v>83</v>
      </c>
      <c r="L17" s="143"/>
      <c r="M17" s="158" t="s">
        <v>182</v>
      </c>
      <c r="N17" s="149"/>
      <c r="O17" s="151"/>
      <c r="P17" s="58" t="s">
        <v>84</v>
      </c>
      <c r="Q17" s="54" t="s">
        <v>1081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ht="14.25" customHeight="1" x14ac:dyDescent="0.2">
      <c r="A18" s="142" t="s">
        <v>86</v>
      </c>
      <c r="B18" s="143"/>
      <c r="C18" s="144">
        <v>0.84513888888888899</v>
      </c>
      <c r="D18" s="145"/>
      <c r="E18" s="142" t="s">
        <v>183</v>
      </c>
      <c r="F18" s="143"/>
      <c r="G18" s="52">
        <v>0.8979166666666667</v>
      </c>
      <c r="H18" s="146" t="s">
        <v>87</v>
      </c>
      <c r="I18" s="147"/>
      <c r="J18" s="53">
        <v>23</v>
      </c>
      <c r="K18" s="159" t="s">
        <v>184</v>
      </c>
      <c r="L18" s="160"/>
      <c r="M18" s="159">
        <v>30</v>
      </c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ht="14.25" customHeight="1" x14ac:dyDescent="0.2">
      <c r="A19" s="142" t="s">
        <v>89</v>
      </c>
      <c r="B19" s="143"/>
      <c r="C19" s="144">
        <v>0.8520833333333333</v>
      </c>
      <c r="D19" s="145"/>
      <c r="E19" s="142" t="s">
        <v>90</v>
      </c>
      <c r="F19" s="143"/>
      <c r="G19" s="52">
        <v>0.89930555555555547</v>
      </c>
      <c r="H19" s="159" t="s">
        <v>186</v>
      </c>
      <c r="I19" s="160"/>
      <c r="J19" s="60"/>
      <c r="K19" s="166" t="s">
        <v>91</v>
      </c>
      <c r="L19" s="147"/>
      <c r="M19" s="148">
        <v>7</v>
      </c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ht="14.25" customHeight="1" x14ac:dyDescent="0.2">
      <c r="A20" s="142" t="s">
        <v>87</v>
      </c>
      <c r="B20" s="143"/>
      <c r="C20" s="144">
        <v>0.85416666666666663</v>
      </c>
      <c r="D20" s="145"/>
      <c r="E20" s="142" t="s">
        <v>188</v>
      </c>
      <c r="F20" s="143"/>
      <c r="G20" s="52">
        <v>0.90069444444444446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20</v>
      </c>
      <c r="R20" s="28">
        <v>5</v>
      </c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ht="14.25" customHeight="1" x14ac:dyDescent="0.2">
      <c r="A21" s="142" t="s">
        <v>92</v>
      </c>
      <c r="B21" s="143"/>
      <c r="C21" s="144">
        <v>0.86458333333333337</v>
      </c>
      <c r="D21" s="145"/>
      <c r="E21" s="142" t="s">
        <v>192</v>
      </c>
      <c r="F21" s="143"/>
      <c r="G21" s="63">
        <v>0.90972222222222221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ht="14.25" customHeight="1" x14ac:dyDescent="0.2">
      <c r="A22" s="142" t="s">
        <v>94</v>
      </c>
      <c r="B22" s="143"/>
      <c r="C22" s="144"/>
      <c r="D22" s="145"/>
      <c r="E22" s="169" t="s">
        <v>194</v>
      </c>
      <c r="F22" s="160"/>
      <c r="G22" s="64">
        <v>0.91111111111111109</v>
      </c>
      <c r="H22" s="146"/>
      <c r="I22" s="147"/>
      <c r="J22" s="106">
        <v>1529</v>
      </c>
      <c r="K22" s="170" t="s">
        <v>77</v>
      </c>
      <c r="L22" s="171"/>
      <c r="M22" s="159">
        <v>1588</v>
      </c>
      <c r="N22" s="161"/>
      <c r="O22" s="164" t="s">
        <v>195</v>
      </c>
      <c r="P22" s="165"/>
      <c r="Q22" s="38">
        <v>11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ht="14.25" customHeight="1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0.91666666666666663</v>
      </c>
      <c r="H23" s="146" t="s">
        <v>97</v>
      </c>
      <c r="I23" s="147"/>
      <c r="J23" s="53">
        <v>1559</v>
      </c>
      <c r="K23" s="170" t="s">
        <v>197</v>
      </c>
      <c r="L23" s="171"/>
      <c r="M23" s="159"/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customHeight="1" x14ac:dyDescent="0.2">
      <c r="A24" s="142"/>
      <c r="B24" s="143"/>
      <c r="C24" s="144"/>
      <c r="D24" s="145"/>
      <c r="E24" s="142" t="s">
        <v>99</v>
      </c>
      <c r="F24" s="143"/>
      <c r="G24" s="110" t="s">
        <v>236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ht="14.25" customHeight="1" x14ac:dyDescent="0.2">
      <c r="A25" s="191" t="s">
        <v>199</v>
      </c>
      <c r="B25" s="192"/>
      <c r="C25" s="144"/>
      <c r="D25" s="145"/>
      <c r="E25" s="142" t="s">
        <v>82</v>
      </c>
      <c r="F25" s="143"/>
      <c r="G25" s="65" t="s">
        <v>1082</v>
      </c>
      <c r="H25" s="146" t="s">
        <v>103</v>
      </c>
      <c r="I25" s="147"/>
      <c r="J25" s="33">
        <v>1596</v>
      </c>
      <c r="K25" s="166" t="s">
        <v>104</v>
      </c>
      <c r="L25" s="147"/>
      <c r="M25" s="148">
        <v>1487</v>
      </c>
      <c r="N25" s="149"/>
      <c r="O25" s="176" t="s">
        <v>200</v>
      </c>
      <c r="P25" s="177"/>
      <c r="Q25" s="38"/>
      <c r="R25" s="28"/>
      <c r="S25" s="28"/>
      <c r="T25" s="29"/>
      <c r="U25" s="178" t="s">
        <v>239</v>
      </c>
      <c r="V25" s="179"/>
      <c r="W25" s="179"/>
      <c r="X25" s="179"/>
      <c r="Y25" s="179"/>
      <c r="Z25" s="180"/>
    </row>
    <row r="26" spans="1:26" ht="14.25" customHeight="1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50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ht="14.25" customHeight="1" x14ac:dyDescent="0.2">
      <c r="A27" s="142" t="s">
        <v>103</v>
      </c>
      <c r="B27" s="143"/>
      <c r="C27" s="144">
        <v>0.875</v>
      </c>
      <c r="D27" s="145"/>
      <c r="E27" s="142" t="s">
        <v>106</v>
      </c>
      <c r="F27" s="143"/>
      <c r="G27" s="67">
        <v>45</v>
      </c>
      <c r="H27" s="187" t="s">
        <v>107</v>
      </c>
      <c r="I27" s="188"/>
      <c r="J27" s="189"/>
      <c r="K27" s="166">
        <v>2264.9499999999998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ht="14.25" customHeight="1" x14ac:dyDescent="0.2">
      <c r="A28" s="142" t="s">
        <v>108</v>
      </c>
      <c r="B28" s="143"/>
      <c r="C28" s="193">
        <v>35</v>
      </c>
      <c r="D28" s="194"/>
      <c r="E28" s="142" t="s">
        <v>109</v>
      </c>
      <c r="F28" s="143"/>
      <c r="G28" s="67">
        <v>519</v>
      </c>
      <c r="H28" s="187" t="s">
        <v>110</v>
      </c>
      <c r="I28" s="188"/>
      <c r="J28" s="189"/>
      <c r="K28" s="166">
        <v>2265.1799999999998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ht="14.25" customHeight="1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800</v>
      </c>
      <c r="H29" s="187" t="s">
        <v>113</v>
      </c>
      <c r="I29" s="188"/>
      <c r="J29" s="189"/>
      <c r="K29" s="166">
        <v>2300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customHeight="1" thickBot="1" x14ac:dyDescent="0.25">
      <c r="A30" s="197" t="s">
        <v>114</v>
      </c>
      <c r="B30" s="198"/>
      <c r="C30" s="193">
        <v>45</v>
      </c>
      <c r="D30" s="194"/>
      <c r="E30" s="199" t="s">
        <v>206</v>
      </c>
      <c r="F30" s="200"/>
      <c r="G30" s="68">
        <v>1319</v>
      </c>
      <c r="H30" s="199" t="s">
        <v>115</v>
      </c>
      <c r="I30" s="201"/>
      <c r="J30" s="200"/>
      <c r="K30" s="202">
        <f>2300/26</f>
        <v>88.461538461538467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210</v>
      </c>
      <c r="C39" s="74"/>
      <c r="D39" s="74" t="s">
        <v>211</v>
      </c>
      <c r="E39" s="90" t="s">
        <v>212</v>
      </c>
      <c r="G39" s="74" t="s">
        <v>213</v>
      </c>
      <c r="H39" s="90" t="s">
        <v>214</v>
      </c>
      <c r="J39" s="90" t="s">
        <v>134</v>
      </c>
      <c r="T39" s="93" t="s">
        <v>217</v>
      </c>
      <c r="U39" s="90" t="s">
        <v>157</v>
      </c>
    </row>
  </sheetData>
  <mergeCells count="140"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U17:V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17:B17"/>
    <mergeCell ref="C17:D17"/>
    <mergeCell ref="E17:F17"/>
    <mergeCell ref="H17:I17"/>
    <mergeCell ref="K17:L17"/>
    <mergeCell ref="M17:N17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A10" workbookViewId="0">
      <selection sqref="A1:AA44"/>
    </sheetView>
  </sheetViews>
  <sheetFormatPr defaultRowHeight="14.25" x14ac:dyDescent="0.2"/>
  <sheetData>
    <row r="1" spans="1:27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158</v>
      </c>
      <c r="I1" s="90"/>
      <c r="J1" s="15"/>
      <c r="K1" s="15" t="s">
        <v>159</v>
      </c>
      <c r="L1" s="17"/>
      <c r="M1" s="18"/>
      <c r="N1" s="19"/>
      <c r="O1" s="19"/>
      <c r="P1" s="114" t="s">
        <v>1084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7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7" x14ac:dyDescent="0.2">
      <c r="A3" s="1" t="s">
        <v>1086</v>
      </c>
      <c r="B3" s="22" t="s">
        <v>1087</v>
      </c>
      <c r="C3" s="23">
        <v>5</v>
      </c>
      <c r="D3" s="134">
        <v>4</v>
      </c>
      <c r="E3" s="135"/>
      <c r="F3" s="117" t="s">
        <v>1085</v>
      </c>
      <c r="G3" s="119"/>
      <c r="H3" s="117" t="s">
        <v>264</v>
      </c>
      <c r="I3" s="119"/>
      <c r="J3" s="136" t="s">
        <v>418</v>
      </c>
      <c r="K3" s="137"/>
      <c r="L3" s="136" t="s">
        <v>419</v>
      </c>
      <c r="M3" s="137"/>
      <c r="N3" s="117"/>
      <c r="O3" s="119"/>
      <c r="P3" s="117"/>
      <c r="Q3" s="119"/>
      <c r="R3" s="117"/>
      <c r="S3" s="118"/>
      <c r="T3" s="119"/>
      <c r="U3" s="120">
        <v>26.2</v>
      </c>
      <c r="V3" s="121"/>
      <c r="W3" s="121"/>
      <c r="X3" s="121"/>
      <c r="Y3" s="121">
        <v>26.2</v>
      </c>
      <c r="Z3" s="122"/>
      <c r="AA3">
        <v>2</v>
      </c>
    </row>
    <row r="4" spans="1:27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7" ht="27" x14ac:dyDescent="0.2">
      <c r="A5" s="2" t="s">
        <v>54</v>
      </c>
      <c r="B5" s="30" t="s">
        <v>248</v>
      </c>
      <c r="C5" s="30" t="s">
        <v>249</v>
      </c>
      <c r="D5" s="30" t="s">
        <v>266</v>
      </c>
      <c r="E5" s="30" t="s">
        <v>165</v>
      </c>
      <c r="F5" s="85" t="s">
        <v>250</v>
      </c>
      <c r="G5" s="85" t="s">
        <v>166</v>
      </c>
      <c r="H5" s="85" t="s">
        <v>167</v>
      </c>
      <c r="I5" s="85" t="s">
        <v>168</v>
      </c>
      <c r="J5" s="85" t="s">
        <v>251</v>
      </c>
      <c r="K5" s="85" t="s">
        <v>169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267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7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7" ht="27" x14ac:dyDescent="0.2">
      <c r="A7" s="2" t="s">
        <v>55</v>
      </c>
      <c r="B7" s="30" t="s">
        <v>254</v>
      </c>
      <c r="C7" s="30" t="s">
        <v>255</v>
      </c>
      <c r="D7" s="30" t="s">
        <v>266</v>
      </c>
      <c r="E7" s="30" t="s">
        <v>165</v>
      </c>
      <c r="F7" s="85" t="s">
        <v>250</v>
      </c>
      <c r="G7" s="85" t="s">
        <v>166</v>
      </c>
      <c r="H7" s="85" t="s">
        <v>167</v>
      </c>
      <c r="I7" s="85" t="s">
        <v>168</v>
      </c>
      <c r="J7" s="85" t="s">
        <v>251</v>
      </c>
      <c r="K7" s="85" t="s">
        <v>169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268</v>
      </c>
      <c r="S7" s="32"/>
      <c r="T7" s="32"/>
      <c r="U7" s="28"/>
      <c r="V7" s="28"/>
      <c r="W7" s="38"/>
      <c r="X7" s="40"/>
      <c r="Y7" s="40"/>
      <c r="Z7" s="42"/>
    </row>
    <row r="8" spans="1:27" ht="27" x14ac:dyDescent="0.2">
      <c r="A8" s="2" t="s">
        <v>176</v>
      </c>
      <c r="B8" s="3"/>
      <c r="C8" s="3">
        <v>0.81399999999999995</v>
      </c>
      <c r="D8" s="35">
        <v>0.25</v>
      </c>
      <c r="E8" s="37">
        <v>0.33</v>
      </c>
      <c r="F8" s="35">
        <v>2.8000000000000001E-2</v>
      </c>
      <c r="G8" s="35">
        <v>7.0000000000000001E-3</v>
      </c>
      <c r="H8" s="35">
        <v>4.01</v>
      </c>
      <c r="I8" s="35">
        <v>4.8</v>
      </c>
      <c r="J8" s="35">
        <v>1.85</v>
      </c>
      <c r="K8" s="35">
        <v>5.91</v>
      </c>
      <c r="L8" s="35">
        <v>0.32</v>
      </c>
      <c r="M8" s="35"/>
      <c r="N8" s="35">
        <v>0.11</v>
      </c>
      <c r="O8" s="35">
        <v>0.26</v>
      </c>
      <c r="P8" s="35">
        <v>1.6999999999999999E-3</v>
      </c>
      <c r="Q8" s="35">
        <v>7.1999999999999998E-3</v>
      </c>
      <c r="R8" s="38">
        <v>2.5000000000000001E-2</v>
      </c>
      <c r="S8" s="39"/>
      <c r="T8" s="38"/>
      <c r="U8" s="90"/>
      <c r="V8" s="90"/>
      <c r="W8" s="90"/>
      <c r="X8" s="90">
        <v>13.6</v>
      </c>
      <c r="Y8" s="90">
        <v>193.8</v>
      </c>
      <c r="Z8" s="90">
        <v>4</v>
      </c>
    </row>
    <row r="9" spans="1:27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M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7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J10" s="90"/>
      <c r="K10" s="90"/>
      <c r="L10" s="90"/>
      <c r="M10" s="90"/>
      <c r="N10" s="90"/>
      <c r="O10" s="90"/>
      <c r="P10" s="90"/>
      <c r="Q10" s="90"/>
      <c r="R10" s="38"/>
      <c r="S10" s="38"/>
      <c r="T10" s="38"/>
      <c r="U10" s="38"/>
      <c r="V10" s="38"/>
      <c r="W10" s="38"/>
      <c r="X10" s="38"/>
      <c r="Y10" s="38"/>
      <c r="Z10" s="41"/>
    </row>
    <row r="11" spans="1:27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J11" s="90"/>
      <c r="K11" s="90"/>
      <c r="L11" s="90"/>
      <c r="M11" s="90"/>
      <c r="N11" s="90"/>
      <c r="O11" s="90"/>
      <c r="P11" s="90"/>
      <c r="Q11" s="90"/>
      <c r="R11" s="38"/>
      <c r="S11" s="38"/>
      <c r="T11" s="38"/>
      <c r="U11" s="38"/>
      <c r="V11" s="38"/>
      <c r="W11" s="38"/>
      <c r="X11" s="38"/>
      <c r="Y11" s="38"/>
      <c r="Z11" s="38"/>
    </row>
    <row r="12" spans="1:27" ht="27" x14ac:dyDescent="0.2">
      <c r="A12" s="2" t="s">
        <v>177</v>
      </c>
      <c r="B12" s="38"/>
      <c r="C12" s="38">
        <v>0.83</v>
      </c>
      <c r="D12" s="38">
        <v>0.26</v>
      </c>
      <c r="E12" s="79">
        <v>0.32</v>
      </c>
      <c r="F12" s="79">
        <v>2.8000000000000001E-2</v>
      </c>
      <c r="G12" s="38">
        <v>5.7999999999999996E-3</v>
      </c>
      <c r="H12" s="38">
        <v>4.04</v>
      </c>
      <c r="I12" s="38">
        <v>4.83</v>
      </c>
      <c r="J12" s="38">
        <v>1.857</v>
      </c>
      <c r="K12" s="38">
        <v>5.91</v>
      </c>
      <c r="L12" s="38">
        <v>0.32</v>
      </c>
      <c r="M12" s="38"/>
      <c r="N12" s="104">
        <v>0.11</v>
      </c>
      <c r="O12" s="104">
        <v>0.26</v>
      </c>
      <c r="P12" s="104">
        <v>1.1000000000000001E-3</v>
      </c>
      <c r="Q12" s="104">
        <v>7.1000000000000004E-3</v>
      </c>
      <c r="R12" s="38">
        <v>1.2999999999999999E-2</v>
      </c>
      <c r="S12" s="38"/>
      <c r="T12" s="38"/>
      <c r="U12" s="28"/>
      <c r="V12" s="28"/>
      <c r="W12" s="28"/>
      <c r="X12" s="40">
        <v>17.600000000000001</v>
      </c>
      <c r="Y12" s="40">
        <v>114.8</v>
      </c>
      <c r="Z12" s="42">
        <v>0.5</v>
      </c>
    </row>
    <row r="13" spans="1:27" ht="15" thickBot="1" x14ac:dyDescent="0.25">
      <c r="A13" s="43" t="s">
        <v>58</v>
      </c>
      <c r="B13" s="44">
        <v>0.755</v>
      </c>
      <c r="C13" s="44">
        <v>0.84</v>
      </c>
      <c r="D13" s="44">
        <v>0.26</v>
      </c>
      <c r="E13" s="44">
        <v>0.33</v>
      </c>
      <c r="F13" s="44">
        <v>2.8000000000000001E-2</v>
      </c>
      <c r="G13" s="44">
        <v>5.4000000000000003E-3</v>
      </c>
      <c r="H13" s="45">
        <v>4.03</v>
      </c>
      <c r="I13" s="44">
        <v>4.8099999999999996</v>
      </c>
      <c r="J13" s="44">
        <v>1.835</v>
      </c>
      <c r="K13" s="44">
        <v>5.91</v>
      </c>
      <c r="L13" s="44">
        <v>0.32</v>
      </c>
      <c r="M13" s="41"/>
      <c r="N13" s="104">
        <v>0.11</v>
      </c>
      <c r="O13" s="104">
        <v>0.26</v>
      </c>
      <c r="P13" s="104">
        <v>1.1000000000000001E-3</v>
      </c>
      <c r="Q13" s="104">
        <v>7.1999999999999998E-3</v>
      </c>
      <c r="R13" s="38">
        <v>1.2E-2</v>
      </c>
      <c r="S13" s="44"/>
      <c r="T13" s="44"/>
      <c r="U13" s="46"/>
      <c r="V13" s="46"/>
      <c r="W13" s="46"/>
      <c r="X13" s="47"/>
      <c r="Y13" s="47"/>
      <c r="Z13" s="48"/>
    </row>
    <row r="14" spans="1:27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7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7" x14ac:dyDescent="0.2">
      <c r="A16" s="142" t="s">
        <v>179</v>
      </c>
      <c r="B16" s="143"/>
      <c r="C16" s="144">
        <v>0.97222222222222221</v>
      </c>
      <c r="D16" s="145"/>
      <c r="E16" s="142" t="s">
        <v>77</v>
      </c>
      <c r="F16" s="143"/>
      <c r="G16" s="52">
        <v>1.0416666666666666E-2</v>
      </c>
      <c r="H16" s="146" t="s">
        <v>78</v>
      </c>
      <c r="I16" s="147"/>
      <c r="J16" s="53">
        <v>60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0.97569444444444453</v>
      </c>
      <c r="D17" s="145"/>
      <c r="E17" s="142" t="s">
        <v>82</v>
      </c>
      <c r="F17" s="143"/>
      <c r="G17" s="52">
        <v>1.2499999999999999E-2</v>
      </c>
      <c r="H17" s="146" t="s">
        <v>181</v>
      </c>
      <c r="I17" s="147"/>
      <c r="J17" s="53">
        <v>170</v>
      </c>
      <c r="K17" s="148" t="s">
        <v>83</v>
      </c>
      <c r="L17" s="143"/>
      <c r="M17" s="158" t="s">
        <v>279</v>
      </c>
      <c r="N17" s="149"/>
      <c r="O17" s="151"/>
      <c r="P17" s="58" t="s">
        <v>84</v>
      </c>
      <c r="Q17" s="54" t="s">
        <v>237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0.9770833333333333</v>
      </c>
      <c r="D18" s="145"/>
      <c r="E18" s="142" t="s">
        <v>183</v>
      </c>
      <c r="F18" s="143"/>
      <c r="G18" s="52">
        <v>2.9166666666666664E-2</v>
      </c>
      <c r="H18" s="146" t="s">
        <v>87</v>
      </c>
      <c r="I18" s="147"/>
      <c r="J18" s="53">
        <v>21</v>
      </c>
      <c r="K18" s="159" t="s">
        <v>184</v>
      </c>
      <c r="L18" s="160"/>
      <c r="M18" s="159"/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0.98402777777777783</v>
      </c>
      <c r="D19" s="145"/>
      <c r="E19" s="142" t="s">
        <v>90</v>
      </c>
      <c r="F19" s="143"/>
      <c r="G19" s="52">
        <v>3.125E-2</v>
      </c>
      <c r="H19" s="159" t="s">
        <v>186</v>
      </c>
      <c r="I19" s="160"/>
      <c r="J19" s="60">
        <v>30</v>
      </c>
      <c r="K19" s="166" t="s">
        <v>91</v>
      </c>
      <c r="L19" s="147"/>
      <c r="M19" s="148"/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0.98611111111111116</v>
      </c>
      <c r="D20" s="145"/>
      <c r="E20" s="142" t="s">
        <v>188</v>
      </c>
      <c r="F20" s="143"/>
      <c r="G20" s="52"/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6</v>
      </c>
      <c r="R20" s="28"/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0.99652777777777779</v>
      </c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/>
      <c r="D22" s="145"/>
      <c r="E22" s="169" t="s">
        <v>194</v>
      </c>
      <c r="F22" s="160"/>
      <c r="G22" s="64"/>
      <c r="H22" s="146" t="s">
        <v>81</v>
      </c>
      <c r="I22" s="147"/>
      <c r="J22" s="106" t="s">
        <v>1091</v>
      </c>
      <c r="K22" s="170" t="s">
        <v>77</v>
      </c>
      <c r="L22" s="171"/>
      <c r="M22" s="159">
        <v>1602</v>
      </c>
      <c r="N22" s="161"/>
      <c r="O22" s="164" t="s">
        <v>195</v>
      </c>
      <c r="P22" s="165"/>
      <c r="Q22" s="38">
        <v>10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3.4722222222222224E-2</v>
      </c>
      <c r="H23" s="146" t="s">
        <v>97</v>
      </c>
      <c r="I23" s="147"/>
      <c r="J23" s="53">
        <v>1539</v>
      </c>
      <c r="K23" s="170" t="s">
        <v>197</v>
      </c>
      <c r="L23" s="171"/>
      <c r="M23" s="159"/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>
        <v>35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>
        <v>4.1666666666666664E-2</v>
      </c>
      <c r="D25" s="145"/>
      <c r="E25" s="142" t="s">
        <v>82</v>
      </c>
      <c r="F25" s="143"/>
      <c r="G25" s="65"/>
      <c r="H25" s="146" t="s">
        <v>103</v>
      </c>
      <c r="I25" s="147"/>
      <c r="J25" s="33" t="s">
        <v>704</v>
      </c>
      <c r="K25" s="166" t="s">
        <v>104</v>
      </c>
      <c r="L25" s="147"/>
      <c r="M25" s="148">
        <v>1515</v>
      </c>
      <c r="N25" s="149"/>
      <c r="O25" s="176" t="s">
        <v>200</v>
      </c>
      <c r="P25" s="177"/>
      <c r="Q25" s="38"/>
      <c r="R25" s="28"/>
      <c r="S25" s="28"/>
      <c r="T25" s="29"/>
      <c r="U25" s="178" t="s">
        <v>1083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>
        <v>4.9999999999999996E-2</v>
      </c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/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 t="s">
        <v>1092</v>
      </c>
      <c r="D27" s="145"/>
      <c r="E27" s="142" t="s">
        <v>106</v>
      </c>
      <c r="F27" s="143"/>
      <c r="G27" s="67">
        <v>45</v>
      </c>
      <c r="H27" s="187" t="s">
        <v>107</v>
      </c>
      <c r="I27" s="188"/>
      <c r="J27" s="189"/>
      <c r="K27" s="166">
        <v>2265.1799999999998</v>
      </c>
      <c r="L27" s="162"/>
      <c r="M27" s="162"/>
      <c r="N27" s="163"/>
      <c r="O27" s="167" t="s">
        <v>449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 t="s">
        <v>1093</v>
      </c>
      <c r="D28" s="194"/>
      <c r="E28" s="142" t="s">
        <v>109</v>
      </c>
      <c r="F28" s="143"/>
      <c r="G28" s="67">
        <v>470</v>
      </c>
      <c r="H28" s="187" t="s">
        <v>110</v>
      </c>
      <c r="I28" s="188"/>
      <c r="J28" s="189"/>
      <c r="K28" s="166">
        <v>2265.4299999999998</v>
      </c>
      <c r="L28" s="162"/>
      <c r="M28" s="162"/>
      <c r="N28" s="163"/>
      <c r="O28" s="195" t="s">
        <v>448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945</v>
      </c>
      <c r="H29" s="187" t="s">
        <v>113</v>
      </c>
      <c r="I29" s="188"/>
      <c r="J29" s="189"/>
      <c r="K29" s="166">
        <v>2500</v>
      </c>
      <c r="L29" s="162"/>
      <c r="M29" s="162"/>
      <c r="N29" s="163"/>
      <c r="O29" s="195" t="s">
        <v>205</v>
      </c>
      <c r="P29" s="196"/>
      <c r="Q29" s="90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 t="s">
        <v>1094</v>
      </c>
      <c r="D30" s="194"/>
      <c r="E30" s="199" t="s">
        <v>206</v>
      </c>
      <c r="F30" s="200"/>
      <c r="G30" s="68">
        <v>1452</v>
      </c>
      <c r="H30" s="199" t="s">
        <v>115</v>
      </c>
      <c r="I30" s="201"/>
      <c r="J30" s="200"/>
      <c r="K30" s="202">
        <f>2500/26.2</f>
        <v>95.419847328244273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90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90"/>
      <c r="M34" s="90"/>
      <c r="N34" s="90"/>
      <c r="O34" s="90"/>
      <c r="P34" s="90"/>
      <c r="Q34" s="90"/>
      <c r="R34" s="90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x14ac:dyDescent="0.2">
      <c r="A39" s="93" t="s">
        <v>746</v>
      </c>
      <c r="B39" s="90"/>
      <c r="C39" s="74"/>
      <c r="D39" s="74" t="s">
        <v>211</v>
      </c>
      <c r="E39" s="90" t="s">
        <v>212</v>
      </c>
      <c r="F39" s="90"/>
      <c r="G39" s="74" t="s">
        <v>213</v>
      </c>
      <c r="H39" s="90" t="s">
        <v>214</v>
      </c>
      <c r="I39" s="90" t="s">
        <v>134</v>
      </c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3" t="s">
        <v>217</v>
      </c>
      <c r="U39" s="108" t="s">
        <v>157</v>
      </c>
      <c r="V39" s="90"/>
      <c r="W39" s="90"/>
      <c r="X39" s="90"/>
      <c r="Y39" s="90"/>
      <c r="Z39" s="90"/>
    </row>
  </sheetData>
  <mergeCells count="140"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U17:V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17:B17"/>
    <mergeCell ref="C17:D17"/>
    <mergeCell ref="E17:F17"/>
    <mergeCell ref="H17:I17"/>
    <mergeCell ref="K17:L17"/>
    <mergeCell ref="M17:N17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opLeftCell="B10" workbookViewId="0">
      <selection activeCell="N11" sqref="N11"/>
    </sheetView>
  </sheetViews>
  <sheetFormatPr defaultRowHeight="14.25" x14ac:dyDescent="0.2"/>
  <sheetData>
    <row r="1" spans="1:27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158</v>
      </c>
      <c r="I1" s="90"/>
      <c r="J1" s="15"/>
      <c r="K1" s="15" t="s">
        <v>159</v>
      </c>
      <c r="L1" s="17"/>
      <c r="M1" s="18"/>
      <c r="N1" s="19"/>
      <c r="O1" s="19"/>
      <c r="P1" s="114" t="s">
        <v>1084</v>
      </c>
      <c r="Q1" s="114"/>
      <c r="R1" s="114"/>
      <c r="S1" s="114"/>
      <c r="T1" s="114"/>
      <c r="U1" s="114"/>
      <c r="V1" s="114"/>
      <c r="W1" s="20"/>
      <c r="X1" s="20"/>
      <c r="Y1" s="18"/>
      <c r="Z1" s="18"/>
      <c r="AA1" s="90"/>
    </row>
    <row r="2" spans="1:27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  <c r="AA2" s="90"/>
    </row>
    <row r="3" spans="1:27" x14ac:dyDescent="0.2">
      <c r="A3" s="1" t="s">
        <v>1095</v>
      </c>
      <c r="B3" s="22" t="s">
        <v>1096</v>
      </c>
      <c r="C3" s="23">
        <v>8</v>
      </c>
      <c r="D3" s="134">
        <v>17</v>
      </c>
      <c r="E3" s="135"/>
      <c r="F3" s="117" t="s">
        <v>1112</v>
      </c>
      <c r="G3" s="119"/>
      <c r="H3" s="117" t="s">
        <v>1097</v>
      </c>
      <c r="I3" s="119"/>
      <c r="J3" s="136" t="s">
        <v>1098</v>
      </c>
      <c r="K3" s="137"/>
      <c r="L3" s="136" t="s">
        <v>1099</v>
      </c>
      <c r="M3" s="137"/>
      <c r="N3" s="117"/>
      <c r="O3" s="119"/>
      <c r="P3" s="117"/>
      <c r="Q3" s="119"/>
      <c r="R3" s="117"/>
      <c r="S3" s="118"/>
      <c r="T3" s="119"/>
      <c r="U3" s="120">
        <v>25.9</v>
      </c>
      <c r="V3" s="121"/>
      <c r="W3" s="121"/>
      <c r="X3" s="121"/>
      <c r="Y3" s="121">
        <v>26.1</v>
      </c>
      <c r="Z3" s="122"/>
      <c r="AA3" s="90">
        <v>2</v>
      </c>
    </row>
    <row r="4" spans="1:27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  <c r="AA4" s="90"/>
    </row>
    <row r="5" spans="1:27" ht="27" x14ac:dyDescent="0.2">
      <c r="A5" s="2" t="s">
        <v>54</v>
      </c>
      <c r="B5" s="30" t="s">
        <v>1100</v>
      </c>
      <c r="C5" s="30" t="s">
        <v>1101</v>
      </c>
      <c r="D5" s="30" t="s">
        <v>1102</v>
      </c>
      <c r="E5" s="30" t="s">
        <v>1103</v>
      </c>
      <c r="F5" s="85" t="s">
        <v>250</v>
      </c>
      <c r="G5" s="85" t="s">
        <v>166</v>
      </c>
      <c r="H5" s="85" t="s">
        <v>1104</v>
      </c>
      <c r="I5" s="85" t="s">
        <v>1105</v>
      </c>
      <c r="J5" s="85" t="s">
        <v>1106</v>
      </c>
      <c r="K5" s="85" t="s">
        <v>1107</v>
      </c>
      <c r="L5" s="85" t="s">
        <v>170</v>
      </c>
      <c r="M5" s="85"/>
      <c r="N5" s="85" t="s">
        <v>1108</v>
      </c>
      <c r="O5" s="85" t="s">
        <v>253</v>
      </c>
      <c r="P5" s="85" t="s">
        <v>575</v>
      </c>
      <c r="Q5" s="85" t="s">
        <v>1109</v>
      </c>
      <c r="R5" s="85" t="s">
        <v>1113</v>
      </c>
      <c r="S5" s="32"/>
      <c r="T5" s="32"/>
      <c r="U5" s="32"/>
      <c r="V5" s="32"/>
      <c r="W5" s="32"/>
      <c r="X5" s="33">
        <v>18</v>
      </c>
      <c r="Y5" s="33"/>
      <c r="Z5" s="34">
        <v>1.5</v>
      </c>
      <c r="AA5" s="90"/>
    </row>
    <row r="6" spans="1:27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  <c r="AA6" s="90"/>
    </row>
    <row r="7" spans="1:27" ht="27" x14ac:dyDescent="0.2">
      <c r="A7" s="2" t="s">
        <v>55</v>
      </c>
      <c r="B7" s="30" t="s">
        <v>1100</v>
      </c>
      <c r="C7" s="30" t="s">
        <v>1101</v>
      </c>
      <c r="D7" s="30" t="s">
        <v>1102</v>
      </c>
      <c r="E7" s="30" t="s">
        <v>1103</v>
      </c>
      <c r="F7" s="85" t="s">
        <v>250</v>
      </c>
      <c r="G7" s="85" t="s">
        <v>166</v>
      </c>
      <c r="H7" s="85" t="s">
        <v>1104</v>
      </c>
      <c r="I7" s="85" t="s">
        <v>1105</v>
      </c>
      <c r="J7" s="85" t="s">
        <v>1106</v>
      </c>
      <c r="K7" s="85" t="s">
        <v>1107</v>
      </c>
      <c r="L7" s="85" t="s">
        <v>170</v>
      </c>
      <c r="M7" s="85"/>
      <c r="N7" s="85" t="s">
        <v>1108</v>
      </c>
      <c r="O7" s="85" t="s">
        <v>253</v>
      </c>
      <c r="P7" s="85" t="s">
        <v>575</v>
      </c>
      <c r="Q7" s="85" t="s">
        <v>1109</v>
      </c>
      <c r="R7" s="30" t="s">
        <v>1114</v>
      </c>
      <c r="S7" s="32"/>
      <c r="T7" s="32"/>
      <c r="U7" s="28"/>
      <c r="V7" s="28"/>
      <c r="W7" s="38"/>
      <c r="X7" s="40"/>
      <c r="Y7" s="40"/>
      <c r="Z7" s="42"/>
      <c r="AA7" s="90"/>
    </row>
    <row r="8" spans="1:27" ht="27" x14ac:dyDescent="0.2">
      <c r="A8" s="2" t="s">
        <v>176</v>
      </c>
      <c r="B8" s="3"/>
      <c r="C8" s="3">
        <v>0.96</v>
      </c>
      <c r="D8" s="35">
        <v>0.33</v>
      </c>
      <c r="E8" s="37">
        <v>0.32</v>
      </c>
      <c r="F8" s="35">
        <v>2.4E-2</v>
      </c>
      <c r="G8" s="35">
        <v>5.0000000000000001E-3</v>
      </c>
      <c r="H8" s="35">
        <v>3.78</v>
      </c>
      <c r="I8" s="35">
        <v>8.39</v>
      </c>
      <c r="J8" s="35">
        <v>1.88</v>
      </c>
      <c r="K8" s="35">
        <v>1.69</v>
      </c>
      <c r="L8" s="35">
        <v>0.23</v>
      </c>
      <c r="M8" s="35"/>
      <c r="N8" s="35">
        <v>0.09</v>
      </c>
      <c r="O8" s="35">
        <v>0.28000000000000003</v>
      </c>
      <c r="P8" s="35">
        <v>2.2000000000000001E-3</v>
      </c>
      <c r="Q8" s="35">
        <v>6.7999999999999996E-3</v>
      </c>
      <c r="R8" s="38">
        <v>3.5000000000000003E-2</v>
      </c>
      <c r="S8" s="39"/>
      <c r="T8" s="38"/>
      <c r="U8" s="90"/>
      <c r="V8" s="90"/>
      <c r="W8" s="90"/>
      <c r="X8" s="90">
        <v>23.7</v>
      </c>
      <c r="Y8" s="90">
        <v>205.2</v>
      </c>
      <c r="Z8" s="90">
        <v>5</v>
      </c>
      <c r="AA8" s="90"/>
    </row>
    <row r="9" spans="1:27" ht="27" x14ac:dyDescent="0.2">
      <c r="A9" s="2" t="s">
        <v>56</v>
      </c>
      <c r="B9" s="38"/>
      <c r="C9" s="91">
        <v>0.998</v>
      </c>
      <c r="D9" s="40">
        <v>0.43</v>
      </c>
      <c r="E9" s="38">
        <v>0.32</v>
      </c>
      <c r="F9" s="38">
        <v>2.5000000000000001E-2</v>
      </c>
      <c r="G9" s="38">
        <v>3.0000000000000001E-3</v>
      </c>
      <c r="H9" s="38">
        <v>3.87</v>
      </c>
      <c r="I9" s="38">
        <v>8.57</v>
      </c>
      <c r="J9" s="38">
        <v>1.93</v>
      </c>
      <c r="K9" s="41">
        <v>1.8</v>
      </c>
      <c r="L9" s="41">
        <v>0.22</v>
      </c>
      <c r="M9" s="41"/>
      <c r="N9" s="104">
        <v>0.09</v>
      </c>
      <c r="O9" s="104">
        <v>0.27</v>
      </c>
      <c r="P9" s="104">
        <v>2.3999999999999998E-3</v>
      </c>
      <c r="Q9" s="104">
        <v>6.7000000000000002E-3</v>
      </c>
      <c r="R9" s="38">
        <v>2.5000000000000001E-2</v>
      </c>
      <c r="S9" s="41"/>
      <c r="T9" s="38"/>
      <c r="U9" s="38"/>
      <c r="V9" s="35"/>
      <c r="W9" s="35"/>
      <c r="X9" s="35"/>
      <c r="Y9" s="35"/>
      <c r="Z9" s="38"/>
      <c r="AA9" s="90"/>
    </row>
    <row r="10" spans="1:27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J10" s="90"/>
      <c r="K10" s="90"/>
      <c r="L10" s="90"/>
      <c r="M10" s="90"/>
      <c r="N10" s="90"/>
      <c r="O10" s="90"/>
      <c r="P10" s="90"/>
      <c r="Q10" s="90"/>
      <c r="R10" s="38"/>
      <c r="S10" s="38"/>
      <c r="T10" s="38"/>
      <c r="U10" s="38"/>
      <c r="V10" s="38"/>
      <c r="W10" s="38"/>
      <c r="X10" s="38"/>
      <c r="Y10" s="38"/>
      <c r="Z10" s="41"/>
      <c r="AA10" s="90"/>
    </row>
    <row r="11" spans="1:27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J11" s="90"/>
      <c r="K11" s="90"/>
      <c r="L11" s="90"/>
      <c r="M11" s="90"/>
      <c r="N11" s="90"/>
      <c r="O11" s="90"/>
      <c r="P11" s="90"/>
      <c r="Q11" s="90"/>
      <c r="R11" s="38"/>
      <c r="S11" s="38"/>
      <c r="T11" s="38"/>
      <c r="U11" s="38"/>
      <c r="V11" s="38"/>
      <c r="W11" s="38"/>
      <c r="X11" s="38"/>
      <c r="Y11" s="38"/>
      <c r="Z11" s="38"/>
      <c r="AA11" s="90"/>
    </row>
    <row r="12" spans="1:27" ht="27" x14ac:dyDescent="0.2">
      <c r="A12" s="2" t="s">
        <v>177</v>
      </c>
      <c r="B12" s="38"/>
      <c r="C12" s="38">
        <v>1</v>
      </c>
      <c r="D12" s="38">
        <v>0.44</v>
      </c>
      <c r="E12" s="79">
        <v>0.31</v>
      </c>
      <c r="F12" s="79">
        <v>2.5000000000000001E-2</v>
      </c>
      <c r="G12" s="38">
        <v>3.0000000000000001E-3</v>
      </c>
      <c r="H12" s="38">
        <v>3.85</v>
      </c>
      <c r="I12" s="38">
        <v>8.6300000000000008</v>
      </c>
      <c r="J12" s="38">
        <v>1.93</v>
      </c>
      <c r="K12" s="38">
        <v>1.83</v>
      </c>
      <c r="L12" s="38">
        <v>0.22</v>
      </c>
      <c r="M12" s="38"/>
      <c r="N12" s="104">
        <v>0.09</v>
      </c>
      <c r="O12" s="104">
        <v>0.27</v>
      </c>
      <c r="P12" s="104">
        <v>1.5E-3</v>
      </c>
      <c r="Q12" s="104">
        <v>6.8999999999999999E-3</v>
      </c>
      <c r="R12" s="38">
        <v>0.03</v>
      </c>
      <c r="S12" s="38"/>
      <c r="T12" s="38"/>
      <c r="U12" s="28"/>
      <c r="V12" s="28"/>
      <c r="W12" s="28"/>
      <c r="X12" s="40">
        <v>10.199999999999999</v>
      </c>
      <c r="Y12" s="40">
        <v>120.4</v>
      </c>
      <c r="Z12" s="42">
        <v>0.7</v>
      </c>
      <c r="AA12" s="90"/>
    </row>
    <row r="13" spans="1:27" ht="15" thickBot="1" x14ac:dyDescent="0.25">
      <c r="A13" s="43" t="s">
        <v>58</v>
      </c>
      <c r="B13" s="44">
        <v>0.82</v>
      </c>
      <c r="C13" s="44">
        <v>1.0069999999999999</v>
      </c>
      <c r="D13" s="44">
        <v>0.45</v>
      </c>
      <c r="E13" s="44">
        <v>0.31</v>
      </c>
      <c r="F13" s="44">
        <v>2.5999999999999999E-2</v>
      </c>
      <c r="G13" s="44">
        <v>3.0000000000000001E-3</v>
      </c>
      <c r="H13" s="45">
        <v>3.83</v>
      </c>
      <c r="I13" s="44">
        <v>8.65</v>
      </c>
      <c r="J13" s="44">
        <v>1.95</v>
      </c>
      <c r="K13" s="44">
        <v>1.84</v>
      </c>
      <c r="L13" s="44">
        <v>0.22</v>
      </c>
      <c r="M13" s="41"/>
      <c r="N13" s="104">
        <v>0.09</v>
      </c>
      <c r="O13" s="104">
        <v>0.26</v>
      </c>
      <c r="P13" s="104">
        <v>1.8E-3</v>
      </c>
      <c r="Q13" s="104">
        <v>6.8999999999999999E-3</v>
      </c>
      <c r="R13" s="38">
        <v>3.9E-2</v>
      </c>
      <c r="S13" s="44"/>
      <c r="T13" s="44"/>
      <c r="U13" s="46"/>
      <c r="V13" s="46"/>
      <c r="W13" s="46"/>
      <c r="X13" s="47"/>
      <c r="Y13" s="47"/>
      <c r="Z13" s="48"/>
      <c r="AA13" s="90"/>
    </row>
    <row r="14" spans="1:27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  <c r="AA14" s="90"/>
    </row>
    <row r="15" spans="1:27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  <c r="AA15" s="90"/>
    </row>
    <row r="16" spans="1:27" x14ac:dyDescent="0.2">
      <c r="A16" s="142" t="s">
        <v>179</v>
      </c>
      <c r="B16" s="143"/>
      <c r="C16" s="144">
        <v>0.15972222222222224</v>
      </c>
      <c r="D16" s="145"/>
      <c r="E16" s="142" t="s">
        <v>77</v>
      </c>
      <c r="F16" s="143"/>
      <c r="G16" s="52">
        <v>0.21875</v>
      </c>
      <c r="H16" s="146" t="s">
        <v>78</v>
      </c>
      <c r="I16" s="147"/>
      <c r="J16" s="53">
        <v>60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  <c r="AA16" s="90"/>
    </row>
    <row r="17" spans="1:27" x14ac:dyDescent="0.2">
      <c r="A17" s="142" t="s">
        <v>81</v>
      </c>
      <c r="B17" s="143"/>
      <c r="C17" s="144">
        <v>0.16319444444444445</v>
      </c>
      <c r="D17" s="145"/>
      <c r="E17" s="142" t="s">
        <v>82</v>
      </c>
      <c r="F17" s="143"/>
      <c r="G17" s="52">
        <v>0.22013888888888888</v>
      </c>
      <c r="H17" s="146" t="s">
        <v>181</v>
      </c>
      <c r="I17" s="147"/>
      <c r="J17" s="53">
        <v>170</v>
      </c>
      <c r="K17" s="148" t="s">
        <v>83</v>
      </c>
      <c r="L17" s="143"/>
      <c r="M17" s="158" t="s">
        <v>279</v>
      </c>
      <c r="N17" s="149"/>
      <c r="O17" s="151"/>
      <c r="P17" s="58" t="s">
        <v>84</v>
      </c>
      <c r="Q17" s="54"/>
      <c r="R17" s="54">
        <v>55</v>
      </c>
      <c r="S17" s="59"/>
      <c r="T17" s="57"/>
      <c r="U17" s="140" t="s">
        <v>85</v>
      </c>
      <c r="V17" s="141"/>
      <c r="W17" s="35"/>
      <c r="X17" s="35"/>
      <c r="Y17" s="35"/>
      <c r="Z17" s="36"/>
      <c r="AA17" s="90"/>
    </row>
    <row r="18" spans="1:27" x14ac:dyDescent="0.2">
      <c r="A18" s="142" t="s">
        <v>86</v>
      </c>
      <c r="B18" s="143"/>
      <c r="C18" s="144">
        <v>0.16458333333333333</v>
      </c>
      <c r="D18" s="145"/>
      <c r="E18" s="142" t="s">
        <v>183</v>
      </c>
      <c r="F18" s="143"/>
      <c r="G18" s="52">
        <v>0.23541666666666669</v>
      </c>
      <c r="H18" s="146" t="s">
        <v>87</v>
      </c>
      <c r="I18" s="147"/>
      <c r="J18" s="53">
        <v>21</v>
      </c>
      <c r="K18" s="159" t="s">
        <v>184</v>
      </c>
      <c r="L18" s="160"/>
      <c r="M18" s="159">
        <v>25</v>
      </c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  <c r="AA18" s="90"/>
    </row>
    <row r="19" spans="1:27" x14ac:dyDescent="0.2">
      <c r="A19" s="142" t="s">
        <v>89</v>
      </c>
      <c r="B19" s="143"/>
      <c r="C19" s="144">
        <v>0.17152777777777775</v>
      </c>
      <c r="D19" s="145"/>
      <c r="E19" s="142" t="s">
        <v>90</v>
      </c>
      <c r="F19" s="143"/>
      <c r="G19" s="52">
        <v>0.23750000000000002</v>
      </c>
      <c r="H19" s="159" t="s">
        <v>186</v>
      </c>
      <c r="I19" s="160"/>
      <c r="J19" s="60"/>
      <c r="K19" s="166" t="s">
        <v>91</v>
      </c>
      <c r="L19" s="147"/>
      <c r="M19" s="148">
        <v>8</v>
      </c>
      <c r="N19" s="149"/>
      <c r="O19" s="151"/>
      <c r="P19" s="58" t="s">
        <v>84</v>
      </c>
      <c r="Q19" s="61">
        <v>15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  <c r="AA19" s="90"/>
    </row>
    <row r="20" spans="1:27" x14ac:dyDescent="0.2">
      <c r="A20" s="142" t="s">
        <v>87</v>
      </c>
      <c r="B20" s="143"/>
      <c r="C20" s="144">
        <v>0.17361111111111113</v>
      </c>
      <c r="D20" s="145"/>
      <c r="E20" s="142" t="s">
        <v>188</v>
      </c>
      <c r="F20" s="143"/>
      <c r="G20" s="52">
        <v>0.23958333333333334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6</v>
      </c>
      <c r="R20" s="28"/>
      <c r="S20" s="28"/>
      <c r="T20" s="29"/>
      <c r="U20" s="140" t="s">
        <v>191</v>
      </c>
      <c r="V20" s="141"/>
      <c r="W20" s="35"/>
      <c r="X20" s="35"/>
      <c r="Y20" s="35"/>
      <c r="Z20" s="36"/>
      <c r="AA20" s="90"/>
    </row>
    <row r="21" spans="1:27" x14ac:dyDescent="0.2">
      <c r="A21" s="142" t="s">
        <v>92</v>
      </c>
      <c r="B21" s="143"/>
      <c r="C21" s="144">
        <v>0.1875</v>
      </c>
      <c r="D21" s="145"/>
      <c r="E21" s="142" t="s">
        <v>192</v>
      </c>
      <c r="F21" s="143"/>
      <c r="G21" s="63">
        <v>0.25347222222222221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  <c r="AA21" s="90"/>
    </row>
    <row r="22" spans="1:27" x14ac:dyDescent="0.2">
      <c r="A22" s="142" t="s">
        <v>94</v>
      </c>
      <c r="B22" s="143"/>
      <c r="C22" s="144">
        <v>0.19791666666666666</v>
      </c>
      <c r="D22" s="145"/>
      <c r="E22" s="169" t="s">
        <v>194</v>
      </c>
      <c r="F22" s="160"/>
      <c r="G22" s="64">
        <v>0.25486111111111109</v>
      </c>
      <c r="H22" s="146" t="s">
        <v>81</v>
      </c>
      <c r="I22" s="147"/>
      <c r="J22" s="106">
        <v>1528</v>
      </c>
      <c r="K22" s="170" t="s">
        <v>77</v>
      </c>
      <c r="L22" s="171"/>
      <c r="M22" s="159">
        <v>1582</v>
      </c>
      <c r="N22" s="161"/>
      <c r="O22" s="164" t="s">
        <v>195</v>
      </c>
      <c r="P22" s="165"/>
      <c r="Q22" s="38">
        <v>120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  <c r="AA22" s="90"/>
    </row>
    <row r="23" spans="1:27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0.26041666666666669</v>
      </c>
      <c r="H23" s="146" t="s">
        <v>1082</v>
      </c>
      <c r="I23" s="147"/>
      <c r="J23" s="53"/>
      <c r="K23" s="170" t="s">
        <v>197</v>
      </c>
      <c r="L23" s="171"/>
      <c r="M23" s="159">
        <v>1510</v>
      </c>
      <c r="N23" s="161"/>
      <c r="O23" s="164" t="s">
        <v>45</v>
      </c>
      <c r="P23" s="165"/>
      <c r="Q23" s="53">
        <v>15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  <c r="AA23" s="90"/>
    </row>
    <row r="24" spans="1:27" ht="15" x14ac:dyDescent="0.2">
      <c r="A24" s="142"/>
      <c r="B24" s="143"/>
      <c r="C24" s="144"/>
      <c r="D24" s="145"/>
      <c r="E24" s="142" t="s">
        <v>99</v>
      </c>
      <c r="F24" s="143"/>
      <c r="G24" s="109" t="s">
        <v>1115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  <c r="AA24" s="90"/>
    </row>
    <row r="25" spans="1:27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1590</v>
      </c>
      <c r="K25" s="166" t="s">
        <v>104</v>
      </c>
      <c r="L25" s="147"/>
      <c r="M25" s="148">
        <v>1480</v>
      </c>
      <c r="N25" s="149"/>
      <c r="O25" s="176" t="s">
        <v>200</v>
      </c>
      <c r="P25" s="177"/>
      <c r="Q25" s="38">
        <v>45</v>
      </c>
      <c r="R25" s="28"/>
      <c r="S25" s="28"/>
      <c r="T25" s="29"/>
      <c r="U25" s="178" t="s">
        <v>1083</v>
      </c>
      <c r="V25" s="179"/>
      <c r="W25" s="179"/>
      <c r="X25" s="179"/>
      <c r="Y25" s="179"/>
      <c r="Z25" s="180"/>
      <c r="AA25" s="90"/>
    </row>
    <row r="26" spans="1:27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30</v>
      </c>
      <c r="R26" s="28"/>
      <c r="S26" s="28"/>
      <c r="T26" s="29"/>
      <c r="U26" s="181"/>
      <c r="V26" s="182"/>
      <c r="W26" s="182"/>
      <c r="X26" s="182"/>
      <c r="Y26" s="182"/>
      <c r="Z26" s="183"/>
      <c r="AA26" s="90"/>
    </row>
    <row r="27" spans="1:27" x14ac:dyDescent="0.2">
      <c r="A27" s="142" t="s">
        <v>103</v>
      </c>
      <c r="B27" s="143"/>
      <c r="C27" s="144">
        <v>0.21180555555555555</v>
      </c>
      <c r="D27" s="145"/>
      <c r="E27" s="142" t="s">
        <v>106</v>
      </c>
      <c r="F27" s="143"/>
      <c r="G27" s="67">
        <v>45</v>
      </c>
      <c r="H27" s="187" t="s">
        <v>107</v>
      </c>
      <c r="I27" s="188"/>
      <c r="J27" s="189"/>
      <c r="K27" s="166">
        <v>2265.4299999999998</v>
      </c>
      <c r="L27" s="162"/>
      <c r="M27" s="162"/>
      <c r="N27" s="163"/>
      <c r="O27" s="167" t="s">
        <v>449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  <c r="AA27" s="90"/>
    </row>
    <row r="28" spans="1:27" x14ac:dyDescent="0.2">
      <c r="A28" s="142" t="s">
        <v>108</v>
      </c>
      <c r="B28" s="143"/>
      <c r="C28" s="193">
        <v>40</v>
      </c>
      <c r="D28" s="194"/>
      <c r="E28" s="142" t="s">
        <v>109</v>
      </c>
      <c r="F28" s="143"/>
      <c r="G28" s="67">
        <v>465</v>
      </c>
      <c r="H28" s="187" t="s">
        <v>110</v>
      </c>
      <c r="I28" s="188"/>
      <c r="J28" s="189"/>
      <c r="K28" s="166">
        <v>2265.69</v>
      </c>
      <c r="L28" s="162"/>
      <c r="M28" s="162"/>
      <c r="N28" s="163"/>
      <c r="O28" s="195" t="s">
        <v>448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  <c r="AA28" s="90"/>
    </row>
    <row r="29" spans="1:27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805</v>
      </c>
      <c r="H29" s="187" t="s">
        <v>113</v>
      </c>
      <c r="I29" s="188"/>
      <c r="J29" s="189"/>
      <c r="K29" s="166">
        <v>2600</v>
      </c>
      <c r="L29" s="162"/>
      <c r="M29" s="162"/>
      <c r="N29" s="163"/>
      <c r="O29" s="195" t="s">
        <v>205</v>
      </c>
      <c r="P29" s="196"/>
      <c r="Q29" s="90"/>
      <c r="R29" s="53"/>
      <c r="S29" s="28"/>
      <c r="T29" s="29"/>
      <c r="U29" s="181"/>
      <c r="V29" s="182"/>
      <c r="W29" s="182"/>
      <c r="X29" s="182"/>
      <c r="Y29" s="182"/>
      <c r="Z29" s="183"/>
      <c r="AA29" s="90"/>
    </row>
    <row r="30" spans="1:27" ht="15" thickBot="1" x14ac:dyDescent="0.25">
      <c r="A30" s="197" t="s">
        <v>114</v>
      </c>
      <c r="B30" s="198"/>
      <c r="C30" s="193">
        <v>75</v>
      </c>
      <c r="D30" s="194"/>
      <c r="E30" s="199" t="s">
        <v>206</v>
      </c>
      <c r="F30" s="200"/>
      <c r="G30" s="68">
        <v>1271</v>
      </c>
      <c r="H30" s="199" t="s">
        <v>115</v>
      </c>
      <c r="I30" s="201"/>
      <c r="J30" s="200"/>
      <c r="K30" s="202">
        <f>2600/26.1</f>
        <v>99.616858237547888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  <c r="AA30" s="90"/>
    </row>
    <row r="31" spans="1:27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90"/>
      <c r="AA31" s="90"/>
    </row>
    <row r="32" spans="1:27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90"/>
    </row>
    <row r="33" spans="1:27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90"/>
    </row>
    <row r="34" spans="1:27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90"/>
      <c r="M34" s="90"/>
      <c r="N34" s="90"/>
      <c r="O34" s="90"/>
      <c r="P34" s="90"/>
      <c r="Q34" s="90"/>
      <c r="R34" s="90"/>
      <c r="S34" s="74"/>
      <c r="T34" s="78"/>
      <c r="U34" s="74"/>
      <c r="V34" s="74"/>
      <c r="W34" s="74"/>
      <c r="X34" s="74"/>
      <c r="Y34" s="74"/>
      <c r="Z34" s="74"/>
      <c r="AA34" s="90"/>
    </row>
    <row r="35" spans="1:27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90"/>
    </row>
    <row r="36" spans="1:27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</row>
    <row r="37" spans="1:27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</row>
    <row r="38" spans="1:27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</row>
    <row r="39" spans="1:27" x14ac:dyDescent="0.2">
      <c r="A39" s="93" t="s">
        <v>746</v>
      </c>
      <c r="B39" s="90"/>
      <c r="C39" s="74"/>
      <c r="D39" s="74" t="s">
        <v>211</v>
      </c>
      <c r="E39" s="90" t="s">
        <v>212</v>
      </c>
      <c r="F39" s="90"/>
      <c r="G39" s="74" t="s">
        <v>213</v>
      </c>
      <c r="H39" s="90" t="s">
        <v>214</v>
      </c>
      <c r="I39" s="90" t="s">
        <v>134</v>
      </c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3" t="s">
        <v>217</v>
      </c>
      <c r="U39" s="108" t="s">
        <v>157</v>
      </c>
      <c r="V39" s="90"/>
      <c r="W39" s="90"/>
      <c r="X39" s="90"/>
      <c r="Y39" s="90"/>
      <c r="Z39" s="90"/>
      <c r="AA39" s="90"/>
    </row>
    <row r="40" spans="1:27" x14ac:dyDescent="0.2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</row>
    <row r="41" spans="1:27" x14ac:dyDescent="0.2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</row>
    <row r="42" spans="1:27" x14ac:dyDescent="0.2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</row>
    <row r="43" spans="1:27" x14ac:dyDescent="0.2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</row>
    <row r="44" spans="1:27" x14ac:dyDescent="0.2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</row>
  </sheetData>
  <mergeCells count="140"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U17:V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17:B17"/>
    <mergeCell ref="C17:D17"/>
    <mergeCell ref="E17:F17"/>
    <mergeCell ref="H17:I17"/>
    <mergeCell ref="K17:L17"/>
    <mergeCell ref="M17:N17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K4" workbookViewId="0">
      <selection activeCell="R20" sqref="R20"/>
    </sheetView>
  </sheetViews>
  <sheetFormatPr defaultRowHeight="14.25" x14ac:dyDescent="0.2"/>
  <sheetData>
    <row r="1" spans="1:27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158</v>
      </c>
      <c r="I1" s="90"/>
      <c r="J1" s="15"/>
      <c r="K1" s="15" t="s">
        <v>159</v>
      </c>
      <c r="L1" s="17"/>
      <c r="M1" s="18"/>
      <c r="N1" s="19"/>
      <c r="O1" s="19"/>
      <c r="P1" s="114" t="s">
        <v>1118</v>
      </c>
      <c r="Q1" s="114"/>
      <c r="R1" s="114"/>
      <c r="S1" s="114"/>
      <c r="T1" s="114"/>
      <c r="U1" s="114"/>
      <c r="V1" s="114"/>
      <c r="W1" s="20"/>
      <c r="X1" s="20"/>
      <c r="Y1" s="18"/>
      <c r="Z1" s="18"/>
      <c r="AA1" s="90"/>
    </row>
    <row r="2" spans="1:27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  <c r="AA2" s="90"/>
    </row>
    <row r="3" spans="1:27" x14ac:dyDescent="0.2">
      <c r="A3" s="1" t="s">
        <v>1116</v>
      </c>
      <c r="B3" s="22" t="s">
        <v>1117</v>
      </c>
      <c r="C3" s="23">
        <v>5</v>
      </c>
      <c r="D3" s="134">
        <v>5</v>
      </c>
      <c r="E3" s="135"/>
      <c r="F3" s="117" t="s">
        <v>1122</v>
      </c>
      <c r="G3" s="119"/>
      <c r="H3" s="117" t="s">
        <v>1120</v>
      </c>
      <c r="I3" s="119"/>
      <c r="J3" s="136" t="s">
        <v>418</v>
      </c>
      <c r="K3" s="137"/>
      <c r="L3" s="136" t="s">
        <v>419</v>
      </c>
      <c r="M3" s="137"/>
      <c r="N3" s="117"/>
      <c r="O3" s="119"/>
      <c r="P3" s="117"/>
      <c r="Q3" s="119"/>
      <c r="R3" s="117"/>
      <c r="S3" s="118"/>
      <c r="T3" s="119"/>
      <c r="U3" s="120">
        <v>26.1</v>
      </c>
      <c r="V3" s="121"/>
      <c r="W3" s="121"/>
      <c r="X3" s="121"/>
      <c r="Y3" s="121">
        <v>26.1</v>
      </c>
      <c r="Z3" s="122"/>
      <c r="AA3" s="90"/>
    </row>
    <row r="4" spans="1:27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  <c r="AA4" s="90"/>
    </row>
    <row r="5" spans="1:27" ht="27" x14ac:dyDescent="0.2">
      <c r="A5" s="2" t="s">
        <v>54</v>
      </c>
      <c r="B5" s="30" t="s">
        <v>569</v>
      </c>
      <c r="C5" s="30" t="s">
        <v>232</v>
      </c>
      <c r="D5" s="30" t="s">
        <v>164</v>
      </c>
      <c r="E5" s="30" t="s">
        <v>165</v>
      </c>
      <c r="F5" s="85" t="s">
        <v>571</v>
      </c>
      <c r="G5" s="85" t="s">
        <v>166</v>
      </c>
      <c r="H5" s="85" t="s">
        <v>469</v>
      </c>
      <c r="I5" s="85" t="s">
        <v>573</v>
      </c>
      <c r="J5" s="85" t="s">
        <v>251</v>
      </c>
      <c r="K5" s="85" t="s">
        <v>574</v>
      </c>
      <c r="L5" s="85" t="s">
        <v>170</v>
      </c>
      <c r="M5" s="85"/>
      <c r="N5" s="85" t="s">
        <v>252</v>
      </c>
      <c r="O5" s="85" t="s">
        <v>253</v>
      </c>
      <c r="P5" s="85" t="s">
        <v>575</v>
      </c>
      <c r="Q5" s="85" t="s">
        <v>576</v>
      </c>
      <c r="R5" s="85" t="s">
        <v>173</v>
      </c>
      <c r="S5" s="32"/>
      <c r="T5" s="32"/>
      <c r="U5" s="32"/>
      <c r="V5" s="32"/>
      <c r="W5" s="32"/>
      <c r="X5" s="33">
        <v>18</v>
      </c>
      <c r="Y5" s="33"/>
      <c r="Z5" s="34">
        <v>1.5</v>
      </c>
      <c r="AA5" s="90"/>
    </row>
    <row r="6" spans="1:27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  <c r="AA6" s="90"/>
    </row>
    <row r="7" spans="1:27" ht="27" x14ac:dyDescent="0.2">
      <c r="A7" s="2" t="s">
        <v>55</v>
      </c>
      <c r="B7" s="30" t="s">
        <v>569</v>
      </c>
      <c r="C7" s="30" t="s">
        <v>232</v>
      </c>
      <c r="D7" s="30" t="s">
        <v>1121</v>
      </c>
      <c r="E7" s="30" t="s">
        <v>165</v>
      </c>
      <c r="F7" s="85" t="s">
        <v>571</v>
      </c>
      <c r="G7" s="85" t="s">
        <v>166</v>
      </c>
      <c r="H7" s="85" t="s">
        <v>469</v>
      </c>
      <c r="I7" s="85" t="s">
        <v>573</v>
      </c>
      <c r="J7" s="85" t="s">
        <v>251</v>
      </c>
      <c r="K7" s="85" t="s">
        <v>574</v>
      </c>
      <c r="L7" s="85" t="s">
        <v>170</v>
      </c>
      <c r="M7" s="85"/>
      <c r="N7" s="85" t="s">
        <v>252</v>
      </c>
      <c r="O7" s="85" t="s">
        <v>253</v>
      </c>
      <c r="P7" s="85" t="s">
        <v>575</v>
      </c>
      <c r="Q7" s="85" t="s">
        <v>576</v>
      </c>
      <c r="R7" s="30" t="s">
        <v>577</v>
      </c>
      <c r="S7" s="32"/>
      <c r="T7" s="32"/>
      <c r="U7" s="28"/>
      <c r="V7" s="28"/>
      <c r="W7" s="38"/>
      <c r="X7" s="40"/>
      <c r="Y7" s="40"/>
      <c r="Z7" s="42"/>
      <c r="AA7" s="90"/>
    </row>
    <row r="8" spans="1:27" ht="27" x14ac:dyDescent="0.2">
      <c r="A8" s="2" t="s">
        <v>176</v>
      </c>
      <c r="B8" s="3"/>
      <c r="C8" s="3">
        <v>0.77</v>
      </c>
      <c r="D8" s="35">
        <v>0.26</v>
      </c>
      <c r="E8" s="37">
        <v>0.3</v>
      </c>
      <c r="F8" s="35">
        <v>2.8000000000000001E-2</v>
      </c>
      <c r="G8" s="35">
        <v>0.02</v>
      </c>
      <c r="H8" s="35">
        <v>3.94</v>
      </c>
      <c r="I8" s="35">
        <v>4.59</v>
      </c>
      <c r="J8" s="35">
        <v>1.77</v>
      </c>
      <c r="K8" s="35">
        <v>5.63</v>
      </c>
      <c r="L8" s="35">
        <v>0.28999999999999998</v>
      </c>
      <c r="M8" s="35"/>
      <c r="N8" s="35">
        <v>0.11</v>
      </c>
      <c r="O8" s="35">
        <v>0.27</v>
      </c>
      <c r="P8" s="35">
        <v>1E-3</v>
      </c>
      <c r="Q8" s="35">
        <v>6.0000000000000001E-3</v>
      </c>
      <c r="R8" s="38">
        <v>3.6999999999999998E-2</v>
      </c>
      <c r="S8" s="39"/>
      <c r="T8" s="38"/>
      <c r="U8" s="90"/>
      <c r="V8" s="90"/>
      <c r="W8" s="90"/>
      <c r="X8" s="90">
        <v>21.7</v>
      </c>
      <c r="Y8" s="90">
        <v>199.2</v>
      </c>
      <c r="Z8" s="90">
        <v>6.2</v>
      </c>
      <c r="AA8" s="90"/>
    </row>
    <row r="9" spans="1:27" ht="27" x14ac:dyDescent="0.2">
      <c r="A9" s="2" t="s">
        <v>56</v>
      </c>
      <c r="B9" s="38"/>
      <c r="C9" s="91">
        <v>0.81599999999999995</v>
      </c>
      <c r="D9" s="40">
        <v>0.32</v>
      </c>
      <c r="E9" s="38">
        <v>0.3</v>
      </c>
      <c r="F9" s="38">
        <v>2.8000000000000001E-2</v>
      </c>
      <c r="G9" s="38">
        <v>5.0000000000000001E-3</v>
      </c>
      <c r="H9" s="38">
        <v>3.97</v>
      </c>
      <c r="I9" s="38">
        <v>4.6399999999999997</v>
      </c>
      <c r="J9" s="38">
        <v>1.81</v>
      </c>
      <c r="K9" s="41">
        <v>5.69</v>
      </c>
      <c r="L9" s="41">
        <v>0.28999999999999998</v>
      </c>
      <c r="M9" s="41"/>
      <c r="N9" s="104">
        <v>0.11</v>
      </c>
      <c r="O9" s="104">
        <v>0.26</v>
      </c>
      <c r="P9" s="104">
        <v>1E-3</v>
      </c>
      <c r="Q9" s="104">
        <v>6.0000000000000001E-3</v>
      </c>
      <c r="R9" s="38">
        <v>0.03</v>
      </c>
      <c r="S9" s="41"/>
      <c r="T9" s="38"/>
      <c r="U9" s="38"/>
      <c r="V9" s="35"/>
      <c r="W9" s="35"/>
      <c r="X9" s="35"/>
      <c r="Y9" s="35"/>
      <c r="Z9" s="38"/>
      <c r="AA9" s="90"/>
    </row>
    <row r="10" spans="1:27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J10" s="90"/>
      <c r="K10" s="90"/>
      <c r="L10" s="90"/>
      <c r="M10" s="90"/>
      <c r="N10" s="90"/>
      <c r="O10" s="90"/>
      <c r="P10" s="90"/>
      <c r="Q10" s="90"/>
      <c r="R10" s="38"/>
      <c r="S10" s="38"/>
      <c r="T10" s="38"/>
      <c r="U10" s="38"/>
      <c r="V10" s="38"/>
      <c r="W10" s="38"/>
      <c r="X10" s="38"/>
      <c r="Y10" s="38"/>
      <c r="Z10" s="41"/>
      <c r="AA10" s="90"/>
    </row>
    <row r="11" spans="1:27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J11" s="90"/>
      <c r="K11" s="90"/>
      <c r="L11" s="90"/>
      <c r="M11" s="90"/>
      <c r="N11" s="90"/>
      <c r="O11" s="90"/>
      <c r="P11" s="90"/>
      <c r="Q11" s="90"/>
      <c r="R11" s="38"/>
      <c r="S11" s="38"/>
      <c r="T11" s="38"/>
      <c r="U11" s="38"/>
      <c r="V11" s="38"/>
      <c r="W11" s="38"/>
      <c r="X11" s="38"/>
      <c r="Y11" s="38"/>
      <c r="Z11" s="38"/>
      <c r="AA11" s="90"/>
    </row>
    <row r="12" spans="1:27" ht="27" x14ac:dyDescent="0.2">
      <c r="A12" s="2" t="s">
        <v>177</v>
      </c>
      <c r="B12" s="38"/>
      <c r="C12" s="38">
        <v>0.83699999999999997</v>
      </c>
      <c r="D12" s="38">
        <v>0.32</v>
      </c>
      <c r="E12" s="79">
        <v>0.31</v>
      </c>
      <c r="F12" s="79">
        <v>2.7E-2</v>
      </c>
      <c r="G12" s="38">
        <v>4.0000000000000001E-3</v>
      </c>
      <c r="H12" s="38">
        <v>3.97</v>
      </c>
      <c r="I12" s="38">
        <v>4.6900000000000004</v>
      </c>
      <c r="J12" s="38">
        <v>1.83</v>
      </c>
      <c r="K12" s="38">
        <v>5.64</v>
      </c>
      <c r="L12" s="38">
        <v>0.28999999999999998</v>
      </c>
      <c r="M12" s="38"/>
      <c r="N12" s="104">
        <v>0.11</v>
      </c>
      <c r="O12" s="104">
        <v>0.27</v>
      </c>
      <c r="P12" s="104">
        <v>1E-3</v>
      </c>
      <c r="Q12" s="104">
        <v>6.0000000000000001E-3</v>
      </c>
      <c r="R12" s="38">
        <v>2.5999999999999999E-2</v>
      </c>
      <c r="S12" s="38"/>
      <c r="T12" s="38"/>
      <c r="U12" s="28"/>
      <c r="V12" s="28"/>
      <c r="W12" s="28"/>
      <c r="X12" s="40">
        <v>13.1</v>
      </c>
      <c r="Y12" s="40">
        <v>131.1</v>
      </c>
      <c r="Z12" s="42">
        <v>0.4</v>
      </c>
      <c r="AA12" s="90"/>
    </row>
    <row r="13" spans="1:27" ht="15" thickBot="1" x14ac:dyDescent="0.25">
      <c r="A13" s="43" t="s">
        <v>58</v>
      </c>
      <c r="B13" s="44">
        <v>0.77200000000000002</v>
      </c>
      <c r="C13" s="44">
        <v>0.84</v>
      </c>
      <c r="D13" s="44">
        <v>0.32</v>
      </c>
      <c r="E13" s="44">
        <v>0.31</v>
      </c>
      <c r="F13" s="44">
        <v>2.7E-2</v>
      </c>
      <c r="G13" s="44">
        <v>5.0000000000000001E-3</v>
      </c>
      <c r="H13" s="45">
        <v>3.97</v>
      </c>
      <c r="I13" s="44">
        <v>4.67</v>
      </c>
      <c r="J13" s="44">
        <v>1.82</v>
      </c>
      <c r="K13" s="44">
        <v>5.64</v>
      </c>
      <c r="L13" s="44">
        <v>0.28999999999999998</v>
      </c>
      <c r="M13" s="41"/>
      <c r="N13" s="104">
        <v>0.11</v>
      </c>
      <c r="O13" s="104">
        <v>0.27</v>
      </c>
      <c r="P13" s="104">
        <v>1E-3</v>
      </c>
      <c r="Q13" s="104">
        <v>6.0000000000000001E-3</v>
      </c>
      <c r="R13" s="38">
        <v>2.1000000000000001E-2</v>
      </c>
      <c r="S13" s="44"/>
      <c r="T13" s="44"/>
      <c r="U13" s="46"/>
      <c r="V13" s="46"/>
      <c r="W13" s="46"/>
      <c r="X13" s="47"/>
      <c r="Y13" s="47"/>
      <c r="Z13" s="48"/>
      <c r="AA13" s="90"/>
    </row>
    <row r="14" spans="1:27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  <c r="AA14" s="90"/>
    </row>
    <row r="15" spans="1:27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  <c r="AA15" s="90"/>
    </row>
    <row r="16" spans="1:27" x14ac:dyDescent="0.2">
      <c r="A16" s="142" t="s">
        <v>179</v>
      </c>
      <c r="B16" s="143"/>
      <c r="C16" s="144">
        <v>0.2986111111111111</v>
      </c>
      <c r="D16" s="145"/>
      <c r="E16" s="142" t="s">
        <v>77</v>
      </c>
      <c r="F16" s="143"/>
      <c r="G16" s="52">
        <v>0.3888888888888889</v>
      </c>
      <c r="H16" s="146" t="s">
        <v>78</v>
      </c>
      <c r="I16" s="147"/>
      <c r="J16" s="53">
        <v>50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0.34722222222222227</v>
      </c>
      <c r="R16" s="55" t="s">
        <v>1126</v>
      </c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  <c r="AA16" s="90"/>
    </row>
    <row r="17" spans="1:27" x14ac:dyDescent="0.2">
      <c r="A17" s="142" t="s">
        <v>81</v>
      </c>
      <c r="B17" s="143"/>
      <c r="C17" s="144">
        <v>0.30208333333333331</v>
      </c>
      <c r="D17" s="145"/>
      <c r="E17" s="142" t="s">
        <v>82</v>
      </c>
      <c r="F17" s="143"/>
      <c r="G17" s="52">
        <v>0.39097222222222222</v>
      </c>
      <c r="H17" s="146" t="s">
        <v>181</v>
      </c>
      <c r="I17" s="147"/>
      <c r="J17" s="53">
        <v>150</v>
      </c>
      <c r="K17" s="148" t="s">
        <v>83</v>
      </c>
      <c r="L17" s="143"/>
      <c r="M17" s="158" t="s">
        <v>279</v>
      </c>
      <c r="N17" s="149"/>
      <c r="O17" s="151"/>
      <c r="P17" s="58" t="s">
        <v>84</v>
      </c>
      <c r="Q17" s="54">
        <v>25</v>
      </c>
      <c r="R17" s="54">
        <v>20</v>
      </c>
      <c r="S17" s="59"/>
      <c r="T17" s="57"/>
      <c r="U17" s="140" t="s">
        <v>85</v>
      </c>
      <c r="V17" s="141"/>
      <c r="W17" s="35"/>
      <c r="X17" s="35"/>
      <c r="Y17" s="35"/>
      <c r="Z17" s="36"/>
      <c r="AA17" s="90"/>
    </row>
    <row r="18" spans="1:27" x14ac:dyDescent="0.2">
      <c r="A18" s="142" t="s">
        <v>86</v>
      </c>
      <c r="B18" s="143"/>
      <c r="C18" s="144">
        <v>0.30416666666666664</v>
      </c>
      <c r="D18" s="145"/>
      <c r="E18" s="142" t="s">
        <v>183</v>
      </c>
      <c r="F18" s="143"/>
      <c r="G18" s="52">
        <v>0.40625</v>
      </c>
      <c r="H18" s="146" t="s">
        <v>87</v>
      </c>
      <c r="I18" s="147"/>
      <c r="J18" s="53">
        <v>20</v>
      </c>
      <c r="K18" s="159" t="s">
        <v>184</v>
      </c>
      <c r="L18" s="160"/>
      <c r="M18" s="159">
        <v>30</v>
      </c>
      <c r="N18" s="161"/>
      <c r="O18" s="150" t="s">
        <v>88</v>
      </c>
      <c r="P18" s="54" t="s">
        <v>80</v>
      </c>
      <c r="Q18" s="55">
        <v>0.34722222222222227</v>
      </c>
      <c r="R18" s="55"/>
      <c r="S18" s="56"/>
      <c r="T18" s="57"/>
      <c r="U18" s="140" t="s">
        <v>185</v>
      </c>
      <c r="V18" s="141"/>
      <c r="W18" s="35"/>
      <c r="X18" s="35"/>
      <c r="Y18" s="35"/>
      <c r="Z18" s="36"/>
      <c r="AA18" s="90"/>
    </row>
    <row r="19" spans="1:27" x14ac:dyDescent="0.2">
      <c r="A19" s="142" t="s">
        <v>89</v>
      </c>
      <c r="B19" s="143"/>
      <c r="C19" s="144">
        <v>0.31805555555555554</v>
      </c>
      <c r="D19" s="145"/>
      <c r="E19" s="142" t="s">
        <v>90</v>
      </c>
      <c r="F19" s="143"/>
      <c r="G19" s="52">
        <v>0.40625</v>
      </c>
      <c r="H19" s="159" t="s">
        <v>186</v>
      </c>
      <c r="I19" s="160"/>
      <c r="J19" s="60"/>
      <c r="K19" s="166" t="s">
        <v>91</v>
      </c>
      <c r="L19" s="147"/>
      <c r="M19" s="148">
        <v>8</v>
      </c>
      <c r="N19" s="149"/>
      <c r="O19" s="151"/>
      <c r="P19" s="58" t="s">
        <v>84</v>
      </c>
      <c r="Q19" s="61">
        <v>20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  <c r="AA19" s="90"/>
    </row>
    <row r="20" spans="1:27" x14ac:dyDescent="0.2">
      <c r="A20" s="142" t="s">
        <v>87</v>
      </c>
      <c r="B20" s="143"/>
      <c r="C20" s="144">
        <v>0.31944444444444448</v>
      </c>
      <c r="D20" s="145"/>
      <c r="E20" s="142" t="s">
        <v>188</v>
      </c>
      <c r="F20" s="143"/>
      <c r="G20" s="52">
        <v>0.40763888888888888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15</v>
      </c>
      <c r="R20" s="28">
        <v>6</v>
      </c>
      <c r="S20" s="28"/>
      <c r="T20" s="29"/>
      <c r="U20" s="140" t="s">
        <v>191</v>
      </c>
      <c r="V20" s="141"/>
      <c r="W20" s="35"/>
      <c r="X20" s="35"/>
      <c r="Y20" s="35"/>
      <c r="Z20" s="36"/>
      <c r="AA20" s="90"/>
    </row>
    <row r="21" spans="1:27" x14ac:dyDescent="0.2">
      <c r="A21" s="142" t="s">
        <v>92</v>
      </c>
      <c r="B21" s="143"/>
      <c r="C21" s="144">
        <v>0.34722222222222227</v>
      </c>
      <c r="D21" s="145"/>
      <c r="E21" s="142" t="s">
        <v>192</v>
      </c>
      <c r="F21" s="143"/>
      <c r="G21" s="63">
        <v>0.4201388888888889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  <c r="AA21" s="90"/>
    </row>
    <row r="22" spans="1:27" x14ac:dyDescent="0.2">
      <c r="A22" s="142" t="s">
        <v>94</v>
      </c>
      <c r="B22" s="143"/>
      <c r="C22" s="144">
        <v>0.35416666666666669</v>
      </c>
      <c r="D22" s="145"/>
      <c r="E22" s="169" t="s">
        <v>194</v>
      </c>
      <c r="F22" s="160"/>
      <c r="G22" s="64">
        <v>0.4201388888888889</v>
      </c>
      <c r="H22" s="146" t="s">
        <v>81</v>
      </c>
      <c r="I22" s="147"/>
      <c r="J22" s="106">
        <v>1519</v>
      </c>
      <c r="K22" s="170" t="s">
        <v>77</v>
      </c>
      <c r="L22" s="171"/>
      <c r="M22" s="159">
        <v>1595</v>
      </c>
      <c r="N22" s="161"/>
      <c r="O22" s="164" t="s">
        <v>195</v>
      </c>
      <c r="P22" s="165"/>
      <c r="Q22" s="38">
        <v>27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  <c r="AA22" s="90"/>
    </row>
    <row r="23" spans="1:27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0.4236111111111111</v>
      </c>
      <c r="H23" s="146" t="s">
        <v>97</v>
      </c>
      <c r="I23" s="147"/>
      <c r="J23" s="53"/>
      <c r="K23" s="170" t="s">
        <v>197</v>
      </c>
      <c r="L23" s="171"/>
      <c r="M23" s="159">
        <v>1538</v>
      </c>
      <c r="N23" s="161"/>
      <c r="O23" s="164" t="s">
        <v>45</v>
      </c>
      <c r="P23" s="165"/>
      <c r="Q23" s="53">
        <v>13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  <c r="AA23" s="90"/>
    </row>
    <row r="24" spans="1:27" ht="15" x14ac:dyDescent="0.2">
      <c r="A24" s="142"/>
      <c r="B24" s="143"/>
      <c r="C24" s="144"/>
      <c r="D24" s="145"/>
      <c r="E24" s="142" t="s">
        <v>99</v>
      </c>
      <c r="F24" s="143"/>
      <c r="G24" s="109" t="s">
        <v>1123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>
        <v>30</v>
      </c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  <c r="AA24" s="90"/>
    </row>
    <row r="25" spans="1:27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1598</v>
      </c>
      <c r="K25" s="166" t="s">
        <v>104</v>
      </c>
      <c r="L25" s="147"/>
      <c r="M25" s="148">
        <v>1490</v>
      </c>
      <c r="N25" s="149"/>
      <c r="O25" s="176" t="s">
        <v>200</v>
      </c>
      <c r="P25" s="177"/>
      <c r="Q25" s="38"/>
      <c r="R25" s="28"/>
      <c r="S25" s="28"/>
      <c r="T25" s="29"/>
      <c r="U25" s="178" t="s">
        <v>239</v>
      </c>
      <c r="V25" s="179"/>
      <c r="W25" s="179"/>
      <c r="X25" s="179"/>
      <c r="Y25" s="179"/>
      <c r="Z25" s="180"/>
      <c r="AA25" s="90"/>
    </row>
    <row r="26" spans="1:27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20</v>
      </c>
      <c r="R26" s="28"/>
      <c r="S26" s="28"/>
      <c r="T26" s="29"/>
      <c r="U26" s="181"/>
      <c r="V26" s="182"/>
      <c r="W26" s="182"/>
      <c r="X26" s="182"/>
      <c r="Y26" s="182"/>
      <c r="Z26" s="183"/>
      <c r="AA26" s="90"/>
    </row>
    <row r="27" spans="1:27" x14ac:dyDescent="0.2">
      <c r="A27" s="142" t="s">
        <v>103</v>
      </c>
      <c r="B27" s="143"/>
      <c r="C27" s="144">
        <v>0.38194444444444442</v>
      </c>
      <c r="D27" s="145"/>
      <c r="E27" s="142" t="s">
        <v>106</v>
      </c>
      <c r="F27" s="143"/>
      <c r="G27" s="67">
        <v>40</v>
      </c>
      <c r="H27" s="187" t="s">
        <v>107</v>
      </c>
      <c r="I27" s="188"/>
      <c r="J27" s="189"/>
      <c r="K27" s="166">
        <v>2265.69</v>
      </c>
      <c r="L27" s="162"/>
      <c r="M27" s="162"/>
      <c r="N27" s="163"/>
      <c r="O27" s="167" t="s">
        <v>449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  <c r="AA27" s="90"/>
    </row>
    <row r="28" spans="1:27" x14ac:dyDescent="0.2">
      <c r="A28" s="142" t="s">
        <v>108</v>
      </c>
      <c r="B28" s="143"/>
      <c r="C28" s="193">
        <v>51</v>
      </c>
      <c r="D28" s="194"/>
      <c r="E28" s="142" t="s">
        <v>109</v>
      </c>
      <c r="F28" s="143"/>
      <c r="G28" s="67">
        <v>496</v>
      </c>
      <c r="H28" s="187" t="s">
        <v>110</v>
      </c>
      <c r="I28" s="188"/>
      <c r="J28" s="189"/>
      <c r="K28" s="166">
        <v>2266.0300000000002</v>
      </c>
      <c r="L28" s="162"/>
      <c r="M28" s="162"/>
      <c r="N28" s="163"/>
      <c r="O28" s="195" t="s">
        <v>448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  <c r="AA28" s="90"/>
    </row>
    <row r="29" spans="1:27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810</v>
      </c>
      <c r="H29" s="187" t="s">
        <v>113</v>
      </c>
      <c r="I29" s="188"/>
      <c r="J29" s="189"/>
      <c r="K29" s="166">
        <v>3400</v>
      </c>
      <c r="L29" s="162"/>
      <c r="M29" s="162"/>
      <c r="N29" s="163"/>
      <c r="O29" s="195" t="s">
        <v>205</v>
      </c>
      <c r="P29" s="196"/>
      <c r="Q29" s="90">
        <v>10</v>
      </c>
      <c r="R29" s="53"/>
      <c r="S29" s="28"/>
      <c r="T29" s="29"/>
      <c r="U29" s="181"/>
      <c r="V29" s="182"/>
      <c r="W29" s="182"/>
      <c r="X29" s="182"/>
      <c r="Y29" s="182"/>
      <c r="Z29" s="183"/>
      <c r="AA29" s="90"/>
    </row>
    <row r="30" spans="1:27" ht="15" thickBot="1" x14ac:dyDescent="0.25">
      <c r="A30" s="197" t="s">
        <v>114</v>
      </c>
      <c r="B30" s="198"/>
      <c r="C30" s="193">
        <v>115</v>
      </c>
      <c r="D30" s="194"/>
      <c r="E30" s="199" t="s">
        <v>206</v>
      </c>
      <c r="F30" s="200"/>
      <c r="G30" s="68">
        <v>1306</v>
      </c>
      <c r="H30" s="199" t="s">
        <v>115</v>
      </c>
      <c r="I30" s="201"/>
      <c r="J30" s="200"/>
      <c r="K30" s="202">
        <f>3400/26.1</f>
        <v>130.26819923371647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  <c r="AA30" s="90"/>
    </row>
    <row r="31" spans="1:27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90"/>
      <c r="AA31" s="90"/>
    </row>
    <row r="32" spans="1:27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90"/>
    </row>
    <row r="33" spans="1:27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90"/>
    </row>
    <row r="34" spans="1:27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90"/>
      <c r="M34" s="90"/>
      <c r="N34" s="90"/>
      <c r="O34" s="90"/>
      <c r="P34" s="90"/>
      <c r="Q34" s="90"/>
      <c r="R34" s="90"/>
      <c r="S34" s="74"/>
      <c r="T34" s="78"/>
      <c r="U34" s="74"/>
      <c r="V34" s="74"/>
      <c r="W34" s="74"/>
      <c r="X34" s="74"/>
      <c r="Y34" s="74"/>
      <c r="Z34" s="74"/>
      <c r="AA34" s="90"/>
    </row>
    <row r="35" spans="1:27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90"/>
    </row>
    <row r="36" spans="1:27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</row>
    <row r="37" spans="1:27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</row>
    <row r="38" spans="1:27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</row>
    <row r="39" spans="1:27" x14ac:dyDescent="0.2">
      <c r="A39" s="93" t="s">
        <v>746</v>
      </c>
      <c r="B39" s="90"/>
      <c r="C39" s="74"/>
      <c r="D39" s="74" t="s">
        <v>211</v>
      </c>
      <c r="E39" s="90" t="s">
        <v>212</v>
      </c>
      <c r="F39" s="90"/>
      <c r="G39" s="74" t="s">
        <v>213</v>
      </c>
      <c r="H39" s="90" t="s">
        <v>1119</v>
      </c>
      <c r="I39" s="90" t="s">
        <v>134</v>
      </c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3" t="s">
        <v>217</v>
      </c>
      <c r="U39" s="108" t="s">
        <v>157</v>
      </c>
      <c r="V39" s="90"/>
      <c r="W39" s="90"/>
      <c r="X39" s="90"/>
      <c r="Y39" s="90"/>
      <c r="Z39" s="90"/>
      <c r="AA39" s="90"/>
    </row>
  </sheetData>
  <mergeCells count="140"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U17:V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17:B17"/>
    <mergeCell ref="C17:D17"/>
    <mergeCell ref="E17:F17"/>
    <mergeCell ref="H17:I17"/>
    <mergeCell ref="K17:L17"/>
    <mergeCell ref="M17:N17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topLeftCell="H4" workbookViewId="0">
      <selection activeCell="X8" sqref="X8"/>
    </sheetView>
  </sheetViews>
  <sheetFormatPr defaultRowHeight="14.25" x14ac:dyDescent="0.2"/>
  <cols>
    <col min="1" max="16384" width="9" style="90"/>
  </cols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745</v>
      </c>
      <c r="J1" s="15"/>
      <c r="K1" s="15" t="s">
        <v>159</v>
      </c>
      <c r="L1" s="17"/>
      <c r="M1" s="18"/>
      <c r="N1" s="19"/>
      <c r="O1" s="19"/>
      <c r="P1" s="114" t="s">
        <v>1037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1127</v>
      </c>
      <c r="B3" s="22" t="s">
        <v>1128</v>
      </c>
      <c r="C3" s="23"/>
      <c r="D3" s="134"/>
      <c r="E3" s="135"/>
      <c r="F3" s="117" t="s">
        <v>1129</v>
      </c>
      <c r="G3" s="119"/>
      <c r="H3" s="117" t="s">
        <v>1130</v>
      </c>
      <c r="I3" s="119"/>
      <c r="J3" s="136" t="s">
        <v>418</v>
      </c>
      <c r="K3" s="137"/>
      <c r="L3" s="136" t="s">
        <v>419</v>
      </c>
      <c r="M3" s="137"/>
      <c r="N3" s="117"/>
      <c r="O3" s="119"/>
      <c r="P3" s="117"/>
      <c r="Q3" s="119"/>
      <c r="R3" s="117"/>
      <c r="S3" s="118"/>
      <c r="T3" s="119"/>
      <c r="U3" s="120"/>
      <c r="V3" s="121"/>
      <c r="W3" s="121"/>
      <c r="X3" s="121"/>
      <c r="Y3" s="121"/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492</v>
      </c>
      <c r="C5" s="30" t="s">
        <v>493</v>
      </c>
      <c r="D5" s="30" t="s">
        <v>164</v>
      </c>
      <c r="E5" s="30" t="s">
        <v>313</v>
      </c>
      <c r="F5" s="85" t="s">
        <v>250</v>
      </c>
      <c r="G5" s="85" t="s">
        <v>166</v>
      </c>
      <c r="H5" s="85" t="s">
        <v>167</v>
      </c>
      <c r="I5" s="85" t="s">
        <v>496</v>
      </c>
      <c r="J5" s="85" t="s">
        <v>497</v>
      </c>
      <c r="K5" s="85" t="s">
        <v>543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173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702</v>
      </c>
      <c r="C7" s="30" t="s">
        <v>544</v>
      </c>
      <c r="D7" s="30" t="s">
        <v>164</v>
      </c>
      <c r="E7" s="30" t="s">
        <v>313</v>
      </c>
      <c r="F7" s="85" t="s">
        <v>250</v>
      </c>
      <c r="G7" s="85" t="s">
        <v>166</v>
      </c>
      <c r="H7" s="85" t="s">
        <v>167</v>
      </c>
      <c r="I7" s="85" t="s">
        <v>496</v>
      </c>
      <c r="J7" s="85" t="s">
        <v>497</v>
      </c>
      <c r="K7" s="85" t="s">
        <v>543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175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5">
        <v>0.82899999999999996</v>
      </c>
      <c r="D8" s="37">
        <v>0.26</v>
      </c>
      <c r="E8" s="35">
        <v>0.34</v>
      </c>
      <c r="F8" s="35">
        <v>2.8000000000000001E-2</v>
      </c>
      <c r="G8" s="35">
        <v>1.0999999999999999E-2</v>
      </c>
      <c r="H8" s="35">
        <v>4.21</v>
      </c>
      <c r="I8" s="35">
        <v>4.71</v>
      </c>
      <c r="J8" s="35">
        <v>1.77</v>
      </c>
      <c r="K8" s="35">
        <v>5.77</v>
      </c>
      <c r="L8" s="35"/>
      <c r="M8" s="35"/>
      <c r="N8" s="35">
        <v>0.11</v>
      </c>
      <c r="O8" s="35">
        <v>0.25</v>
      </c>
      <c r="P8" s="35">
        <v>1E-3</v>
      </c>
      <c r="Q8" s="35">
        <v>7.0000000000000001E-3</v>
      </c>
      <c r="R8" s="38">
        <v>2.8000000000000001E-2</v>
      </c>
      <c r="S8" s="39"/>
      <c r="T8" s="38"/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M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/>
      <c r="D12" s="38"/>
      <c r="E12" s="79"/>
      <c r="F12" s="79"/>
      <c r="G12" s="38"/>
      <c r="H12" s="38"/>
      <c r="I12" s="38"/>
      <c r="J12" s="38"/>
      <c r="K12" s="38"/>
      <c r="L12" s="38"/>
      <c r="M12" s="38"/>
      <c r="N12" s="104"/>
      <c r="O12" s="104"/>
      <c r="P12" s="104"/>
      <c r="Q12" s="104"/>
      <c r="R12" s="38"/>
      <c r="S12" s="38"/>
      <c r="T12" s="38"/>
      <c r="U12" s="28"/>
      <c r="V12" s="28"/>
      <c r="W12" s="28"/>
      <c r="X12" s="40"/>
      <c r="Y12" s="40"/>
      <c r="Z12" s="42"/>
    </row>
    <row r="13" spans="1:26" ht="15" thickBot="1" x14ac:dyDescent="0.25">
      <c r="A13" s="43" t="s">
        <v>58</v>
      </c>
      <c r="B13" s="44"/>
      <c r="C13" s="44"/>
      <c r="D13" s="44"/>
      <c r="E13" s="44"/>
      <c r="F13" s="44"/>
      <c r="G13" s="44"/>
      <c r="H13" s="45"/>
      <c r="I13" s="44"/>
      <c r="J13" s="44"/>
      <c r="K13" s="44"/>
      <c r="L13" s="44"/>
      <c r="M13" s="41"/>
      <c r="N13" s="104"/>
      <c r="O13" s="104"/>
      <c r="P13" s="104"/>
      <c r="Q13" s="104"/>
      <c r="R13" s="38"/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/>
      <c r="D16" s="145"/>
      <c r="E16" s="142" t="s">
        <v>77</v>
      </c>
      <c r="F16" s="143"/>
      <c r="G16" s="52"/>
      <c r="H16" s="146" t="s">
        <v>78</v>
      </c>
      <c r="I16" s="147"/>
      <c r="J16" s="53">
        <v>50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/>
      <c r="D17" s="145"/>
      <c r="E17" s="142" t="s">
        <v>82</v>
      </c>
      <c r="F17" s="143"/>
      <c r="G17" s="52"/>
      <c r="H17" s="146" t="s">
        <v>181</v>
      </c>
      <c r="I17" s="147"/>
      <c r="J17" s="53">
        <v>155</v>
      </c>
      <c r="K17" s="148" t="s">
        <v>83</v>
      </c>
      <c r="L17" s="143"/>
      <c r="M17" s="158" t="s">
        <v>279</v>
      </c>
      <c r="N17" s="149"/>
      <c r="O17" s="151"/>
      <c r="P17" s="58" t="s">
        <v>84</v>
      </c>
      <c r="Q17" s="54"/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/>
      <c r="D18" s="145"/>
      <c r="E18" s="142" t="s">
        <v>183</v>
      </c>
      <c r="F18" s="143"/>
      <c r="G18" s="52"/>
      <c r="H18" s="146" t="s">
        <v>87</v>
      </c>
      <c r="I18" s="147"/>
      <c r="J18" s="53">
        <v>20</v>
      </c>
      <c r="K18" s="159" t="s">
        <v>184</v>
      </c>
      <c r="L18" s="160"/>
      <c r="M18" s="159">
        <v>30</v>
      </c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/>
      <c r="D19" s="145"/>
      <c r="E19" s="142" t="s">
        <v>90</v>
      </c>
      <c r="F19" s="143"/>
      <c r="G19" s="52"/>
      <c r="H19" s="159" t="s">
        <v>186</v>
      </c>
      <c r="I19" s="160"/>
      <c r="J19" s="60"/>
      <c r="K19" s="166" t="s">
        <v>91</v>
      </c>
      <c r="L19" s="147"/>
      <c r="M19" s="148">
        <v>9</v>
      </c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/>
      <c r="D20" s="145"/>
      <c r="E20" s="142" t="s">
        <v>188</v>
      </c>
      <c r="F20" s="143"/>
      <c r="G20" s="52"/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/>
      <c r="R20" s="28"/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/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/>
      <c r="D22" s="145"/>
      <c r="E22" s="169" t="s">
        <v>194</v>
      </c>
      <c r="F22" s="160"/>
      <c r="G22" s="64"/>
      <c r="H22" s="146" t="s">
        <v>81</v>
      </c>
      <c r="I22" s="147"/>
      <c r="J22" s="106">
        <v>1526</v>
      </c>
      <c r="K22" s="170" t="s">
        <v>77</v>
      </c>
      <c r="L22" s="171"/>
      <c r="M22" s="159">
        <v>1645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/>
      <c r="H23" s="146" t="s">
        <v>97</v>
      </c>
      <c r="I23" s="147"/>
      <c r="J23" s="53"/>
      <c r="K23" s="170" t="s">
        <v>197</v>
      </c>
      <c r="L23" s="171"/>
      <c r="M23" s="159">
        <v>1550</v>
      </c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/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1650</v>
      </c>
      <c r="K25" s="166" t="s">
        <v>104</v>
      </c>
      <c r="L25" s="147"/>
      <c r="M25" s="148">
        <v>1520</v>
      </c>
      <c r="N25" s="149"/>
      <c r="O25" s="176" t="s">
        <v>200</v>
      </c>
      <c r="P25" s="177"/>
      <c r="Q25" s="38"/>
      <c r="R25" s="28"/>
      <c r="S25" s="28"/>
      <c r="T25" s="29"/>
      <c r="U25" s="178" t="s">
        <v>239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/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/>
      <c r="D27" s="145"/>
      <c r="E27" s="142" t="s">
        <v>106</v>
      </c>
      <c r="F27" s="143"/>
      <c r="G27" s="67"/>
      <c r="H27" s="187" t="s">
        <v>107</v>
      </c>
      <c r="I27" s="188"/>
      <c r="J27" s="189"/>
      <c r="K27" s="166"/>
      <c r="L27" s="162"/>
      <c r="M27" s="162"/>
      <c r="N27" s="163"/>
      <c r="O27" s="167" t="s">
        <v>449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/>
      <c r="D28" s="194"/>
      <c r="E28" s="142" t="s">
        <v>109</v>
      </c>
      <c r="F28" s="143"/>
      <c r="G28" s="67"/>
      <c r="H28" s="187" t="s">
        <v>110</v>
      </c>
      <c r="I28" s="188"/>
      <c r="J28" s="189"/>
      <c r="K28" s="166"/>
      <c r="L28" s="162"/>
      <c r="M28" s="162"/>
      <c r="N28" s="163"/>
      <c r="O28" s="195" t="s">
        <v>448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/>
      <c r="H29" s="187" t="s">
        <v>113</v>
      </c>
      <c r="I29" s="188"/>
      <c r="J29" s="189"/>
      <c r="K29" s="166"/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/>
      <c r="D30" s="194"/>
      <c r="E30" s="199" t="s">
        <v>206</v>
      </c>
      <c r="F30" s="200"/>
      <c r="G30" s="68"/>
      <c r="H30" s="199" t="s">
        <v>115</v>
      </c>
      <c r="I30" s="201"/>
      <c r="J30" s="200"/>
      <c r="K30" s="202"/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746</v>
      </c>
      <c r="C39" s="74"/>
      <c r="D39" s="74" t="s">
        <v>211</v>
      </c>
      <c r="E39" s="90" t="s">
        <v>273</v>
      </c>
      <c r="G39" s="74" t="s">
        <v>213</v>
      </c>
      <c r="H39" s="90" t="s">
        <v>274</v>
      </c>
      <c r="I39" s="90" t="s">
        <v>275</v>
      </c>
      <c r="J39" s="90" t="s">
        <v>276</v>
      </c>
      <c r="T39" s="93" t="s">
        <v>217</v>
      </c>
      <c r="U39" s="108" t="s">
        <v>277</v>
      </c>
    </row>
  </sheetData>
  <mergeCells count="140"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</mergeCells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E28" sqref="E28:F28"/>
    </sheetView>
  </sheetViews>
  <sheetFormatPr defaultRowHeight="14.25" x14ac:dyDescent="0.2"/>
  <cols>
    <col min="1" max="16384" width="9" style="90"/>
  </cols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745</v>
      </c>
      <c r="J1" s="15"/>
      <c r="K1" s="15" t="s">
        <v>159</v>
      </c>
      <c r="L1" s="17"/>
      <c r="M1" s="18"/>
      <c r="N1" s="19"/>
      <c r="O1" s="19"/>
      <c r="P1" s="114" t="s">
        <v>1037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1038</v>
      </c>
      <c r="B3" s="22" t="s">
        <v>1039</v>
      </c>
      <c r="C3" s="23">
        <v>8</v>
      </c>
      <c r="D3" s="134">
        <v>14</v>
      </c>
      <c r="E3" s="135"/>
      <c r="F3" s="117" t="s">
        <v>1041</v>
      </c>
      <c r="G3" s="119"/>
      <c r="H3" s="117" t="s">
        <v>481</v>
      </c>
      <c r="I3" s="119"/>
      <c r="J3" s="136" t="s">
        <v>418</v>
      </c>
      <c r="K3" s="137"/>
      <c r="L3" s="136" t="s">
        <v>419</v>
      </c>
      <c r="M3" s="137"/>
      <c r="N3" s="117"/>
      <c r="O3" s="119"/>
      <c r="P3" s="117"/>
      <c r="Q3" s="119"/>
      <c r="R3" s="117"/>
      <c r="S3" s="118"/>
      <c r="T3" s="119"/>
      <c r="U3" s="120"/>
      <c r="V3" s="121"/>
      <c r="W3" s="121"/>
      <c r="X3" s="121"/>
      <c r="Y3" s="121"/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492</v>
      </c>
      <c r="C5" s="30" t="s">
        <v>493</v>
      </c>
      <c r="D5" s="30" t="s">
        <v>164</v>
      </c>
      <c r="E5" s="30" t="s">
        <v>313</v>
      </c>
      <c r="F5" s="85" t="s">
        <v>250</v>
      </c>
      <c r="G5" s="85" t="s">
        <v>166</v>
      </c>
      <c r="H5" s="85" t="s">
        <v>167</v>
      </c>
      <c r="I5" s="85" t="s">
        <v>496</v>
      </c>
      <c r="J5" s="85" t="s">
        <v>497</v>
      </c>
      <c r="K5" s="85" t="s">
        <v>543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173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702</v>
      </c>
      <c r="C7" s="30" t="s">
        <v>544</v>
      </c>
      <c r="D7" s="30" t="s">
        <v>164</v>
      </c>
      <c r="E7" s="30" t="s">
        <v>313</v>
      </c>
      <c r="F7" s="85" t="s">
        <v>250</v>
      </c>
      <c r="G7" s="85" t="s">
        <v>166</v>
      </c>
      <c r="H7" s="85" t="s">
        <v>167</v>
      </c>
      <c r="I7" s="85" t="s">
        <v>496</v>
      </c>
      <c r="J7" s="85" t="s">
        <v>497</v>
      </c>
      <c r="K7" s="85" t="s">
        <v>543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175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/>
      <c r="D8" s="35"/>
      <c r="E8" s="37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8"/>
      <c r="S8" s="39"/>
      <c r="T8" s="38"/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M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/>
      <c r="D12" s="38"/>
      <c r="E12" s="79"/>
      <c r="F12" s="79"/>
      <c r="G12" s="38"/>
      <c r="H12" s="38"/>
      <c r="I12" s="38"/>
      <c r="J12" s="38"/>
      <c r="K12" s="38"/>
      <c r="L12" s="38"/>
      <c r="M12" s="38"/>
      <c r="N12" s="104"/>
      <c r="O12" s="104"/>
      <c r="P12" s="104"/>
      <c r="Q12" s="104"/>
      <c r="R12" s="38"/>
      <c r="S12" s="38"/>
      <c r="T12" s="38"/>
      <c r="U12" s="28"/>
      <c r="V12" s="28"/>
      <c r="W12" s="28"/>
      <c r="X12" s="40"/>
      <c r="Y12" s="40"/>
      <c r="Z12" s="42"/>
    </row>
    <row r="13" spans="1:26" ht="15" thickBot="1" x14ac:dyDescent="0.25">
      <c r="A13" s="43" t="s">
        <v>58</v>
      </c>
      <c r="B13" s="44"/>
      <c r="C13" s="44"/>
      <c r="D13" s="44"/>
      <c r="E13" s="44"/>
      <c r="F13" s="44"/>
      <c r="G13" s="44"/>
      <c r="H13" s="45"/>
      <c r="I13" s="44"/>
      <c r="J13" s="44"/>
      <c r="K13" s="44"/>
      <c r="L13" s="44"/>
      <c r="M13" s="41"/>
      <c r="N13" s="104"/>
      <c r="O13" s="104"/>
      <c r="P13" s="104"/>
      <c r="Q13" s="104"/>
      <c r="R13" s="38"/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/>
      <c r="D16" s="145"/>
      <c r="E16" s="142" t="s">
        <v>77</v>
      </c>
      <c r="F16" s="143"/>
      <c r="G16" s="52"/>
      <c r="H16" s="146" t="s">
        <v>78</v>
      </c>
      <c r="I16" s="147"/>
      <c r="J16" s="53">
        <v>50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/>
      <c r="D17" s="145"/>
      <c r="E17" s="142" t="s">
        <v>82</v>
      </c>
      <c r="F17" s="143"/>
      <c r="G17" s="52"/>
      <c r="H17" s="146" t="s">
        <v>181</v>
      </c>
      <c r="I17" s="147"/>
      <c r="J17" s="53">
        <v>155</v>
      </c>
      <c r="K17" s="148" t="s">
        <v>83</v>
      </c>
      <c r="L17" s="143"/>
      <c r="M17" s="158" t="s">
        <v>279</v>
      </c>
      <c r="N17" s="149"/>
      <c r="O17" s="151"/>
      <c r="P17" s="58" t="s">
        <v>84</v>
      </c>
      <c r="Q17" s="54"/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/>
      <c r="D18" s="145"/>
      <c r="E18" s="142" t="s">
        <v>183</v>
      </c>
      <c r="F18" s="143"/>
      <c r="G18" s="52"/>
      <c r="H18" s="146" t="s">
        <v>87</v>
      </c>
      <c r="I18" s="147"/>
      <c r="J18" s="53">
        <v>20</v>
      </c>
      <c r="K18" s="159" t="s">
        <v>184</v>
      </c>
      <c r="L18" s="160"/>
      <c r="M18" s="159">
        <v>30</v>
      </c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/>
      <c r="D19" s="145"/>
      <c r="E19" s="142" t="s">
        <v>90</v>
      </c>
      <c r="F19" s="143"/>
      <c r="G19" s="52"/>
      <c r="H19" s="159" t="s">
        <v>186</v>
      </c>
      <c r="I19" s="160"/>
      <c r="J19" s="60"/>
      <c r="K19" s="166" t="s">
        <v>91</v>
      </c>
      <c r="L19" s="147"/>
      <c r="M19" s="148">
        <v>9</v>
      </c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/>
      <c r="D20" s="145"/>
      <c r="E20" s="142" t="s">
        <v>188</v>
      </c>
      <c r="F20" s="143"/>
      <c r="G20" s="52"/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/>
      <c r="R20" s="28"/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/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/>
      <c r="D22" s="145"/>
      <c r="E22" s="169" t="s">
        <v>194</v>
      </c>
      <c r="F22" s="160"/>
      <c r="G22" s="64"/>
      <c r="H22" s="146" t="s">
        <v>81</v>
      </c>
      <c r="I22" s="147"/>
      <c r="J22" s="106">
        <v>1526</v>
      </c>
      <c r="K22" s="170" t="s">
        <v>77</v>
      </c>
      <c r="L22" s="171"/>
      <c r="M22" s="159">
        <v>1645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/>
      <c r="H23" s="146" t="s">
        <v>97</v>
      </c>
      <c r="I23" s="147"/>
      <c r="J23" s="53"/>
      <c r="K23" s="170" t="s">
        <v>197</v>
      </c>
      <c r="L23" s="171"/>
      <c r="M23" s="159">
        <v>1550</v>
      </c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/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1650</v>
      </c>
      <c r="K25" s="166" t="s">
        <v>104</v>
      </c>
      <c r="L25" s="147"/>
      <c r="M25" s="148">
        <v>1520</v>
      </c>
      <c r="N25" s="149"/>
      <c r="O25" s="176" t="s">
        <v>200</v>
      </c>
      <c r="P25" s="177"/>
      <c r="Q25" s="38"/>
      <c r="R25" s="28"/>
      <c r="S25" s="28"/>
      <c r="T25" s="29"/>
      <c r="U25" s="178" t="s">
        <v>239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/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/>
      <c r="D27" s="145"/>
      <c r="E27" s="142" t="s">
        <v>106</v>
      </c>
      <c r="F27" s="143"/>
      <c r="G27" s="67"/>
      <c r="H27" s="187" t="s">
        <v>107</v>
      </c>
      <c r="I27" s="188"/>
      <c r="J27" s="189"/>
      <c r="K27" s="166"/>
      <c r="L27" s="162"/>
      <c r="M27" s="162"/>
      <c r="N27" s="163"/>
      <c r="O27" s="167" t="s">
        <v>449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/>
      <c r="D28" s="194"/>
      <c r="E28" s="142" t="s">
        <v>109</v>
      </c>
      <c r="F28" s="143"/>
      <c r="G28" s="67"/>
      <c r="H28" s="187" t="s">
        <v>110</v>
      </c>
      <c r="I28" s="188"/>
      <c r="J28" s="189"/>
      <c r="K28" s="166"/>
      <c r="L28" s="162"/>
      <c r="M28" s="162"/>
      <c r="N28" s="163"/>
      <c r="O28" s="195" t="s">
        <v>448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/>
      <c r="H29" s="187" t="s">
        <v>113</v>
      </c>
      <c r="I29" s="188"/>
      <c r="J29" s="189"/>
      <c r="K29" s="166"/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/>
      <c r="D30" s="194"/>
      <c r="E30" s="199" t="s">
        <v>206</v>
      </c>
      <c r="F30" s="200"/>
      <c r="G30" s="68"/>
      <c r="H30" s="199" t="s">
        <v>115</v>
      </c>
      <c r="I30" s="201"/>
      <c r="J30" s="200"/>
      <c r="K30" s="202"/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746</v>
      </c>
      <c r="C39" s="74"/>
      <c r="D39" s="74" t="s">
        <v>211</v>
      </c>
      <c r="E39" s="90" t="s">
        <v>273</v>
      </c>
      <c r="G39" s="74" t="s">
        <v>213</v>
      </c>
      <c r="H39" s="90" t="s">
        <v>274</v>
      </c>
      <c r="I39" s="90" t="s">
        <v>275</v>
      </c>
      <c r="J39" s="90" t="s">
        <v>276</v>
      </c>
      <c r="T39" s="93" t="s">
        <v>217</v>
      </c>
      <c r="U39" s="108" t="s">
        <v>277</v>
      </c>
    </row>
  </sheetData>
  <mergeCells count="140"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U17:V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17:B17"/>
    <mergeCell ref="C17:D17"/>
    <mergeCell ref="E17:F17"/>
    <mergeCell ref="H17:I17"/>
    <mergeCell ref="K17:L17"/>
    <mergeCell ref="M17:N17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G26" sqref="G26"/>
    </sheetView>
  </sheetViews>
  <sheetFormatPr defaultRowHeight="14.25" x14ac:dyDescent="0.2"/>
  <cols>
    <col min="1" max="16384" width="9" style="90"/>
  </cols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745</v>
      </c>
      <c r="J1" s="15"/>
      <c r="K1" s="15" t="s">
        <v>159</v>
      </c>
      <c r="L1" s="17"/>
      <c r="M1" s="18"/>
      <c r="N1" s="19"/>
      <c r="O1" s="19"/>
      <c r="P1" s="114" t="s">
        <v>1037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1038</v>
      </c>
      <c r="B3" s="22" t="s">
        <v>1039</v>
      </c>
      <c r="C3" s="23">
        <v>8</v>
      </c>
      <c r="D3" s="134">
        <v>14</v>
      </c>
      <c r="E3" s="135"/>
      <c r="F3" s="117" t="s">
        <v>1041</v>
      </c>
      <c r="G3" s="119"/>
      <c r="H3" s="117" t="s">
        <v>481</v>
      </c>
      <c r="I3" s="119"/>
      <c r="J3" s="136" t="s">
        <v>418</v>
      </c>
      <c r="K3" s="137"/>
      <c r="L3" s="136" t="s">
        <v>419</v>
      </c>
      <c r="M3" s="137"/>
      <c r="N3" s="117"/>
      <c r="O3" s="119"/>
      <c r="P3" s="117"/>
      <c r="Q3" s="119"/>
      <c r="R3" s="117"/>
      <c r="S3" s="118"/>
      <c r="T3" s="119"/>
      <c r="U3" s="120"/>
      <c r="V3" s="121"/>
      <c r="W3" s="121"/>
      <c r="X3" s="121"/>
      <c r="Y3" s="121"/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492</v>
      </c>
      <c r="C5" s="30" t="s">
        <v>493</v>
      </c>
      <c r="D5" s="30" t="s">
        <v>164</v>
      </c>
      <c r="E5" s="30" t="s">
        <v>313</v>
      </c>
      <c r="F5" s="85" t="s">
        <v>250</v>
      </c>
      <c r="G5" s="85" t="s">
        <v>166</v>
      </c>
      <c r="H5" s="85" t="s">
        <v>167</v>
      </c>
      <c r="I5" s="85" t="s">
        <v>496</v>
      </c>
      <c r="J5" s="85" t="s">
        <v>497</v>
      </c>
      <c r="K5" s="85" t="s">
        <v>543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173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702</v>
      </c>
      <c r="C7" s="30" t="s">
        <v>544</v>
      </c>
      <c r="D7" s="30" t="s">
        <v>164</v>
      </c>
      <c r="E7" s="30" t="s">
        <v>313</v>
      </c>
      <c r="F7" s="85" t="s">
        <v>250</v>
      </c>
      <c r="G7" s="85" t="s">
        <v>166</v>
      </c>
      <c r="H7" s="85" t="s">
        <v>167</v>
      </c>
      <c r="I7" s="85" t="s">
        <v>496</v>
      </c>
      <c r="J7" s="85" t="s">
        <v>497</v>
      </c>
      <c r="K7" s="85" t="s">
        <v>543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175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/>
      <c r="D8" s="35"/>
      <c r="E8" s="37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8"/>
      <c r="S8" s="39"/>
      <c r="T8" s="38"/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M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/>
      <c r="D12" s="38"/>
      <c r="E12" s="79"/>
      <c r="F12" s="79"/>
      <c r="G12" s="38"/>
      <c r="H12" s="38"/>
      <c r="I12" s="38"/>
      <c r="J12" s="38"/>
      <c r="K12" s="38"/>
      <c r="L12" s="38"/>
      <c r="M12" s="38"/>
      <c r="N12" s="104"/>
      <c r="O12" s="104"/>
      <c r="P12" s="104"/>
      <c r="Q12" s="104"/>
      <c r="R12" s="38"/>
      <c r="S12" s="38"/>
      <c r="T12" s="38"/>
      <c r="U12" s="28"/>
      <c r="V12" s="28"/>
      <c r="W12" s="28"/>
      <c r="X12" s="40"/>
      <c r="Y12" s="40"/>
      <c r="Z12" s="42"/>
    </row>
    <row r="13" spans="1:26" ht="15" thickBot="1" x14ac:dyDescent="0.25">
      <c r="A13" s="43" t="s">
        <v>58</v>
      </c>
      <c r="B13" s="44"/>
      <c r="C13" s="44"/>
      <c r="D13" s="44"/>
      <c r="E13" s="44"/>
      <c r="F13" s="44"/>
      <c r="G13" s="44"/>
      <c r="H13" s="45"/>
      <c r="I13" s="44"/>
      <c r="J13" s="44"/>
      <c r="K13" s="44"/>
      <c r="L13" s="44"/>
      <c r="M13" s="41"/>
      <c r="N13" s="104"/>
      <c r="O13" s="104"/>
      <c r="P13" s="104"/>
      <c r="Q13" s="104"/>
      <c r="R13" s="38"/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/>
      <c r="D16" s="145"/>
      <c r="E16" s="142" t="s">
        <v>77</v>
      </c>
      <c r="F16" s="143"/>
      <c r="G16" s="52"/>
      <c r="H16" s="146" t="s">
        <v>78</v>
      </c>
      <c r="I16" s="147"/>
      <c r="J16" s="53">
        <v>50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/>
      <c r="D17" s="145"/>
      <c r="E17" s="142" t="s">
        <v>82</v>
      </c>
      <c r="F17" s="143"/>
      <c r="G17" s="52"/>
      <c r="H17" s="146" t="s">
        <v>181</v>
      </c>
      <c r="I17" s="147"/>
      <c r="J17" s="53">
        <v>155</v>
      </c>
      <c r="K17" s="148" t="s">
        <v>83</v>
      </c>
      <c r="L17" s="143"/>
      <c r="M17" s="158" t="s">
        <v>279</v>
      </c>
      <c r="N17" s="149"/>
      <c r="O17" s="151"/>
      <c r="P17" s="58" t="s">
        <v>84</v>
      </c>
      <c r="Q17" s="54"/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/>
      <c r="D18" s="145"/>
      <c r="E18" s="142" t="s">
        <v>183</v>
      </c>
      <c r="F18" s="143"/>
      <c r="G18" s="52"/>
      <c r="H18" s="146" t="s">
        <v>87</v>
      </c>
      <c r="I18" s="147"/>
      <c r="J18" s="53">
        <v>20</v>
      </c>
      <c r="K18" s="159" t="s">
        <v>184</v>
      </c>
      <c r="L18" s="160"/>
      <c r="M18" s="159">
        <v>30</v>
      </c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/>
      <c r="D19" s="145"/>
      <c r="E19" s="142" t="s">
        <v>90</v>
      </c>
      <c r="F19" s="143"/>
      <c r="G19" s="52"/>
      <c r="H19" s="159" t="s">
        <v>186</v>
      </c>
      <c r="I19" s="160"/>
      <c r="J19" s="60"/>
      <c r="K19" s="166" t="s">
        <v>91</v>
      </c>
      <c r="L19" s="147"/>
      <c r="M19" s="148">
        <v>9</v>
      </c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/>
      <c r="D20" s="145"/>
      <c r="E20" s="142" t="s">
        <v>188</v>
      </c>
      <c r="F20" s="143"/>
      <c r="G20" s="52"/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/>
      <c r="R20" s="28"/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/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/>
      <c r="D22" s="145"/>
      <c r="E22" s="169" t="s">
        <v>194</v>
      </c>
      <c r="F22" s="160"/>
      <c r="G22" s="64"/>
      <c r="H22" s="146" t="s">
        <v>81</v>
      </c>
      <c r="I22" s="147"/>
      <c r="J22" s="106">
        <v>1526</v>
      </c>
      <c r="K22" s="170" t="s">
        <v>77</v>
      </c>
      <c r="L22" s="171"/>
      <c r="M22" s="159">
        <v>1645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/>
      <c r="H23" s="146" t="s">
        <v>97</v>
      </c>
      <c r="I23" s="147"/>
      <c r="J23" s="53"/>
      <c r="K23" s="170" t="s">
        <v>197</v>
      </c>
      <c r="L23" s="171"/>
      <c r="M23" s="159">
        <v>1550</v>
      </c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/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1650</v>
      </c>
      <c r="K25" s="166" t="s">
        <v>104</v>
      </c>
      <c r="L25" s="147"/>
      <c r="M25" s="148">
        <v>1520</v>
      </c>
      <c r="N25" s="149"/>
      <c r="O25" s="176" t="s">
        <v>200</v>
      </c>
      <c r="P25" s="177"/>
      <c r="Q25" s="38"/>
      <c r="R25" s="28"/>
      <c r="S25" s="28"/>
      <c r="T25" s="29"/>
      <c r="U25" s="178" t="s">
        <v>239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/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/>
      <c r="D27" s="145"/>
      <c r="E27" s="142" t="s">
        <v>106</v>
      </c>
      <c r="F27" s="143"/>
      <c r="G27" s="67"/>
      <c r="H27" s="187" t="s">
        <v>107</v>
      </c>
      <c r="I27" s="188"/>
      <c r="J27" s="189"/>
      <c r="K27" s="166"/>
      <c r="L27" s="162"/>
      <c r="M27" s="162"/>
      <c r="N27" s="163"/>
      <c r="O27" s="167" t="s">
        <v>449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/>
      <c r="D28" s="194"/>
      <c r="E28" s="142" t="s">
        <v>109</v>
      </c>
      <c r="F28" s="143"/>
      <c r="G28" s="67"/>
      <c r="H28" s="187" t="s">
        <v>110</v>
      </c>
      <c r="I28" s="188"/>
      <c r="J28" s="189"/>
      <c r="K28" s="166"/>
      <c r="L28" s="162"/>
      <c r="M28" s="162"/>
      <c r="N28" s="163"/>
      <c r="O28" s="195" t="s">
        <v>448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/>
      <c r="H29" s="187" t="s">
        <v>113</v>
      </c>
      <c r="I29" s="188"/>
      <c r="J29" s="189"/>
      <c r="K29" s="166"/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/>
      <c r="D30" s="194"/>
      <c r="E30" s="199" t="s">
        <v>206</v>
      </c>
      <c r="F30" s="200"/>
      <c r="G30" s="68"/>
      <c r="H30" s="199" t="s">
        <v>115</v>
      </c>
      <c r="I30" s="201"/>
      <c r="J30" s="200"/>
      <c r="K30" s="202"/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746</v>
      </c>
      <c r="C39" s="74"/>
      <c r="D39" s="74" t="s">
        <v>211</v>
      </c>
      <c r="E39" s="90" t="s">
        <v>273</v>
      </c>
      <c r="G39" s="74" t="s">
        <v>213</v>
      </c>
      <c r="H39" s="90" t="s">
        <v>274</v>
      </c>
      <c r="I39" s="90" t="s">
        <v>275</v>
      </c>
      <c r="J39" s="90" t="s">
        <v>276</v>
      </c>
      <c r="T39" s="93" t="s">
        <v>217</v>
      </c>
      <c r="U39" s="108" t="s">
        <v>277</v>
      </c>
    </row>
  </sheetData>
  <mergeCells count="140"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U17:V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17:B17"/>
    <mergeCell ref="C17:D17"/>
    <mergeCell ref="E17:F17"/>
    <mergeCell ref="H17:I17"/>
    <mergeCell ref="K17:L17"/>
    <mergeCell ref="M17:N17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sqref="A1:XFD1048576"/>
    </sheetView>
  </sheetViews>
  <sheetFormatPr defaultRowHeight="14.25" x14ac:dyDescent="0.2"/>
  <cols>
    <col min="1" max="16384" width="9" style="90"/>
  </cols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745</v>
      </c>
      <c r="J1" s="15"/>
      <c r="K1" s="15" t="s">
        <v>159</v>
      </c>
      <c r="L1" s="17"/>
      <c r="M1" s="18"/>
      <c r="N1" s="19"/>
      <c r="O1" s="19"/>
      <c r="P1" s="114" t="s">
        <v>1037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1038</v>
      </c>
      <c r="B3" s="22" t="s">
        <v>1039</v>
      </c>
      <c r="C3" s="23">
        <v>8</v>
      </c>
      <c r="D3" s="134">
        <v>14</v>
      </c>
      <c r="E3" s="135"/>
      <c r="F3" s="117" t="s">
        <v>1041</v>
      </c>
      <c r="G3" s="119"/>
      <c r="H3" s="117" t="s">
        <v>481</v>
      </c>
      <c r="I3" s="119"/>
      <c r="J3" s="136" t="s">
        <v>418</v>
      </c>
      <c r="K3" s="137"/>
      <c r="L3" s="136" t="s">
        <v>419</v>
      </c>
      <c r="M3" s="137"/>
      <c r="N3" s="117"/>
      <c r="O3" s="119"/>
      <c r="P3" s="117"/>
      <c r="Q3" s="119"/>
      <c r="R3" s="117"/>
      <c r="S3" s="118"/>
      <c r="T3" s="119"/>
      <c r="U3" s="120"/>
      <c r="V3" s="121"/>
      <c r="W3" s="121"/>
      <c r="X3" s="121"/>
      <c r="Y3" s="121"/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492</v>
      </c>
      <c r="C5" s="30" t="s">
        <v>493</v>
      </c>
      <c r="D5" s="30" t="s">
        <v>164</v>
      </c>
      <c r="E5" s="30" t="s">
        <v>313</v>
      </c>
      <c r="F5" s="85" t="s">
        <v>250</v>
      </c>
      <c r="G5" s="85" t="s">
        <v>166</v>
      </c>
      <c r="H5" s="85" t="s">
        <v>167</v>
      </c>
      <c r="I5" s="85" t="s">
        <v>496</v>
      </c>
      <c r="J5" s="85" t="s">
        <v>497</v>
      </c>
      <c r="K5" s="85" t="s">
        <v>543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173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702</v>
      </c>
      <c r="C7" s="30" t="s">
        <v>544</v>
      </c>
      <c r="D7" s="30" t="s">
        <v>164</v>
      </c>
      <c r="E7" s="30" t="s">
        <v>313</v>
      </c>
      <c r="F7" s="85" t="s">
        <v>250</v>
      </c>
      <c r="G7" s="85" t="s">
        <v>166</v>
      </c>
      <c r="H7" s="85" t="s">
        <v>167</v>
      </c>
      <c r="I7" s="85" t="s">
        <v>496</v>
      </c>
      <c r="J7" s="85" t="s">
        <v>497</v>
      </c>
      <c r="K7" s="85" t="s">
        <v>543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175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/>
      <c r="D8" s="35"/>
      <c r="E8" s="37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8"/>
      <c r="S8" s="39"/>
      <c r="T8" s="38"/>
    </row>
    <row r="9" spans="1:26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38"/>
      <c r="K9" s="41"/>
      <c r="L9" s="41"/>
      <c r="M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/>
      <c r="D12" s="38"/>
      <c r="E12" s="79"/>
      <c r="F12" s="79"/>
      <c r="G12" s="38"/>
      <c r="H12" s="38"/>
      <c r="I12" s="38"/>
      <c r="J12" s="38"/>
      <c r="K12" s="38"/>
      <c r="L12" s="38"/>
      <c r="M12" s="38"/>
      <c r="N12" s="104"/>
      <c r="O12" s="104"/>
      <c r="P12" s="104"/>
      <c r="Q12" s="104"/>
      <c r="R12" s="38"/>
      <c r="S12" s="38"/>
      <c r="T12" s="38"/>
      <c r="U12" s="28"/>
      <c r="V12" s="28"/>
      <c r="W12" s="28"/>
      <c r="X12" s="40"/>
      <c r="Y12" s="40"/>
      <c r="Z12" s="42"/>
    </row>
    <row r="13" spans="1:26" ht="15" thickBot="1" x14ac:dyDescent="0.25">
      <c r="A13" s="43" t="s">
        <v>58</v>
      </c>
      <c r="B13" s="44"/>
      <c r="C13" s="44"/>
      <c r="D13" s="44"/>
      <c r="E13" s="44"/>
      <c r="F13" s="44"/>
      <c r="G13" s="44"/>
      <c r="H13" s="45"/>
      <c r="I13" s="44"/>
      <c r="J13" s="44"/>
      <c r="K13" s="44"/>
      <c r="L13" s="44"/>
      <c r="M13" s="41"/>
      <c r="N13" s="104"/>
      <c r="O13" s="104"/>
      <c r="P13" s="104"/>
      <c r="Q13" s="104"/>
      <c r="R13" s="38"/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/>
      <c r="D16" s="145"/>
      <c r="E16" s="142" t="s">
        <v>77</v>
      </c>
      <c r="F16" s="143"/>
      <c r="G16" s="52"/>
      <c r="H16" s="146" t="s">
        <v>78</v>
      </c>
      <c r="I16" s="147"/>
      <c r="J16" s="53">
        <v>50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/>
      <c r="D17" s="145"/>
      <c r="E17" s="142" t="s">
        <v>82</v>
      </c>
      <c r="F17" s="143"/>
      <c r="G17" s="52"/>
      <c r="H17" s="146" t="s">
        <v>181</v>
      </c>
      <c r="I17" s="147"/>
      <c r="J17" s="53">
        <v>155</v>
      </c>
      <c r="K17" s="148" t="s">
        <v>83</v>
      </c>
      <c r="L17" s="143"/>
      <c r="M17" s="158" t="s">
        <v>279</v>
      </c>
      <c r="N17" s="149"/>
      <c r="O17" s="151"/>
      <c r="P17" s="58" t="s">
        <v>84</v>
      </c>
      <c r="Q17" s="54"/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/>
      <c r="D18" s="145"/>
      <c r="E18" s="142" t="s">
        <v>183</v>
      </c>
      <c r="F18" s="143"/>
      <c r="G18" s="52"/>
      <c r="H18" s="146" t="s">
        <v>87</v>
      </c>
      <c r="I18" s="147"/>
      <c r="J18" s="53">
        <v>20</v>
      </c>
      <c r="K18" s="159" t="s">
        <v>184</v>
      </c>
      <c r="L18" s="160"/>
      <c r="M18" s="159">
        <v>30</v>
      </c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/>
      <c r="D19" s="145"/>
      <c r="E19" s="142" t="s">
        <v>90</v>
      </c>
      <c r="F19" s="143"/>
      <c r="G19" s="52"/>
      <c r="H19" s="159" t="s">
        <v>186</v>
      </c>
      <c r="I19" s="160"/>
      <c r="J19" s="60"/>
      <c r="K19" s="166" t="s">
        <v>91</v>
      </c>
      <c r="L19" s="147"/>
      <c r="M19" s="148">
        <v>9</v>
      </c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/>
      <c r="D20" s="145"/>
      <c r="E20" s="142" t="s">
        <v>188</v>
      </c>
      <c r="F20" s="143"/>
      <c r="G20" s="52"/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/>
      <c r="R20" s="28"/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/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/>
      <c r="D22" s="145"/>
      <c r="E22" s="169" t="s">
        <v>194</v>
      </c>
      <c r="F22" s="160"/>
      <c r="G22" s="64"/>
      <c r="H22" s="146" t="s">
        <v>81</v>
      </c>
      <c r="I22" s="147"/>
      <c r="J22" s="106">
        <v>1526</v>
      </c>
      <c r="K22" s="170" t="s">
        <v>77</v>
      </c>
      <c r="L22" s="171"/>
      <c r="M22" s="159">
        <v>1645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/>
      <c r="H23" s="146" t="s">
        <v>97</v>
      </c>
      <c r="I23" s="147"/>
      <c r="J23" s="53"/>
      <c r="K23" s="170" t="s">
        <v>197</v>
      </c>
      <c r="L23" s="171"/>
      <c r="M23" s="159">
        <v>1550</v>
      </c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/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1650</v>
      </c>
      <c r="K25" s="166" t="s">
        <v>104</v>
      </c>
      <c r="L25" s="147"/>
      <c r="M25" s="148">
        <v>1520</v>
      </c>
      <c r="N25" s="149"/>
      <c r="O25" s="176" t="s">
        <v>200</v>
      </c>
      <c r="P25" s="177"/>
      <c r="Q25" s="38"/>
      <c r="R25" s="28"/>
      <c r="S25" s="28"/>
      <c r="T25" s="29"/>
      <c r="U25" s="178" t="s">
        <v>239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/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/>
      <c r="D27" s="145"/>
      <c r="E27" s="142" t="s">
        <v>106</v>
      </c>
      <c r="F27" s="143"/>
      <c r="G27" s="67"/>
      <c r="H27" s="187" t="s">
        <v>107</v>
      </c>
      <c r="I27" s="188"/>
      <c r="J27" s="189"/>
      <c r="K27" s="166"/>
      <c r="L27" s="162"/>
      <c r="M27" s="162"/>
      <c r="N27" s="163"/>
      <c r="O27" s="167" t="s">
        <v>449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/>
      <c r="D28" s="194"/>
      <c r="E28" s="142" t="s">
        <v>109</v>
      </c>
      <c r="F28" s="143"/>
      <c r="G28" s="67"/>
      <c r="H28" s="187" t="s">
        <v>110</v>
      </c>
      <c r="I28" s="188"/>
      <c r="J28" s="189"/>
      <c r="K28" s="166"/>
      <c r="L28" s="162"/>
      <c r="M28" s="162"/>
      <c r="N28" s="163"/>
      <c r="O28" s="195" t="s">
        <v>448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/>
      <c r="H29" s="187" t="s">
        <v>113</v>
      </c>
      <c r="I29" s="188"/>
      <c r="J29" s="189"/>
      <c r="K29" s="166"/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/>
      <c r="D30" s="194"/>
      <c r="E30" s="199" t="s">
        <v>206</v>
      </c>
      <c r="F30" s="200"/>
      <c r="G30" s="68"/>
      <c r="H30" s="199" t="s">
        <v>115</v>
      </c>
      <c r="I30" s="201"/>
      <c r="J30" s="200"/>
      <c r="K30" s="202"/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746</v>
      </c>
      <c r="C39" s="74"/>
      <c r="D39" s="74" t="s">
        <v>211</v>
      </c>
      <c r="E39" s="90" t="s">
        <v>273</v>
      </c>
      <c r="G39" s="74" t="s">
        <v>213</v>
      </c>
      <c r="H39" s="90" t="s">
        <v>274</v>
      </c>
      <c r="I39" s="90" t="s">
        <v>275</v>
      </c>
      <c r="J39" s="90" t="s">
        <v>276</v>
      </c>
      <c r="T39" s="93" t="s">
        <v>217</v>
      </c>
      <c r="U39" s="108" t="s">
        <v>277</v>
      </c>
    </row>
  </sheetData>
  <mergeCells count="140"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U17:V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17:B17"/>
    <mergeCell ref="C17:D17"/>
    <mergeCell ref="E17:F17"/>
    <mergeCell ref="H17:I17"/>
    <mergeCell ref="K17:L17"/>
    <mergeCell ref="M17:N17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J4"/>
  <sheetViews>
    <sheetView workbookViewId="0">
      <selection activeCell="D30" sqref="D30"/>
    </sheetView>
  </sheetViews>
  <sheetFormatPr defaultRowHeight="14.25" x14ac:dyDescent="0.2"/>
  <cols>
    <col min="1" max="1" width="9.25" bestFit="1" customWidth="1"/>
    <col min="3" max="3" width="10.375" customWidth="1"/>
    <col min="4" max="4" width="18.125" customWidth="1"/>
    <col min="6" max="6" width="10.25" customWidth="1"/>
    <col min="7" max="7" width="13.25" customWidth="1"/>
    <col min="8" max="8" width="16" customWidth="1"/>
    <col min="9" max="9" width="28.125" customWidth="1"/>
  </cols>
  <sheetData>
    <row r="1" spans="1:10" ht="15" x14ac:dyDescent="0.2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3" t="s">
        <v>10</v>
      </c>
      <c r="G1" s="3" t="s">
        <v>11</v>
      </c>
      <c r="H1" s="3" t="s">
        <v>12</v>
      </c>
      <c r="I1" s="4" t="s">
        <v>13</v>
      </c>
      <c r="J1" s="4" t="s">
        <v>14</v>
      </c>
    </row>
    <row r="2" spans="1:10" x14ac:dyDescent="0.2">
      <c r="A2" s="86">
        <v>43484</v>
      </c>
      <c r="B2" t="s">
        <v>754</v>
      </c>
      <c r="C2" t="s">
        <v>755</v>
      </c>
      <c r="D2" t="s">
        <v>756</v>
      </c>
      <c r="E2" t="s">
        <v>757</v>
      </c>
      <c r="F2" t="s">
        <v>758</v>
      </c>
      <c r="G2" t="s">
        <v>759</v>
      </c>
      <c r="H2" t="s">
        <v>760</v>
      </c>
      <c r="I2" t="s">
        <v>761</v>
      </c>
      <c r="J2" t="s">
        <v>762</v>
      </c>
    </row>
    <row r="4" spans="1:10" x14ac:dyDescent="0.2">
      <c r="J4" s="90"/>
    </row>
  </sheetData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J56"/>
  <sheetViews>
    <sheetView workbookViewId="0">
      <pane ySplit="1" topLeftCell="A35" activePane="bottomLeft" state="frozen"/>
      <selection activeCell="U25" sqref="U25:Z30"/>
      <selection pane="bottomLeft" activeCell="F54" sqref="F54"/>
    </sheetView>
  </sheetViews>
  <sheetFormatPr defaultRowHeight="14.25" x14ac:dyDescent="0.2"/>
  <cols>
    <col min="1" max="1" width="7.25" customWidth="1"/>
    <col min="2" max="2" width="10.75" customWidth="1"/>
    <col min="3" max="3" width="14.625" customWidth="1"/>
    <col min="4" max="4" width="11.25" customWidth="1"/>
    <col min="5" max="5" width="11.5" customWidth="1"/>
    <col min="6" max="6" width="12" customWidth="1"/>
    <col min="7" max="7" width="25.5" customWidth="1"/>
    <col min="8" max="8" width="19.875" style="89" customWidth="1"/>
    <col min="9" max="9" width="35.25" style="89" customWidth="1"/>
    <col min="10" max="10" width="15.875" style="89" customWidth="1"/>
    <col min="11" max="11" width="10.375" customWidth="1"/>
    <col min="12" max="12" width="9" customWidth="1"/>
    <col min="13" max="13" width="10.375" customWidth="1"/>
    <col min="14" max="14" width="3.125" customWidth="1"/>
  </cols>
  <sheetData>
    <row r="1" spans="1:10" x14ac:dyDescent="0.2">
      <c r="A1" s="6" t="s">
        <v>131</v>
      </c>
      <c r="B1" s="7" t="s">
        <v>15</v>
      </c>
      <c r="C1" s="8" t="s">
        <v>16</v>
      </c>
      <c r="D1" s="7" t="s">
        <v>17</v>
      </c>
      <c r="E1" s="7" t="s">
        <v>18</v>
      </c>
      <c r="F1" s="7" t="s">
        <v>19</v>
      </c>
      <c r="G1" s="84" t="s">
        <v>127</v>
      </c>
      <c r="H1" s="88" t="s">
        <v>128</v>
      </c>
      <c r="I1" s="88" t="s">
        <v>129</v>
      </c>
      <c r="J1" s="88" t="s">
        <v>130</v>
      </c>
    </row>
    <row r="2" spans="1:10" x14ac:dyDescent="0.2">
      <c r="A2" t="s">
        <v>233</v>
      </c>
      <c r="B2" t="s">
        <v>234</v>
      </c>
      <c r="C2" t="s">
        <v>235</v>
      </c>
      <c r="D2">
        <v>50</v>
      </c>
      <c r="E2">
        <v>50</v>
      </c>
      <c r="G2" t="s">
        <v>239</v>
      </c>
      <c r="J2" s="89" t="s">
        <v>240</v>
      </c>
    </row>
    <row r="3" spans="1:10" x14ac:dyDescent="0.2">
      <c r="A3" s="90" t="s">
        <v>233</v>
      </c>
      <c r="B3" s="90" t="s">
        <v>243</v>
      </c>
      <c r="C3" s="90" t="s">
        <v>135</v>
      </c>
      <c r="D3">
        <v>60</v>
      </c>
      <c r="E3">
        <v>60</v>
      </c>
      <c r="G3" s="90" t="s">
        <v>239</v>
      </c>
    </row>
    <row r="4" spans="1:10" ht="28.5" x14ac:dyDescent="0.2">
      <c r="A4" s="90" t="s">
        <v>285</v>
      </c>
      <c r="B4" s="90" t="s">
        <v>262</v>
      </c>
      <c r="C4" s="90" t="s">
        <v>264</v>
      </c>
      <c r="D4">
        <v>60</v>
      </c>
      <c r="E4">
        <v>30</v>
      </c>
      <c r="F4">
        <v>15</v>
      </c>
      <c r="G4" t="s">
        <v>637</v>
      </c>
      <c r="J4" s="89" t="s">
        <v>638</v>
      </c>
    </row>
    <row r="5" spans="1:10" x14ac:dyDescent="0.2">
      <c r="A5" s="90" t="s">
        <v>285</v>
      </c>
      <c r="B5" s="90" t="s">
        <v>286</v>
      </c>
      <c r="C5" s="90" t="s">
        <v>235</v>
      </c>
      <c r="D5">
        <v>60</v>
      </c>
      <c r="E5">
        <v>45</v>
      </c>
      <c r="G5" s="90" t="s">
        <v>239</v>
      </c>
    </row>
    <row r="6" spans="1:10" x14ac:dyDescent="0.2">
      <c r="A6" s="90" t="s">
        <v>285</v>
      </c>
      <c r="B6" s="90" t="s">
        <v>287</v>
      </c>
      <c r="C6" s="90" t="s">
        <v>135</v>
      </c>
      <c r="D6">
        <v>50</v>
      </c>
      <c r="E6">
        <v>60</v>
      </c>
      <c r="G6" s="90" t="s">
        <v>239</v>
      </c>
    </row>
    <row r="7" spans="1:10" x14ac:dyDescent="0.2">
      <c r="A7" s="90" t="s">
        <v>285</v>
      </c>
      <c r="B7" s="90" t="s">
        <v>288</v>
      </c>
      <c r="C7" s="90" t="s">
        <v>264</v>
      </c>
      <c r="D7">
        <v>50</v>
      </c>
      <c r="E7">
        <v>30</v>
      </c>
      <c r="F7">
        <v>45</v>
      </c>
      <c r="G7" t="s">
        <v>318</v>
      </c>
    </row>
    <row r="8" spans="1:10" x14ac:dyDescent="0.2">
      <c r="A8" s="90" t="s">
        <v>285</v>
      </c>
      <c r="B8" s="90" t="s">
        <v>362</v>
      </c>
      <c r="C8" t="s">
        <v>363</v>
      </c>
      <c r="D8">
        <v>90</v>
      </c>
      <c r="E8">
        <v>50</v>
      </c>
      <c r="G8" s="90" t="s">
        <v>239</v>
      </c>
    </row>
    <row r="9" spans="1:10" x14ac:dyDescent="0.2">
      <c r="A9" s="90" t="s">
        <v>285</v>
      </c>
      <c r="B9" s="90" t="s">
        <v>403</v>
      </c>
      <c r="C9" t="s">
        <v>404</v>
      </c>
      <c r="D9">
        <v>55</v>
      </c>
      <c r="E9">
        <v>60</v>
      </c>
      <c r="G9" s="90" t="s">
        <v>239</v>
      </c>
    </row>
    <row r="10" spans="1:10" x14ac:dyDescent="0.2">
      <c r="A10" s="90" t="s">
        <v>233</v>
      </c>
      <c r="B10" s="90" t="s">
        <v>411</v>
      </c>
      <c r="C10" s="90" t="s">
        <v>264</v>
      </c>
      <c r="D10">
        <v>60</v>
      </c>
      <c r="E10">
        <v>35</v>
      </c>
      <c r="F10">
        <v>15</v>
      </c>
      <c r="G10" s="90" t="s">
        <v>318</v>
      </c>
    </row>
    <row r="11" spans="1:10" x14ac:dyDescent="0.2">
      <c r="A11" t="s">
        <v>455</v>
      </c>
      <c r="B11" t="s">
        <v>456</v>
      </c>
      <c r="C11" t="s">
        <v>457</v>
      </c>
      <c r="D11">
        <v>60</v>
      </c>
      <c r="E11">
        <v>50</v>
      </c>
      <c r="G11" s="90" t="s">
        <v>239</v>
      </c>
    </row>
    <row r="12" spans="1:10" x14ac:dyDescent="0.2">
      <c r="A12" t="s">
        <v>455</v>
      </c>
      <c r="B12" s="90" t="s">
        <v>458</v>
      </c>
      <c r="C12" s="90" t="s">
        <v>404</v>
      </c>
      <c r="D12">
        <v>55</v>
      </c>
      <c r="E12">
        <v>55</v>
      </c>
      <c r="G12" s="90" t="s">
        <v>239</v>
      </c>
    </row>
    <row r="13" spans="1:10" x14ac:dyDescent="0.2">
      <c r="A13" t="s">
        <v>455</v>
      </c>
      <c r="B13" t="s">
        <v>459</v>
      </c>
      <c r="C13" t="s">
        <v>460</v>
      </c>
      <c r="D13">
        <v>60</v>
      </c>
      <c r="E13">
        <v>40</v>
      </c>
      <c r="F13">
        <v>75</v>
      </c>
      <c r="G13" s="90" t="s">
        <v>639</v>
      </c>
      <c r="H13" s="89" t="s">
        <v>640</v>
      </c>
    </row>
    <row r="14" spans="1:10" x14ac:dyDescent="0.2">
      <c r="A14" s="90" t="s">
        <v>285</v>
      </c>
      <c r="B14" s="90" t="s">
        <v>480</v>
      </c>
      <c r="C14" s="90" t="s">
        <v>491</v>
      </c>
      <c r="D14">
        <v>55</v>
      </c>
      <c r="E14">
        <v>50</v>
      </c>
      <c r="G14" s="90" t="s">
        <v>239</v>
      </c>
    </row>
    <row r="15" spans="1:10" x14ac:dyDescent="0.2">
      <c r="A15" s="90" t="s">
        <v>285</v>
      </c>
      <c r="B15" s="90" t="s">
        <v>501</v>
      </c>
      <c r="C15" s="90" t="s">
        <v>481</v>
      </c>
      <c r="D15">
        <v>50</v>
      </c>
      <c r="E15">
        <v>50</v>
      </c>
      <c r="G15" s="90" t="s">
        <v>239</v>
      </c>
      <c r="H15" s="89" t="s">
        <v>504</v>
      </c>
    </row>
    <row r="16" spans="1:10" x14ac:dyDescent="0.2">
      <c r="A16" s="90" t="s">
        <v>285</v>
      </c>
      <c r="B16" s="90" t="s">
        <v>502</v>
      </c>
      <c r="C16" s="90" t="s">
        <v>503</v>
      </c>
      <c r="D16">
        <v>125</v>
      </c>
      <c r="E16">
        <v>40</v>
      </c>
      <c r="F16">
        <v>20</v>
      </c>
      <c r="G16" s="90" t="s">
        <v>272</v>
      </c>
      <c r="H16" s="89" t="s">
        <v>526</v>
      </c>
    </row>
    <row r="17" spans="1:10" x14ac:dyDescent="0.2">
      <c r="A17" t="s">
        <v>539</v>
      </c>
      <c r="B17" s="90" t="s">
        <v>538</v>
      </c>
      <c r="C17" s="90" t="s">
        <v>235</v>
      </c>
      <c r="D17">
        <v>110</v>
      </c>
      <c r="E17">
        <v>45</v>
      </c>
      <c r="G17" s="90" t="s">
        <v>607</v>
      </c>
      <c r="H17" s="89" t="s">
        <v>540</v>
      </c>
    </row>
    <row r="18" spans="1:10" ht="28.5" x14ac:dyDescent="0.2">
      <c r="A18" s="90" t="s">
        <v>556</v>
      </c>
      <c r="B18" s="90" t="s">
        <v>549</v>
      </c>
      <c r="C18" s="90" t="s">
        <v>264</v>
      </c>
      <c r="D18">
        <v>65</v>
      </c>
      <c r="E18">
        <v>30</v>
      </c>
      <c r="F18">
        <v>20</v>
      </c>
      <c r="G18" s="90" t="s">
        <v>641</v>
      </c>
      <c r="J18" s="89" t="s">
        <v>638</v>
      </c>
    </row>
    <row r="19" spans="1:10" ht="28.5" x14ac:dyDescent="0.2">
      <c r="A19" s="90" t="s">
        <v>556</v>
      </c>
      <c r="B19" s="90" t="s">
        <v>564</v>
      </c>
      <c r="C19" s="90" t="s">
        <v>566</v>
      </c>
      <c r="D19">
        <v>65</v>
      </c>
      <c r="E19">
        <v>30</v>
      </c>
      <c r="F19">
        <v>15</v>
      </c>
      <c r="G19" s="90" t="s">
        <v>272</v>
      </c>
      <c r="J19" s="89" t="s">
        <v>638</v>
      </c>
    </row>
    <row r="20" spans="1:10" x14ac:dyDescent="0.2">
      <c r="A20" s="90" t="s">
        <v>285</v>
      </c>
      <c r="B20" s="90" t="s">
        <v>586</v>
      </c>
      <c r="C20" s="90" t="s">
        <v>235</v>
      </c>
      <c r="D20">
        <v>60</v>
      </c>
      <c r="E20">
        <v>65</v>
      </c>
      <c r="G20" t="s">
        <v>608</v>
      </c>
    </row>
    <row r="21" spans="1:10" x14ac:dyDescent="0.2">
      <c r="A21" s="90" t="s">
        <v>285</v>
      </c>
      <c r="B21" s="90" t="s">
        <v>621</v>
      </c>
      <c r="C21" s="90" t="s">
        <v>264</v>
      </c>
      <c r="D21">
        <v>45</v>
      </c>
      <c r="E21">
        <v>30</v>
      </c>
      <c r="F21">
        <v>15</v>
      </c>
      <c r="G21" s="90" t="s">
        <v>272</v>
      </c>
    </row>
    <row r="22" spans="1:10" x14ac:dyDescent="0.2">
      <c r="A22" s="90" t="s">
        <v>285</v>
      </c>
      <c r="B22" s="90" t="s">
        <v>635</v>
      </c>
      <c r="C22" s="90" t="s">
        <v>566</v>
      </c>
      <c r="D22">
        <v>50</v>
      </c>
      <c r="E22">
        <v>35</v>
      </c>
      <c r="F22">
        <v>20</v>
      </c>
      <c r="G22" s="90" t="s">
        <v>636</v>
      </c>
    </row>
    <row r="23" spans="1:10" x14ac:dyDescent="0.2">
      <c r="B23" s="90" t="s">
        <v>667</v>
      </c>
      <c r="C23" t="s">
        <v>668</v>
      </c>
      <c r="D23">
        <v>55</v>
      </c>
      <c r="E23">
        <v>65</v>
      </c>
      <c r="G23" s="90" t="s">
        <v>239</v>
      </c>
    </row>
    <row r="24" spans="1:10" ht="28.5" x14ac:dyDescent="0.2">
      <c r="A24" s="90" t="s">
        <v>556</v>
      </c>
      <c r="B24" s="90" t="s">
        <v>673</v>
      </c>
      <c r="C24" s="90" t="s">
        <v>264</v>
      </c>
      <c r="D24">
        <v>55</v>
      </c>
      <c r="E24">
        <v>25</v>
      </c>
      <c r="F24">
        <v>15</v>
      </c>
      <c r="G24" s="90" t="s">
        <v>272</v>
      </c>
      <c r="J24" s="89" t="s">
        <v>638</v>
      </c>
    </row>
    <row r="25" spans="1:10" x14ac:dyDescent="0.2">
      <c r="A25" t="s">
        <v>691</v>
      </c>
      <c r="B25" t="s">
        <v>692</v>
      </c>
      <c r="C25" t="s">
        <v>693</v>
      </c>
      <c r="D25">
        <v>50</v>
      </c>
      <c r="E25">
        <v>50</v>
      </c>
      <c r="G25" s="90" t="s">
        <v>239</v>
      </c>
    </row>
    <row r="26" spans="1:10" x14ac:dyDescent="0.2">
      <c r="A26" t="s">
        <v>729</v>
      </c>
      <c r="B26" s="90" t="s">
        <v>708</v>
      </c>
      <c r="C26" s="90" t="s">
        <v>503</v>
      </c>
      <c r="D26">
        <v>40</v>
      </c>
      <c r="E26">
        <v>30</v>
      </c>
      <c r="F26">
        <v>15</v>
      </c>
      <c r="G26" s="90" t="s">
        <v>272</v>
      </c>
    </row>
    <row r="27" spans="1:10" x14ac:dyDescent="0.2">
      <c r="A27" t="s">
        <v>729</v>
      </c>
      <c r="B27" s="90" t="s">
        <v>719</v>
      </c>
      <c r="C27" s="90" t="s">
        <v>720</v>
      </c>
      <c r="D27">
        <v>60</v>
      </c>
      <c r="E27">
        <v>50</v>
      </c>
      <c r="G27" s="90" t="s">
        <v>239</v>
      </c>
    </row>
    <row r="28" spans="1:10" x14ac:dyDescent="0.2">
      <c r="A28" t="s">
        <v>730</v>
      </c>
      <c r="B28" s="90" t="s">
        <v>728</v>
      </c>
      <c r="C28" s="90" t="s">
        <v>481</v>
      </c>
      <c r="D28">
        <v>40</v>
      </c>
      <c r="E28">
        <v>45</v>
      </c>
      <c r="G28" s="90" t="s">
        <v>239</v>
      </c>
    </row>
    <row r="29" spans="1:10" x14ac:dyDescent="0.2">
      <c r="A29" s="90" t="s">
        <v>556</v>
      </c>
      <c r="B29" s="90" t="s">
        <v>735</v>
      </c>
      <c r="C29" s="90" t="s">
        <v>264</v>
      </c>
      <c r="D29">
        <v>55</v>
      </c>
      <c r="E29">
        <v>30</v>
      </c>
      <c r="F29">
        <v>15</v>
      </c>
      <c r="G29" s="90" t="s">
        <v>272</v>
      </c>
    </row>
    <row r="30" spans="1:10" x14ac:dyDescent="0.2">
      <c r="A30" s="90" t="s">
        <v>285</v>
      </c>
      <c r="B30" s="90" t="s">
        <v>741</v>
      </c>
      <c r="C30" t="s">
        <v>751</v>
      </c>
      <c r="D30">
        <v>55</v>
      </c>
      <c r="E30">
        <v>65</v>
      </c>
      <c r="G30" s="90" t="s">
        <v>239</v>
      </c>
    </row>
    <row r="31" spans="1:10" ht="28.5" x14ac:dyDescent="0.2">
      <c r="A31" s="90" t="s">
        <v>285</v>
      </c>
      <c r="B31" s="90" t="s">
        <v>742</v>
      </c>
      <c r="C31" s="90" t="s">
        <v>693</v>
      </c>
      <c r="D31" t="s">
        <v>768</v>
      </c>
      <c r="E31">
        <v>40</v>
      </c>
      <c r="G31" s="90" t="s">
        <v>1013</v>
      </c>
      <c r="H31" s="89" t="s">
        <v>1014</v>
      </c>
    </row>
    <row r="32" spans="1:10" x14ac:dyDescent="0.2">
      <c r="A32" s="90" t="s">
        <v>285</v>
      </c>
      <c r="B32" s="90" t="s">
        <v>743</v>
      </c>
      <c r="C32" s="90" t="s">
        <v>566</v>
      </c>
      <c r="D32">
        <v>55</v>
      </c>
      <c r="E32">
        <v>25</v>
      </c>
      <c r="F32">
        <v>25</v>
      </c>
      <c r="G32" s="90" t="s">
        <v>272</v>
      </c>
    </row>
    <row r="33" spans="1:9" x14ac:dyDescent="0.2">
      <c r="A33" t="s">
        <v>791</v>
      </c>
      <c r="B33" s="90" t="s">
        <v>790</v>
      </c>
      <c r="C33" s="90" t="s">
        <v>751</v>
      </c>
      <c r="D33">
        <v>75</v>
      </c>
      <c r="E33">
        <v>50</v>
      </c>
      <c r="G33" s="90" t="s">
        <v>239</v>
      </c>
    </row>
    <row r="34" spans="1:9" x14ac:dyDescent="0.2">
      <c r="B34" s="90" t="s">
        <v>835</v>
      </c>
      <c r="C34" t="s">
        <v>836</v>
      </c>
      <c r="D34" t="s">
        <v>837</v>
      </c>
      <c r="E34" t="s">
        <v>838</v>
      </c>
      <c r="G34" s="90" t="s">
        <v>239</v>
      </c>
    </row>
    <row r="35" spans="1:9" x14ac:dyDescent="0.2">
      <c r="B35" s="90" t="s">
        <v>839</v>
      </c>
      <c r="C35" s="90" t="s">
        <v>566</v>
      </c>
      <c r="D35">
        <v>45</v>
      </c>
      <c r="E35">
        <v>35</v>
      </c>
      <c r="F35">
        <v>15</v>
      </c>
      <c r="G35" s="90" t="s">
        <v>272</v>
      </c>
    </row>
    <row r="36" spans="1:9" x14ac:dyDescent="0.2">
      <c r="A36" s="90" t="s">
        <v>233</v>
      </c>
      <c r="B36" s="90" t="s">
        <v>872</v>
      </c>
      <c r="C36" t="s">
        <v>873</v>
      </c>
      <c r="D36">
        <v>145</v>
      </c>
      <c r="E36">
        <v>50</v>
      </c>
      <c r="G36" s="90" t="s">
        <v>239</v>
      </c>
    </row>
    <row r="37" spans="1:9" x14ac:dyDescent="0.2">
      <c r="A37" t="s">
        <v>898</v>
      </c>
      <c r="B37" t="s">
        <v>899</v>
      </c>
      <c r="C37" t="s">
        <v>900</v>
      </c>
      <c r="D37">
        <v>40</v>
      </c>
      <c r="E37">
        <v>60</v>
      </c>
      <c r="G37" s="90" t="s">
        <v>239</v>
      </c>
      <c r="I37" s="89" t="s">
        <v>904</v>
      </c>
    </row>
    <row r="38" spans="1:9" x14ac:dyDescent="0.2">
      <c r="A38" s="90" t="s">
        <v>898</v>
      </c>
      <c r="B38" s="90" t="s">
        <v>910</v>
      </c>
      <c r="C38" s="90" t="s">
        <v>566</v>
      </c>
      <c r="D38">
        <v>35</v>
      </c>
      <c r="E38">
        <v>30</v>
      </c>
      <c r="F38">
        <v>15</v>
      </c>
      <c r="G38" s="90" t="s">
        <v>272</v>
      </c>
    </row>
    <row r="39" spans="1:9" x14ac:dyDescent="0.2">
      <c r="A39" s="90" t="s">
        <v>285</v>
      </c>
      <c r="B39" s="90" t="s">
        <v>932</v>
      </c>
      <c r="C39" t="s">
        <v>933</v>
      </c>
      <c r="D39">
        <v>175</v>
      </c>
      <c r="E39">
        <v>50</v>
      </c>
      <c r="G39" s="90" t="s">
        <v>239</v>
      </c>
      <c r="H39" s="89" t="s">
        <v>935</v>
      </c>
    </row>
    <row r="40" spans="1:9" x14ac:dyDescent="0.2">
      <c r="A40" s="90" t="s">
        <v>285</v>
      </c>
      <c r="B40" s="90" t="s">
        <v>951</v>
      </c>
      <c r="C40" t="s">
        <v>952</v>
      </c>
      <c r="D40">
        <v>95</v>
      </c>
      <c r="E40">
        <v>65</v>
      </c>
      <c r="G40" s="90" t="s">
        <v>239</v>
      </c>
      <c r="H40" s="89" t="s">
        <v>954</v>
      </c>
    </row>
    <row r="41" spans="1:9" x14ac:dyDescent="0.2">
      <c r="A41" s="90" t="s">
        <v>285</v>
      </c>
      <c r="B41" s="90" t="s">
        <v>965</v>
      </c>
      <c r="C41" s="90" t="s">
        <v>566</v>
      </c>
      <c r="D41">
        <v>55</v>
      </c>
      <c r="E41">
        <v>35</v>
      </c>
      <c r="F41">
        <v>40</v>
      </c>
      <c r="G41" s="90" t="s">
        <v>272</v>
      </c>
    </row>
    <row r="42" spans="1:9" x14ac:dyDescent="0.2">
      <c r="A42" t="s">
        <v>978</v>
      </c>
      <c r="B42" s="90" t="s">
        <v>966</v>
      </c>
      <c r="C42" s="90" t="s">
        <v>235</v>
      </c>
      <c r="D42">
        <v>55</v>
      </c>
      <c r="E42">
        <v>55</v>
      </c>
      <c r="G42" s="90" t="s">
        <v>239</v>
      </c>
    </row>
    <row r="43" spans="1:9" x14ac:dyDescent="0.2">
      <c r="A43" t="s">
        <v>979</v>
      </c>
      <c r="B43" s="90" t="s">
        <v>977</v>
      </c>
      <c r="C43" s="90" t="s">
        <v>503</v>
      </c>
      <c r="D43">
        <v>80</v>
      </c>
      <c r="E43">
        <v>30</v>
      </c>
      <c r="F43">
        <v>15</v>
      </c>
      <c r="G43" s="90" t="s">
        <v>272</v>
      </c>
    </row>
    <row r="44" spans="1:9" x14ac:dyDescent="0.2">
      <c r="A44" s="90" t="s">
        <v>556</v>
      </c>
      <c r="B44" s="90" t="s">
        <v>1016</v>
      </c>
      <c r="C44" s="90" t="s">
        <v>693</v>
      </c>
      <c r="D44">
        <v>85</v>
      </c>
      <c r="E44">
        <v>50</v>
      </c>
      <c r="G44" s="90" t="s">
        <v>239</v>
      </c>
    </row>
    <row r="45" spans="1:9" x14ac:dyDescent="0.2">
      <c r="A45" s="90" t="s">
        <v>556</v>
      </c>
      <c r="B45" s="90" t="s">
        <v>1020</v>
      </c>
      <c r="C45" s="90" t="s">
        <v>481</v>
      </c>
      <c r="D45">
        <v>80</v>
      </c>
      <c r="E45">
        <v>50</v>
      </c>
      <c r="G45" s="90" t="s">
        <v>239</v>
      </c>
    </row>
    <row r="46" spans="1:9" x14ac:dyDescent="0.2">
      <c r="A46" s="90" t="s">
        <v>556</v>
      </c>
      <c r="B46" s="90" t="s">
        <v>1027</v>
      </c>
      <c r="C46" s="90" t="s">
        <v>503</v>
      </c>
      <c r="D46">
        <v>45</v>
      </c>
      <c r="E46">
        <v>30</v>
      </c>
      <c r="F46">
        <v>15</v>
      </c>
      <c r="G46" s="90" t="s">
        <v>272</v>
      </c>
    </row>
    <row r="47" spans="1:9" x14ac:dyDescent="0.2">
      <c r="A47" s="90" t="s">
        <v>285</v>
      </c>
      <c r="B47" s="90" t="s">
        <v>1040</v>
      </c>
      <c r="C47" s="90" t="s">
        <v>481</v>
      </c>
      <c r="D47">
        <v>40</v>
      </c>
      <c r="E47">
        <v>50</v>
      </c>
      <c r="G47" s="90" t="s">
        <v>239</v>
      </c>
    </row>
    <row r="48" spans="1:9" ht="28.5" x14ac:dyDescent="0.2">
      <c r="A48" s="90" t="s">
        <v>285</v>
      </c>
      <c r="B48" s="90" t="s">
        <v>1042</v>
      </c>
      <c r="C48" s="90" t="s">
        <v>481</v>
      </c>
      <c r="D48">
        <v>100</v>
      </c>
      <c r="E48">
        <v>50</v>
      </c>
      <c r="G48" s="90" t="s">
        <v>239</v>
      </c>
      <c r="H48" s="89" t="s">
        <v>1054</v>
      </c>
    </row>
    <row r="49" spans="1:8" ht="28.5" x14ac:dyDescent="0.2">
      <c r="A49" t="s">
        <v>1073</v>
      </c>
      <c r="B49" s="90" t="s">
        <v>1052</v>
      </c>
      <c r="C49" s="90" t="s">
        <v>264</v>
      </c>
      <c r="D49">
        <v>175</v>
      </c>
      <c r="E49">
        <v>35</v>
      </c>
      <c r="F49">
        <v>15</v>
      </c>
      <c r="G49" s="90" t="s">
        <v>272</v>
      </c>
      <c r="H49" s="89" t="s">
        <v>1064</v>
      </c>
    </row>
    <row r="50" spans="1:8" x14ac:dyDescent="0.2">
      <c r="A50" t="s">
        <v>1073</v>
      </c>
      <c r="B50" s="90" t="s">
        <v>1070</v>
      </c>
      <c r="C50" s="90" t="s">
        <v>348</v>
      </c>
      <c r="D50">
        <v>50</v>
      </c>
      <c r="E50">
        <v>45</v>
      </c>
      <c r="G50" s="90" t="s">
        <v>239</v>
      </c>
    </row>
    <row r="51" spans="1:8" x14ac:dyDescent="0.2">
      <c r="A51" s="90" t="s">
        <v>556</v>
      </c>
      <c r="B51" s="90" t="s">
        <v>1079</v>
      </c>
      <c r="C51" s="90" t="s">
        <v>481</v>
      </c>
      <c r="D51">
        <v>45</v>
      </c>
      <c r="E51">
        <v>50</v>
      </c>
      <c r="G51" s="90" t="s">
        <v>239</v>
      </c>
    </row>
    <row r="52" spans="1:8" x14ac:dyDescent="0.2">
      <c r="A52" t="s">
        <v>1088</v>
      </c>
      <c r="B52" t="s">
        <v>1089</v>
      </c>
      <c r="C52" t="s">
        <v>1090</v>
      </c>
      <c r="D52">
        <v>40</v>
      </c>
      <c r="E52">
        <v>35</v>
      </c>
      <c r="F52">
        <v>20</v>
      </c>
      <c r="G52" s="90" t="s">
        <v>272</v>
      </c>
    </row>
    <row r="53" spans="1:8" x14ac:dyDescent="0.2">
      <c r="A53" t="s">
        <v>1088</v>
      </c>
      <c r="B53" t="s">
        <v>1110</v>
      </c>
      <c r="C53" t="s">
        <v>1111</v>
      </c>
      <c r="D53">
        <v>75</v>
      </c>
      <c r="E53">
        <v>60</v>
      </c>
      <c r="G53" s="90" t="s">
        <v>239</v>
      </c>
    </row>
    <row r="54" spans="1:8" x14ac:dyDescent="0.2">
      <c r="A54" s="90" t="s">
        <v>285</v>
      </c>
      <c r="B54" t="s">
        <v>1124</v>
      </c>
      <c r="C54" t="s">
        <v>1125</v>
      </c>
      <c r="D54">
        <v>115</v>
      </c>
      <c r="E54">
        <v>50</v>
      </c>
      <c r="G54" s="90" t="s">
        <v>239</v>
      </c>
    </row>
    <row r="55" spans="1:8" x14ac:dyDescent="0.2">
      <c r="G55" s="90" t="s">
        <v>272</v>
      </c>
    </row>
    <row r="56" spans="1:8" x14ac:dyDescent="0.2">
      <c r="G56" s="90" t="s">
        <v>239</v>
      </c>
    </row>
  </sheetData>
  <autoFilter ref="A1:J1"/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workbookViewId="0">
      <selection activeCell="H1" sqref="H1"/>
    </sheetView>
  </sheetViews>
  <sheetFormatPr defaultRowHeight="14.25" x14ac:dyDescent="0.2"/>
  <cols>
    <col min="1" max="1" width="9" style="90"/>
    <col min="2" max="2" width="10.5" style="90" customWidth="1"/>
    <col min="3" max="17" width="9" style="90"/>
    <col min="18" max="18" width="12.625" style="90" customWidth="1"/>
    <col min="19" max="16384" width="9" style="90"/>
  </cols>
  <sheetData>
    <row r="1" spans="1:27" ht="15" customHeight="1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390</v>
      </c>
      <c r="J1" s="15"/>
      <c r="K1" s="15" t="s">
        <v>159</v>
      </c>
      <c r="L1" s="17"/>
      <c r="M1" s="18"/>
      <c r="N1" s="19"/>
      <c r="O1" s="19"/>
      <c r="P1" s="114" t="s">
        <v>271</v>
      </c>
      <c r="Q1" s="114"/>
      <c r="R1" s="114"/>
      <c r="S1" s="114"/>
      <c r="T1" s="114"/>
      <c r="U1" s="114"/>
      <c r="V1" s="114"/>
      <c r="W1" s="20"/>
      <c r="X1" s="20"/>
      <c r="Y1" s="18"/>
      <c r="Z1" s="18"/>
      <c r="AA1" s="90" t="s">
        <v>160</v>
      </c>
    </row>
    <row r="2" spans="1:27" ht="15" customHeight="1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7" ht="14.25" customHeight="1" x14ac:dyDescent="0.2">
      <c r="A3" s="1" t="s">
        <v>319</v>
      </c>
      <c r="B3" s="22" t="s">
        <v>320</v>
      </c>
      <c r="C3" s="23">
        <v>8</v>
      </c>
      <c r="D3" s="134">
        <v>6</v>
      </c>
      <c r="E3" s="135"/>
      <c r="F3" s="117" t="s">
        <v>321</v>
      </c>
      <c r="G3" s="119"/>
      <c r="H3" s="117" t="s">
        <v>264</v>
      </c>
      <c r="I3" s="119"/>
      <c r="J3" s="136" t="s">
        <v>265</v>
      </c>
      <c r="K3" s="137"/>
      <c r="L3" s="136" t="s">
        <v>265</v>
      </c>
      <c r="M3" s="137"/>
      <c r="N3" s="117"/>
      <c r="O3" s="119"/>
      <c r="P3" s="117"/>
      <c r="Q3" s="119"/>
      <c r="R3" s="117"/>
      <c r="S3" s="118"/>
      <c r="T3" s="119"/>
      <c r="U3" s="120">
        <v>25.58</v>
      </c>
      <c r="V3" s="121"/>
      <c r="W3" s="121"/>
      <c r="X3" s="121"/>
      <c r="Y3" s="121">
        <v>25.85</v>
      </c>
      <c r="Z3" s="122"/>
    </row>
    <row r="4" spans="1:27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7" ht="27" x14ac:dyDescent="0.2">
      <c r="A5" s="2" t="s">
        <v>54</v>
      </c>
      <c r="B5" s="30" t="s">
        <v>248</v>
      </c>
      <c r="C5" s="30" t="s">
        <v>249</v>
      </c>
      <c r="D5" s="30" t="s">
        <v>266</v>
      </c>
      <c r="E5" s="30" t="s">
        <v>165</v>
      </c>
      <c r="F5" s="85" t="s">
        <v>250</v>
      </c>
      <c r="G5" s="85" t="s">
        <v>166</v>
      </c>
      <c r="H5" s="85" t="s">
        <v>167</v>
      </c>
      <c r="I5" s="85" t="s">
        <v>168</v>
      </c>
      <c r="J5" s="85" t="s">
        <v>251</v>
      </c>
      <c r="K5" s="85" t="s">
        <v>169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267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7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7" ht="27" x14ac:dyDescent="0.2">
      <c r="A7" s="2" t="s">
        <v>55</v>
      </c>
      <c r="B7" s="30" t="s">
        <v>254</v>
      </c>
      <c r="C7" s="30" t="s">
        <v>255</v>
      </c>
      <c r="D7" s="30" t="s">
        <v>266</v>
      </c>
      <c r="E7" s="30" t="s">
        <v>165</v>
      </c>
      <c r="F7" s="85" t="s">
        <v>250</v>
      </c>
      <c r="G7" s="85" t="s">
        <v>166</v>
      </c>
      <c r="H7" s="85" t="s">
        <v>167</v>
      </c>
      <c r="I7" s="85" t="s">
        <v>168</v>
      </c>
      <c r="J7" s="85" t="s">
        <v>251</v>
      </c>
      <c r="K7" s="85" t="s">
        <v>169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268</v>
      </c>
      <c r="S7" s="32"/>
      <c r="T7" s="32"/>
      <c r="U7" s="28"/>
      <c r="V7" s="28"/>
      <c r="W7" s="38"/>
      <c r="X7" s="40"/>
      <c r="Y7" s="40"/>
      <c r="Z7" s="42"/>
    </row>
    <row r="8" spans="1:27" ht="27" x14ac:dyDescent="0.2">
      <c r="A8" s="2" t="s">
        <v>176</v>
      </c>
      <c r="B8" s="3"/>
      <c r="C8" s="3">
        <v>0.83399999999999996</v>
      </c>
      <c r="D8" s="35">
        <v>0.34</v>
      </c>
      <c r="E8" s="37">
        <v>0.34</v>
      </c>
      <c r="F8" s="35">
        <v>2.4E-2</v>
      </c>
      <c r="G8" s="35">
        <v>7.0000000000000001E-3</v>
      </c>
      <c r="H8" s="35">
        <v>4.04</v>
      </c>
      <c r="I8" s="35">
        <v>4.76</v>
      </c>
      <c r="J8" s="35">
        <v>1.8</v>
      </c>
      <c r="K8" s="35">
        <v>5.75</v>
      </c>
      <c r="L8" s="35"/>
      <c r="M8" s="35"/>
      <c r="N8" s="35">
        <v>0.12</v>
      </c>
      <c r="O8" s="35">
        <v>0.25</v>
      </c>
      <c r="P8" s="35">
        <v>1E-3</v>
      </c>
      <c r="Q8" s="35">
        <v>7.0000000000000001E-3</v>
      </c>
      <c r="R8" s="38">
        <v>1.9E-2</v>
      </c>
      <c r="S8" s="39"/>
      <c r="T8" s="38"/>
      <c r="X8" s="90">
        <v>16.600000000000001</v>
      </c>
      <c r="Y8" s="90">
        <v>246.1</v>
      </c>
      <c r="Z8" s="90">
        <v>4.4000000000000004</v>
      </c>
    </row>
    <row r="9" spans="1:27" ht="27" x14ac:dyDescent="0.2">
      <c r="A9" s="2" t="s">
        <v>56</v>
      </c>
      <c r="B9" s="38"/>
      <c r="C9" s="91"/>
      <c r="D9" s="40"/>
      <c r="E9" s="38"/>
      <c r="F9" s="38"/>
      <c r="G9" s="38"/>
      <c r="H9" s="38"/>
      <c r="I9" s="38"/>
      <c r="J9" s="41"/>
      <c r="K9" s="41"/>
      <c r="L9" s="41"/>
      <c r="N9" s="104"/>
      <c r="O9" s="104"/>
      <c r="P9" s="104"/>
      <c r="Q9" s="104"/>
      <c r="R9" s="38"/>
      <c r="S9" s="41"/>
      <c r="T9" s="38"/>
      <c r="U9" s="38"/>
      <c r="V9" s="35"/>
      <c r="W9" s="35"/>
      <c r="X9" s="35"/>
      <c r="Y9" s="35"/>
      <c r="Z9" s="38"/>
      <c r="AA9" s="38"/>
    </row>
    <row r="10" spans="1:27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  <c r="AA10" s="41"/>
    </row>
    <row r="11" spans="1:27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spans="1:27" ht="27" x14ac:dyDescent="0.2">
      <c r="A12" s="2" t="s">
        <v>177</v>
      </c>
      <c r="B12" s="38"/>
      <c r="C12" s="38">
        <v>0.84</v>
      </c>
      <c r="D12" s="38">
        <v>0.35499999999999998</v>
      </c>
      <c r="E12" s="79">
        <v>0.34</v>
      </c>
      <c r="F12" s="38">
        <v>2.4500000000000001E-2</v>
      </c>
      <c r="G12" s="38">
        <v>5.0000000000000001E-3</v>
      </c>
      <c r="H12" s="38">
        <v>4.0599999999999996</v>
      </c>
      <c r="I12" s="38">
        <v>4.82</v>
      </c>
      <c r="J12" s="38">
        <v>1.8049999999999999</v>
      </c>
      <c r="K12" s="38">
        <v>5.83</v>
      </c>
      <c r="L12" s="38"/>
      <c r="M12" s="38"/>
      <c r="N12" s="35">
        <v>0.12</v>
      </c>
      <c r="O12" s="35">
        <v>0.25</v>
      </c>
      <c r="P12" s="35">
        <v>1.1000000000000001E-3</v>
      </c>
      <c r="Q12" s="35">
        <v>7.7000000000000002E-3</v>
      </c>
      <c r="R12" s="38">
        <v>1.6E-2</v>
      </c>
      <c r="S12" s="38"/>
      <c r="T12" s="38"/>
      <c r="U12" s="28"/>
      <c r="V12" s="28"/>
      <c r="W12" s="28"/>
      <c r="X12" s="40">
        <v>13.2</v>
      </c>
      <c r="Y12" s="40">
        <v>127.4</v>
      </c>
      <c r="Z12" s="42">
        <v>0.9</v>
      </c>
      <c r="AA12" s="105"/>
    </row>
    <row r="13" spans="1:27" ht="15" thickBot="1" x14ac:dyDescent="0.25">
      <c r="A13" s="43" t="s">
        <v>58</v>
      </c>
      <c r="B13" s="44">
        <v>0.76</v>
      </c>
      <c r="C13" s="44">
        <v>0.84</v>
      </c>
      <c r="D13" s="44">
        <v>0.34</v>
      </c>
      <c r="E13" s="44">
        <v>0.34</v>
      </c>
      <c r="F13" s="44">
        <v>2.5000000000000001E-2</v>
      </c>
      <c r="G13" s="44">
        <v>6.0000000000000001E-3</v>
      </c>
      <c r="H13" s="45">
        <v>4.07</v>
      </c>
      <c r="I13" s="44">
        <v>4.82</v>
      </c>
      <c r="J13" s="44">
        <v>1.8</v>
      </c>
      <c r="K13" s="44">
        <v>5.88</v>
      </c>
      <c r="L13" s="44"/>
      <c r="M13" s="41"/>
      <c r="N13" s="38">
        <v>0.12</v>
      </c>
      <c r="O13" s="38">
        <v>0.25</v>
      </c>
      <c r="P13" s="38">
        <v>1E-3</v>
      </c>
      <c r="Q13" s="38">
        <v>7.4999999999999997E-3</v>
      </c>
      <c r="R13" s="38">
        <v>1.4999999999999999E-2</v>
      </c>
      <c r="S13" s="44"/>
      <c r="T13" s="44"/>
      <c r="U13" s="46"/>
      <c r="V13" s="46"/>
      <c r="W13" s="46"/>
      <c r="X13" s="47"/>
      <c r="Y13" s="47"/>
      <c r="Z13" s="48"/>
    </row>
    <row r="14" spans="1:27" ht="15" customHeight="1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7" ht="14.25" customHeight="1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7" ht="14.25" customHeight="1" x14ac:dyDescent="0.2">
      <c r="A16" s="142" t="s">
        <v>179</v>
      </c>
      <c r="B16" s="143"/>
      <c r="C16" s="144">
        <v>0.25</v>
      </c>
      <c r="D16" s="145"/>
      <c r="E16" s="142" t="s">
        <v>77</v>
      </c>
      <c r="F16" s="143"/>
      <c r="G16" s="52">
        <v>0.2951388888888889</v>
      </c>
      <c r="H16" s="146" t="s">
        <v>78</v>
      </c>
      <c r="I16" s="147"/>
      <c r="J16" s="53">
        <v>65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0.27430555555555552</v>
      </c>
      <c r="R16" s="55"/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ht="14.25" customHeight="1" x14ac:dyDescent="0.2">
      <c r="A17" s="142" t="s">
        <v>81</v>
      </c>
      <c r="B17" s="143"/>
      <c r="C17" s="144">
        <v>0.25347222222222221</v>
      </c>
      <c r="D17" s="145"/>
      <c r="E17" s="142" t="s">
        <v>82</v>
      </c>
      <c r="F17" s="143"/>
      <c r="G17" s="52">
        <v>0.29722222222222222</v>
      </c>
      <c r="H17" s="146" t="s">
        <v>181</v>
      </c>
      <c r="I17" s="147"/>
      <c r="J17" s="53">
        <v>170</v>
      </c>
      <c r="K17" s="148" t="s">
        <v>83</v>
      </c>
      <c r="L17" s="143"/>
      <c r="M17" s="158" t="s">
        <v>182</v>
      </c>
      <c r="N17" s="149"/>
      <c r="O17" s="151"/>
      <c r="P17" s="58" t="s">
        <v>84</v>
      </c>
      <c r="Q17" s="54">
        <v>30</v>
      </c>
      <c r="R17" s="54"/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ht="14.25" customHeight="1" x14ac:dyDescent="0.2">
      <c r="A18" s="142" t="s">
        <v>86</v>
      </c>
      <c r="B18" s="143"/>
      <c r="C18" s="144">
        <v>0.25555555555555559</v>
      </c>
      <c r="D18" s="145"/>
      <c r="E18" s="142" t="s">
        <v>183</v>
      </c>
      <c r="F18" s="143"/>
      <c r="G18" s="52">
        <v>0.3125</v>
      </c>
      <c r="H18" s="146" t="s">
        <v>87</v>
      </c>
      <c r="I18" s="147"/>
      <c r="J18" s="53">
        <v>21</v>
      </c>
      <c r="K18" s="159" t="s">
        <v>184</v>
      </c>
      <c r="L18" s="160"/>
      <c r="M18" s="159">
        <v>20</v>
      </c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ht="14.25" customHeight="1" x14ac:dyDescent="0.2">
      <c r="A19" s="142" t="s">
        <v>89</v>
      </c>
      <c r="B19" s="143"/>
      <c r="C19" s="144">
        <v>0.26041666666666669</v>
      </c>
      <c r="D19" s="145"/>
      <c r="E19" s="142" t="s">
        <v>90</v>
      </c>
      <c r="F19" s="143"/>
      <c r="G19" s="52">
        <v>0.31388888888888888</v>
      </c>
      <c r="H19" s="159" t="s">
        <v>186</v>
      </c>
      <c r="I19" s="160"/>
      <c r="J19" s="60"/>
      <c r="K19" s="166" t="s">
        <v>91</v>
      </c>
      <c r="L19" s="147"/>
      <c r="M19" s="148">
        <v>8</v>
      </c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ht="14.25" customHeight="1" x14ac:dyDescent="0.2">
      <c r="A20" s="142" t="s">
        <v>87</v>
      </c>
      <c r="B20" s="143"/>
      <c r="C20" s="144">
        <v>0.26250000000000001</v>
      </c>
      <c r="D20" s="145"/>
      <c r="E20" s="142" t="s">
        <v>188</v>
      </c>
      <c r="F20" s="143"/>
      <c r="G20" s="52"/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/>
      <c r="R20" s="28"/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ht="14.25" customHeight="1" x14ac:dyDescent="0.2">
      <c r="A21" s="142" t="s">
        <v>92</v>
      </c>
      <c r="B21" s="143"/>
      <c r="C21" s="144">
        <v>0.27083333333333331</v>
      </c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ht="14.25" customHeight="1" x14ac:dyDescent="0.2">
      <c r="A22" s="142" t="s">
        <v>94</v>
      </c>
      <c r="B22" s="143"/>
      <c r="C22" s="144"/>
      <c r="D22" s="145"/>
      <c r="E22" s="169" t="s">
        <v>194</v>
      </c>
      <c r="F22" s="160"/>
      <c r="G22" s="64"/>
      <c r="H22" s="146" t="s">
        <v>81</v>
      </c>
      <c r="I22" s="147"/>
      <c r="J22" s="106" t="s">
        <v>323</v>
      </c>
      <c r="K22" s="170" t="s">
        <v>77</v>
      </c>
      <c r="L22" s="171"/>
      <c r="M22" s="159">
        <v>1600</v>
      </c>
      <c r="N22" s="161"/>
      <c r="O22" s="164" t="s">
        <v>195</v>
      </c>
      <c r="P22" s="165"/>
      <c r="Q22" s="38">
        <v>21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ht="14.25" customHeight="1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0.31597222222222221</v>
      </c>
      <c r="H23" s="146" t="s">
        <v>97</v>
      </c>
      <c r="I23" s="147"/>
      <c r="J23" s="53"/>
      <c r="K23" s="170" t="s">
        <v>197</v>
      </c>
      <c r="L23" s="171"/>
      <c r="M23" s="159"/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customHeight="1" x14ac:dyDescent="0.2">
      <c r="A24" s="142"/>
      <c r="B24" s="143"/>
      <c r="C24" s="144"/>
      <c r="D24" s="145"/>
      <c r="E24" s="142" t="s">
        <v>99</v>
      </c>
      <c r="F24" s="143"/>
      <c r="G24" s="107">
        <v>30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ht="14.25" customHeight="1" x14ac:dyDescent="0.2">
      <c r="A25" s="191" t="s">
        <v>199</v>
      </c>
      <c r="B25" s="192"/>
      <c r="C25" s="144">
        <v>0.31944444444444448</v>
      </c>
      <c r="D25" s="145"/>
      <c r="E25" s="142" t="s">
        <v>82</v>
      </c>
      <c r="F25" s="143"/>
      <c r="G25" s="65"/>
      <c r="H25" s="146" t="s">
        <v>103</v>
      </c>
      <c r="I25" s="147"/>
      <c r="J25" s="33" t="s">
        <v>326</v>
      </c>
      <c r="K25" s="166" t="s">
        <v>104</v>
      </c>
      <c r="L25" s="147"/>
      <c r="M25" s="148">
        <v>1520</v>
      </c>
      <c r="N25" s="149"/>
      <c r="O25" s="176" t="s">
        <v>200</v>
      </c>
      <c r="P25" s="177"/>
      <c r="Q25" s="38"/>
      <c r="R25" s="28"/>
      <c r="S25" s="28"/>
      <c r="T25" s="29"/>
      <c r="U25" s="178" t="s">
        <v>272</v>
      </c>
      <c r="V25" s="179"/>
      <c r="W25" s="179"/>
      <c r="X25" s="179"/>
      <c r="Y25" s="179"/>
      <c r="Z25" s="180"/>
    </row>
    <row r="26" spans="1:26" ht="14.25" customHeight="1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30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ht="14.25" customHeight="1" x14ac:dyDescent="0.2">
      <c r="A27" s="142" t="s">
        <v>103</v>
      </c>
      <c r="B27" s="143"/>
      <c r="C27" s="144" t="s">
        <v>325</v>
      </c>
      <c r="D27" s="145"/>
      <c r="E27" s="142" t="s">
        <v>106</v>
      </c>
      <c r="F27" s="143"/>
      <c r="G27" s="67">
        <v>101</v>
      </c>
      <c r="H27" s="187" t="s">
        <v>107</v>
      </c>
      <c r="I27" s="188"/>
      <c r="J27" s="189"/>
      <c r="K27" s="166">
        <v>2252.16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ht="14.25" customHeight="1" x14ac:dyDescent="0.2">
      <c r="A28" s="142" t="s">
        <v>108</v>
      </c>
      <c r="B28" s="143"/>
      <c r="C28" s="193">
        <v>45</v>
      </c>
      <c r="D28" s="194"/>
      <c r="E28" s="142" t="s">
        <v>109</v>
      </c>
      <c r="F28" s="143"/>
      <c r="G28" s="67" t="s">
        <v>322</v>
      </c>
      <c r="H28" s="187" t="s">
        <v>110</v>
      </c>
      <c r="I28" s="188"/>
      <c r="J28" s="189"/>
      <c r="K28" s="166">
        <v>2252.4299999999998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ht="14.25" customHeight="1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 t="s">
        <v>322</v>
      </c>
      <c r="H29" s="187" t="s">
        <v>113</v>
      </c>
      <c r="I29" s="188"/>
      <c r="J29" s="189"/>
      <c r="K29" s="166">
        <v>2700</v>
      </c>
      <c r="L29" s="162"/>
      <c r="M29" s="162"/>
      <c r="N29" s="163"/>
      <c r="O29" s="195" t="s">
        <v>205</v>
      </c>
      <c r="P29" s="196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customHeight="1" thickBot="1" x14ac:dyDescent="0.25">
      <c r="A30" s="197" t="s">
        <v>114</v>
      </c>
      <c r="B30" s="198"/>
      <c r="C30" s="193" t="s">
        <v>324</v>
      </c>
      <c r="D30" s="194"/>
      <c r="E30" s="199" t="s">
        <v>206</v>
      </c>
      <c r="F30" s="200"/>
      <c r="G30" s="68">
        <v>1349</v>
      </c>
      <c r="H30" s="199" t="s">
        <v>115</v>
      </c>
      <c r="I30" s="201"/>
      <c r="J30" s="200"/>
      <c r="K30" s="202">
        <f>2700/25.58</f>
        <v>105.5512118842846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210</v>
      </c>
      <c r="C39" s="74"/>
      <c r="D39" s="74" t="s">
        <v>211</v>
      </c>
      <c r="E39" s="90" t="s">
        <v>273</v>
      </c>
      <c r="G39" s="74" t="s">
        <v>213</v>
      </c>
      <c r="H39" s="90" t="s">
        <v>274</v>
      </c>
      <c r="I39" s="90" t="s">
        <v>275</v>
      </c>
      <c r="J39" s="90" t="s">
        <v>276</v>
      </c>
      <c r="T39" s="93" t="s">
        <v>217</v>
      </c>
      <c r="U39" s="108" t="s">
        <v>277</v>
      </c>
    </row>
    <row r="40" spans="1:26" x14ac:dyDescent="0.2">
      <c r="E40" s="90" t="s">
        <v>327</v>
      </c>
      <c r="H40" s="90" t="s">
        <v>328</v>
      </c>
      <c r="J40" s="90" t="s">
        <v>329</v>
      </c>
      <c r="U40" s="90" t="s">
        <v>330</v>
      </c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X242"/>
  <sheetViews>
    <sheetView workbookViewId="0">
      <pane xSplit="2" ySplit="2" topLeftCell="C109" activePane="bottomRight" state="frozen"/>
      <selection activeCell="U25" sqref="U25:Z30"/>
      <selection pane="topRight" activeCell="U25" sqref="U25:Z30"/>
      <selection pane="bottomLeft" activeCell="U25" sqref="U25:Z30"/>
      <selection pane="bottomRight" activeCell="N123" sqref="N123"/>
    </sheetView>
  </sheetViews>
  <sheetFormatPr defaultRowHeight="14.25" x14ac:dyDescent="0.2"/>
  <cols>
    <col min="1" max="1" width="9.25" bestFit="1" customWidth="1"/>
  </cols>
  <sheetData>
    <row r="1" spans="1:7" x14ac:dyDescent="0.2">
      <c r="A1" s="9"/>
      <c r="B1" s="206" t="s">
        <v>23</v>
      </c>
      <c r="C1" s="207"/>
      <c r="D1" s="207"/>
      <c r="E1" s="207"/>
      <c r="F1" s="207"/>
      <c r="G1" s="208"/>
    </row>
    <row r="2" spans="1:7" x14ac:dyDescent="0.2">
      <c r="A2" s="9" t="s">
        <v>20</v>
      </c>
      <c r="B2" s="10" t="s">
        <v>4</v>
      </c>
      <c r="C2" s="9" t="s">
        <v>3</v>
      </c>
      <c r="D2" s="10" t="s">
        <v>24</v>
      </c>
      <c r="E2" s="9" t="s">
        <v>21</v>
      </c>
      <c r="F2" s="10" t="s">
        <v>25</v>
      </c>
      <c r="G2" s="11" t="s">
        <v>22</v>
      </c>
    </row>
    <row r="3" spans="1:7" ht="15" x14ac:dyDescent="0.2">
      <c r="A3" s="205">
        <v>43469</v>
      </c>
      <c r="B3" s="12">
        <v>45.083333333350602</v>
      </c>
      <c r="C3" s="5"/>
      <c r="D3" s="13"/>
      <c r="E3" s="5"/>
      <c r="F3" s="13"/>
      <c r="G3" s="14"/>
    </row>
    <row r="4" spans="1:7" ht="15" x14ac:dyDescent="0.2">
      <c r="A4" s="205"/>
      <c r="B4" s="12">
        <v>45.250000000017501</v>
      </c>
      <c r="C4" s="5"/>
      <c r="D4" s="13"/>
      <c r="E4" s="5"/>
      <c r="F4" s="13"/>
      <c r="G4" s="14"/>
    </row>
    <row r="5" spans="1:7" ht="15" x14ac:dyDescent="0.2">
      <c r="A5" s="205"/>
      <c r="B5" s="12">
        <v>44.416666666683</v>
      </c>
      <c r="C5" s="5">
        <v>4.2</v>
      </c>
      <c r="D5" s="13"/>
      <c r="E5" s="5">
        <v>31</v>
      </c>
      <c r="F5" s="13"/>
      <c r="G5" s="14" t="s">
        <v>157</v>
      </c>
    </row>
    <row r="6" spans="1:7" ht="15" x14ac:dyDescent="0.2">
      <c r="A6" s="205"/>
      <c r="B6" s="12">
        <v>44.583333333349898</v>
      </c>
      <c r="C6" s="5">
        <v>8.1999999999999993</v>
      </c>
      <c r="D6" s="13"/>
      <c r="E6" s="5">
        <v>26</v>
      </c>
      <c r="F6" s="13"/>
      <c r="G6" s="83" t="s">
        <v>157</v>
      </c>
    </row>
    <row r="7" spans="1:7" ht="15" x14ac:dyDescent="0.2">
      <c r="A7" s="205"/>
      <c r="B7" s="12">
        <v>44.750000000016797</v>
      </c>
      <c r="C7" s="5">
        <v>8.1</v>
      </c>
      <c r="D7" s="13"/>
      <c r="E7" s="5">
        <v>23</v>
      </c>
      <c r="F7" s="13"/>
      <c r="G7" s="83" t="s">
        <v>157</v>
      </c>
    </row>
    <row r="8" spans="1:7" ht="15" x14ac:dyDescent="0.2">
      <c r="A8" s="205"/>
      <c r="B8" s="12">
        <v>44.916666666683703</v>
      </c>
      <c r="C8" s="14">
        <v>6.5</v>
      </c>
      <c r="D8" s="13"/>
      <c r="E8" s="14">
        <v>24</v>
      </c>
      <c r="F8" s="13"/>
      <c r="G8" s="83" t="s">
        <v>289</v>
      </c>
    </row>
    <row r="9" spans="1:7" ht="15" x14ac:dyDescent="0.2">
      <c r="A9" s="205">
        <v>43470</v>
      </c>
      <c r="B9" s="12">
        <v>45.083333333350602</v>
      </c>
      <c r="C9" s="5">
        <v>5.2</v>
      </c>
      <c r="D9" s="13"/>
      <c r="E9" s="5">
        <v>21</v>
      </c>
      <c r="F9" s="13"/>
      <c r="G9" s="83" t="s">
        <v>289</v>
      </c>
    </row>
    <row r="10" spans="1:7" ht="15" x14ac:dyDescent="0.2">
      <c r="A10" s="205"/>
      <c r="B10" s="12">
        <v>45.250000000017501</v>
      </c>
      <c r="C10" s="5">
        <v>6.3</v>
      </c>
      <c r="D10" s="13"/>
      <c r="E10" s="5">
        <v>25</v>
      </c>
      <c r="F10" s="13"/>
      <c r="G10" s="83" t="s">
        <v>289</v>
      </c>
    </row>
    <row r="11" spans="1:7" ht="15" x14ac:dyDescent="0.2">
      <c r="A11" s="205"/>
      <c r="B11" s="12">
        <v>44.416666666683</v>
      </c>
      <c r="C11" s="5">
        <v>8.1</v>
      </c>
      <c r="D11" s="13"/>
      <c r="E11" s="5">
        <v>12.2</v>
      </c>
      <c r="F11" s="13"/>
      <c r="G11" s="14" t="s">
        <v>364</v>
      </c>
    </row>
    <row r="12" spans="1:7" ht="15" x14ac:dyDescent="0.2">
      <c r="A12" s="205"/>
      <c r="B12" s="12">
        <v>44.583333333349898</v>
      </c>
      <c r="C12" s="5">
        <v>10.199999999999999</v>
      </c>
      <c r="D12" s="13"/>
      <c r="E12" s="5">
        <v>10.1</v>
      </c>
      <c r="F12" s="13"/>
      <c r="G12" s="14" t="s">
        <v>364</v>
      </c>
    </row>
    <row r="13" spans="1:7" ht="15" x14ac:dyDescent="0.2">
      <c r="A13" s="205"/>
      <c r="B13" s="12">
        <v>44.750000000016797</v>
      </c>
      <c r="C13" s="5">
        <v>9.3000000000000007</v>
      </c>
      <c r="D13" s="13"/>
      <c r="E13" s="5">
        <v>10.3</v>
      </c>
      <c r="F13" s="13"/>
      <c r="G13" s="83" t="s">
        <v>364</v>
      </c>
    </row>
    <row r="14" spans="1:7" ht="15" x14ac:dyDescent="0.2">
      <c r="A14" s="205"/>
      <c r="B14" s="12">
        <v>44.916666666683703</v>
      </c>
      <c r="C14" s="14">
        <v>10.199999999999999</v>
      </c>
      <c r="D14" s="13"/>
      <c r="E14" s="14">
        <v>18</v>
      </c>
      <c r="F14" s="13"/>
      <c r="G14" s="83" t="s">
        <v>157</v>
      </c>
    </row>
    <row r="15" spans="1:7" ht="15" x14ac:dyDescent="0.2">
      <c r="A15" s="205">
        <v>43471</v>
      </c>
      <c r="B15" s="12">
        <v>45.083333333350602</v>
      </c>
      <c r="C15" s="5">
        <v>9</v>
      </c>
      <c r="D15" s="13"/>
      <c r="E15" s="5">
        <v>20</v>
      </c>
      <c r="F15" s="13"/>
      <c r="G15" s="83" t="s">
        <v>157</v>
      </c>
    </row>
    <row r="16" spans="1:7" ht="15" x14ac:dyDescent="0.2">
      <c r="A16" s="205"/>
      <c r="B16" s="12">
        <v>45.250000000017501</v>
      </c>
      <c r="C16" s="5">
        <v>8</v>
      </c>
      <c r="D16" s="13"/>
      <c r="E16" s="5">
        <v>21</v>
      </c>
      <c r="F16" s="13"/>
      <c r="G16" s="83" t="s">
        <v>157</v>
      </c>
    </row>
    <row r="17" spans="1:7" ht="15" x14ac:dyDescent="0.2">
      <c r="A17" s="205"/>
      <c r="B17" s="12">
        <v>44.416666666683</v>
      </c>
      <c r="C17" s="5">
        <v>10</v>
      </c>
      <c r="D17" s="13"/>
      <c r="E17" s="5">
        <v>27</v>
      </c>
      <c r="F17" s="13"/>
      <c r="G17" s="83" t="s">
        <v>277</v>
      </c>
    </row>
    <row r="18" spans="1:7" ht="15" x14ac:dyDescent="0.2">
      <c r="A18" s="205"/>
      <c r="B18" s="12">
        <v>44.583333333349898</v>
      </c>
      <c r="C18" s="5">
        <v>11</v>
      </c>
      <c r="D18" s="13"/>
      <c r="E18" s="5">
        <v>26</v>
      </c>
      <c r="F18" s="13"/>
      <c r="G18" s="83" t="s">
        <v>277</v>
      </c>
    </row>
    <row r="19" spans="1:7" ht="15" x14ac:dyDescent="0.2">
      <c r="A19" s="205"/>
      <c r="B19" s="12">
        <v>44.750000000016797</v>
      </c>
      <c r="C19" s="5">
        <v>12</v>
      </c>
      <c r="D19" s="13"/>
      <c r="E19" s="5">
        <v>28</v>
      </c>
      <c r="F19" s="13"/>
      <c r="G19" s="83" t="s">
        <v>277</v>
      </c>
    </row>
    <row r="20" spans="1:7" ht="15" x14ac:dyDescent="0.2">
      <c r="A20" s="205"/>
      <c r="B20" s="12">
        <v>44.916666666683703</v>
      </c>
      <c r="C20" s="14">
        <v>10.199999999999999</v>
      </c>
      <c r="D20" s="13"/>
      <c r="E20" s="14">
        <v>19</v>
      </c>
      <c r="F20" s="13"/>
      <c r="G20" s="14" t="s">
        <v>534</v>
      </c>
    </row>
    <row r="21" spans="1:7" ht="15" x14ac:dyDescent="0.2">
      <c r="A21" s="205">
        <v>43472</v>
      </c>
      <c r="B21" s="12">
        <v>45.083333333350602</v>
      </c>
      <c r="C21" s="5">
        <v>7.4</v>
      </c>
      <c r="D21" s="13"/>
      <c r="E21" s="5">
        <v>18.3</v>
      </c>
      <c r="F21" s="13"/>
      <c r="G21" s="83" t="s">
        <v>534</v>
      </c>
    </row>
    <row r="22" spans="1:7" ht="15" x14ac:dyDescent="0.2">
      <c r="A22" s="205"/>
      <c r="B22" s="12">
        <v>45.250000000017501</v>
      </c>
      <c r="C22" s="5">
        <v>8.4</v>
      </c>
      <c r="D22" s="13"/>
      <c r="E22" s="5">
        <v>19</v>
      </c>
      <c r="F22" s="13"/>
      <c r="G22" s="83" t="s">
        <v>534</v>
      </c>
    </row>
    <row r="23" spans="1:7" ht="15" x14ac:dyDescent="0.2">
      <c r="A23" s="205"/>
      <c r="B23" s="12">
        <v>44.416666666683</v>
      </c>
      <c r="C23" t="s">
        <v>557</v>
      </c>
      <c r="E23" s="90" t="s">
        <v>557</v>
      </c>
    </row>
    <row r="24" spans="1:7" ht="15" x14ac:dyDescent="0.2">
      <c r="A24" s="205"/>
      <c r="B24" s="12">
        <v>44.583333333349898</v>
      </c>
      <c r="C24" s="90" t="s">
        <v>557</v>
      </c>
      <c r="D24" s="13"/>
      <c r="E24" s="90" t="s">
        <v>557</v>
      </c>
      <c r="F24" s="13"/>
      <c r="G24" s="14"/>
    </row>
    <row r="25" spans="1:7" ht="15" x14ac:dyDescent="0.2">
      <c r="A25" s="205"/>
      <c r="B25" s="12">
        <v>44.750000000016797</v>
      </c>
      <c r="C25" s="90" t="s">
        <v>557</v>
      </c>
      <c r="D25" s="13"/>
      <c r="E25" s="90" t="s">
        <v>557</v>
      </c>
      <c r="F25" s="13"/>
      <c r="G25" s="14"/>
    </row>
    <row r="26" spans="1:7" ht="15" x14ac:dyDescent="0.2">
      <c r="A26" s="205"/>
      <c r="B26" s="12">
        <v>44.916666666683703</v>
      </c>
      <c r="C26" s="90" t="s">
        <v>557</v>
      </c>
      <c r="D26" s="13"/>
      <c r="E26" s="90" t="s">
        <v>557</v>
      </c>
      <c r="F26" s="13"/>
      <c r="G26" s="14"/>
    </row>
    <row r="27" spans="1:7" ht="15" x14ac:dyDescent="0.2">
      <c r="A27" s="205">
        <v>43473</v>
      </c>
      <c r="B27" s="12">
        <v>45.083333333350602</v>
      </c>
      <c r="C27" s="90" t="s">
        <v>557</v>
      </c>
      <c r="D27" s="13"/>
      <c r="E27" s="90" t="s">
        <v>557</v>
      </c>
      <c r="F27" s="13"/>
      <c r="G27" s="14"/>
    </row>
    <row r="28" spans="1:7" ht="15" x14ac:dyDescent="0.2">
      <c r="A28" s="205"/>
      <c r="B28" s="12">
        <v>45.250000000017501</v>
      </c>
      <c r="C28" s="90" t="s">
        <v>557</v>
      </c>
      <c r="D28" s="13"/>
      <c r="E28" s="90" t="s">
        <v>557</v>
      </c>
      <c r="F28" s="13"/>
      <c r="G28" s="14"/>
    </row>
    <row r="29" spans="1:7" ht="15" x14ac:dyDescent="0.2">
      <c r="A29" s="205"/>
      <c r="B29" s="12">
        <v>44.416666666683</v>
      </c>
      <c r="C29" s="90" t="s">
        <v>557</v>
      </c>
      <c r="D29" s="13"/>
      <c r="E29" s="90" t="s">
        <v>557</v>
      </c>
      <c r="F29" s="13"/>
      <c r="G29" s="83"/>
    </row>
    <row r="30" spans="1:7" ht="15" x14ac:dyDescent="0.2">
      <c r="A30" s="205"/>
      <c r="B30" s="12">
        <v>44.583333333349898</v>
      </c>
      <c r="C30" s="90" t="s">
        <v>557</v>
      </c>
      <c r="D30" s="82"/>
      <c r="E30" s="90" t="s">
        <v>557</v>
      </c>
      <c r="F30" s="13"/>
      <c r="G30" s="83"/>
    </row>
    <row r="31" spans="1:7" ht="15" x14ac:dyDescent="0.2">
      <c r="A31" s="205"/>
      <c r="B31" s="12">
        <v>44.750000000016797</v>
      </c>
      <c r="C31" s="90" t="s">
        <v>557</v>
      </c>
      <c r="D31" s="82"/>
      <c r="E31" s="90" t="s">
        <v>557</v>
      </c>
      <c r="F31" s="13"/>
      <c r="G31" s="83"/>
    </row>
    <row r="32" spans="1:7" ht="15" x14ac:dyDescent="0.2">
      <c r="A32" s="205"/>
      <c r="B32" s="12">
        <v>44.916666666683703</v>
      </c>
      <c r="C32" s="90" t="s">
        <v>557</v>
      </c>
      <c r="D32" s="13"/>
      <c r="E32" s="90" t="s">
        <v>557</v>
      </c>
      <c r="F32" s="13"/>
      <c r="G32" s="83"/>
    </row>
    <row r="33" spans="1:10" ht="15" x14ac:dyDescent="0.2">
      <c r="A33" s="205">
        <v>43474</v>
      </c>
      <c r="B33" s="81">
        <v>45.083333333350602</v>
      </c>
      <c r="C33" s="90" t="s">
        <v>557</v>
      </c>
      <c r="D33" s="82"/>
      <c r="E33" s="90" t="s">
        <v>557</v>
      </c>
      <c r="F33" s="82"/>
      <c r="G33" s="83"/>
    </row>
    <row r="34" spans="1:10" ht="15" x14ac:dyDescent="0.2">
      <c r="A34" s="205"/>
      <c r="B34" s="81">
        <v>45.250000000017501</v>
      </c>
      <c r="C34" s="90" t="s">
        <v>557</v>
      </c>
      <c r="D34" s="82"/>
      <c r="E34" s="90" t="s">
        <v>557</v>
      </c>
      <c r="F34" s="82"/>
      <c r="G34" s="83"/>
    </row>
    <row r="35" spans="1:10" ht="15" x14ac:dyDescent="0.2">
      <c r="A35" s="205"/>
      <c r="B35" s="81">
        <v>44.416666666683</v>
      </c>
      <c r="C35" s="90" t="s">
        <v>557</v>
      </c>
      <c r="D35" s="82"/>
      <c r="E35" s="90" t="s">
        <v>557</v>
      </c>
      <c r="F35" s="82"/>
      <c r="G35" s="83"/>
    </row>
    <row r="36" spans="1:10" ht="15" x14ac:dyDescent="0.2">
      <c r="A36" s="205"/>
      <c r="B36" s="81">
        <v>44.583333333349898</v>
      </c>
      <c r="C36" s="90" t="s">
        <v>557</v>
      </c>
      <c r="D36" s="82"/>
      <c r="E36" s="90" t="s">
        <v>557</v>
      </c>
      <c r="F36" s="82"/>
      <c r="G36" s="83"/>
    </row>
    <row r="37" spans="1:10" ht="15" x14ac:dyDescent="0.2">
      <c r="A37" s="205"/>
      <c r="B37" s="81">
        <v>44.750000000016797</v>
      </c>
      <c r="C37" s="90" t="s">
        <v>557</v>
      </c>
      <c r="D37" s="82"/>
      <c r="E37" s="90" t="s">
        <v>557</v>
      </c>
      <c r="F37" s="82"/>
      <c r="G37" s="83"/>
    </row>
    <row r="38" spans="1:10" ht="15" x14ac:dyDescent="0.2">
      <c r="A38" s="205"/>
      <c r="B38" s="81">
        <v>44.916666666683703</v>
      </c>
      <c r="C38" s="90" t="s">
        <v>557</v>
      </c>
      <c r="D38" s="82"/>
      <c r="E38" s="90" t="s">
        <v>557</v>
      </c>
      <c r="F38" s="82"/>
      <c r="G38" s="83"/>
    </row>
    <row r="39" spans="1:10" ht="15" x14ac:dyDescent="0.2">
      <c r="A39" s="205">
        <v>43475</v>
      </c>
      <c r="B39" s="81">
        <v>45.083333333350602</v>
      </c>
      <c r="C39" s="90" t="s">
        <v>557</v>
      </c>
      <c r="D39" s="82"/>
      <c r="E39" s="90" t="s">
        <v>557</v>
      </c>
      <c r="F39" s="82"/>
      <c r="G39" s="83"/>
    </row>
    <row r="40" spans="1:10" ht="15" x14ac:dyDescent="0.2">
      <c r="A40" s="205"/>
      <c r="B40" s="81">
        <v>45.250000000017501</v>
      </c>
      <c r="C40" s="90" t="s">
        <v>557</v>
      </c>
      <c r="D40" s="82"/>
      <c r="E40" s="90" t="s">
        <v>557</v>
      </c>
      <c r="F40" s="82"/>
      <c r="G40" s="83"/>
      <c r="H40" s="82"/>
      <c r="I40" s="80"/>
      <c r="J40" s="82"/>
    </row>
    <row r="41" spans="1:10" ht="15" x14ac:dyDescent="0.2">
      <c r="A41" s="205"/>
      <c r="B41" s="81">
        <v>44.416666666683</v>
      </c>
      <c r="C41" s="90" t="s">
        <v>557</v>
      </c>
      <c r="D41" s="82"/>
      <c r="E41" s="90" t="s">
        <v>557</v>
      </c>
      <c r="F41" s="82"/>
      <c r="G41" s="83"/>
      <c r="H41" s="82"/>
      <c r="I41" s="80"/>
      <c r="J41" s="82"/>
    </row>
    <row r="42" spans="1:10" ht="15" x14ac:dyDescent="0.2">
      <c r="A42" s="205"/>
      <c r="B42" s="81">
        <v>44.583333333349898</v>
      </c>
      <c r="C42" s="90" t="s">
        <v>557</v>
      </c>
      <c r="D42" s="82"/>
      <c r="E42" s="90" t="s">
        <v>557</v>
      </c>
      <c r="F42" s="82"/>
      <c r="G42" s="83"/>
      <c r="H42" s="82"/>
      <c r="I42" s="80"/>
      <c r="J42" s="82"/>
    </row>
    <row r="43" spans="1:10" ht="15" x14ac:dyDescent="0.2">
      <c r="A43" s="205"/>
      <c r="B43" s="81">
        <v>44.750000000016797</v>
      </c>
      <c r="C43" s="90" t="s">
        <v>557</v>
      </c>
      <c r="D43" s="82"/>
      <c r="E43" s="90" t="s">
        <v>557</v>
      </c>
      <c r="F43" s="82"/>
      <c r="G43" s="83"/>
    </row>
    <row r="44" spans="1:10" ht="15" x14ac:dyDescent="0.2">
      <c r="A44" s="205"/>
      <c r="B44" s="81">
        <v>44.916666666683703</v>
      </c>
      <c r="C44" s="90" t="s">
        <v>557</v>
      </c>
      <c r="D44" s="82"/>
      <c r="E44" s="90" t="s">
        <v>557</v>
      </c>
      <c r="F44" s="82"/>
      <c r="G44" s="83"/>
    </row>
    <row r="45" spans="1:10" ht="15" x14ac:dyDescent="0.2">
      <c r="A45" s="205">
        <v>43476</v>
      </c>
      <c r="B45" s="81">
        <v>45.083333333350602</v>
      </c>
      <c r="C45" s="90" t="s">
        <v>557</v>
      </c>
      <c r="D45" s="82"/>
      <c r="E45" s="90" t="s">
        <v>557</v>
      </c>
      <c r="F45" s="82"/>
      <c r="G45" s="83"/>
    </row>
    <row r="46" spans="1:10" ht="15" x14ac:dyDescent="0.2">
      <c r="A46" s="205"/>
      <c r="B46" s="81">
        <v>45.250000000017501</v>
      </c>
      <c r="C46" s="90" t="s">
        <v>557</v>
      </c>
      <c r="D46" s="82"/>
      <c r="E46" s="90" t="s">
        <v>557</v>
      </c>
      <c r="F46" s="82"/>
      <c r="G46" s="83"/>
    </row>
    <row r="47" spans="1:10" ht="15" x14ac:dyDescent="0.2">
      <c r="A47" s="205"/>
      <c r="B47" s="81">
        <v>44.416666666683</v>
      </c>
      <c r="C47" s="90" t="s">
        <v>557</v>
      </c>
      <c r="D47" s="82"/>
      <c r="E47" s="90" t="s">
        <v>557</v>
      </c>
      <c r="F47" s="82"/>
      <c r="G47" s="83"/>
    </row>
    <row r="48" spans="1:10" ht="15" x14ac:dyDescent="0.2">
      <c r="A48" s="205"/>
      <c r="B48" s="81">
        <v>44.583333333349898</v>
      </c>
      <c r="C48" s="90" t="s">
        <v>557</v>
      </c>
      <c r="D48" s="82"/>
      <c r="E48" s="90" t="s">
        <v>557</v>
      </c>
      <c r="F48" s="82"/>
      <c r="G48" s="83"/>
    </row>
    <row r="49" spans="1:7" ht="15" x14ac:dyDescent="0.2">
      <c r="A49" s="205"/>
      <c r="B49" s="81">
        <v>44.750000000016797</v>
      </c>
      <c r="C49" s="90" t="s">
        <v>557</v>
      </c>
      <c r="D49" s="82"/>
      <c r="E49" s="90" t="s">
        <v>557</v>
      </c>
      <c r="F49" s="82"/>
      <c r="G49" s="83"/>
    </row>
    <row r="50" spans="1:7" ht="15" x14ac:dyDescent="0.2">
      <c r="A50" s="205"/>
      <c r="B50" s="81">
        <v>44.916666666683703</v>
      </c>
      <c r="C50" s="90" t="s">
        <v>557</v>
      </c>
      <c r="D50" s="82"/>
      <c r="E50" s="90" t="s">
        <v>557</v>
      </c>
      <c r="F50" s="82"/>
      <c r="G50" s="83"/>
    </row>
    <row r="51" spans="1:7" ht="15" x14ac:dyDescent="0.2">
      <c r="A51" s="205">
        <v>43477</v>
      </c>
      <c r="B51" s="81">
        <v>45.083333333350602</v>
      </c>
      <c r="C51" s="90" t="s">
        <v>557</v>
      </c>
      <c r="D51" s="82"/>
      <c r="E51" s="90" t="s">
        <v>557</v>
      </c>
      <c r="F51" s="82"/>
      <c r="G51" s="83"/>
    </row>
    <row r="52" spans="1:7" ht="15" x14ac:dyDescent="0.2">
      <c r="A52" s="205"/>
      <c r="B52" s="81">
        <v>45.250000000017501</v>
      </c>
      <c r="C52" s="90" t="s">
        <v>557</v>
      </c>
      <c r="D52" s="82"/>
      <c r="E52" s="90" t="s">
        <v>557</v>
      </c>
      <c r="F52" s="82"/>
      <c r="G52" s="83"/>
    </row>
    <row r="53" spans="1:7" ht="15" x14ac:dyDescent="0.2">
      <c r="A53" s="205"/>
      <c r="B53" s="81">
        <v>44.416666666683</v>
      </c>
      <c r="C53" s="90" t="s">
        <v>557</v>
      </c>
      <c r="D53" s="82"/>
      <c r="E53" s="90" t="s">
        <v>557</v>
      </c>
      <c r="F53" s="82"/>
      <c r="G53" s="83"/>
    </row>
    <row r="54" spans="1:7" ht="15" x14ac:dyDescent="0.2">
      <c r="A54" s="205"/>
      <c r="B54" s="81">
        <v>44.583333333349898</v>
      </c>
      <c r="C54" s="90" t="s">
        <v>557</v>
      </c>
      <c r="D54" s="82"/>
      <c r="E54" s="90" t="s">
        <v>557</v>
      </c>
      <c r="F54" s="82"/>
      <c r="G54" s="83"/>
    </row>
    <row r="55" spans="1:7" ht="15" x14ac:dyDescent="0.2">
      <c r="A55" s="205"/>
      <c r="B55" s="81">
        <v>44.750000000016797</v>
      </c>
      <c r="C55" s="90" t="s">
        <v>557</v>
      </c>
      <c r="D55" s="82"/>
      <c r="E55" s="90" t="s">
        <v>557</v>
      </c>
      <c r="F55" s="82"/>
      <c r="G55" s="83"/>
    </row>
    <row r="56" spans="1:7" ht="15" x14ac:dyDescent="0.2">
      <c r="A56" s="205"/>
      <c r="B56" s="81">
        <v>44.916666666683703</v>
      </c>
      <c r="C56" s="90" t="s">
        <v>557</v>
      </c>
      <c r="D56" s="82"/>
      <c r="E56" s="90" t="s">
        <v>557</v>
      </c>
      <c r="F56" s="82"/>
      <c r="G56" s="83"/>
    </row>
    <row r="57" spans="1:7" ht="15" x14ac:dyDescent="0.2">
      <c r="A57" s="205">
        <v>43478</v>
      </c>
      <c r="B57" s="81">
        <v>45.083333333350602</v>
      </c>
      <c r="C57" s="90" t="s">
        <v>557</v>
      </c>
      <c r="D57" s="82"/>
      <c r="E57" s="90" t="s">
        <v>557</v>
      </c>
      <c r="F57" s="82"/>
      <c r="G57" s="83"/>
    </row>
    <row r="58" spans="1:7" ht="15" x14ac:dyDescent="0.2">
      <c r="A58" s="205"/>
      <c r="B58" s="81">
        <v>45.250000000017501</v>
      </c>
      <c r="C58" s="90" t="s">
        <v>557</v>
      </c>
      <c r="D58" s="82"/>
      <c r="E58" s="90" t="s">
        <v>557</v>
      </c>
      <c r="F58" s="82"/>
      <c r="G58" s="83"/>
    </row>
    <row r="59" spans="1:7" ht="15" x14ac:dyDescent="0.2">
      <c r="A59" s="205"/>
      <c r="B59" s="81">
        <v>44.416666666683</v>
      </c>
      <c r="C59" s="90" t="s">
        <v>557</v>
      </c>
      <c r="D59" s="82"/>
      <c r="E59" s="90" t="s">
        <v>557</v>
      </c>
      <c r="F59" s="82"/>
      <c r="G59" s="83"/>
    </row>
    <row r="60" spans="1:7" ht="15" x14ac:dyDescent="0.2">
      <c r="A60" s="205"/>
      <c r="B60" s="81">
        <v>44.583333333349898</v>
      </c>
      <c r="C60" s="90" t="s">
        <v>557</v>
      </c>
      <c r="D60" s="82"/>
      <c r="E60" s="90" t="s">
        <v>557</v>
      </c>
      <c r="F60" s="82"/>
      <c r="G60" s="83"/>
    </row>
    <row r="61" spans="1:7" ht="15" x14ac:dyDescent="0.2">
      <c r="A61" s="205"/>
      <c r="B61" s="81">
        <v>44.750000000016797</v>
      </c>
      <c r="C61" s="90" t="s">
        <v>557</v>
      </c>
      <c r="D61" s="82"/>
      <c r="E61" s="90" t="s">
        <v>557</v>
      </c>
      <c r="F61" s="82"/>
      <c r="G61" s="83"/>
    </row>
    <row r="62" spans="1:7" ht="15" x14ac:dyDescent="0.2">
      <c r="A62" s="205"/>
      <c r="B62" s="81">
        <v>44.916666666683703</v>
      </c>
      <c r="C62" s="90" t="s">
        <v>557</v>
      </c>
      <c r="D62" s="82"/>
      <c r="E62" s="90" t="s">
        <v>557</v>
      </c>
      <c r="F62" s="82"/>
      <c r="G62" s="83"/>
    </row>
    <row r="63" spans="1:7" ht="15" x14ac:dyDescent="0.2">
      <c r="A63" s="205">
        <v>43479</v>
      </c>
      <c r="B63" s="81">
        <v>45.083333333350602</v>
      </c>
      <c r="C63" s="90" t="s">
        <v>557</v>
      </c>
      <c r="D63" s="82"/>
      <c r="E63" s="90" t="s">
        <v>557</v>
      </c>
      <c r="F63" s="82"/>
      <c r="G63" s="83"/>
    </row>
    <row r="64" spans="1:7" ht="15" x14ac:dyDescent="0.2">
      <c r="A64" s="205"/>
      <c r="B64" s="81">
        <v>45.250000000017501</v>
      </c>
      <c r="C64" s="90" t="s">
        <v>557</v>
      </c>
      <c r="D64" s="82"/>
      <c r="E64" s="90" t="s">
        <v>557</v>
      </c>
      <c r="F64" s="82"/>
      <c r="G64" s="83"/>
    </row>
    <row r="65" spans="1:24" ht="15" x14ac:dyDescent="0.2">
      <c r="A65" s="205"/>
      <c r="B65" s="81">
        <v>44.416666666683</v>
      </c>
      <c r="C65" s="90" t="s">
        <v>557</v>
      </c>
      <c r="D65" s="82"/>
      <c r="E65" s="90" t="s">
        <v>557</v>
      </c>
      <c r="F65" s="82"/>
      <c r="G65" s="83"/>
    </row>
    <row r="66" spans="1:24" ht="15" x14ac:dyDescent="0.2">
      <c r="A66" s="205"/>
      <c r="B66" s="81">
        <v>44.583333333349898</v>
      </c>
      <c r="C66" s="90" t="s">
        <v>557</v>
      </c>
      <c r="D66" s="82"/>
      <c r="E66" s="90" t="s">
        <v>557</v>
      </c>
      <c r="F66" s="82"/>
      <c r="G66" s="83"/>
    </row>
    <row r="67" spans="1:24" ht="15" x14ac:dyDescent="0.2">
      <c r="A67" s="205"/>
      <c r="B67" s="81">
        <v>44.750000000016797</v>
      </c>
      <c r="C67" s="90" t="s">
        <v>557</v>
      </c>
      <c r="D67" s="82"/>
      <c r="E67" s="90" t="s">
        <v>557</v>
      </c>
      <c r="F67" s="82"/>
      <c r="G67" s="83"/>
    </row>
    <row r="68" spans="1:24" ht="15" x14ac:dyDescent="0.2">
      <c r="A68" s="205"/>
      <c r="B68" s="81">
        <v>44.916666666683703</v>
      </c>
      <c r="C68" s="90" t="s">
        <v>557</v>
      </c>
      <c r="D68" s="82"/>
      <c r="E68" s="90" t="s">
        <v>557</v>
      </c>
      <c r="F68" s="82"/>
      <c r="G68" s="83"/>
    </row>
    <row r="69" spans="1:24" ht="15" x14ac:dyDescent="0.2">
      <c r="A69" s="205">
        <v>43480</v>
      </c>
      <c r="B69" s="81">
        <v>45.083333333350602</v>
      </c>
      <c r="C69" s="90" t="s">
        <v>557</v>
      </c>
      <c r="D69" s="82"/>
      <c r="E69" s="90" t="s">
        <v>557</v>
      </c>
      <c r="F69" s="82"/>
      <c r="G69" s="83"/>
      <c r="L69" s="87"/>
      <c r="M69" s="87"/>
      <c r="N69" s="87"/>
      <c r="O69" s="87"/>
      <c r="X69">
        <v>130</v>
      </c>
    </row>
    <row r="70" spans="1:24" ht="15" x14ac:dyDescent="0.2">
      <c r="A70" s="205"/>
      <c r="B70" s="81">
        <v>45.250000000017501</v>
      </c>
      <c r="C70" s="90" t="s">
        <v>557</v>
      </c>
      <c r="D70" s="82"/>
      <c r="E70" s="90" t="s">
        <v>557</v>
      </c>
      <c r="F70" s="82"/>
      <c r="G70" s="83"/>
    </row>
    <row r="71" spans="1:24" ht="15" x14ac:dyDescent="0.2">
      <c r="A71" s="205"/>
      <c r="B71" s="81">
        <v>44.416666666683</v>
      </c>
      <c r="C71" s="90" t="s">
        <v>557</v>
      </c>
      <c r="D71" s="82"/>
      <c r="E71" s="90" t="s">
        <v>557</v>
      </c>
      <c r="F71" s="82"/>
      <c r="G71" s="83"/>
    </row>
    <row r="72" spans="1:24" ht="15" x14ac:dyDescent="0.2">
      <c r="A72" s="205"/>
      <c r="B72" s="81">
        <v>44.583333333349898</v>
      </c>
      <c r="C72" s="90" t="s">
        <v>557</v>
      </c>
      <c r="D72" s="82"/>
      <c r="E72" s="90" t="s">
        <v>557</v>
      </c>
      <c r="F72" s="82"/>
      <c r="G72" s="83"/>
    </row>
    <row r="73" spans="1:24" ht="15" x14ac:dyDescent="0.2">
      <c r="A73" s="205"/>
      <c r="B73" s="81">
        <v>44.750000000016797</v>
      </c>
      <c r="C73" s="90" t="s">
        <v>557</v>
      </c>
      <c r="D73" s="82"/>
      <c r="E73" s="90" t="s">
        <v>557</v>
      </c>
      <c r="F73" s="82"/>
      <c r="G73" s="83"/>
    </row>
    <row r="74" spans="1:24" ht="15" x14ac:dyDescent="0.2">
      <c r="A74" s="205"/>
      <c r="B74" s="81">
        <v>44.916666666683703</v>
      </c>
      <c r="C74" s="90" t="s">
        <v>557</v>
      </c>
      <c r="D74" s="82"/>
      <c r="E74" s="90" t="s">
        <v>557</v>
      </c>
      <c r="F74" s="82"/>
      <c r="G74" s="83"/>
    </row>
    <row r="75" spans="1:24" ht="15" x14ac:dyDescent="0.2">
      <c r="A75" s="205">
        <v>43481</v>
      </c>
      <c r="B75" s="81">
        <v>45.083333333350602</v>
      </c>
      <c r="C75" s="90" t="s">
        <v>557</v>
      </c>
      <c r="D75" s="82"/>
      <c r="E75" s="90" t="s">
        <v>557</v>
      </c>
      <c r="F75" s="82"/>
      <c r="G75" s="83"/>
    </row>
    <row r="76" spans="1:24" ht="15" x14ac:dyDescent="0.2">
      <c r="A76" s="205"/>
      <c r="B76" s="81">
        <v>45.250000000017501</v>
      </c>
      <c r="C76" s="90" t="s">
        <v>557</v>
      </c>
      <c r="D76" s="82"/>
      <c r="E76" s="90" t="s">
        <v>557</v>
      </c>
      <c r="F76" s="82"/>
      <c r="G76" s="83"/>
    </row>
    <row r="77" spans="1:24" ht="15" x14ac:dyDescent="0.2">
      <c r="A77" s="205"/>
      <c r="B77" s="81">
        <v>44.416666666683</v>
      </c>
      <c r="C77" s="80">
        <v>7.1</v>
      </c>
      <c r="D77" s="82"/>
      <c r="E77" s="80">
        <v>22</v>
      </c>
      <c r="F77" s="82"/>
      <c r="G77" s="83" t="s">
        <v>558</v>
      </c>
    </row>
    <row r="78" spans="1:24" ht="15" x14ac:dyDescent="0.2">
      <c r="A78" s="205"/>
      <c r="B78" s="81">
        <v>44.583333333349898</v>
      </c>
      <c r="C78" s="80">
        <v>8.4</v>
      </c>
      <c r="D78" s="82"/>
      <c r="E78" s="80">
        <v>18</v>
      </c>
      <c r="F78" s="82"/>
      <c r="G78" s="83" t="s">
        <v>558</v>
      </c>
    </row>
    <row r="79" spans="1:24" ht="15" x14ac:dyDescent="0.2">
      <c r="A79" s="205"/>
      <c r="B79" s="81">
        <v>44.750000000016797</v>
      </c>
      <c r="C79" s="80">
        <v>9.3000000000000007</v>
      </c>
      <c r="D79" s="82"/>
      <c r="E79" s="80">
        <v>10</v>
      </c>
      <c r="F79" s="82"/>
      <c r="G79" s="83" t="s">
        <v>558</v>
      </c>
    </row>
    <row r="80" spans="1:24" ht="15" x14ac:dyDescent="0.2">
      <c r="A80" s="205"/>
      <c r="B80" s="81">
        <v>44.916666666683703</v>
      </c>
      <c r="C80" s="83">
        <v>8</v>
      </c>
      <c r="D80" s="82"/>
      <c r="E80" s="83">
        <v>10</v>
      </c>
      <c r="F80" s="82"/>
      <c r="G80" s="83" t="s">
        <v>609</v>
      </c>
    </row>
    <row r="81" spans="1:7" ht="15" x14ac:dyDescent="0.2">
      <c r="A81" s="205">
        <v>43482</v>
      </c>
      <c r="B81" s="81">
        <v>45.083333333350602</v>
      </c>
      <c r="C81" s="80">
        <v>6.6</v>
      </c>
      <c r="D81" s="82"/>
      <c r="E81" s="80">
        <v>10</v>
      </c>
      <c r="F81" s="82"/>
      <c r="G81" s="83" t="s">
        <v>609</v>
      </c>
    </row>
    <row r="82" spans="1:7" ht="15" x14ac:dyDescent="0.2">
      <c r="A82" s="205"/>
      <c r="B82" s="81">
        <v>45.250000000017501</v>
      </c>
      <c r="C82" s="80">
        <v>7.5</v>
      </c>
      <c r="D82" s="82"/>
      <c r="E82" s="80">
        <v>10</v>
      </c>
      <c r="F82" s="82"/>
      <c r="G82" s="83" t="s">
        <v>609</v>
      </c>
    </row>
    <row r="83" spans="1:7" ht="15" x14ac:dyDescent="0.2">
      <c r="A83" s="205"/>
      <c r="B83" s="81">
        <v>44.416666666683</v>
      </c>
      <c r="C83" s="80">
        <v>10.5</v>
      </c>
      <c r="D83" s="82"/>
      <c r="E83" s="80">
        <v>10</v>
      </c>
      <c r="F83" s="82"/>
      <c r="G83" s="83" t="s">
        <v>643</v>
      </c>
    </row>
    <row r="84" spans="1:7" ht="15" x14ac:dyDescent="0.2">
      <c r="A84" s="205"/>
      <c r="B84" s="81">
        <v>44.583333333349898</v>
      </c>
      <c r="C84" s="80">
        <v>11</v>
      </c>
      <c r="D84" s="82"/>
      <c r="E84" s="80">
        <v>10</v>
      </c>
      <c r="F84" s="82"/>
      <c r="G84" s="83" t="s">
        <v>642</v>
      </c>
    </row>
    <row r="85" spans="1:7" ht="15" x14ac:dyDescent="0.2">
      <c r="A85" s="205"/>
      <c r="B85" s="81">
        <v>44.750000000016797</v>
      </c>
      <c r="C85" s="80">
        <v>10</v>
      </c>
      <c r="D85" s="82"/>
      <c r="E85" s="80">
        <v>11</v>
      </c>
      <c r="F85" s="82"/>
      <c r="G85" s="83" t="s">
        <v>330</v>
      </c>
    </row>
    <row r="86" spans="1:7" ht="15" x14ac:dyDescent="0.2">
      <c r="A86" s="205"/>
      <c r="B86" s="81">
        <v>44.916666666683703</v>
      </c>
      <c r="C86" s="83">
        <v>8.5</v>
      </c>
      <c r="D86" s="82"/>
      <c r="E86" s="83">
        <v>10</v>
      </c>
      <c r="F86" s="82"/>
      <c r="G86" s="83" t="s">
        <v>157</v>
      </c>
    </row>
    <row r="87" spans="1:7" ht="15" x14ac:dyDescent="0.2">
      <c r="A87" s="205">
        <v>43483</v>
      </c>
      <c r="B87" s="81">
        <v>45.083333333350602</v>
      </c>
      <c r="C87" s="80">
        <v>8</v>
      </c>
      <c r="D87" s="82"/>
      <c r="E87" s="80">
        <v>11</v>
      </c>
      <c r="F87" s="82"/>
      <c r="G87" s="83" t="s">
        <v>157</v>
      </c>
    </row>
    <row r="88" spans="1:7" ht="15" x14ac:dyDescent="0.2">
      <c r="A88" s="205"/>
      <c r="B88" s="81">
        <v>45.250000000017501</v>
      </c>
      <c r="C88" s="80">
        <v>8.9</v>
      </c>
      <c r="D88" s="82"/>
      <c r="E88" s="80">
        <v>10</v>
      </c>
      <c r="F88" s="82"/>
      <c r="G88" s="83" t="s">
        <v>157</v>
      </c>
    </row>
    <row r="89" spans="1:7" ht="15" x14ac:dyDescent="0.2">
      <c r="A89" s="205"/>
      <c r="B89" s="81">
        <v>44.416666666683</v>
      </c>
      <c r="C89" s="80"/>
      <c r="D89" s="82"/>
      <c r="E89" s="80"/>
      <c r="F89" s="82"/>
      <c r="G89" s="83"/>
    </row>
    <row r="90" spans="1:7" ht="15" x14ac:dyDescent="0.2">
      <c r="A90" s="205"/>
      <c r="B90" s="81">
        <v>44.583333333349898</v>
      </c>
      <c r="C90" s="80"/>
      <c r="D90" s="82"/>
      <c r="E90" s="80"/>
      <c r="F90" s="82"/>
      <c r="G90" s="83"/>
    </row>
    <row r="91" spans="1:7" ht="15" x14ac:dyDescent="0.2">
      <c r="A91" s="205"/>
      <c r="B91" s="81">
        <v>44.750000000016797</v>
      </c>
      <c r="C91" s="80"/>
      <c r="D91" s="82"/>
      <c r="E91" s="80"/>
      <c r="F91" s="82"/>
      <c r="G91" s="83"/>
    </row>
    <row r="92" spans="1:7" ht="15" x14ac:dyDescent="0.2">
      <c r="A92" s="205"/>
      <c r="B92" s="81">
        <v>44.916666666683703</v>
      </c>
      <c r="C92" s="83">
        <v>9.5</v>
      </c>
      <c r="D92" s="82"/>
      <c r="E92" s="83">
        <v>10</v>
      </c>
      <c r="F92" s="82"/>
      <c r="G92" s="83" t="s">
        <v>709</v>
      </c>
    </row>
    <row r="93" spans="1:7" ht="15" x14ac:dyDescent="0.2">
      <c r="A93" s="205">
        <v>43484</v>
      </c>
      <c r="B93" s="81">
        <v>45.083333333350602</v>
      </c>
      <c r="C93" s="80">
        <v>8.6</v>
      </c>
      <c r="D93" s="82"/>
      <c r="E93" s="80">
        <v>10</v>
      </c>
      <c r="F93" s="82"/>
      <c r="G93" s="83" t="s">
        <v>709</v>
      </c>
    </row>
    <row r="94" spans="1:7" ht="15" x14ac:dyDescent="0.2">
      <c r="A94" s="205"/>
      <c r="B94" s="81">
        <v>45.250000000017501</v>
      </c>
      <c r="C94" s="80">
        <v>8</v>
      </c>
      <c r="D94" s="82"/>
      <c r="E94" s="80">
        <v>10</v>
      </c>
      <c r="F94" s="82"/>
      <c r="G94" s="83" t="s">
        <v>709</v>
      </c>
    </row>
    <row r="95" spans="1:7" ht="15" x14ac:dyDescent="0.2">
      <c r="A95" s="205"/>
      <c r="B95" s="81">
        <v>44.416666666683</v>
      </c>
      <c r="C95" s="80">
        <v>10</v>
      </c>
      <c r="D95" s="82"/>
      <c r="E95" s="80">
        <v>12</v>
      </c>
      <c r="F95" s="82"/>
      <c r="G95" s="83" t="s">
        <v>157</v>
      </c>
    </row>
    <row r="96" spans="1:7" ht="15" x14ac:dyDescent="0.2">
      <c r="A96" s="205"/>
      <c r="B96" s="81">
        <v>44.583333333349898</v>
      </c>
      <c r="C96" s="80">
        <v>12</v>
      </c>
      <c r="D96" s="82"/>
      <c r="E96" s="80">
        <v>10</v>
      </c>
      <c r="F96" s="82"/>
      <c r="G96" s="83" t="s">
        <v>157</v>
      </c>
    </row>
    <row r="97" spans="1:7" ht="15" x14ac:dyDescent="0.2">
      <c r="A97" s="205"/>
      <c r="B97" s="81">
        <v>44.750000000016797</v>
      </c>
      <c r="C97" s="80">
        <v>11.4</v>
      </c>
      <c r="D97" s="82"/>
      <c r="E97" s="80">
        <v>11</v>
      </c>
      <c r="F97" s="82"/>
      <c r="G97" s="83" t="s">
        <v>157</v>
      </c>
    </row>
    <row r="98" spans="1:7" ht="15" x14ac:dyDescent="0.2">
      <c r="A98" s="205"/>
      <c r="B98" s="81">
        <v>44.916666666683703</v>
      </c>
      <c r="C98" s="83">
        <v>10.3</v>
      </c>
      <c r="D98" s="82"/>
      <c r="E98" s="80">
        <v>10</v>
      </c>
      <c r="F98" s="82"/>
      <c r="G98" s="83" t="s">
        <v>609</v>
      </c>
    </row>
    <row r="99" spans="1:7" ht="15" x14ac:dyDescent="0.2">
      <c r="A99" s="205">
        <v>43485</v>
      </c>
      <c r="B99" s="81">
        <v>45.083333333350602</v>
      </c>
      <c r="C99" s="80">
        <v>9.8000000000000007</v>
      </c>
      <c r="D99" s="82"/>
      <c r="E99" s="80">
        <v>10</v>
      </c>
      <c r="F99" s="82"/>
      <c r="G99" s="83" t="s">
        <v>609</v>
      </c>
    </row>
    <row r="100" spans="1:7" ht="15" x14ac:dyDescent="0.2">
      <c r="A100" s="205"/>
      <c r="B100" s="81">
        <v>45.250000000017501</v>
      </c>
      <c r="C100" s="80">
        <v>10</v>
      </c>
      <c r="D100" s="82"/>
      <c r="E100" s="80">
        <v>10</v>
      </c>
      <c r="F100" s="82"/>
      <c r="G100" s="83" t="s">
        <v>609</v>
      </c>
    </row>
    <row r="101" spans="1:7" ht="15" x14ac:dyDescent="0.2">
      <c r="A101" s="205"/>
      <c r="B101" s="81">
        <v>44.416666666683</v>
      </c>
      <c r="C101" s="80">
        <v>11</v>
      </c>
      <c r="D101" s="82"/>
      <c r="E101" s="80">
        <v>10</v>
      </c>
      <c r="F101" s="82"/>
      <c r="G101" s="83" t="s">
        <v>792</v>
      </c>
    </row>
    <row r="102" spans="1:7" ht="15" x14ac:dyDescent="0.2">
      <c r="A102" s="205"/>
      <c r="B102" s="81">
        <v>44.583333333349898</v>
      </c>
      <c r="C102" s="80">
        <v>13.2</v>
      </c>
      <c r="D102" s="82"/>
      <c r="E102" s="80">
        <v>10</v>
      </c>
      <c r="F102" s="82"/>
      <c r="G102" s="83" t="s">
        <v>792</v>
      </c>
    </row>
    <row r="103" spans="1:7" ht="15" x14ac:dyDescent="0.2">
      <c r="A103" s="205"/>
      <c r="B103" s="81">
        <v>44.750000000016797</v>
      </c>
      <c r="C103" s="80">
        <v>10.4</v>
      </c>
      <c r="D103" s="82"/>
      <c r="E103" s="80">
        <v>10</v>
      </c>
      <c r="F103" s="82"/>
      <c r="G103" s="83" t="s">
        <v>792</v>
      </c>
    </row>
    <row r="104" spans="1:7" ht="15" x14ac:dyDescent="0.2">
      <c r="A104" s="205"/>
      <c r="B104" s="81">
        <v>44.916666666683703</v>
      </c>
      <c r="C104" s="83">
        <v>13</v>
      </c>
      <c r="D104" s="82"/>
      <c r="E104" s="83">
        <v>12</v>
      </c>
      <c r="F104" s="82"/>
      <c r="G104" s="83" t="s">
        <v>157</v>
      </c>
    </row>
    <row r="105" spans="1:7" ht="15" x14ac:dyDescent="0.2">
      <c r="A105" s="205">
        <v>43486</v>
      </c>
      <c r="B105" s="81">
        <v>45.083333333350602</v>
      </c>
      <c r="C105" s="80">
        <v>12.5</v>
      </c>
      <c r="D105" s="82"/>
      <c r="E105" s="80">
        <v>10</v>
      </c>
      <c r="F105" s="82"/>
      <c r="G105" s="83" t="s">
        <v>157</v>
      </c>
    </row>
    <row r="106" spans="1:7" ht="15" x14ac:dyDescent="0.2">
      <c r="A106" s="205"/>
      <c r="B106" s="81">
        <v>45.250000000017501</v>
      </c>
      <c r="C106" s="80">
        <v>13.4</v>
      </c>
      <c r="D106" s="82"/>
      <c r="E106" s="80">
        <v>10</v>
      </c>
      <c r="F106" s="82"/>
      <c r="G106" s="83" t="s">
        <v>157</v>
      </c>
    </row>
    <row r="107" spans="1:7" ht="15" x14ac:dyDescent="0.2">
      <c r="A107" s="205"/>
      <c r="B107" s="81">
        <v>44.416666666683</v>
      </c>
      <c r="C107" s="80">
        <v>11.2</v>
      </c>
      <c r="D107" s="82"/>
      <c r="E107" s="92">
        <v>10</v>
      </c>
      <c r="F107" s="82"/>
      <c r="G107" s="83" t="s">
        <v>277</v>
      </c>
    </row>
    <row r="108" spans="1:7" ht="15" x14ac:dyDescent="0.2">
      <c r="A108" s="205"/>
      <c r="B108" s="81">
        <v>44.583333333349898</v>
      </c>
      <c r="C108" s="80">
        <v>12.4</v>
      </c>
      <c r="D108" s="82"/>
      <c r="E108" s="92">
        <v>10</v>
      </c>
      <c r="F108" s="82"/>
      <c r="G108" s="83" t="s">
        <v>277</v>
      </c>
    </row>
    <row r="109" spans="1:7" ht="15" x14ac:dyDescent="0.2">
      <c r="A109" s="205"/>
      <c r="B109" s="81">
        <v>44.750000000016797</v>
      </c>
      <c r="C109" s="80">
        <v>13</v>
      </c>
      <c r="D109" s="82"/>
      <c r="E109" s="92">
        <v>10</v>
      </c>
      <c r="F109" s="82"/>
      <c r="G109" s="83" t="s">
        <v>277</v>
      </c>
    </row>
    <row r="110" spans="1:7" ht="15" x14ac:dyDescent="0.2">
      <c r="A110" s="205"/>
      <c r="B110" s="81">
        <v>44.916666666683703</v>
      </c>
      <c r="C110" s="80">
        <v>15.6</v>
      </c>
      <c r="D110" s="82"/>
      <c r="E110" s="80">
        <v>10</v>
      </c>
      <c r="F110" s="82"/>
      <c r="G110" s="83" t="s">
        <v>330</v>
      </c>
    </row>
    <row r="111" spans="1:7" ht="15" x14ac:dyDescent="0.2">
      <c r="A111" s="205">
        <v>43487</v>
      </c>
      <c r="B111" s="81">
        <v>45.083333333350602</v>
      </c>
      <c r="C111" s="80">
        <v>15.3</v>
      </c>
      <c r="D111" s="82"/>
      <c r="E111" s="80">
        <v>10</v>
      </c>
      <c r="F111" s="82"/>
      <c r="G111" s="83" t="s">
        <v>330</v>
      </c>
    </row>
    <row r="112" spans="1:7" ht="15" x14ac:dyDescent="0.2">
      <c r="A112" s="205"/>
      <c r="B112" s="81">
        <v>45.250000000017501</v>
      </c>
      <c r="C112" s="83">
        <v>15</v>
      </c>
      <c r="D112" s="82"/>
      <c r="E112" s="80">
        <v>10</v>
      </c>
      <c r="F112" s="82"/>
      <c r="G112" s="83" t="s">
        <v>330</v>
      </c>
    </row>
    <row r="113" spans="1:7" ht="15" x14ac:dyDescent="0.2">
      <c r="A113" s="205"/>
      <c r="B113" s="81">
        <v>44.416666666683</v>
      </c>
      <c r="C113" s="80">
        <v>18.5</v>
      </c>
      <c r="D113" s="82"/>
      <c r="E113" s="80">
        <v>10</v>
      </c>
      <c r="F113" s="82"/>
      <c r="G113" s="83" t="s">
        <v>157</v>
      </c>
    </row>
    <row r="114" spans="1:7" ht="15" x14ac:dyDescent="0.2">
      <c r="A114" s="205"/>
      <c r="B114" s="81">
        <v>44.583333333349898</v>
      </c>
      <c r="C114" s="80">
        <v>21.5</v>
      </c>
      <c r="D114" s="82"/>
      <c r="E114" s="80">
        <v>10</v>
      </c>
      <c r="F114" s="82"/>
      <c r="G114" s="83" t="s">
        <v>157</v>
      </c>
    </row>
    <row r="115" spans="1:7" ht="15" x14ac:dyDescent="0.2">
      <c r="A115" s="205"/>
      <c r="B115" s="81">
        <v>44.750000000016797</v>
      </c>
      <c r="C115" s="80">
        <v>20.5</v>
      </c>
      <c r="D115" s="82"/>
      <c r="E115" s="80">
        <v>10</v>
      </c>
      <c r="F115" s="82"/>
      <c r="G115" s="83" t="s">
        <v>157</v>
      </c>
    </row>
    <row r="116" spans="1:7" ht="15" x14ac:dyDescent="0.2">
      <c r="A116" s="205"/>
      <c r="B116" s="81">
        <v>44.916666666683703</v>
      </c>
      <c r="C116" s="83">
        <v>15.6</v>
      </c>
      <c r="D116" s="82"/>
      <c r="E116" s="83">
        <v>10</v>
      </c>
      <c r="F116" s="82"/>
      <c r="G116" s="83" t="s">
        <v>277</v>
      </c>
    </row>
    <row r="117" spans="1:7" ht="15" x14ac:dyDescent="0.2">
      <c r="A117" s="205">
        <v>43488</v>
      </c>
      <c r="B117" s="81">
        <v>45.083333333350602</v>
      </c>
      <c r="C117" s="80">
        <v>16</v>
      </c>
      <c r="D117" s="82"/>
      <c r="E117" s="83">
        <v>10</v>
      </c>
      <c r="F117" s="82"/>
      <c r="G117" s="83" t="s">
        <v>277</v>
      </c>
    </row>
    <row r="118" spans="1:7" ht="15" x14ac:dyDescent="0.2">
      <c r="A118" s="205"/>
      <c r="B118" s="81">
        <v>45.250000000017501</v>
      </c>
      <c r="C118" s="80">
        <v>17</v>
      </c>
      <c r="D118" s="82"/>
      <c r="E118" s="83">
        <v>10</v>
      </c>
      <c r="F118" s="82"/>
      <c r="G118" s="83" t="s">
        <v>277</v>
      </c>
    </row>
    <row r="119" spans="1:7" ht="15" x14ac:dyDescent="0.2">
      <c r="A119" s="205"/>
      <c r="B119" s="81">
        <v>44.416666666683</v>
      </c>
      <c r="C119" s="80">
        <v>17.600000000000001</v>
      </c>
      <c r="D119" s="82"/>
      <c r="E119" s="80">
        <v>10</v>
      </c>
      <c r="F119" s="82"/>
      <c r="G119" s="83" t="s">
        <v>330</v>
      </c>
    </row>
    <row r="120" spans="1:7" ht="15" x14ac:dyDescent="0.2">
      <c r="A120" s="205"/>
      <c r="B120" s="81">
        <v>44.583333333349898</v>
      </c>
      <c r="C120" s="80">
        <v>18.2</v>
      </c>
      <c r="D120" s="82"/>
      <c r="E120" s="80">
        <v>10</v>
      </c>
      <c r="F120" s="82"/>
      <c r="G120" s="83" t="s">
        <v>330</v>
      </c>
    </row>
    <row r="121" spans="1:7" ht="15" x14ac:dyDescent="0.2">
      <c r="A121" s="205"/>
      <c r="B121" s="81">
        <v>44.750000000016797</v>
      </c>
      <c r="C121" s="80">
        <v>17.5</v>
      </c>
      <c r="D121" s="82"/>
      <c r="E121" s="80">
        <v>10</v>
      </c>
      <c r="F121" s="82"/>
      <c r="G121" s="83" t="s">
        <v>330</v>
      </c>
    </row>
    <row r="122" spans="1:7" ht="15" x14ac:dyDescent="0.2">
      <c r="A122" s="205"/>
      <c r="B122" s="81">
        <v>44.916666666683703</v>
      </c>
      <c r="C122" s="83">
        <v>16</v>
      </c>
      <c r="D122" s="82"/>
      <c r="E122" s="83">
        <v>10</v>
      </c>
      <c r="F122" s="82"/>
      <c r="G122" s="83" t="s">
        <v>157</v>
      </c>
    </row>
    <row r="123" spans="1:7" ht="15" x14ac:dyDescent="0.2">
      <c r="A123" s="205">
        <v>43489</v>
      </c>
      <c r="B123" s="81">
        <v>45.083333333350602</v>
      </c>
      <c r="C123" s="80">
        <v>14.7</v>
      </c>
      <c r="D123" s="82"/>
      <c r="E123" s="80">
        <v>12</v>
      </c>
      <c r="F123" s="82"/>
      <c r="G123" s="83" t="s">
        <v>157</v>
      </c>
    </row>
    <row r="124" spans="1:7" ht="15" x14ac:dyDescent="0.2">
      <c r="A124" s="205"/>
      <c r="B124" s="81">
        <v>45.250000000017501</v>
      </c>
      <c r="C124" s="80">
        <v>15</v>
      </c>
      <c r="D124" s="82"/>
      <c r="E124" s="80">
        <v>11</v>
      </c>
      <c r="F124" s="82"/>
      <c r="G124" s="83" t="s">
        <v>157</v>
      </c>
    </row>
    <row r="125" spans="1:7" ht="15" x14ac:dyDescent="0.2">
      <c r="A125" s="205"/>
      <c r="B125" s="81">
        <v>44.416666666683</v>
      </c>
      <c r="C125" s="80"/>
      <c r="D125" s="82"/>
      <c r="E125" s="80"/>
      <c r="F125" s="82"/>
      <c r="G125" s="83"/>
    </row>
    <row r="126" spans="1:7" ht="15" x14ac:dyDescent="0.2">
      <c r="A126" s="205"/>
      <c r="B126" s="81">
        <v>44.583333333349898</v>
      </c>
      <c r="C126" s="80"/>
      <c r="D126" s="82"/>
      <c r="E126" s="80"/>
      <c r="F126" s="82"/>
      <c r="G126" s="83"/>
    </row>
    <row r="127" spans="1:7" ht="15" x14ac:dyDescent="0.2">
      <c r="A127" s="205"/>
      <c r="B127" s="81">
        <v>44.750000000016797</v>
      </c>
      <c r="C127" s="80"/>
      <c r="D127" s="82"/>
      <c r="E127" s="80"/>
      <c r="F127" s="82"/>
      <c r="G127" s="83"/>
    </row>
    <row r="128" spans="1:7" ht="15" x14ac:dyDescent="0.2">
      <c r="A128" s="205"/>
      <c r="B128" s="81">
        <v>44.916666666683703</v>
      </c>
      <c r="C128" s="83"/>
      <c r="D128" s="82"/>
      <c r="E128" s="83"/>
      <c r="F128" s="82"/>
      <c r="G128" s="83"/>
    </row>
    <row r="129" spans="1:7" ht="15" x14ac:dyDescent="0.2">
      <c r="A129" s="205">
        <v>43490</v>
      </c>
      <c r="B129" s="81">
        <v>45.083333333350602</v>
      </c>
      <c r="C129" s="80"/>
      <c r="D129" s="82"/>
      <c r="E129" s="80"/>
      <c r="F129" s="82"/>
      <c r="G129" s="83"/>
    </row>
    <row r="130" spans="1:7" ht="15" x14ac:dyDescent="0.2">
      <c r="A130" s="205"/>
      <c r="B130" s="81">
        <v>45.250000000017501</v>
      </c>
      <c r="C130" s="80"/>
      <c r="D130" s="82"/>
      <c r="E130" s="80"/>
      <c r="F130" s="82"/>
      <c r="G130" s="83"/>
    </row>
    <row r="131" spans="1:7" ht="15" x14ac:dyDescent="0.2">
      <c r="A131" s="205"/>
      <c r="B131" s="81">
        <v>44.416666666683</v>
      </c>
      <c r="C131" s="80"/>
      <c r="D131" s="82"/>
      <c r="E131" s="80"/>
      <c r="F131" s="82"/>
      <c r="G131" s="83"/>
    </row>
    <row r="132" spans="1:7" ht="15" x14ac:dyDescent="0.2">
      <c r="A132" s="205"/>
      <c r="B132" s="81">
        <v>44.583333333349898</v>
      </c>
      <c r="C132" s="80"/>
      <c r="D132" s="82"/>
      <c r="E132" s="80"/>
      <c r="F132" s="82"/>
      <c r="G132" s="83"/>
    </row>
    <row r="133" spans="1:7" ht="15" x14ac:dyDescent="0.2">
      <c r="A133" s="205"/>
      <c r="B133" s="81">
        <v>44.750000000016797</v>
      </c>
      <c r="C133" s="80"/>
      <c r="D133" s="82"/>
      <c r="E133" s="80"/>
      <c r="F133" s="82"/>
      <c r="G133" s="83"/>
    </row>
    <row r="134" spans="1:7" ht="15" x14ac:dyDescent="0.2">
      <c r="A134" s="205"/>
      <c r="B134" s="81">
        <v>44.916666666683703</v>
      </c>
      <c r="C134" s="83"/>
      <c r="D134" s="82"/>
      <c r="E134" s="83"/>
      <c r="F134" s="82"/>
      <c r="G134" s="83"/>
    </row>
    <row r="135" spans="1:7" ht="15" x14ac:dyDescent="0.2">
      <c r="A135" s="205">
        <v>43491</v>
      </c>
      <c r="B135" s="81">
        <v>45.083333333350602</v>
      </c>
      <c r="C135" s="80"/>
      <c r="D135" s="82"/>
      <c r="E135" s="80"/>
      <c r="F135" s="82"/>
      <c r="G135" s="83"/>
    </row>
    <row r="136" spans="1:7" ht="15" x14ac:dyDescent="0.2">
      <c r="A136" s="205"/>
      <c r="B136" s="81">
        <v>45.250000000017501</v>
      </c>
      <c r="C136" s="80"/>
      <c r="D136" s="82"/>
      <c r="E136" s="80"/>
      <c r="F136" s="82"/>
      <c r="G136" s="83"/>
    </row>
    <row r="137" spans="1:7" ht="15" x14ac:dyDescent="0.2">
      <c r="A137" s="205"/>
      <c r="B137" s="81">
        <v>44.416666666683</v>
      </c>
      <c r="C137" s="92"/>
      <c r="D137" s="82"/>
      <c r="E137" s="92"/>
      <c r="F137" s="82"/>
      <c r="G137" s="83"/>
    </row>
    <row r="138" spans="1:7" ht="15" x14ac:dyDescent="0.2">
      <c r="A138" s="205"/>
      <c r="B138" s="81">
        <v>44.583333333349898</v>
      </c>
      <c r="C138" s="92"/>
      <c r="D138" s="82"/>
      <c r="E138" s="92"/>
      <c r="F138" s="82"/>
      <c r="G138" s="83"/>
    </row>
    <row r="139" spans="1:7" ht="15" x14ac:dyDescent="0.2">
      <c r="A139" s="205"/>
      <c r="B139" s="81">
        <v>44.750000000016797</v>
      </c>
      <c r="C139" s="92"/>
      <c r="D139" s="82"/>
      <c r="E139" s="92"/>
      <c r="F139" s="82"/>
      <c r="G139" s="83"/>
    </row>
    <row r="140" spans="1:7" ht="15" x14ac:dyDescent="0.2">
      <c r="A140" s="205"/>
      <c r="B140" s="81">
        <v>44.916666666683703</v>
      </c>
      <c r="C140" s="83"/>
      <c r="D140" s="82"/>
      <c r="E140" s="83"/>
      <c r="F140" s="82"/>
      <c r="G140" s="83"/>
    </row>
    <row r="141" spans="1:7" ht="15" x14ac:dyDescent="0.2">
      <c r="A141" s="205">
        <v>43492</v>
      </c>
      <c r="B141" s="81">
        <v>45.083333333350602</v>
      </c>
      <c r="C141" s="80"/>
      <c r="D141" s="82"/>
      <c r="E141" s="80"/>
      <c r="F141" s="82"/>
      <c r="G141" s="83"/>
    </row>
    <row r="142" spans="1:7" ht="15" x14ac:dyDescent="0.2">
      <c r="A142" s="205"/>
      <c r="B142" s="81">
        <v>45.250000000017501</v>
      </c>
      <c r="C142" s="80"/>
      <c r="D142" s="82"/>
      <c r="E142" s="80"/>
      <c r="F142" s="82"/>
      <c r="G142" s="83"/>
    </row>
    <row r="143" spans="1:7" ht="15" x14ac:dyDescent="0.2">
      <c r="A143" s="205"/>
      <c r="B143" s="81">
        <v>44.416666666683</v>
      </c>
      <c r="C143" s="80"/>
      <c r="D143" s="82"/>
      <c r="E143" s="80"/>
      <c r="F143" s="82"/>
      <c r="G143" s="83"/>
    </row>
    <row r="144" spans="1:7" ht="15" x14ac:dyDescent="0.2">
      <c r="A144" s="205"/>
      <c r="B144" s="81">
        <v>44.583333333349898</v>
      </c>
      <c r="C144" s="80"/>
      <c r="D144" s="82"/>
      <c r="E144" s="80"/>
      <c r="F144" s="82"/>
      <c r="G144" s="83"/>
    </row>
    <row r="145" spans="1:7" ht="15" x14ac:dyDescent="0.2">
      <c r="A145" s="205"/>
      <c r="B145" s="81">
        <v>44.750000000016797</v>
      </c>
      <c r="C145" s="80"/>
      <c r="D145" s="82"/>
      <c r="E145" s="80"/>
      <c r="F145" s="82"/>
      <c r="G145" s="83"/>
    </row>
    <row r="146" spans="1:7" ht="15" x14ac:dyDescent="0.2">
      <c r="A146" s="205"/>
      <c r="B146" s="81">
        <v>44.916666666683703</v>
      </c>
      <c r="C146" s="83"/>
      <c r="D146" s="82"/>
      <c r="E146" s="83"/>
      <c r="F146" s="82"/>
      <c r="G146" s="83"/>
    </row>
    <row r="147" spans="1:7" ht="15" x14ac:dyDescent="0.2">
      <c r="A147" s="205">
        <v>43493</v>
      </c>
      <c r="B147" s="81">
        <v>45.083333333350602</v>
      </c>
      <c r="C147" s="92"/>
      <c r="D147" s="82"/>
      <c r="E147" s="92"/>
      <c r="F147" s="82"/>
      <c r="G147" s="83"/>
    </row>
    <row r="148" spans="1:7" ht="15" x14ac:dyDescent="0.2">
      <c r="A148" s="205"/>
      <c r="B148" s="81">
        <v>45.250000000017501</v>
      </c>
      <c r="C148" s="92"/>
      <c r="D148" s="82"/>
      <c r="E148" s="92"/>
      <c r="F148" s="82"/>
      <c r="G148" s="83"/>
    </row>
    <row r="149" spans="1:7" ht="15" x14ac:dyDescent="0.2">
      <c r="A149" s="205"/>
      <c r="B149" s="81">
        <v>44.416666666683</v>
      </c>
      <c r="C149" s="80"/>
      <c r="D149" s="82"/>
      <c r="E149" s="80"/>
      <c r="F149" s="82"/>
      <c r="G149" s="83"/>
    </row>
    <row r="150" spans="1:7" ht="15" x14ac:dyDescent="0.2">
      <c r="A150" s="205"/>
      <c r="B150" s="81">
        <v>44.583333333349898</v>
      </c>
      <c r="C150" s="80"/>
      <c r="D150" s="82"/>
      <c r="E150" s="80"/>
      <c r="F150" s="82"/>
      <c r="G150" s="83"/>
    </row>
    <row r="151" spans="1:7" ht="15" x14ac:dyDescent="0.2">
      <c r="A151" s="205"/>
      <c r="B151" s="81">
        <v>44.750000000016797</v>
      </c>
      <c r="C151" s="80"/>
      <c r="D151" s="82"/>
      <c r="E151" s="80"/>
      <c r="F151" s="82"/>
      <c r="G151" s="83"/>
    </row>
    <row r="152" spans="1:7" ht="15" x14ac:dyDescent="0.2">
      <c r="A152" s="205"/>
      <c r="B152" s="81">
        <v>44.916666666683703</v>
      </c>
      <c r="C152" s="83"/>
      <c r="D152" s="82"/>
      <c r="E152" s="83"/>
      <c r="F152" s="82"/>
      <c r="G152" s="83"/>
    </row>
    <row r="153" spans="1:7" ht="15" x14ac:dyDescent="0.2">
      <c r="A153" s="205">
        <v>43494</v>
      </c>
      <c r="B153" s="81">
        <v>45.083333333350602</v>
      </c>
      <c r="C153" s="80"/>
      <c r="D153" s="82"/>
      <c r="E153" s="80"/>
      <c r="F153" s="82"/>
      <c r="G153" s="83"/>
    </row>
    <row r="154" spans="1:7" ht="15" x14ac:dyDescent="0.2">
      <c r="A154" s="205"/>
      <c r="B154" s="81">
        <v>45.250000000017501</v>
      </c>
      <c r="C154" s="80"/>
      <c r="D154" s="82"/>
      <c r="E154" s="80"/>
      <c r="F154" s="82"/>
      <c r="G154" s="83"/>
    </row>
    <row r="155" spans="1:7" ht="15" x14ac:dyDescent="0.2">
      <c r="A155" s="205"/>
      <c r="B155" s="81">
        <v>44.416666666683</v>
      </c>
      <c r="C155" s="80"/>
      <c r="D155" s="82"/>
      <c r="E155" s="80"/>
      <c r="F155" s="82"/>
      <c r="G155" s="83"/>
    </row>
    <row r="156" spans="1:7" ht="15" x14ac:dyDescent="0.2">
      <c r="A156" s="205"/>
      <c r="B156" s="81">
        <v>44.583333333349898</v>
      </c>
      <c r="C156" s="80"/>
      <c r="D156" s="82"/>
      <c r="E156" s="80"/>
      <c r="F156" s="82"/>
      <c r="G156" s="83"/>
    </row>
    <row r="157" spans="1:7" ht="15" x14ac:dyDescent="0.2">
      <c r="A157" s="205"/>
      <c r="B157" s="81">
        <v>44.750000000016797</v>
      </c>
      <c r="C157" s="80"/>
      <c r="D157" s="82"/>
      <c r="E157" s="80"/>
      <c r="F157" s="82"/>
      <c r="G157" s="83"/>
    </row>
    <row r="158" spans="1:7" ht="15" x14ac:dyDescent="0.2">
      <c r="A158" s="205"/>
      <c r="B158" s="81">
        <v>44.916666666683703</v>
      </c>
      <c r="C158" s="83"/>
      <c r="D158" s="82"/>
      <c r="E158" s="83"/>
      <c r="F158" s="82"/>
      <c r="G158" s="83"/>
    </row>
    <row r="159" spans="1:7" ht="15" x14ac:dyDescent="0.2">
      <c r="A159" s="205">
        <v>43495</v>
      </c>
      <c r="B159" s="81">
        <v>45.083333333350602</v>
      </c>
      <c r="C159" s="80"/>
      <c r="D159" s="82"/>
      <c r="E159" s="80"/>
      <c r="F159" s="82"/>
      <c r="G159" s="83"/>
    </row>
    <row r="160" spans="1:7" ht="15" x14ac:dyDescent="0.2">
      <c r="A160" s="205"/>
      <c r="B160" s="81">
        <v>45.250000000017501</v>
      </c>
      <c r="C160" s="80"/>
      <c r="D160" s="82"/>
      <c r="E160" s="80"/>
      <c r="F160" s="82"/>
      <c r="G160" s="83"/>
    </row>
    <row r="161" spans="1:7" ht="15" x14ac:dyDescent="0.2">
      <c r="A161" s="205"/>
      <c r="B161" s="81">
        <v>44.416666666683</v>
      </c>
      <c r="C161" s="80"/>
      <c r="D161" s="82"/>
      <c r="E161" s="80"/>
      <c r="F161" s="82"/>
      <c r="G161" s="83"/>
    </row>
    <row r="162" spans="1:7" ht="15" x14ac:dyDescent="0.2">
      <c r="A162" s="205"/>
      <c r="B162" s="81">
        <v>44.583333333349898</v>
      </c>
      <c r="C162" s="80"/>
      <c r="D162" s="82"/>
      <c r="E162" s="92"/>
      <c r="F162" s="82"/>
      <c r="G162" s="83"/>
    </row>
    <row r="163" spans="1:7" ht="15" x14ac:dyDescent="0.2">
      <c r="A163" s="205"/>
      <c r="B163" s="81">
        <v>44.750000000016797</v>
      </c>
      <c r="C163" s="80"/>
      <c r="D163" s="82"/>
      <c r="E163" s="92"/>
      <c r="F163" s="82"/>
      <c r="G163" s="83"/>
    </row>
    <row r="164" spans="1:7" ht="15" x14ac:dyDescent="0.2">
      <c r="A164" s="205"/>
      <c r="B164" s="81">
        <v>44.916666666683703</v>
      </c>
      <c r="C164" s="83"/>
      <c r="D164" s="82"/>
      <c r="E164" s="83"/>
      <c r="F164" s="82"/>
      <c r="G164" s="83"/>
    </row>
    <row r="165" spans="1:7" ht="15" x14ac:dyDescent="0.2">
      <c r="A165" s="205">
        <v>43496</v>
      </c>
      <c r="B165" s="81">
        <v>45.083333333350602</v>
      </c>
      <c r="C165" s="80"/>
      <c r="D165" s="82"/>
      <c r="E165" s="80"/>
      <c r="F165" s="82"/>
      <c r="G165" s="83"/>
    </row>
    <row r="166" spans="1:7" ht="15" x14ac:dyDescent="0.2">
      <c r="A166" s="205"/>
      <c r="B166" s="81">
        <v>45.250000000017501</v>
      </c>
      <c r="C166" s="80"/>
      <c r="D166" s="82"/>
      <c r="E166" s="80"/>
      <c r="F166" s="82"/>
      <c r="G166" s="83"/>
    </row>
    <row r="167" spans="1:7" ht="15" x14ac:dyDescent="0.2">
      <c r="A167" s="205"/>
      <c r="B167" s="81">
        <v>44.416666666683</v>
      </c>
      <c r="C167" s="80"/>
      <c r="D167" s="82"/>
      <c r="E167" s="80"/>
      <c r="F167" s="82"/>
      <c r="G167" s="83"/>
    </row>
    <row r="168" spans="1:7" ht="15" x14ac:dyDescent="0.2">
      <c r="A168" s="205"/>
      <c r="B168" s="81">
        <v>44.583333333349898</v>
      </c>
      <c r="C168" s="80"/>
      <c r="D168" s="82"/>
      <c r="E168" s="80"/>
      <c r="F168" s="82"/>
      <c r="G168" s="83"/>
    </row>
    <row r="169" spans="1:7" ht="15" x14ac:dyDescent="0.2">
      <c r="A169" s="205"/>
      <c r="B169" s="81">
        <v>44.750000000016797</v>
      </c>
      <c r="C169" s="80"/>
      <c r="D169" s="82"/>
      <c r="E169" s="80"/>
      <c r="F169" s="82"/>
      <c r="G169" s="83"/>
    </row>
    <row r="170" spans="1:7" ht="15" x14ac:dyDescent="0.2">
      <c r="A170" s="205"/>
      <c r="B170" s="81">
        <v>44.916666666683703</v>
      </c>
      <c r="C170" s="83"/>
      <c r="D170" s="82"/>
      <c r="E170" s="83"/>
      <c r="F170" s="82"/>
      <c r="G170" s="83"/>
    </row>
    <row r="171" spans="1:7" ht="15" x14ac:dyDescent="0.2">
      <c r="A171" s="205"/>
      <c r="B171" s="81">
        <v>45.083333333350602</v>
      </c>
      <c r="C171" s="80"/>
      <c r="D171" s="82"/>
      <c r="E171" s="80"/>
      <c r="F171" s="82"/>
      <c r="G171" s="83"/>
    </row>
    <row r="172" spans="1:7" ht="15" x14ac:dyDescent="0.2">
      <c r="A172" s="205"/>
      <c r="B172" s="81">
        <v>45.250000000017501</v>
      </c>
      <c r="C172" s="80"/>
      <c r="D172" s="82"/>
      <c r="E172" s="80"/>
      <c r="F172" s="82"/>
      <c r="G172" s="83"/>
    </row>
    <row r="173" spans="1:7" ht="15" x14ac:dyDescent="0.2">
      <c r="A173" s="205"/>
      <c r="B173" s="81">
        <v>44.416666666683</v>
      </c>
      <c r="C173" s="83"/>
      <c r="D173" s="82"/>
      <c r="E173" s="83"/>
      <c r="F173" s="82"/>
      <c r="G173" s="83"/>
    </row>
    <row r="174" spans="1:7" ht="15" x14ac:dyDescent="0.2">
      <c r="A174" s="205"/>
      <c r="B174" s="81">
        <v>44.583333333349898</v>
      </c>
      <c r="C174" s="80"/>
      <c r="D174" s="82"/>
      <c r="E174" s="80"/>
      <c r="F174" s="82"/>
      <c r="G174" s="83"/>
    </row>
    <row r="175" spans="1:7" ht="15" x14ac:dyDescent="0.2">
      <c r="A175" s="205"/>
      <c r="B175" s="81">
        <v>44.750000000016797</v>
      </c>
      <c r="C175" s="94"/>
      <c r="D175" s="95"/>
      <c r="E175" s="94"/>
      <c r="F175" s="95"/>
      <c r="G175" s="96"/>
    </row>
    <row r="176" spans="1:7" ht="15" x14ac:dyDescent="0.2">
      <c r="A176" s="205"/>
      <c r="B176" s="81">
        <v>44.916666666683703</v>
      </c>
      <c r="C176" s="83"/>
      <c r="D176" s="82"/>
      <c r="E176" s="83"/>
      <c r="F176" s="82"/>
      <c r="G176" s="83"/>
    </row>
    <row r="177" spans="1:7" ht="15" x14ac:dyDescent="0.2">
      <c r="A177" s="205"/>
      <c r="B177" s="81">
        <v>45.083333333350602</v>
      </c>
      <c r="C177" s="80"/>
      <c r="D177" s="82"/>
      <c r="E177" s="80"/>
      <c r="F177" s="82"/>
      <c r="G177" s="83"/>
    </row>
    <row r="178" spans="1:7" ht="15" x14ac:dyDescent="0.2">
      <c r="A178" s="205"/>
      <c r="B178" s="81">
        <v>45.250000000017501</v>
      </c>
      <c r="C178" s="94"/>
      <c r="D178" s="95"/>
      <c r="E178" s="94"/>
      <c r="F178" s="95"/>
      <c r="G178" s="96"/>
    </row>
    <row r="179" spans="1:7" ht="15" x14ac:dyDescent="0.2">
      <c r="A179" s="205"/>
      <c r="B179" s="81">
        <v>44.416666666683</v>
      </c>
      <c r="C179" s="80"/>
      <c r="D179" s="82"/>
      <c r="E179" s="80"/>
      <c r="F179" s="82"/>
      <c r="G179" s="83"/>
    </row>
    <row r="180" spans="1:7" ht="15" x14ac:dyDescent="0.2">
      <c r="A180" s="205"/>
      <c r="B180" s="81">
        <v>44.583333333349898</v>
      </c>
      <c r="C180" s="80"/>
      <c r="D180" s="82"/>
      <c r="E180" s="80"/>
      <c r="F180" s="82"/>
      <c r="G180" s="83"/>
    </row>
    <row r="181" spans="1:7" ht="15" x14ac:dyDescent="0.2">
      <c r="A181" s="205"/>
      <c r="B181" s="81">
        <v>44.750000000016797</v>
      </c>
      <c r="C181" s="97"/>
      <c r="D181" s="82"/>
      <c r="E181" s="80"/>
      <c r="F181" s="82"/>
      <c r="G181" s="83"/>
    </row>
    <row r="182" spans="1:7" ht="15" x14ac:dyDescent="0.2">
      <c r="A182" s="205"/>
      <c r="B182" s="81">
        <v>44.916666666683703</v>
      </c>
      <c r="C182" s="80"/>
      <c r="D182" s="82"/>
      <c r="E182" s="83"/>
      <c r="F182" s="82"/>
      <c r="G182" s="83"/>
    </row>
    <row r="183" spans="1:7" ht="15" x14ac:dyDescent="0.2">
      <c r="A183" s="205"/>
      <c r="B183" s="81">
        <v>45.083333333350602</v>
      </c>
      <c r="C183" s="80"/>
      <c r="D183" s="82"/>
      <c r="E183" s="80"/>
      <c r="F183" s="82"/>
      <c r="G183" s="83"/>
    </row>
    <row r="184" spans="1:7" ht="15" x14ac:dyDescent="0.2">
      <c r="A184" s="205"/>
      <c r="B184" s="81">
        <v>45.250000000017501</v>
      </c>
      <c r="C184" s="80"/>
      <c r="D184" s="82"/>
      <c r="E184" s="80"/>
      <c r="F184" s="82"/>
      <c r="G184" s="83"/>
    </row>
    <row r="185" spans="1:7" ht="15" x14ac:dyDescent="0.2">
      <c r="A185" s="205"/>
      <c r="B185" s="81">
        <v>44.416666666683</v>
      </c>
      <c r="C185" s="80"/>
      <c r="D185" s="82"/>
      <c r="E185" s="80"/>
      <c r="F185" s="82"/>
      <c r="G185" s="83"/>
    </row>
    <row r="186" spans="1:7" ht="15" x14ac:dyDescent="0.2">
      <c r="A186" s="205"/>
      <c r="B186" s="81">
        <v>44.583333333349898</v>
      </c>
      <c r="C186" s="80"/>
      <c r="D186" s="82"/>
      <c r="E186" s="80"/>
      <c r="F186" s="82"/>
      <c r="G186" s="83"/>
    </row>
    <row r="187" spans="1:7" ht="15" x14ac:dyDescent="0.2">
      <c r="A187" s="205"/>
      <c r="B187" s="81">
        <v>44.750000000016797</v>
      </c>
      <c r="C187" s="80"/>
      <c r="D187" s="82"/>
      <c r="E187" s="80"/>
      <c r="F187" s="82"/>
      <c r="G187" s="83"/>
    </row>
    <row r="188" spans="1:7" ht="15" x14ac:dyDescent="0.2">
      <c r="A188" s="205"/>
      <c r="B188" s="81">
        <v>44.916666666683703</v>
      </c>
      <c r="C188" s="83"/>
      <c r="D188" s="82"/>
      <c r="E188" s="83"/>
      <c r="F188" s="82"/>
      <c r="G188" s="83"/>
    </row>
    <row r="189" spans="1:7" ht="15" x14ac:dyDescent="0.2">
      <c r="A189" s="205"/>
      <c r="B189" s="81">
        <v>45.083333333350602</v>
      </c>
      <c r="C189" s="80"/>
      <c r="D189" s="82"/>
      <c r="E189" s="80"/>
      <c r="F189" s="82"/>
      <c r="G189" s="83"/>
    </row>
    <row r="190" spans="1:7" ht="15" x14ac:dyDescent="0.2">
      <c r="A190" s="205"/>
      <c r="B190" s="81">
        <v>45.250000000017501</v>
      </c>
      <c r="C190" s="80"/>
      <c r="D190" s="82"/>
      <c r="E190" s="80"/>
      <c r="F190" s="82"/>
      <c r="G190" s="83"/>
    </row>
    <row r="191" spans="1:7" ht="15" x14ac:dyDescent="0.2">
      <c r="A191" s="205"/>
      <c r="B191" s="81">
        <v>44.416666666683</v>
      </c>
      <c r="C191" s="80"/>
      <c r="D191" s="82"/>
      <c r="E191" s="80"/>
      <c r="F191" s="82"/>
      <c r="G191" s="83"/>
    </row>
    <row r="192" spans="1:7" ht="15" x14ac:dyDescent="0.2">
      <c r="A192" s="205"/>
      <c r="B192" s="81">
        <v>44.583333333349898</v>
      </c>
      <c r="C192" s="80"/>
      <c r="D192" s="82"/>
      <c r="E192" s="80"/>
      <c r="F192" s="82"/>
      <c r="G192" s="83"/>
    </row>
    <row r="193" spans="1:7" ht="15" x14ac:dyDescent="0.2">
      <c r="A193" s="205"/>
      <c r="B193" s="81">
        <v>44.750000000016797</v>
      </c>
      <c r="C193" s="80"/>
      <c r="D193" s="82"/>
      <c r="E193" s="80"/>
      <c r="F193" s="82"/>
      <c r="G193" s="83"/>
    </row>
    <row r="194" spans="1:7" ht="15" x14ac:dyDescent="0.2">
      <c r="A194" s="205"/>
      <c r="B194" s="81">
        <v>44.916666666683703</v>
      </c>
      <c r="C194" s="83"/>
      <c r="D194" s="82"/>
      <c r="E194" s="83"/>
      <c r="F194" s="82"/>
      <c r="G194" s="83"/>
    </row>
    <row r="195" spans="1:7" ht="15" x14ac:dyDescent="0.2">
      <c r="A195" s="205"/>
      <c r="B195" s="81">
        <v>45.083333333350602</v>
      </c>
      <c r="C195" s="80"/>
      <c r="D195" s="82"/>
      <c r="E195" s="80"/>
      <c r="F195" s="82"/>
      <c r="G195" s="83"/>
    </row>
    <row r="196" spans="1:7" ht="15" x14ac:dyDescent="0.2">
      <c r="A196" s="205"/>
      <c r="B196" s="81">
        <v>45.250000000017501</v>
      </c>
      <c r="C196" s="80"/>
      <c r="D196" s="82"/>
      <c r="E196" s="80"/>
      <c r="F196" s="82"/>
      <c r="G196" s="83"/>
    </row>
    <row r="197" spans="1:7" ht="15" x14ac:dyDescent="0.2">
      <c r="A197" s="205"/>
      <c r="B197" s="81">
        <v>44.416666666683</v>
      </c>
      <c r="C197" s="80"/>
      <c r="D197" s="82"/>
      <c r="E197" s="80"/>
      <c r="F197" s="82"/>
      <c r="G197" s="83"/>
    </row>
    <row r="198" spans="1:7" ht="15" x14ac:dyDescent="0.2">
      <c r="A198" s="205"/>
      <c r="B198" s="81">
        <v>44.583333333349898</v>
      </c>
      <c r="C198" s="80"/>
      <c r="D198" s="82"/>
      <c r="E198" s="80"/>
      <c r="F198" s="82"/>
      <c r="G198" s="83"/>
    </row>
    <row r="199" spans="1:7" ht="15" x14ac:dyDescent="0.2">
      <c r="A199" s="205"/>
      <c r="B199" s="81">
        <v>44.750000000016797</v>
      </c>
      <c r="C199" s="80"/>
      <c r="D199" s="82"/>
      <c r="E199" s="80"/>
      <c r="F199" s="82"/>
      <c r="G199" s="83"/>
    </row>
    <row r="200" spans="1:7" ht="15" x14ac:dyDescent="0.2">
      <c r="A200" s="205"/>
      <c r="B200" s="81">
        <v>44.916666666683703</v>
      </c>
      <c r="C200" s="83"/>
      <c r="D200" s="82"/>
      <c r="E200" s="83"/>
      <c r="F200" s="82"/>
      <c r="G200" s="83"/>
    </row>
    <row r="201" spans="1:7" ht="15" x14ac:dyDescent="0.2">
      <c r="A201" s="205"/>
      <c r="B201" s="81">
        <v>45.083333333350602</v>
      </c>
      <c r="C201" s="80"/>
      <c r="D201" s="82"/>
      <c r="E201" s="80"/>
      <c r="F201" s="82"/>
      <c r="G201" s="83"/>
    </row>
    <row r="202" spans="1:7" ht="15" x14ac:dyDescent="0.2">
      <c r="A202" s="205"/>
      <c r="B202" s="81">
        <v>45.250000000017501</v>
      </c>
      <c r="C202" s="80"/>
      <c r="D202" s="82"/>
      <c r="E202" s="80"/>
      <c r="F202" s="82"/>
      <c r="G202" s="83"/>
    </row>
    <row r="203" spans="1:7" ht="15" x14ac:dyDescent="0.2">
      <c r="A203" s="205"/>
      <c r="B203" s="81">
        <v>44.416666666683</v>
      </c>
      <c r="C203" s="80"/>
      <c r="D203" s="82"/>
      <c r="E203" s="80"/>
      <c r="F203" s="82"/>
      <c r="G203" s="83"/>
    </row>
    <row r="204" spans="1:7" ht="15" x14ac:dyDescent="0.2">
      <c r="A204" s="205"/>
      <c r="B204" s="81">
        <v>44.583333333349898</v>
      </c>
      <c r="C204" s="80"/>
      <c r="D204" s="82"/>
      <c r="E204" s="80"/>
      <c r="F204" s="82"/>
      <c r="G204" s="83"/>
    </row>
    <row r="205" spans="1:7" ht="15" x14ac:dyDescent="0.2">
      <c r="A205" s="205"/>
      <c r="B205" s="81">
        <v>44.750000000016797</v>
      </c>
      <c r="C205" s="80"/>
      <c r="D205" s="82"/>
      <c r="E205" s="80"/>
      <c r="F205" s="82"/>
      <c r="G205" s="83"/>
    </row>
    <row r="206" spans="1:7" ht="15" x14ac:dyDescent="0.2">
      <c r="A206" s="205"/>
      <c r="B206" s="81">
        <v>44.916666666683703</v>
      </c>
      <c r="C206" s="83"/>
      <c r="D206" s="82"/>
      <c r="E206" s="83"/>
      <c r="F206" s="82"/>
      <c r="G206" s="83"/>
    </row>
    <row r="207" spans="1:7" ht="15" x14ac:dyDescent="0.2">
      <c r="A207" s="205"/>
      <c r="B207" s="81">
        <v>45.083333333350602</v>
      </c>
      <c r="C207" s="80"/>
      <c r="D207" s="82"/>
      <c r="E207" s="80"/>
      <c r="F207" s="82"/>
      <c r="G207" s="83"/>
    </row>
    <row r="208" spans="1:7" ht="15" x14ac:dyDescent="0.2">
      <c r="A208" s="205"/>
      <c r="B208" s="81">
        <v>45.250000000017501</v>
      </c>
      <c r="C208" s="80"/>
      <c r="D208" s="82"/>
      <c r="E208" s="80"/>
      <c r="F208" s="82"/>
      <c r="G208" s="83"/>
    </row>
    <row r="209" spans="1:7" ht="15" x14ac:dyDescent="0.2">
      <c r="A209" s="205"/>
      <c r="B209" s="81">
        <v>44.416666666683</v>
      </c>
      <c r="C209" s="80"/>
      <c r="D209" s="82"/>
      <c r="E209" s="80"/>
      <c r="F209" s="82"/>
      <c r="G209" s="83"/>
    </row>
    <row r="210" spans="1:7" ht="15" x14ac:dyDescent="0.2">
      <c r="A210" s="205"/>
      <c r="B210" s="81">
        <v>44.583333333349898</v>
      </c>
      <c r="C210" s="80"/>
      <c r="D210" s="82"/>
      <c r="E210" s="80"/>
      <c r="F210" s="82"/>
      <c r="G210" s="83"/>
    </row>
    <row r="211" spans="1:7" ht="15" x14ac:dyDescent="0.2">
      <c r="A211" s="205"/>
      <c r="B211" s="81">
        <v>44.750000000016797</v>
      </c>
      <c r="C211" s="80"/>
      <c r="D211" s="82"/>
      <c r="E211" s="80"/>
      <c r="F211" s="82"/>
      <c r="G211" s="83"/>
    </row>
    <row r="212" spans="1:7" ht="15" x14ac:dyDescent="0.2">
      <c r="A212" s="205"/>
      <c r="B212" s="81">
        <v>44.916666666683703</v>
      </c>
      <c r="C212" s="83"/>
      <c r="D212" s="82"/>
      <c r="E212" s="83"/>
      <c r="F212" s="82"/>
      <c r="G212" s="83"/>
    </row>
    <row r="213" spans="1:7" ht="15" x14ac:dyDescent="0.2">
      <c r="A213" s="205"/>
      <c r="B213" s="81">
        <v>45.083333333350602</v>
      </c>
      <c r="C213" s="80"/>
      <c r="D213" s="82"/>
      <c r="E213" s="80"/>
      <c r="F213" s="82"/>
      <c r="G213" s="83"/>
    </row>
    <row r="214" spans="1:7" ht="15" x14ac:dyDescent="0.2">
      <c r="A214" s="205"/>
      <c r="B214" s="81">
        <v>45.250000000017501</v>
      </c>
      <c r="C214" s="80"/>
      <c r="D214" s="82"/>
      <c r="E214" s="80"/>
      <c r="F214" s="82"/>
      <c r="G214" s="83"/>
    </row>
    <row r="215" spans="1:7" ht="15" x14ac:dyDescent="0.2">
      <c r="A215" s="205"/>
      <c r="B215" s="81">
        <v>44.416666666683</v>
      </c>
      <c r="C215" s="80"/>
      <c r="D215" s="82"/>
      <c r="E215" s="80"/>
      <c r="F215" s="82"/>
      <c r="G215" s="83"/>
    </row>
    <row r="216" spans="1:7" ht="15" x14ac:dyDescent="0.2">
      <c r="A216" s="205"/>
      <c r="B216" s="81">
        <v>44.583333333349898</v>
      </c>
      <c r="C216" s="80"/>
      <c r="D216" s="82"/>
      <c r="E216" s="80"/>
      <c r="F216" s="82"/>
      <c r="G216" s="83"/>
    </row>
    <row r="217" spans="1:7" ht="15" x14ac:dyDescent="0.2">
      <c r="A217" s="205"/>
      <c r="B217" s="81">
        <v>44.750000000016797</v>
      </c>
      <c r="C217" s="80"/>
      <c r="D217" s="82"/>
      <c r="E217" s="80"/>
      <c r="F217" s="82"/>
      <c r="G217" s="83"/>
    </row>
    <row r="218" spans="1:7" ht="15" x14ac:dyDescent="0.2">
      <c r="A218" s="205"/>
      <c r="B218" s="81">
        <v>44.916666666683703</v>
      </c>
      <c r="C218" s="83"/>
      <c r="D218" s="82"/>
      <c r="E218" s="83"/>
      <c r="F218" s="82"/>
      <c r="G218" s="83"/>
    </row>
    <row r="219" spans="1:7" ht="15" x14ac:dyDescent="0.2">
      <c r="A219" s="205"/>
      <c r="B219" s="81">
        <v>45.083333333350602</v>
      </c>
      <c r="C219" s="80"/>
      <c r="D219" s="82"/>
      <c r="E219" s="80"/>
      <c r="F219" s="82"/>
      <c r="G219" s="83"/>
    </row>
    <row r="220" spans="1:7" ht="15" x14ac:dyDescent="0.2">
      <c r="A220" s="205"/>
      <c r="B220" s="81">
        <v>45.250000000017501</v>
      </c>
      <c r="C220" s="80"/>
      <c r="D220" s="82"/>
      <c r="E220" s="80"/>
      <c r="F220" s="82"/>
      <c r="G220" s="83"/>
    </row>
    <row r="221" spans="1:7" ht="15" x14ac:dyDescent="0.2">
      <c r="A221" s="205"/>
      <c r="B221" s="81">
        <v>44.416666666683</v>
      </c>
      <c r="C221" s="80"/>
      <c r="D221" s="82"/>
      <c r="E221" s="80"/>
      <c r="F221" s="82"/>
      <c r="G221" s="83"/>
    </row>
    <row r="222" spans="1:7" ht="15" x14ac:dyDescent="0.2">
      <c r="A222" s="205"/>
      <c r="B222" s="81">
        <v>44.583333333349898</v>
      </c>
      <c r="C222" s="80"/>
      <c r="D222" s="82"/>
      <c r="E222" s="80"/>
      <c r="F222" s="82"/>
      <c r="G222" s="83"/>
    </row>
    <row r="223" spans="1:7" ht="15" x14ac:dyDescent="0.2">
      <c r="A223" s="205"/>
      <c r="B223" s="81">
        <v>44.750000000016797</v>
      </c>
      <c r="C223" s="80"/>
      <c r="D223" s="82"/>
      <c r="E223" s="80"/>
      <c r="F223" s="82"/>
      <c r="G223" s="83"/>
    </row>
    <row r="224" spans="1:7" ht="15" x14ac:dyDescent="0.2">
      <c r="A224" s="205"/>
      <c r="B224" s="81">
        <v>44.916666666683703</v>
      </c>
      <c r="C224" s="83"/>
      <c r="D224" s="82"/>
      <c r="E224" s="83"/>
      <c r="F224" s="82"/>
      <c r="G224" s="83"/>
    </row>
    <row r="225" spans="1:7" ht="15" x14ac:dyDescent="0.2">
      <c r="A225" s="205"/>
      <c r="B225" s="81">
        <v>45.083333333350602</v>
      </c>
      <c r="C225" s="80"/>
      <c r="D225" s="82"/>
      <c r="E225" s="80"/>
      <c r="F225" s="82"/>
      <c r="G225" s="83"/>
    </row>
    <row r="226" spans="1:7" ht="15" x14ac:dyDescent="0.2">
      <c r="A226" s="205"/>
      <c r="B226" s="81">
        <v>45.250000000017501</v>
      </c>
      <c r="C226" s="80"/>
      <c r="D226" s="82"/>
      <c r="E226" s="80"/>
      <c r="F226" s="82"/>
      <c r="G226" s="83"/>
    </row>
    <row r="227" spans="1:7" ht="15" x14ac:dyDescent="0.2">
      <c r="A227" s="205"/>
      <c r="B227" s="81">
        <v>44.416666666683</v>
      </c>
      <c r="C227" s="80"/>
      <c r="D227" s="82"/>
      <c r="E227" s="80"/>
      <c r="F227" s="82"/>
      <c r="G227" s="83"/>
    </row>
    <row r="228" spans="1:7" ht="15" x14ac:dyDescent="0.2">
      <c r="A228" s="205"/>
      <c r="B228" s="81">
        <v>44.583333333349898</v>
      </c>
      <c r="C228" s="80"/>
      <c r="D228" s="82"/>
      <c r="E228" s="80"/>
      <c r="F228" s="82"/>
      <c r="G228" s="83"/>
    </row>
    <row r="229" spans="1:7" ht="15" x14ac:dyDescent="0.2">
      <c r="A229" s="205"/>
      <c r="B229" s="81">
        <v>44.750000000016797</v>
      </c>
      <c r="C229" s="80"/>
      <c r="D229" s="82"/>
      <c r="E229" s="80"/>
      <c r="F229" s="82"/>
      <c r="G229" s="83"/>
    </row>
    <row r="230" spans="1:7" ht="15" x14ac:dyDescent="0.2">
      <c r="A230" s="205"/>
      <c r="B230" s="81">
        <v>44.916666666683703</v>
      </c>
      <c r="C230" s="83"/>
      <c r="D230" s="82"/>
      <c r="E230" s="83"/>
      <c r="F230" s="82"/>
      <c r="G230" s="83"/>
    </row>
    <row r="231" spans="1:7" ht="15" x14ac:dyDescent="0.2">
      <c r="A231" s="205"/>
      <c r="B231" s="81">
        <v>45.083333333350602</v>
      </c>
      <c r="C231" s="80"/>
      <c r="D231" s="82"/>
      <c r="E231" s="80"/>
      <c r="F231" s="82"/>
      <c r="G231" s="83"/>
    </row>
    <row r="232" spans="1:7" ht="15" x14ac:dyDescent="0.2">
      <c r="A232" s="205"/>
      <c r="B232" s="81">
        <v>45.250000000017501</v>
      </c>
      <c r="C232" s="80"/>
      <c r="D232" s="82"/>
      <c r="E232" s="80"/>
      <c r="F232" s="82"/>
      <c r="G232" s="83"/>
    </row>
    <row r="233" spans="1:7" ht="15" x14ac:dyDescent="0.2">
      <c r="A233" s="205"/>
      <c r="B233" s="81">
        <v>44.416666666683</v>
      </c>
      <c r="C233" s="80"/>
      <c r="D233" s="82"/>
      <c r="E233" s="80"/>
      <c r="F233" s="82"/>
      <c r="G233" s="83"/>
    </row>
    <row r="234" spans="1:7" ht="15" x14ac:dyDescent="0.2">
      <c r="A234" s="205"/>
      <c r="B234" s="81">
        <v>44.583333333349898</v>
      </c>
      <c r="C234" s="80"/>
      <c r="D234" s="82"/>
      <c r="E234" s="80"/>
      <c r="F234" s="82"/>
      <c r="G234" s="83"/>
    </row>
    <row r="235" spans="1:7" ht="15" x14ac:dyDescent="0.2">
      <c r="A235" s="205"/>
      <c r="B235" s="81">
        <v>44.750000000016797</v>
      </c>
      <c r="C235" s="80"/>
      <c r="D235" s="82"/>
      <c r="E235" s="80"/>
      <c r="F235" s="82"/>
      <c r="G235" s="83"/>
    </row>
    <row r="236" spans="1:7" ht="15" x14ac:dyDescent="0.2">
      <c r="A236" s="205"/>
      <c r="B236" s="81">
        <v>44.916666666683703</v>
      </c>
      <c r="C236" s="83"/>
      <c r="D236" s="82"/>
      <c r="E236" s="83"/>
      <c r="F236" s="82"/>
      <c r="G236" s="83"/>
    </row>
    <row r="237" spans="1:7" ht="15" x14ac:dyDescent="0.2">
      <c r="A237" s="205"/>
      <c r="B237" s="81">
        <v>45.083333333350602</v>
      </c>
      <c r="C237" s="80"/>
      <c r="D237" s="82"/>
      <c r="E237" s="80"/>
      <c r="F237" s="82"/>
      <c r="G237" s="83"/>
    </row>
    <row r="238" spans="1:7" ht="15" x14ac:dyDescent="0.2">
      <c r="A238" s="205"/>
      <c r="B238" s="81">
        <v>45.250000000017501</v>
      </c>
      <c r="C238" s="80"/>
      <c r="D238" s="82"/>
      <c r="E238" s="80"/>
      <c r="F238" s="82"/>
      <c r="G238" s="83"/>
    </row>
    <row r="239" spans="1:7" ht="15" x14ac:dyDescent="0.2">
      <c r="A239" s="205"/>
      <c r="B239" s="81">
        <v>44.416666666683</v>
      </c>
      <c r="C239" s="80"/>
      <c r="D239" s="82"/>
      <c r="E239" s="80"/>
      <c r="F239" s="82"/>
      <c r="G239" s="83"/>
    </row>
    <row r="240" spans="1:7" ht="15" x14ac:dyDescent="0.2">
      <c r="A240" s="205"/>
      <c r="B240" s="81">
        <v>44.583333333349898</v>
      </c>
      <c r="C240" s="80"/>
      <c r="D240" s="82"/>
      <c r="E240" s="80"/>
      <c r="F240" s="82"/>
      <c r="G240" s="83"/>
    </row>
    <row r="241" spans="1:7" ht="15" x14ac:dyDescent="0.2">
      <c r="A241" s="205"/>
      <c r="B241" s="81">
        <v>44.750000000016797</v>
      </c>
      <c r="C241" s="80"/>
      <c r="D241" s="82"/>
      <c r="E241" s="80"/>
      <c r="F241" s="82"/>
      <c r="G241" s="83"/>
    </row>
    <row r="242" spans="1:7" ht="15" x14ac:dyDescent="0.2">
      <c r="A242" s="205"/>
      <c r="B242" s="81">
        <v>44.916666666683703</v>
      </c>
      <c r="C242" s="83"/>
      <c r="D242" s="82"/>
      <c r="E242" s="83"/>
      <c r="F242" s="82"/>
      <c r="G242" s="83"/>
    </row>
  </sheetData>
  <mergeCells count="41">
    <mergeCell ref="A147:A152"/>
    <mergeCell ref="A15:A20"/>
    <mergeCell ref="A21:A26"/>
    <mergeCell ref="A27:A32"/>
    <mergeCell ref="A3:A8"/>
    <mergeCell ref="A9:A14"/>
    <mergeCell ref="A117:A122"/>
    <mergeCell ref="A123:A128"/>
    <mergeCell ref="A129:A134"/>
    <mergeCell ref="A135:A140"/>
    <mergeCell ref="A141:A146"/>
    <mergeCell ref="A87:A92"/>
    <mergeCell ref="A93:A98"/>
    <mergeCell ref="A99:A104"/>
    <mergeCell ref="A105:A110"/>
    <mergeCell ref="A111:A116"/>
    <mergeCell ref="A57:A62"/>
    <mergeCell ref="A63:A68"/>
    <mergeCell ref="A69:A74"/>
    <mergeCell ref="A75:A80"/>
    <mergeCell ref="A81:A86"/>
    <mergeCell ref="B1:G1"/>
    <mergeCell ref="A33:A38"/>
    <mergeCell ref="A39:A44"/>
    <mergeCell ref="A45:A50"/>
    <mergeCell ref="A51:A56"/>
    <mergeCell ref="A153:A158"/>
    <mergeCell ref="A159:A164"/>
    <mergeCell ref="A165:A170"/>
    <mergeCell ref="A171:A176"/>
    <mergeCell ref="A177:A182"/>
    <mergeCell ref="A183:A188"/>
    <mergeCell ref="A189:A194"/>
    <mergeCell ref="A195:A200"/>
    <mergeCell ref="A201:A206"/>
    <mergeCell ref="A207:A212"/>
    <mergeCell ref="A213:A218"/>
    <mergeCell ref="A219:A224"/>
    <mergeCell ref="A225:A230"/>
    <mergeCell ref="A231:A236"/>
    <mergeCell ref="A237:A242"/>
  </mergeCells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xSplit="2" ySplit="2" topLeftCell="C3" activePane="bottomRight" state="frozen"/>
      <selection activeCell="R21" sqref="R21"/>
      <selection pane="topRight" activeCell="R21" sqref="R21"/>
      <selection pane="bottomLeft" activeCell="R21" sqref="R21"/>
      <selection pane="bottomRight" activeCell="E29" sqref="E29"/>
    </sheetView>
  </sheetViews>
  <sheetFormatPr defaultRowHeight="14.25" x14ac:dyDescent="0.2"/>
  <cols>
    <col min="1" max="1" width="11" style="90" bestFit="1" customWidth="1"/>
    <col min="2" max="2" width="12.5" style="90" bestFit="1" customWidth="1"/>
    <col min="3" max="4" width="9" style="90"/>
    <col min="5" max="5" width="11" style="90" bestFit="1" customWidth="1"/>
    <col min="6" max="6" width="12.625" style="90" customWidth="1"/>
    <col min="7" max="7" width="9" style="90"/>
    <col min="8" max="8" width="20.375" style="90" customWidth="1"/>
    <col min="9" max="9" width="9" style="90"/>
    <col min="10" max="10" width="11.375" style="90" customWidth="1"/>
    <col min="11" max="11" width="11.25" style="90" customWidth="1"/>
    <col min="12" max="12" width="9" style="90"/>
    <col min="13" max="13" width="10.75" style="90" customWidth="1"/>
    <col min="14" max="15" width="11.125" style="90" customWidth="1"/>
    <col min="16" max="16" width="10.75" style="90" customWidth="1"/>
    <col min="17" max="17" width="11.5" style="90" customWidth="1"/>
    <col min="18" max="18" width="11.125" style="90" customWidth="1"/>
    <col min="19" max="16384" width="9" style="90"/>
  </cols>
  <sheetData>
    <row r="1" spans="1:20" ht="14.25" customHeight="1" x14ac:dyDescent="0.2">
      <c r="C1" s="209" t="s">
        <v>156</v>
      </c>
      <c r="D1" s="209"/>
      <c r="E1" s="209"/>
      <c r="F1" s="209"/>
      <c r="G1" s="209"/>
      <c r="H1" s="209"/>
      <c r="I1" s="210" t="s">
        <v>155</v>
      </c>
      <c r="J1" s="211"/>
      <c r="K1" s="211"/>
      <c r="L1" s="211"/>
      <c r="M1" s="211"/>
      <c r="N1" s="211"/>
      <c r="O1" s="212" t="s">
        <v>154</v>
      </c>
      <c r="P1" s="212"/>
      <c r="Q1" s="212"/>
      <c r="R1" s="212"/>
      <c r="S1" s="212"/>
      <c r="T1" s="212"/>
    </row>
    <row r="2" spans="1:20" s="100" customFormat="1" ht="28.5" x14ac:dyDescent="0.2">
      <c r="A2" s="103" t="s">
        <v>153</v>
      </c>
      <c r="B2" s="102" t="s">
        <v>152</v>
      </c>
      <c r="C2" s="100" t="s">
        <v>151</v>
      </c>
      <c r="D2" s="100" t="s">
        <v>150</v>
      </c>
      <c r="E2" s="100" t="s">
        <v>145</v>
      </c>
      <c r="F2" s="100" t="s">
        <v>149</v>
      </c>
      <c r="G2" s="101" t="s">
        <v>148</v>
      </c>
      <c r="H2" s="100" t="s">
        <v>147</v>
      </c>
      <c r="I2" s="100" t="s">
        <v>146</v>
      </c>
      <c r="J2" s="100" t="s">
        <v>145</v>
      </c>
      <c r="K2" s="100" t="s">
        <v>144</v>
      </c>
      <c r="L2" s="100" t="s">
        <v>143</v>
      </c>
      <c r="M2" s="100" t="s">
        <v>138</v>
      </c>
      <c r="N2" s="101" t="s">
        <v>137</v>
      </c>
      <c r="O2" s="100" t="s">
        <v>142</v>
      </c>
      <c r="P2" s="100" t="s">
        <v>141</v>
      </c>
      <c r="Q2" s="100" t="s">
        <v>140</v>
      </c>
      <c r="R2" s="100" t="s">
        <v>139</v>
      </c>
      <c r="S2" s="100" t="s">
        <v>138</v>
      </c>
      <c r="T2" s="101" t="s">
        <v>137</v>
      </c>
    </row>
    <row r="3" spans="1:20" x14ac:dyDescent="0.2">
      <c r="A3" s="90" t="s">
        <v>136</v>
      </c>
      <c r="B3" s="90" t="s">
        <v>135</v>
      </c>
      <c r="C3" s="99">
        <v>29</v>
      </c>
      <c r="D3" s="99">
        <v>58</v>
      </c>
      <c r="G3" s="99" t="s">
        <v>134</v>
      </c>
      <c r="H3" s="90" t="s">
        <v>132</v>
      </c>
      <c r="I3" s="90" t="s">
        <v>132</v>
      </c>
      <c r="J3" s="90" t="s">
        <v>133</v>
      </c>
      <c r="K3" s="90" t="s">
        <v>132</v>
      </c>
      <c r="L3" s="90" t="s">
        <v>132</v>
      </c>
      <c r="M3" s="90" t="s">
        <v>132</v>
      </c>
      <c r="O3" s="90" t="s">
        <v>132</v>
      </c>
      <c r="P3" s="90" t="s">
        <v>133</v>
      </c>
      <c r="Q3" s="90" t="s">
        <v>132</v>
      </c>
      <c r="R3" s="90" t="s">
        <v>133</v>
      </c>
      <c r="S3" s="90" t="s">
        <v>132</v>
      </c>
    </row>
    <row r="4" spans="1:20" x14ac:dyDescent="0.2">
      <c r="C4" s="99"/>
      <c r="D4" s="99"/>
      <c r="G4" s="99"/>
    </row>
    <row r="5" spans="1:20" x14ac:dyDescent="0.2">
      <c r="C5" s="99"/>
      <c r="D5" s="99"/>
      <c r="G5" s="99"/>
    </row>
    <row r="6" spans="1:20" x14ac:dyDescent="0.2">
      <c r="C6" s="99"/>
      <c r="D6" s="99"/>
      <c r="G6" s="99"/>
    </row>
    <row r="7" spans="1:20" x14ac:dyDescent="0.2">
      <c r="C7" s="99"/>
      <c r="D7" s="99"/>
      <c r="G7" s="99"/>
    </row>
    <row r="8" spans="1:20" x14ac:dyDescent="0.2">
      <c r="C8" s="99"/>
      <c r="D8" s="99"/>
      <c r="G8" s="99"/>
    </row>
    <row r="9" spans="1:20" x14ac:dyDescent="0.2">
      <c r="C9" s="99"/>
      <c r="D9" s="99"/>
      <c r="G9" s="99"/>
    </row>
    <row r="10" spans="1:20" x14ac:dyDescent="0.2">
      <c r="C10" s="99"/>
      <c r="D10" s="99"/>
      <c r="G10" s="99"/>
    </row>
    <row r="11" spans="1:20" x14ac:dyDescent="0.2">
      <c r="C11" s="99"/>
      <c r="D11" s="99"/>
      <c r="G11" s="99"/>
    </row>
    <row r="12" spans="1:20" x14ac:dyDescent="0.2">
      <c r="C12" s="99"/>
      <c r="D12" s="99"/>
      <c r="G12" s="99"/>
    </row>
    <row r="13" spans="1:20" x14ac:dyDescent="0.2">
      <c r="G13" s="99"/>
    </row>
    <row r="14" spans="1:20" x14ac:dyDescent="0.2">
      <c r="G14" s="99"/>
    </row>
    <row r="16" spans="1:20" x14ac:dyDescent="0.2">
      <c r="G16" s="99"/>
    </row>
    <row r="17" spans="2:7" x14ac:dyDescent="0.2">
      <c r="G17" s="99"/>
    </row>
    <row r="18" spans="2:7" x14ac:dyDescent="0.2">
      <c r="G18" s="99"/>
    </row>
    <row r="19" spans="2:7" x14ac:dyDescent="0.2">
      <c r="G19" s="99"/>
    </row>
    <row r="25" spans="2:7" s="99" customFormat="1" x14ac:dyDescent="0.2">
      <c r="D25" s="16"/>
    </row>
    <row r="26" spans="2:7" s="99" customFormat="1" x14ac:dyDescent="0.2">
      <c r="D26" s="16"/>
    </row>
    <row r="27" spans="2:7" s="99" customFormat="1" x14ac:dyDescent="0.2">
      <c r="D27" s="16"/>
    </row>
    <row r="28" spans="2:7" s="99" customFormat="1" x14ac:dyDescent="0.2">
      <c r="B28" s="90"/>
      <c r="C28" s="90"/>
      <c r="D28" s="16"/>
    </row>
    <row r="29" spans="2:7" s="99" customFormat="1" x14ac:dyDescent="0.2">
      <c r="B29" s="90"/>
      <c r="D29" s="16"/>
    </row>
    <row r="30" spans="2:7" s="99" customFormat="1" x14ac:dyDescent="0.2">
      <c r="B30" s="90"/>
      <c r="D30" s="16"/>
    </row>
    <row r="31" spans="2:7" s="99" customFormat="1" x14ac:dyDescent="0.2">
      <c r="D31" s="16"/>
    </row>
    <row r="32" spans="2:7" s="99" customFormat="1" x14ac:dyDescent="0.2">
      <c r="D32" s="16"/>
    </row>
    <row r="33" spans="4:4" s="99" customFormat="1" x14ac:dyDescent="0.2">
      <c r="D33" s="16"/>
    </row>
    <row r="34" spans="4:4" s="99" customFormat="1" x14ac:dyDescent="0.2">
      <c r="D34" s="16"/>
    </row>
    <row r="35" spans="4:4" s="99" customFormat="1" x14ac:dyDescent="0.2">
      <c r="D35" s="16"/>
    </row>
    <row r="36" spans="4:4" s="99" customFormat="1" x14ac:dyDescent="0.2">
      <c r="D36" s="16"/>
    </row>
  </sheetData>
  <autoFilter ref="A2:T12"/>
  <mergeCells count="3">
    <mergeCell ref="C1:H1"/>
    <mergeCell ref="I1:N1"/>
    <mergeCell ref="O1:T1"/>
  </mergeCells>
  <phoneticPr fontId="2" type="noConversion"/>
  <conditionalFormatting sqref="C1:C1048576">
    <cfRule type="cellIs" dxfId="2" priority="1" operator="equal">
      <formula>$C$8</formula>
    </cfRule>
    <cfRule type="cellIs" dxfId="1" priority="2" operator="equal">
      <formula>$C$4</formula>
    </cfRule>
    <cfRule type="cellIs" dxfId="0" priority="3" operator="equal">
      <formula>29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R29" sqref="R29"/>
    </sheetView>
  </sheetViews>
  <sheetFormatPr defaultRowHeight="14.25" x14ac:dyDescent="0.2"/>
  <cols>
    <col min="1" max="1" width="9" style="90"/>
    <col min="2" max="2" width="10.5" style="90" customWidth="1"/>
    <col min="3" max="17" width="9" style="90"/>
    <col min="18" max="18" width="12.625" style="90" customWidth="1"/>
    <col min="19" max="16384" width="9" style="90"/>
  </cols>
  <sheetData>
    <row r="1" spans="1:27" ht="15" customHeight="1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351</v>
      </c>
      <c r="J1" s="15"/>
      <c r="K1" s="15" t="s">
        <v>159</v>
      </c>
      <c r="L1" s="17"/>
      <c r="M1" s="18"/>
      <c r="N1" s="19"/>
      <c r="O1" s="19"/>
      <c r="P1" s="114" t="s">
        <v>352</v>
      </c>
      <c r="Q1" s="114"/>
      <c r="R1" s="114"/>
      <c r="S1" s="114"/>
      <c r="T1" s="114"/>
      <c r="U1" s="114"/>
      <c r="V1" s="114"/>
      <c r="W1" s="20"/>
      <c r="X1" s="20"/>
      <c r="Y1" s="18"/>
      <c r="Z1" s="18"/>
      <c r="AA1" s="90" t="s">
        <v>160</v>
      </c>
    </row>
    <row r="2" spans="1:27" ht="15" customHeight="1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7" ht="14.25" customHeight="1" x14ac:dyDescent="0.2">
      <c r="A3" s="1" t="s">
        <v>345</v>
      </c>
      <c r="B3" s="22" t="s">
        <v>346</v>
      </c>
      <c r="C3" s="23">
        <v>10</v>
      </c>
      <c r="D3" s="134">
        <v>29</v>
      </c>
      <c r="E3" s="135"/>
      <c r="F3" s="117" t="s">
        <v>347</v>
      </c>
      <c r="G3" s="119"/>
      <c r="H3" s="117" t="s">
        <v>348</v>
      </c>
      <c r="I3" s="119"/>
      <c r="J3" s="136" t="s">
        <v>349</v>
      </c>
      <c r="K3" s="137"/>
      <c r="L3" s="136" t="s">
        <v>350</v>
      </c>
      <c r="M3" s="137"/>
      <c r="N3" s="117"/>
      <c r="O3" s="119"/>
      <c r="P3" s="117"/>
      <c r="Q3" s="119"/>
      <c r="R3" s="117"/>
      <c r="S3" s="118"/>
      <c r="T3" s="119"/>
      <c r="U3" s="120">
        <v>25.12</v>
      </c>
      <c r="V3" s="121"/>
      <c r="W3" s="121"/>
      <c r="X3" s="121"/>
      <c r="Y3" s="121">
        <v>25.12</v>
      </c>
      <c r="Z3" s="122"/>
    </row>
    <row r="4" spans="1:27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7" ht="27" x14ac:dyDescent="0.2">
      <c r="A5" s="2" t="s">
        <v>54</v>
      </c>
      <c r="B5" s="30" t="s">
        <v>248</v>
      </c>
      <c r="C5" s="30" t="s">
        <v>331</v>
      </c>
      <c r="D5" s="30" t="s">
        <v>332</v>
      </c>
      <c r="E5" s="30" t="s">
        <v>333</v>
      </c>
      <c r="F5" s="85" t="s">
        <v>334</v>
      </c>
      <c r="G5" s="85" t="s">
        <v>166</v>
      </c>
      <c r="H5" s="85" t="s">
        <v>335</v>
      </c>
      <c r="I5" s="85" t="s">
        <v>336</v>
      </c>
      <c r="J5" s="85" t="s">
        <v>337</v>
      </c>
      <c r="K5" s="85" t="s">
        <v>338</v>
      </c>
      <c r="L5" s="85" t="s">
        <v>339</v>
      </c>
      <c r="M5" s="85" t="s">
        <v>340</v>
      </c>
      <c r="N5" s="85" t="s">
        <v>341</v>
      </c>
      <c r="O5" s="85" t="s">
        <v>341</v>
      </c>
      <c r="P5" s="85" t="s">
        <v>171</v>
      </c>
      <c r="Q5" s="85" t="s">
        <v>172</v>
      </c>
      <c r="R5" s="85" t="s">
        <v>342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7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7" ht="27" x14ac:dyDescent="0.2">
      <c r="A7" s="2" t="s">
        <v>55</v>
      </c>
      <c r="B7" s="30" t="s">
        <v>248</v>
      </c>
      <c r="C7" s="30" t="s">
        <v>331</v>
      </c>
      <c r="D7" s="30" t="s">
        <v>332</v>
      </c>
      <c r="E7" s="30" t="s">
        <v>333</v>
      </c>
      <c r="F7" s="85" t="s">
        <v>334</v>
      </c>
      <c r="G7" s="85" t="s">
        <v>344</v>
      </c>
      <c r="H7" s="85" t="s">
        <v>335</v>
      </c>
      <c r="I7" s="85" t="s">
        <v>336</v>
      </c>
      <c r="J7" s="85" t="s">
        <v>337</v>
      </c>
      <c r="K7" s="85" t="s">
        <v>338</v>
      </c>
      <c r="L7" s="85" t="s">
        <v>339</v>
      </c>
      <c r="M7" s="85" t="s">
        <v>340</v>
      </c>
      <c r="N7" s="85" t="s">
        <v>341</v>
      </c>
      <c r="O7" s="85" t="s">
        <v>341</v>
      </c>
      <c r="P7" s="85" t="s">
        <v>171</v>
      </c>
      <c r="Q7" s="85" t="s">
        <v>172</v>
      </c>
      <c r="R7" s="30" t="s">
        <v>343</v>
      </c>
      <c r="S7" s="32"/>
      <c r="T7" s="32"/>
      <c r="U7" s="28"/>
      <c r="V7" s="28"/>
      <c r="W7" s="38"/>
      <c r="X7" s="40"/>
      <c r="Y7" s="40"/>
      <c r="Z7" s="42"/>
    </row>
    <row r="8" spans="1:27" ht="27" x14ac:dyDescent="0.2">
      <c r="A8" s="2" t="s">
        <v>176</v>
      </c>
      <c r="B8" s="3"/>
      <c r="C8" s="3">
        <v>0.81</v>
      </c>
      <c r="D8" s="35">
        <v>0.28000000000000003</v>
      </c>
      <c r="E8" s="37">
        <v>0.33</v>
      </c>
      <c r="F8" s="35">
        <v>2.5999999999999999E-2</v>
      </c>
      <c r="G8" s="35">
        <v>0.01</v>
      </c>
      <c r="H8" s="35">
        <v>3.93</v>
      </c>
      <c r="I8" s="35">
        <v>5.08</v>
      </c>
      <c r="J8" s="35">
        <v>1.98</v>
      </c>
      <c r="K8" s="35">
        <v>5.76</v>
      </c>
      <c r="L8" s="35">
        <v>0.26</v>
      </c>
      <c r="M8" s="35">
        <v>0.06</v>
      </c>
      <c r="N8" s="35">
        <v>0.12</v>
      </c>
      <c r="O8" s="35">
        <v>0.18</v>
      </c>
      <c r="P8" s="35">
        <v>1E-3</v>
      </c>
      <c r="Q8" s="35">
        <v>7.0000000000000001E-3</v>
      </c>
      <c r="R8" s="38">
        <v>3.3000000000000002E-2</v>
      </c>
      <c r="S8" s="39"/>
      <c r="T8" s="38"/>
      <c r="X8" s="90">
        <v>1.4</v>
      </c>
      <c r="Y8" s="90">
        <v>206.8</v>
      </c>
      <c r="Z8" s="90">
        <v>3.6</v>
      </c>
    </row>
    <row r="9" spans="1:27" ht="27" x14ac:dyDescent="0.2">
      <c r="A9" s="2" t="s">
        <v>56</v>
      </c>
      <c r="B9" s="38"/>
      <c r="C9" s="91">
        <v>0.84</v>
      </c>
      <c r="D9" s="40">
        <v>0.33</v>
      </c>
      <c r="E9" s="38">
        <v>0.33</v>
      </c>
      <c r="F9" s="38">
        <v>2.5999999999999999E-2</v>
      </c>
      <c r="G9" s="38">
        <v>4.0000000000000001E-3</v>
      </c>
      <c r="H9" s="38">
        <v>4</v>
      </c>
      <c r="I9" s="38">
        <v>5.05</v>
      </c>
      <c r="J9" s="41">
        <v>1.97</v>
      </c>
      <c r="K9" s="41">
        <v>5.78</v>
      </c>
      <c r="L9" s="41">
        <v>0.26</v>
      </c>
      <c r="M9" s="41">
        <v>0.06</v>
      </c>
      <c r="N9" s="104">
        <v>0.12</v>
      </c>
      <c r="O9" s="104">
        <v>0.18</v>
      </c>
      <c r="P9" s="104">
        <v>1.2999999999999999E-3</v>
      </c>
      <c r="Q9" s="104">
        <v>7.0000000000000001E-3</v>
      </c>
      <c r="R9" s="38">
        <v>0.05</v>
      </c>
      <c r="S9" s="41"/>
      <c r="T9" s="38"/>
      <c r="U9" s="38"/>
      <c r="V9" s="35"/>
      <c r="W9" s="35"/>
      <c r="X9" s="35"/>
      <c r="Y9" s="35"/>
      <c r="Z9" s="38"/>
      <c r="AA9" s="38"/>
    </row>
    <row r="10" spans="1:27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R10" s="38"/>
      <c r="S10" s="38"/>
      <c r="T10" s="38"/>
      <c r="U10" s="38"/>
      <c r="V10" s="38"/>
      <c r="W10" s="38"/>
      <c r="X10" s="38"/>
      <c r="Y10" s="38"/>
      <c r="Z10" s="41"/>
      <c r="AA10" s="41"/>
    </row>
    <row r="11" spans="1:27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spans="1:27" ht="27" x14ac:dyDescent="0.2">
      <c r="A12" s="2" t="s">
        <v>177</v>
      </c>
      <c r="B12" s="38"/>
      <c r="C12" s="38">
        <v>0.88</v>
      </c>
      <c r="D12" s="38">
        <v>0.37</v>
      </c>
      <c r="E12" s="79">
        <v>0.32</v>
      </c>
      <c r="F12" s="38">
        <v>2.5999999999999999E-2</v>
      </c>
      <c r="G12" s="38">
        <v>4.0000000000000001E-3</v>
      </c>
      <c r="H12" s="38">
        <v>4</v>
      </c>
      <c r="I12" s="38">
        <v>5.0199999999999996</v>
      </c>
      <c r="J12" s="38">
        <v>1.95</v>
      </c>
      <c r="K12" s="38">
        <v>5.73</v>
      </c>
      <c r="L12" s="38">
        <v>0.26</v>
      </c>
      <c r="M12" s="38">
        <v>0.06</v>
      </c>
      <c r="N12" s="35">
        <v>0.12</v>
      </c>
      <c r="O12" s="35">
        <v>0.18</v>
      </c>
      <c r="P12" s="35">
        <v>1.1999999999999999E-3</v>
      </c>
      <c r="Q12" s="35">
        <v>8.0000000000000002E-3</v>
      </c>
      <c r="R12" s="38">
        <v>9.9599999999999994E-2</v>
      </c>
      <c r="S12" s="38"/>
      <c r="T12" s="38"/>
      <c r="U12" s="28"/>
      <c r="V12" s="28"/>
      <c r="W12" s="28"/>
      <c r="X12" s="40">
        <v>10.8</v>
      </c>
      <c r="Y12" s="40"/>
      <c r="Z12" s="42">
        <v>0.6</v>
      </c>
      <c r="AA12" s="105"/>
    </row>
    <row r="13" spans="1:27" ht="15" thickBot="1" x14ac:dyDescent="0.25">
      <c r="A13" s="43" t="s">
        <v>58</v>
      </c>
      <c r="B13" s="44">
        <v>0.76</v>
      </c>
      <c r="C13" s="44">
        <v>0.87</v>
      </c>
      <c r="D13" s="44">
        <v>0.37</v>
      </c>
      <c r="E13" s="44">
        <v>0.33</v>
      </c>
      <c r="F13" s="44">
        <v>2.5000000000000001E-2</v>
      </c>
      <c r="G13" s="44">
        <v>5.0000000000000001E-3</v>
      </c>
      <c r="H13" s="45">
        <v>4</v>
      </c>
      <c r="I13" s="44">
        <v>5.05</v>
      </c>
      <c r="J13" s="44">
        <v>1.96</v>
      </c>
      <c r="K13" s="44">
        <v>5.7</v>
      </c>
      <c r="L13" s="44">
        <v>0.26</v>
      </c>
      <c r="M13" s="41">
        <v>7.0000000000000007E-2</v>
      </c>
      <c r="N13" s="38">
        <v>0.12</v>
      </c>
      <c r="O13" s="38">
        <v>0.17</v>
      </c>
      <c r="P13" s="38">
        <v>1.2999999999999999E-3</v>
      </c>
      <c r="Q13" s="38">
        <v>8.0000000000000002E-3</v>
      </c>
      <c r="R13" s="38">
        <v>0.1</v>
      </c>
      <c r="S13" s="44"/>
      <c r="T13" s="44"/>
      <c r="U13" s="46"/>
      <c r="V13" s="46"/>
      <c r="W13" s="46"/>
      <c r="X13" s="47"/>
      <c r="Y13" s="47"/>
      <c r="Z13" s="48"/>
    </row>
    <row r="14" spans="1:27" ht="15" customHeight="1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7" ht="14.25" customHeight="1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7" ht="14.25" customHeight="1" x14ac:dyDescent="0.2">
      <c r="A16" s="142" t="s">
        <v>179</v>
      </c>
      <c r="B16" s="143"/>
      <c r="C16" s="144">
        <v>0.4236111111111111</v>
      </c>
      <c r="D16" s="145"/>
      <c r="E16" s="142" t="s">
        <v>77</v>
      </c>
      <c r="F16" s="143"/>
      <c r="G16" s="52">
        <v>0.49305555555555558</v>
      </c>
      <c r="H16" s="146" t="s">
        <v>78</v>
      </c>
      <c r="I16" s="147"/>
      <c r="J16" s="53">
        <v>60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>
        <v>0.4513888888888889</v>
      </c>
      <c r="R16" s="55">
        <v>0.46875</v>
      </c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ht="14.25" customHeight="1" x14ac:dyDescent="0.2">
      <c r="A17" s="142" t="s">
        <v>81</v>
      </c>
      <c r="B17" s="143"/>
      <c r="C17" s="144">
        <v>0.42708333333333331</v>
      </c>
      <c r="D17" s="145"/>
      <c r="E17" s="142" t="s">
        <v>82</v>
      </c>
      <c r="F17" s="143"/>
      <c r="G17" s="52">
        <v>0.49652777777777773</v>
      </c>
      <c r="H17" s="146" t="s">
        <v>181</v>
      </c>
      <c r="I17" s="147"/>
      <c r="J17" s="53">
        <v>155</v>
      </c>
      <c r="K17" s="148" t="s">
        <v>83</v>
      </c>
      <c r="L17" s="143"/>
      <c r="M17" s="158" t="s">
        <v>358</v>
      </c>
      <c r="N17" s="149"/>
      <c r="O17" s="151"/>
      <c r="P17" s="58" t="s">
        <v>84</v>
      </c>
      <c r="Q17" s="54" t="s">
        <v>360</v>
      </c>
      <c r="R17" s="54" t="s">
        <v>359</v>
      </c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ht="14.25" customHeight="1" x14ac:dyDescent="0.2">
      <c r="A18" s="142" t="s">
        <v>86</v>
      </c>
      <c r="B18" s="143"/>
      <c r="C18" s="144">
        <v>0.4284722222222222</v>
      </c>
      <c r="D18" s="145"/>
      <c r="E18" s="142" t="s">
        <v>183</v>
      </c>
      <c r="F18" s="143"/>
      <c r="G18" s="52">
        <v>0.51041666666666663</v>
      </c>
      <c r="H18" s="146" t="s">
        <v>87</v>
      </c>
      <c r="I18" s="147"/>
      <c r="J18" s="53">
        <v>50</v>
      </c>
      <c r="K18" s="159" t="s">
        <v>184</v>
      </c>
      <c r="L18" s="160"/>
      <c r="M18" s="159">
        <v>20</v>
      </c>
      <c r="N18" s="161"/>
      <c r="O18" s="150" t="s">
        <v>88</v>
      </c>
      <c r="P18" s="54" t="s">
        <v>80</v>
      </c>
      <c r="Q18" s="55">
        <v>0.4513888888888889</v>
      </c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ht="14.25" customHeight="1" x14ac:dyDescent="0.2">
      <c r="A19" s="142" t="s">
        <v>89</v>
      </c>
      <c r="B19" s="143"/>
      <c r="C19" s="144">
        <v>0.4375</v>
      </c>
      <c r="D19" s="145"/>
      <c r="E19" s="142" t="s">
        <v>90</v>
      </c>
      <c r="F19" s="143"/>
      <c r="G19" s="52">
        <v>0.51180555555555551</v>
      </c>
      <c r="H19" s="159" t="s">
        <v>186</v>
      </c>
      <c r="I19" s="160"/>
      <c r="J19" s="60"/>
      <c r="K19" s="166" t="s">
        <v>91</v>
      </c>
      <c r="L19" s="147"/>
      <c r="M19" s="148">
        <v>8</v>
      </c>
      <c r="N19" s="149"/>
      <c r="O19" s="151"/>
      <c r="P19" s="58" t="s">
        <v>84</v>
      </c>
      <c r="Q19" s="61">
        <v>15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ht="14.25" customHeight="1" x14ac:dyDescent="0.2">
      <c r="A20" s="142" t="s">
        <v>87</v>
      </c>
      <c r="B20" s="143"/>
      <c r="C20" s="144">
        <v>0.43888888888888888</v>
      </c>
      <c r="D20" s="145"/>
      <c r="E20" s="142" t="s">
        <v>188</v>
      </c>
      <c r="F20" s="143"/>
      <c r="G20" s="52">
        <v>0.51388888888888895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14</v>
      </c>
      <c r="R20" s="28">
        <v>6</v>
      </c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ht="14.25" customHeight="1" x14ac:dyDescent="0.2">
      <c r="A21" s="142" t="s">
        <v>92</v>
      </c>
      <c r="B21" s="143"/>
      <c r="C21" s="144">
        <v>0.44791666666666669</v>
      </c>
      <c r="D21" s="145"/>
      <c r="E21" s="142" t="s">
        <v>192</v>
      </c>
      <c r="F21" s="143"/>
      <c r="G21" s="63">
        <v>0.52638888888888891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ht="14.25" customHeight="1" x14ac:dyDescent="0.2">
      <c r="A22" s="142" t="s">
        <v>94</v>
      </c>
      <c r="B22" s="143"/>
      <c r="C22" s="144">
        <v>0.46527777777777773</v>
      </c>
      <c r="D22" s="145"/>
      <c r="E22" s="169" t="s">
        <v>194</v>
      </c>
      <c r="F22" s="160"/>
      <c r="G22" s="64"/>
      <c r="H22" s="146" t="s">
        <v>81</v>
      </c>
      <c r="I22" s="147"/>
      <c r="J22" s="106">
        <v>1512</v>
      </c>
      <c r="K22" s="170" t="s">
        <v>77</v>
      </c>
      <c r="L22" s="171"/>
      <c r="M22" s="159">
        <v>1592</v>
      </c>
      <c r="N22" s="161"/>
      <c r="O22" s="164" t="s">
        <v>195</v>
      </c>
      <c r="P22" s="165"/>
      <c r="Q22" s="38"/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ht="14.25" customHeight="1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0.52777777777777779</v>
      </c>
      <c r="H23" s="146" t="s">
        <v>97</v>
      </c>
      <c r="I23" s="147"/>
      <c r="J23" s="53"/>
      <c r="K23" s="170" t="s">
        <v>197</v>
      </c>
      <c r="L23" s="171"/>
      <c r="M23" s="159">
        <v>1538</v>
      </c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customHeight="1" x14ac:dyDescent="0.2">
      <c r="A24" s="142"/>
      <c r="B24" s="143"/>
      <c r="C24" s="144"/>
      <c r="D24" s="145"/>
      <c r="E24" s="142" t="s">
        <v>99</v>
      </c>
      <c r="F24" s="143"/>
      <c r="G24" s="107" t="s">
        <v>357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>
        <v>35</v>
      </c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ht="14.25" customHeight="1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1600</v>
      </c>
      <c r="K25" s="166" t="s">
        <v>104</v>
      </c>
      <c r="L25" s="147"/>
      <c r="M25" s="148">
        <v>1488</v>
      </c>
      <c r="N25" s="149"/>
      <c r="O25" s="176" t="s">
        <v>200</v>
      </c>
      <c r="P25" s="177"/>
      <c r="Q25" s="38"/>
      <c r="R25" s="28"/>
      <c r="S25" s="28"/>
      <c r="T25" s="29"/>
      <c r="U25" s="178" t="s">
        <v>353</v>
      </c>
      <c r="V25" s="179"/>
      <c r="W25" s="179"/>
      <c r="X25" s="179"/>
      <c r="Y25" s="179"/>
      <c r="Z25" s="180"/>
    </row>
    <row r="26" spans="1:26" ht="14.25" customHeight="1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>
        <v>20</v>
      </c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ht="14.25" customHeight="1" x14ac:dyDescent="0.2">
      <c r="A27" s="142" t="s">
        <v>103</v>
      </c>
      <c r="B27" s="143"/>
      <c r="C27" s="144">
        <v>0.48958333333333331</v>
      </c>
      <c r="D27" s="145"/>
      <c r="E27" s="142" t="s">
        <v>106</v>
      </c>
      <c r="F27" s="143"/>
      <c r="G27" s="67">
        <v>80</v>
      </c>
      <c r="H27" s="187" t="s">
        <v>107</v>
      </c>
      <c r="I27" s="188"/>
      <c r="J27" s="189"/>
      <c r="K27" s="166">
        <v>2252.4299999999998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ht="14.25" customHeight="1" x14ac:dyDescent="0.2">
      <c r="A28" s="142" t="s">
        <v>108</v>
      </c>
      <c r="B28" s="143"/>
      <c r="C28" s="193">
        <v>43</v>
      </c>
      <c r="D28" s="194"/>
      <c r="E28" s="142" t="s">
        <v>109</v>
      </c>
      <c r="F28" s="143"/>
      <c r="G28" s="67">
        <v>464</v>
      </c>
      <c r="H28" s="187" t="s">
        <v>110</v>
      </c>
      <c r="I28" s="188"/>
      <c r="J28" s="189"/>
      <c r="K28" s="166">
        <v>2252.6999999999998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ht="14.25" customHeight="1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902</v>
      </c>
      <c r="H29" s="187" t="s">
        <v>113</v>
      </c>
      <c r="I29" s="188"/>
      <c r="J29" s="189"/>
      <c r="K29" s="166">
        <v>2700</v>
      </c>
      <c r="L29" s="162"/>
      <c r="M29" s="162"/>
      <c r="N29" s="163"/>
      <c r="O29" s="195" t="s">
        <v>361</v>
      </c>
      <c r="P29" s="196"/>
      <c r="R29" s="53"/>
      <c r="S29" s="28">
        <v>25</v>
      </c>
      <c r="T29" s="29"/>
      <c r="U29" s="181"/>
      <c r="V29" s="182"/>
      <c r="W29" s="182"/>
      <c r="X29" s="182"/>
      <c r="Y29" s="182"/>
      <c r="Z29" s="183"/>
    </row>
    <row r="30" spans="1:26" ht="15" customHeight="1" thickBot="1" x14ac:dyDescent="0.25">
      <c r="A30" s="197" t="s">
        <v>114</v>
      </c>
      <c r="B30" s="198"/>
      <c r="C30" s="193">
        <v>90</v>
      </c>
      <c r="D30" s="194"/>
      <c r="E30" s="199" t="s">
        <v>206</v>
      </c>
      <c r="F30" s="200"/>
      <c r="G30" s="68">
        <v>1372</v>
      </c>
      <c r="H30" s="199" t="s">
        <v>115</v>
      </c>
      <c r="I30" s="201"/>
      <c r="J30" s="200"/>
      <c r="K30" s="202">
        <f>2700/25.12</f>
        <v>107.48407643312102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</row>
    <row r="39" spans="1:26" x14ac:dyDescent="0.2">
      <c r="A39" s="93" t="s">
        <v>210</v>
      </c>
      <c r="C39" s="74"/>
      <c r="D39" s="74" t="s">
        <v>211</v>
      </c>
      <c r="E39" s="90" t="s">
        <v>354</v>
      </c>
      <c r="G39" s="74" t="s">
        <v>213</v>
      </c>
      <c r="H39" s="90" t="s">
        <v>355</v>
      </c>
      <c r="I39" s="90" t="s">
        <v>356</v>
      </c>
      <c r="T39" s="93" t="s">
        <v>217</v>
      </c>
      <c r="U39" s="108" t="s">
        <v>330</v>
      </c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sqref="A1:AA40"/>
    </sheetView>
  </sheetViews>
  <sheetFormatPr defaultRowHeight="14.25" x14ac:dyDescent="0.2"/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351</v>
      </c>
      <c r="I1" s="90"/>
      <c r="J1" s="15"/>
      <c r="K1" s="15" t="s">
        <v>159</v>
      </c>
      <c r="L1" s="17"/>
      <c r="M1" s="18"/>
      <c r="N1" s="19"/>
      <c r="O1" s="19"/>
      <c r="P1" s="114" t="s">
        <v>352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ht="14.25" customHeight="1" x14ac:dyDescent="0.2">
      <c r="A3" s="1" t="s">
        <v>365</v>
      </c>
      <c r="B3" s="22" t="s">
        <v>366</v>
      </c>
      <c r="C3" s="23">
        <v>6</v>
      </c>
      <c r="D3" s="134">
        <v>32</v>
      </c>
      <c r="E3" s="135"/>
      <c r="F3" s="117" t="s">
        <v>367</v>
      </c>
      <c r="G3" s="119"/>
      <c r="H3" s="117" t="s">
        <v>368</v>
      </c>
      <c r="I3" s="119"/>
      <c r="J3" s="136" t="s">
        <v>369</v>
      </c>
      <c r="K3" s="137"/>
      <c r="L3" s="136" t="s">
        <v>370</v>
      </c>
      <c r="M3" s="137"/>
      <c r="N3" s="117"/>
      <c r="O3" s="119"/>
      <c r="P3" s="117"/>
      <c r="Q3" s="119"/>
      <c r="R3" s="117"/>
      <c r="S3" s="118"/>
      <c r="T3" s="119"/>
      <c r="U3" s="120">
        <v>24.36</v>
      </c>
      <c r="V3" s="121"/>
      <c r="W3" s="121"/>
      <c r="X3" s="121"/>
      <c r="Y3" s="121">
        <v>24.36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387</v>
      </c>
      <c r="C5" s="30" t="s">
        <v>388</v>
      </c>
      <c r="D5" s="30" t="s">
        <v>389</v>
      </c>
      <c r="E5" s="30" t="s">
        <v>374</v>
      </c>
      <c r="F5" s="85" t="s">
        <v>375</v>
      </c>
      <c r="G5" s="85" t="s">
        <v>376</v>
      </c>
      <c r="H5" s="85" t="s">
        <v>377</v>
      </c>
      <c r="I5" s="85" t="s">
        <v>378</v>
      </c>
      <c r="J5" s="85" t="s">
        <v>379</v>
      </c>
      <c r="K5" s="85" t="s">
        <v>380</v>
      </c>
      <c r="L5" s="85"/>
      <c r="M5" s="85"/>
      <c r="N5" s="85" t="s">
        <v>381</v>
      </c>
      <c r="O5" s="85" t="s">
        <v>382</v>
      </c>
      <c r="P5" s="85" t="s">
        <v>383</v>
      </c>
      <c r="Q5" s="85" t="s">
        <v>384</v>
      </c>
      <c r="R5" s="85" t="s">
        <v>386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371</v>
      </c>
      <c r="C7" s="30" t="s">
        <v>372</v>
      </c>
      <c r="D7" s="30" t="s">
        <v>373</v>
      </c>
      <c r="E7" s="30" t="s">
        <v>374</v>
      </c>
      <c r="F7" s="85" t="s">
        <v>375</v>
      </c>
      <c r="G7" s="85" t="s">
        <v>376</v>
      </c>
      <c r="H7" s="85" t="s">
        <v>377</v>
      </c>
      <c r="I7" s="85" t="s">
        <v>378</v>
      </c>
      <c r="J7" s="85" t="s">
        <v>379</v>
      </c>
      <c r="K7" s="85" t="s">
        <v>380</v>
      </c>
      <c r="L7" s="85"/>
      <c r="M7" s="85"/>
      <c r="N7" s="85" t="s">
        <v>381</v>
      </c>
      <c r="O7" s="85" t="s">
        <v>382</v>
      </c>
      <c r="P7" s="85" t="s">
        <v>383</v>
      </c>
      <c r="Q7" s="85" t="s">
        <v>384</v>
      </c>
      <c r="R7" s="30" t="s">
        <v>385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0.87</v>
      </c>
      <c r="D8" s="35">
        <v>0.68</v>
      </c>
      <c r="E8" s="37">
        <v>0.4</v>
      </c>
      <c r="F8" s="35">
        <v>1.9E-2</v>
      </c>
      <c r="G8" s="35">
        <v>2E-3</v>
      </c>
      <c r="H8" s="35">
        <v>7.52</v>
      </c>
      <c r="I8" s="35">
        <v>1.84</v>
      </c>
      <c r="J8" s="35">
        <v>0.37</v>
      </c>
      <c r="K8" s="35">
        <v>0.28999999999999998</v>
      </c>
      <c r="L8" s="35"/>
      <c r="M8" s="35"/>
      <c r="N8" s="35">
        <v>7.3999999999999996E-2</v>
      </c>
      <c r="O8" s="35">
        <v>0.19</v>
      </c>
      <c r="P8" s="35">
        <v>6.9999999999999999E-4</v>
      </c>
      <c r="Q8" s="35">
        <v>6.0999999999999999E-2</v>
      </c>
      <c r="R8" s="38">
        <v>6.9000000000000006E-2</v>
      </c>
      <c r="S8" s="39"/>
      <c r="T8" s="38"/>
      <c r="U8" s="90"/>
      <c r="V8" s="90"/>
      <c r="W8" s="90"/>
      <c r="X8" s="90">
        <v>17.399999999999999</v>
      </c>
      <c r="Y8" s="90">
        <v>234</v>
      </c>
      <c r="Z8" s="90">
        <v>4.5</v>
      </c>
    </row>
    <row r="9" spans="1:26" ht="27" x14ac:dyDescent="0.2">
      <c r="A9" s="2" t="s">
        <v>56</v>
      </c>
      <c r="B9" s="38"/>
      <c r="C9" s="91">
        <v>0.94</v>
      </c>
      <c r="D9" s="40">
        <v>0.9</v>
      </c>
      <c r="E9" s="38">
        <v>0.45</v>
      </c>
      <c r="F9" s="38">
        <v>0.02</v>
      </c>
      <c r="G9" s="38">
        <v>2E-3</v>
      </c>
      <c r="H9" s="38">
        <v>7.5</v>
      </c>
      <c r="I9" s="38">
        <v>1.91</v>
      </c>
      <c r="J9" s="41">
        <v>0.37</v>
      </c>
      <c r="K9" s="41">
        <v>0.28999999999999998</v>
      </c>
      <c r="L9" s="41"/>
      <c r="M9" s="41"/>
      <c r="N9" s="104">
        <v>7.6999999999999999E-2</v>
      </c>
      <c r="O9" s="104">
        <v>0.18</v>
      </c>
      <c r="P9" s="104">
        <v>6.9999999999999999E-4</v>
      </c>
      <c r="Q9" s="104">
        <v>3.7999999999999999E-2</v>
      </c>
      <c r="R9" s="38"/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J10" s="90"/>
      <c r="K10" s="90"/>
      <c r="L10" s="90"/>
      <c r="M10" s="90"/>
      <c r="N10" s="90"/>
      <c r="O10" s="90"/>
      <c r="P10" s="90"/>
      <c r="Q10" s="90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J11" s="90"/>
      <c r="K11" s="90"/>
      <c r="L11" s="90"/>
      <c r="M11" s="90"/>
      <c r="N11" s="90"/>
      <c r="O11" s="90"/>
      <c r="P11" s="90"/>
      <c r="Q11" s="90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0.95</v>
      </c>
      <c r="D12" s="38">
        <v>0.92</v>
      </c>
      <c r="E12" s="79">
        <v>0.44</v>
      </c>
      <c r="F12" s="38">
        <v>0.02</v>
      </c>
      <c r="G12" s="38">
        <v>2E-3</v>
      </c>
      <c r="H12" s="38">
        <v>7.44</v>
      </c>
      <c r="I12" s="38">
        <v>1.91</v>
      </c>
      <c r="J12" s="38">
        <v>0.37</v>
      </c>
      <c r="K12" s="38">
        <v>0.3</v>
      </c>
      <c r="L12" s="38"/>
      <c r="M12" s="38"/>
      <c r="N12" s="35">
        <v>0.08</v>
      </c>
      <c r="O12" s="35">
        <v>0.18</v>
      </c>
      <c r="P12" s="35">
        <v>6.9999999999999999E-4</v>
      </c>
      <c r="Q12" s="35">
        <v>6.0000000000000001E-3</v>
      </c>
      <c r="R12" s="38">
        <v>3.6999999999999998E-2</v>
      </c>
      <c r="S12" s="38"/>
      <c r="T12" s="38"/>
      <c r="U12" s="28"/>
      <c r="V12" s="28"/>
      <c r="W12" s="28"/>
      <c r="X12" s="40">
        <v>16.3</v>
      </c>
      <c r="Y12" s="40">
        <v>73</v>
      </c>
      <c r="Z12" s="42">
        <v>0.9</v>
      </c>
    </row>
    <row r="13" spans="1:26" ht="15" thickBot="1" x14ac:dyDescent="0.25">
      <c r="A13" s="43" t="s">
        <v>58</v>
      </c>
      <c r="B13" s="44">
        <v>1.46</v>
      </c>
      <c r="C13" s="44">
        <v>0.96</v>
      </c>
      <c r="D13" s="44">
        <v>0.92</v>
      </c>
      <c r="E13" s="44">
        <v>0.44</v>
      </c>
      <c r="F13" s="44">
        <v>0.02</v>
      </c>
      <c r="G13" s="44">
        <v>2E-3</v>
      </c>
      <c r="H13" s="45">
        <v>7.47</v>
      </c>
      <c r="I13" s="44">
        <v>1.91</v>
      </c>
      <c r="J13" s="44">
        <v>0.37</v>
      </c>
      <c r="K13" s="44">
        <v>0.3</v>
      </c>
      <c r="L13" s="44"/>
      <c r="M13" s="41"/>
      <c r="N13" s="38">
        <v>7.5999999999999998E-2</v>
      </c>
      <c r="O13" s="38">
        <v>0.18</v>
      </c>
      <c r="P13" s="38">
        <v>5.9999999999999995E-4</v>
      </c>
      <c r="Q13" s="38">
        <v>6.0000000000000001E-3</v>
      </c>
      <c r="R13" s="38">
        <v>2.5000000000000001E-2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>
        <v>0.56944444444444442</v>
      </c>
      <c r="D16" s="145"/>
      <c r="E16" s="142" t="s">
        <v>77</v>
      </c>
      <c r="F16" s="143"/>
      <c r="G16" s="52">
        <v>0.61458333333333337</v>
      </c>
      <c r="H16" s="146" t="s">
        <v>78</v>
      </c>
      <c r="I16" s="147"/>
      <c r="J16" s="53">
        <v>60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>
        <v>0.60069444444444442</v>
      </c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0.57291666666666663</v>
      </c>
      <c r="D17" s="145"/>
      <c r="E17" s="142" t="s">
        <v>82</v>
      </c>
      <c r="F17" s="143"/>
      <c r="G17" s="52">
        <v>0.61805555555555558</v>
      </c>
      <c r="H17" s="146" t="s">
        <v>181</v>
      </c>
      <c r="I17" s="147"/>
      <c r="J17" s="53">
        <v>155</v>
      </c>
      <c r="K17" s="148" t="s">
        <v>83</v>
      </c>
      <c r="L17" s="143"/>
      <c r="M17" s="158" t="s">
        <v>358</v>
      </c>
      <c r="N17" s="149"/>
      <c r="O17" s="151"/>
      <c r="P17" s="58" t="s">
        <v>84</v>
      </c>
      <c r="Q17" s="54"/>
      <c r="R17" s="54" t="s">
        <v>391</v>
      </c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0.57430555555555551</v>
      </c>
      <c r="D18" s="145"/>
      <c r="E18" s="142" t="s">
        <v>183</v>
      </c>
      <c r="F18" s="143"/>
      <c r="G18" s="52">
        <v>0.63680555555555551</v>
      </c>
      <c r="H18" s="146" t="s">
        <v>87</v>
      </c>
      <c r="I18" s="147"/>
      <c r="J18" s="53">
        <v>50</v>
      </c>
      <c r="K18" s="159" t="s">
        <v>184</v>
      </c>
      <c r="L18" s="160"/>
      <c r="M18" s="159">
        <v>20</v>
      </c>
      <c r="N18" s="161"/>
      <c r="O18" s="150" t="s">
        <v>88</v>
      </c>
      <c r="P18" s="54" t="s">
        <v>80</v>
      </c>
      <c r="Q18" s="55">
        <v>0.59027777777777779</v>
      </c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0.58124999999999993</v>
      </c>
      <c r="D19" s="145"/>
      <c r="E19" s="142" t="s">
        <v>90</v>
      </c>
      <c r="F19" s="143"/>
      <c r="G19" s="52">
        <v>0.63888888888888895</v>
      </c>
      <c r="H19" s="159" t="s">
        <v>186</v>
      </c>
      <c r="I19" s="160"/>
      <c r="J19" s="60"/>
      <c r="K19" s="166" t="s">
        <v>91</v>
      </c>
      <c r="L19" s="147"/>
      <c r="M19" s="148">
        <v>8</v>
      </c>
      <c r="N19" s="149"/>
      <c r="O19" s="151"/>
      <c r="P19" s="58" t="s">
        <v>84</v>
      </c>
      <c r="Q19" s="61">
        <v>70</v>
      </c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0.58333333333333337</v>
      </c>
      <c r="D20" s="145"/>
      <c r="E20" s="142" t="s">
        <v>188</v>
      </c>
      <c r="F20" s="143"/>
      <c r="G20" s="52">
        <v>0.64097222222222217</v>
      </c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20</v>
      </c>
      <c r="R20" s="28"/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0.59027777777777779</v>
      </c>
      <c r="D21" s="145"/>
      <c r="E21" s="142" t="s">
        <v>192</v>
      </c>
      <c r="F21" s="143"/>
      <c r="G21" s="63">
        <v>0.65763888888888888</v>
      </c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>
        <v>0.59722222222222221</v>
      </c>
      <c r="D22" s="145"/>
      <c r="E22" s="169" t="s">
        <v>194</v>
      </c>
      <c r="F22" s="160"/>
      <c r="G22" s="64"/>
      <c r="H22" s="146" t="s">
        <v>81</v>
      </c>
      <c r="I22" s="147"/>
      <c r="J22" s="106">
        <v>1503</v>
      </c>
      <c r="K22" s="170" t="s">
        <v>77</v>
      </c>
      <c r="L22" s="171"/>
      <c r="M22" s="159">
        <v>1594</v>
      </c>
      <c r="N22" s="161"/>
      <c r="O22" s="164" t="s">
        <v>195</v>
      </c>
      <c r="P22" s="165"/>
      <c r="Q22" s="38">
        <v>25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0.65972222222222221</v>
      </c>
      <c r="H23" s="146" t="s">
        <v>97</v>
      </c>
      <c r="I23" s="147"/>
      <c r="J23" s="53"/>
      <c r="K23" s="170" t="s">
        <v>197</v>
      </c>
      <c r="L23" s="171"/>
      <c r="M23" s="159">
        <v>1532</v>
      </c>
      <c r="N23" s="161"/>
      <c r="O23" s="164" t="s">
        <v>45</v>
      </c>
      <c r="P23" s="165"/>
      <c r="Q23" s="53"/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7" t="s">
        <v>392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>
        <v>15</v>
      </c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/>
      <c r="D25" s="145"/>
      <c r="E25" s="142" t="s">
        <v>82</v>
      </c>
      <c r="F25" s="143"/>
      <c r="G25" s="65"/>
      <c r="H25" s="146" t="s">
        <v>103</v>
      </c>
      <c r="I25" s="147"/>
      <c r="J25" s="33">
        <v>1603</v>
      </c>
      <c r="K25" s="166" t="s">
        <v>104</v>
      </c>
      <c r="L25" s="147"/>
      <c r="M25" s="148">
        <v>1485</v>
      </c>
      <c r="N25" s="149"/>
      <c r="O25" s="176" t="s">
        <v>200</v>
      </c>
      <c r="P25" s="177"/>
      <c r="Q25" s="38"/>
      <c r="R25" s="28"/>
      <c r="S25" s="28"/>
      <c r="T25" s="29"/>
      <c r="U25" s="178" t="s">
        <v>353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/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/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>
        <v>0.61111111111111105</v>
      </c>
      <c r="D27" s="145"/>
      <c r="E27" s="142" t="s">
        <v>106</v>
      </c>
      <c r="F27" s="143"/>
      <c r="G27" s="67">
        <v>45</v>
      </c>
      <c r="H27" s="187" t="s">
        <v>107</v>
      </c>
      <c r="I27" s="188"/>
      <c r="J27" s="189"/>
      <c r="K27" s="166">
        <v>2252.6999999999998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>
        <v>45</v>
      </c>
      <c r="D28" s="194"/>
      <c r="E28" s="142" t="s">
        <v>109</v>
      </c>
      <c r="F28" s="143"/>
      <c r="G28" s="67">
        <v>366</v>
      </c>
      <c r="H28" s="187" t="s">
        <v>110</v>
      </c>
      <c r="I28" s="188"/>
      <c r="J28" s="189"/>
      <c r="K28" s="166">
        <v>2253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1215</v>
      </c>
      <c r="H29" s="187" t="s">
        <v>113</v>
      </c>
      <c r="I29" s="188"/>
      <c r="J29" s="189"/>
      <c r="K29" s="166">
        <v>3000</v>
      </c>
      <c r="L29" s="162"/>
      <c r="M29" s="162"/>
      <c r="N29" s="163"/>
      <c r="O29" s="195" t="s">
        <v>205</v>
      </c>
      <c r="P29" s="196"/>
      <c r="Q29" s="90">
        <v>17</v>
      </c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>
        <v>55</v>
      </c>
      <c r="D30" s="194"/>
      <c r="E30" s="199" t="s">
        <v>206</v>
      </c>
      <c r="F30" s="200"/>
      <c r="G30" s="68">
        <v>1587</v>
      </c>
      <c r="H30" s="199" t="s">
        <v>115</v>
      </c>
      <c r="I30" s="201"/>
      <c r="J30" s="200"/>
      <c r="K30" s="202">
        <f>3000/24.36</f>
        <v>123.15270935960591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90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90"/>
      <c r="M34" s="90"/>
      <c r="N34" s="90"/>
      <c r="O34" s="90"/>
      <c r="P34" s="90"/>
      <c r="Q34" s="90"/>
      <c r="R34" s="90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x14ac:dyDescent="0.2">
      <c r="A39" s="93" t="s">
        <v>210</v>
      </c>
      <c r="B39" s="90"/>
      <c r="C39" s="74"/>
      <c r="D39" s="74" t="s">
        <v>211</v>
      </c>
      <c r="E39" s="90" t="s">
        <v>354</v>
      </c>
      <c r="F39" s="90"/>
      <c r="G39" s="74" t="s">
        <v>213</v>
      </c>
      <c r="H39" s="90" t="s">
        <v>355</v>
      </c>
      <c r="I39" s="90" t="s">
        <v>356</v>
      </c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3" t="s">
        <v>217</v>
      </c>
      <c r="U39" s="108" t="s">
        <v>330</v>
      </c>
      <c r="V39" s="90"/>
      <c r="W39" s="90"/>
      <c r="X39" s="90"/>
      <c r="Y39" s="90"/>
      <c r="Z39" s="90"/>
    </row>
    <row r="40" spans="1:26" x14ac:dyDescent="0.2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</sheetData>
  <mergeCells count="140"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sqref="A1:AB44"/>
    </sheetView>
  </sheetViews>
  <sheetFormatPr defaultRowHeight="14.25" x14ac:dyDescent="0.2"/>
  <sheetData>
    <row r="1" spans="1:26" ht="15" thickBot="1" x14ac:dyDescent="0.25">
      <c r="A1" s="113"/>
      <c r="B1" s="113"/>
      <c r="C1" s="15"/>
      <c r="D1" s="15"/>
      <c r="E1" s="113" t="s">
        <v>26</v>
      </c>
      <c r="F1" s="113"/>
      <c r="G1" s="15"/>
      <c r="H1" s="16" t="s">
        <v>393</v>
      </c>
      <c r="I1" s="90"/>
      <c r="J1" s="15"/>
      <c r="K1" s="15" t="s">
        <v>159</v>
      </c>
      <c r="L1" s="17"/>
      <c r="M1" s="18"/>
      <c r="N1" s="19"/>
      <c r="O1" s="19"/>
      <c r="P1" s="114" t="s">
        <v>394</v>
      </c>
      <c r="Q1" s="114"/>
      <c r="R1" s="114"/>
      <c r="S1" s="114"/>
      <c r="T1" s="114"/>
      <c r="U1" s="114"/>
      <c r="V1" s="114"/>
      <c r="W1" s="20"/>
      <c r="X1" s="20"/>
      <c r="Y1" s="18"/>
      <c r="Z1" s="18"/>
    </row>
    <row r="2" spans="1:26" ht="15" thickBot="1" x14ac:dyDescent="0.25">
      <c r="A2" s="21" t="s">
        <v>27</v>
      </c>
      <c r="B2" s="98" t="s">
        <v>28</v>
      </c>
      <c r="C2" s="98" t="s">
        <v>29</v>
      </c>
      <c r="D2" s="115" t="s">
        <v>30</v>
      </c>
      <c r="E2" s="116"/>
      <c r="F2" s="115" t="s">
        <v>161</v>
      </c>
      <c r="G2" s="116"/>
      <c r="H2" s="115" t="s">
        <v>31</v>
      </c>
      <c r="I2" s="116"/>
      <c r="J2" s="115" t="s">
        <v>32</v>
      </c>
      <c r="K2" s="116"/>
      <c r="L2" s="115" t="s">
        <v>33</v>
      </c>
      <c r="M2" s="116"/>
      <c r="N2" s="115"/>
      <c r="O2" s="116"/>
      <c r="P2" s="115"/>
      <c r="Q2" s="116"/>
      <c r="R2" s="115"/>
      <c r="S2" s="132"/>
      <c r="T2" s="116"/>
      <c r="U2" s="115" t="s">
        <v>34</v>
      </c>
      <c r="V2" s="132"/>
      <c r="W2" s="132"/>
      <c r="X2" s="132"/>
      <c r="Y2" s="132" t="s">
        <v>35</v>
      </c>
      <c r="Z2" s="133"/>
    </row>
    <row r="3" spans="1:26" x14ac:dyDescent="0.2">
      <c r="A3" s="1" t="s">
        <v>395</v>
      </c>
      <c r="B3" s="22" t="s">
        <v>396</v>
      </c>
      <c r="C3" s="23">
        <v>10</v>
      </c>
      <c r="D3" s="134">
        <v>32</v>
      </c>
      <c r="E3" s="135"/>
      <c r="F3" s="117" t="s">
        <v>397</v>
      </c>
      <c r="G3" s="119"/>
      <c r="H3" s="117" t="s">
        <v>264</v>
      </c>
      <c r="I3" s="119"/>
      <c r="J3" s="136" t="s">
        <v>265</v>
      </c>
      <c r="K3" s="137"/>
      <c r="L3" s="136" t="s">
        <v>265</v>
      </c>
      <c r="M3" s="137"/>
      <c r="N3" s="117"/>
      <c r="O3" s="119"/>
      <c r="P3" s="117"/>
      <c r="Q3" s="119"/>
      <c r="R3" s="117"/>
      <c r="S3" s="118"/>
      <c r="T3" s="119"/>
      <c r="U3" s="120">
        <v>25.66</v>
      </c>
      <c r="V3" s="121"/>
      <c r="W3" s="121"/>
      <c r="X3" s="121"/>
      <c r="Y3" s="121">
        <v>25.66</v>
      </c>
      <c r="Z3" s="122"/>
    </row>
    <row r="4" spans="1:26" x14ac:dyDescent="0.2">
      <c r="A4" s="24" t="s">
        <v>36</v>
      </c>
      <c r="B4" s="25" t="s">
        <v>37</v>
      </c>
      <c r="C4" s="26" t="s">
        <v>38</v>
      </c>
      <c r="D4" s="26" t="s">
        <v>39</v>
      </c>
      <c r="E4" s="26" t="s">
        <v>40</v>
      </c>
      <c r="F4" s="26" t="s">
        <v>41</v>
      </c>
      <c r="G4" s="26" t="s">
        <v>42</v>
      </c>
      <c r="H4" s="26" t="s">
        <v>43</v>
      </c>
      <c r="I4" s="26" t="s">
        <v>44</v>
      </c>
      <c r="J4" s="26" t="s">
        <v>45</v>
      </c>
      <c r="K4" s="26" t="s">
        <v>46</v>
      </c>
      <c r="L4" s="26" t="s">
        <v>47</v>
      </c>
      <c r="M4" s="26" t="s">
        <v>48</v>
      </c>
      <c r="N4" s="26" t="s">
        <v>49</v>
      </c>
      <c r="O4" s="26" t="s">
        <v>50</v>
      </c>
      <c r="P4" s="26" t="s">
        <v>51</v>
      </c>
      <c r="Q4" s="26" t="s">
        <v>52</v>
      </c>
      <c r="R4" s="25" t="s">
        <v>53</v>
      </c>
      <c r="S4" s="27" t="s">
        <v>162</v>
      </c>
      <c r="T4" s="27" t="s">
        <v>163</v>
      </c>
      <c r="U4" s="28"/>
      <c r="V4" s="28"/>
      <c r="W4" s="28"/>
      <c r="X4" s="28" t="s">
        <v>0</v>
      </c>
      <c r="Y4" s="28" t="s">
        <v>1</v>
      </c>
      <c r="Z4" s="29" t="s">
        <v>2</v>
      </c>
    </row>
    <row r="5" spans="1:26" ht="27" x14ac:dyDescent="0.2">
      <c r="A5" s="2" t="s">
        <v>54</v>
      </c>
      <c r="B5" s="30" t="s">
        <v>248</v>
      </c>
      <c r="C5" s="30" t="s">
        <v>249</v>
      </c>
      <c r="D5" s="30" t="s">
        <v>266</v>
      </c>
      <c r="E5" s="30" t="s">
        <v>165</v>
      </c>
      <c r="F5" s="85" t="s">
        <v>250</v>
      </c>
      <c r="G5" s="85" t="s">
        <v>166</v>
      </c>
      <c r="H5" s="85" t="s">
        <v>167</v>
      </c>
      <c r="I5" s="85" t="s">
        <v>168</v>
      </c>
      <c r="J5" s="85" t="s">
        <v>251</v>
      </c>
      <c r="K5" s="85" t="s">
        <v>169</v>
      </c>
      <c r="L5" s="85" t="s">
        <v>170</v>
      </c>
      <c r="M5" s="85"/>
      <c r="N5" s="85" t="s">
        <v>252</v>
      </c>
      <c r="O5" s="85" t="s">
        <v>253</v>
      </c>
      <c r="P5" s="85" t="s">
        <v>171</v>
      </c>
      <c r="Q5" s="85" t="s">
        <v>172</v>
      </c>
      <c r="R5" s="85" t="s">
        <v>267</v>
      </c>
      <c r="S5" s="32"/>
      <c r="T5" s="32"/>
      <c r="U5" s="32"/>
      <c r="V5" s="32"/>
      <c r="W5" s="32"/>
      <c r="X5" s="33">
        <v>18</v>
      </c>
      <c r="Y5" s="33"/>
      <c r="Z5" s="34">
        <v>1.5</v>
      </c>
    </row>
    <row r="6" spans="1:26" ht="28.5" x14ac:dyDescent="0.2">
      <c r="A6" s="35" t="s">
        <v>174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1"/>
      <c r="P6" s="35"/>
      <c r="Q6" s="35"/>
      <c r="R6" s="35"/>
      <c r="S6" s="32"/>
      <c r="T6" s="32"/>
      <c r="U6" s="32"/>
      <c r="V6" s="32"/>
      <c r="W6" s="32"/>
      <c r="X6" s="32"/>
      <c r="Y6" s="32"/>
      <c r="Z6" s="36"/>
    </row>
    <row r="7" spans="1:26" ht="27" x14ac:dyDescent="0.2">
      <c r="A7" s="2" t="s">
        <v>55</v>
      </c>
      <c r="B7" s="30" t="s">
        <v>254</v>
      </c>
      <c r="C7" s="30" t="s">
        <v>255</v>
      </c>
      <c r="D7" s="30" t="s">
        <v>266</v>
      </c>
      <c r="E7" s="30" t="s">
        <v>165</v>
      </c>
      <c r="F7" s="85" t="s">
        <v>250</v>
      </c>
      <c r="G7" s="85" t="s">
        <v>166</v>
      </c>
      <c r="H7" s="85" t="s">
        <v>167</v>
      </c>
      <c r="I7" s="85" t="s">
        <v>168</v>
      </c>
      <c r="J7" s="85" t="s">
        <v>251</v>
      </c>
      <c r="K7" s="85" t="s">
        <v>169</v>
      </c>
      <c r="L7" s="85" t="s">
        <v>170</v>
      </c>
      <c r="M7" s="85"/>
      <c r="N7" s="85" t="s">
        <v>252</v>
      </c>
      <c r="O7" s="85" t="s">
        <v>253</v>
      </c>
      <c r="P7" s="85" t="s">
        <v>171</v>
      </c>
      <c r="Q7" s="85" t="s">
        <v>172</v>
      </c>
      <c r="R7" s="30" t="s">
        <v>268</v>
      </c>
      <c r="S7" s="32"/>
      <c r="T7" s="32"/>
      <c r="U7" s="28"/>
      <c r="V7" s="28"/>
      <c r="W7" s="38"/>
      <c r="X7" s="40"/>
      <c r="Y7" s="40"/>
      <c r="Z7" s="42"/>
    </row>
    <row r="8" spans="1:26" ht="27" x14ac:dyDescent="0.2">
      <c r="A8" s="2" t="s">
        <v>176</v>
      </c>
      <c r="B8" s="3"/>
      <c r="C8" s="3">
        <v>0.8</v>
      </c>
      <c r="D8" s="35">
        <v>0.24</v>
      </c>
      <c r="E8" s="37">
        <v>0.32</v>
      </c>
      <c r="F8" s="35">
        <v>2.4E-2</v>
      </c>
      <c r="G8" s="35">
        <v>1.2E-2</v>
      </c>
      <c r="H8" s="35">
        <v>4.2699999999999996</v>
      </c>
      <c r="I8" s="35">
        <v>4.78</v>
      </c>
      <c r="J8" s="35">
        <v>1.77</v>
      </c>
      <c r="K8" s="35">
        <v>5.93</v>
      </c>
      <c r="L8" s="35">
        <v>0.23</v>
      </c>
      <c r="M8" s="35"/>
      <c r="N8" s="35">
        <v>0.12</v>
      </c>
      <c r="O8" s="35">
        <v>0.27</v>
      </c>
      <c r="P8" s="35">
        <v>1.2999999999999999E-3</v>
      </c>
      <c r="Q8" s="35">
        <v>7.0000000000000001E-3</v>
      </c>
      <c r="R8" s="38">
        <v>3.5999999999999997E-2</v>
      </c>
      <c r="S8" s="39"/>
      <c r="T8" s="38"/>
      <c r="U8" s="90"/>
      <c r="V8" s="90"/>
      <c r="W8" s="90"/>
      <c r="X8" s="90">
        <v>17</v>
      </c>
      <c r="Y8" s="90">
        <v>219.7</v>
      </c>
      <c r="Z8" s="90">
        <v>3.5</v>
      </c>
    </row>
    <row r="9" spans="1:26" ht="27" x14ac:dyDescent="0.2">
      <c r="A9" s="2" t="s">
        <v>56</v>
      </c>
      <c r="B9" s="38"/>
      <c r="C9" s="91">
        <v>0.85</v>
      </c>
      <c r="D9" s="40">
        <v>0.25</v>
      </c>
      <c r="E9" s="38">
        <v>0.32</v>
      </c>
      <c r="F9" s="38">
        <v>2.4E-2</v>
      </c>
      <c r="G9" s="38">
        <v>3.7000000000000002E-3</v>
      </c>
      <c r="H9" s="38">
        <v>4.25</v>
      </c>
      <c r="I9" s="38">
        <v>4.8</v>
      </c>
      <c r="J9" s="38">
        <v>1.8049999999999999</v>
      </c>
      <c r="K9" s="41">
        <v>5.9</v>
      </c>
      <c r="L9" s="41">
        <v>0.23</v>
      </c>
      <c r="M9" s="90"/>
      <c r="N9" s="104">
        <v>0.12</v>
      </c>
      <c r="O9" s="104">
        <v>0.27</v>
      </c>
      <c r="P9" s="104">
        <v>1.1999999999999999E-3</v>
      </c>
      <c r="Q9" s="104">
        <v>7.3000000000000001E-3</v>
      </c>
      <c r="R9" s="38">
        <v>1.7000000000000001E-2</v>
      </c>
      <c r="S9" s="41"/>
      <c r="T9" s="38"/>
      <c r="U9" s="38"/>
      <c r="V9" s="35"/>
      <c r="W9" s="35"/>
      <c r="X9" s="35"/>
      <c r="Y9" s="35"/>
      <c r="Z9" s="38"/>
    </row>
    <row r="10" spans="1:26" ht="27" x14ac:dyDescent="0.2">
      <c r="A10" s="2" t="s">
        <v>57</v>
      </c>
      <c r="B10" s="38"/>
      <c r="C10" s="38"/>
      <c r="D10" s="38"/>
      <c r="E10" s="38"/>
      <c r="F10" s="38"/>
      <c r="G10" s="38"/>
      <c r="H10" s="38"/>
      <c r="I10" s="38"/>
      <c r="J10" s="90"/>
      <c r="K10" s="90"/>
      <c r="L10" s="90"/>
      <c r="M10" s="90"/>
      <c r="N10" s="90"/>
      <c r="O10" s="90"/>
      <c r="P10" s="90"/>
      <c r="Q10" s="90"/>
      <c r="R10" s="38"/>
      <c r="S10" s="38"/>
      <c r="T10" s="38"/>
      <c r="U10" s="38"/>
      <c r="V10" s="38"/>
      <c r="W10" s="38"/>
      <c r="X10" s="38"/>
      <c r="Y10" s="38"/>
      <c r="Z10" s="41"/>
    </row>
    <row r="11" spans="1:26" ht="27" x14ac:dyDescent="0.2">
      <c r="A11" s="2" t="s">
        <v>177</v>
      </c>
      <c r="B11" s="38"/>
      <c r="C11" s="38"/>
      <c r="D11" s="38"/>
      <c r="E11" s="38"/>
      <c r="F11" s="38"/>
      <c r="G11" s="38"/>
      <c r="H11" s="38"/>
      <c r="I11" s="38"/>
      <c r="J11" s="90"/>
      <c r="K11" s="90"/>
      <c r="L11" s="90"/>
      <c r="M11" s="90"/>
      <c r="N11" s="90"/>
      <c r="O11" s="90"/>
      <c r="P11" s="90"/>
      <c r="Q11" s="90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" x14ac:dyDescent="0.2">
      <c r="A12" s="2" t="s">
        <v>177</v>
      </c>
      <c r="B12" s="38"/>
      <c r="C12" s="38">
        <v>0.85499999999999998</v>
      </c>
      <c r="D12" s="38">
        <v>0.25</v>
      </c>
      <c r="E12" s="79">
        <v>0.32</v>
      </c>
      <c r="F12" s="38">
        <v>2.4E-2</v>
      </c>
      <c r="G12" s="38">
        <v>3.0000000000000001E-3</v>
      </c>
      <c r="H12" s="38">
        <v>4.26</v>
      </c>
      <c r="I12" s="38">
        <v>4.82</v>
      </c>
      <c r="J12" s="38">
        <v>1.798</v>
      </c>
      <c r="K12" s="38">
        <v>5.9</v>
      </c>
      <c r="L12" s="38">
        <v>0.22</v>
      </c>
      <c r="M12" s="38"/>
      <c r="N12" s="35">
        <v>0.12</v>
      </c>
      <c r="O12" s="35">
        <v>0.27</v>
      </c>
      <c r="P12" s="35">
        <v>1E-3</v>
      </c>
      <c r="Q12" s="35">
        <v>7.1000000000000004E-3</v>
      </c>
      <c r="R12" s="38">
        <v>2.4E-2</v>
      </c>
      <c r="S12" s="38"/>
      <c r="T12" s="38"/>
      <c r="U12" s="28"/>
      <c r="V12" s="28"/>
      <c r="W12" s="28"/>
      <c r="X12" s="40">
        <v>16.100000000000001</v>
      </c>
      <c r="Y12" s="40">
        <v>117.5</v>
      </c>
      <c r="Z12" s="42">
        <v>0.7</v>
      </c>
    </row>
    <row r="13" spans="1:26" ht="15" thickBot="1" x14ac:dyDescent="0.25">
      <c r="A13" s="43" t="s">
        <v>58</v>
      </c>
      <c r="B13" s="44">
        <v>0.76</v>
      </c>
      <c r="C13" s="44">
        <v>0.85</v>
      </c>
      <c r="D13" s="44">
        <v>0.25</v>
      </c>
      <c r="E13" s="44">
        <v>0.32</v>
      </c>
      <c r="F13" s="44">
        <v>2.4E-2</v>
      </c>
      <c r="G13" s="44">
        <v>3.2000000000000002E-3</v>
      </c>
      <c r="H13" s="45">
        <v>4.2300000000000004</v>
      </c>
      <c r="I13" s="44">
        <v>4.83</v>
      </c>
      <c r="J13" s="44">
        <v>1.8049999999999999</v>
      </c>
      <c r="K13" s="44">
        <v>5.89</v>
      </c>
      <c r="L13" s="44">
        <v>0.23</v>
      </c>
      <c r="M13" s="41"/>
      <c r="N13" s="38">
        <v>0.12</v>
      </c>
      <c r="O13" s="38">
        <v>0.27</v>
      </c>
      <c r="P13" s="38">
        <v>1.1999999999999999E-3</v>
      </c>
      <c r="Q13" s="38">
        <v>7.1000000000000004E-3</v>
      </c>
      <c r="R13" s="38">
        <v>2.4E-2</v>
      </c>
      <c r="S13" s="44"/>
      <c r="T13" s="44"/>
      <c r="U13" s="46"/>
      <c r="V13" s="46"/>
      <c r="W13" s="46"/>
      <c r="X13" s="47"/>
      <c r="Y13" s="47"/>
      <c r="Z13" s="48"/>
    </row>
    <row r="14" spans="1:26" ht="15" thickBot="1" x14ac:dyDescent="0.25">
      <c r="A14" s="123"/>
      <c r="B14" s="124"/>
      <c r="C14" s="124"/>
      <c r="D14" s="124"/>
      <c r="E14" s="124"/>
      <c r="F14" s="124"/>
      <c r="G14" s="125"/>
      <c r="H14" s="126" t="s">
        <v>178</v>
      </c>
      <c r="I14" s="127"/>
      <c r="J14" s="127"/>
      <c r="K14" s="127"/>
      <c r="L14" s="127"/>
      <c r="M14" s="127"/>
      <c r="N14" s="128"/>
      <c r="O14" s="123" t="s">
        <v>59</v>
      </c>
      <c r="P14" s="124"/>
      <c r="Q14" s="124"/>
      <c r="R14" s="124"/>
      <c r="S14" s="124"/>
      <c r="T14" s="125"/>
      <c r="U14" s="129" t="s">
        <v>60</v>
      </c>
      <c r="V14" s="130"/>
      <c r="W14" s="130"/>
      <c r="X14" s="130"/>
      <c r="Y14" s="130"/>
      <c r="Z14" s="131"/>
    </row>
    <row r="15" spans="1:26" x14ac:dyDescent="0.2">
      <c r="A15" s="154" t="s">
        <v>61</v>
      </c>
      <c r="B15" s="155"/>
      <c r="C15" s="156" t="s">
        <v>62</v>
      </c>
      <c r="D15" s="157"/>
      <c r="E15" s="154" t="s">
        <v>63</v>
      </c>
      <c r="F15" s="155"/>
      <c r="G15" s="49" t="s">
        <v>62</v>
      </c>
      <c r="H15" s="154" t="s">
        <v>64</v>
      </c>
      <c r="I15" s="155"/>
      <c r="J15" s="50" t="s">
        <v>65</v>
      </c>
      <c r="K15" s="156" t="s">
        <v>66</v>
      </c>
      <c r="L15" s="155"/>
      <c r="M15" s="156" t="s">
        <v>65</v>
      </c>
      <c r="N15" s="157"/>
      <c r="O15" s="138" t="s">
        <v>67</v>
      </c>
      <c r="P15" s="139"/>
      <c r="Q15" s="51" t="s">
        <v>68</v>
      </c>
      <c r="R15" s="51" t="s">
        <v>69</v>
      </c>
      <c r="S15" s="51" t="s">
        <v>70</v>
      </c>
      <c r="T15" s="49" t="s">
        <v>71</v>
      </c>
      <c r="U15" s="140" t="s">
        <v>72</v>
      </c>
      <c r="V15" s="141"/>
      <c r="W15" s="32" t="s">
        <v>73</v>
      </c>
      <c r="X15" s="32" t="s">
        <v>74</v>
      </c>
      <c r="Y15" s="32" t="s">
        <v>75</v>
      </c>
      <c r="Z15" s="36" t="s">
        <v>76</v>
      </c>
    </row>
    <row r="16" spans="1:26" x14ac:dyDescent="0.2">
      <c r="A16" s="142" t="s">
        <v>179</v>
      </c>
      <c r="B16" s="143"/>
      <c r="C16" s="144" t="s">
        <v>405</v>
      </c>
      <c r="D16" s="145"/>
      <c r="E16" s="142" t="s">
        <v>77</v>
      </c>
      <c r="F16" s="143"/>
      <c r="G16" s="52">
        <v>0.82638888888888884</v>
      </c>
      <c r="H16" s="146" t="s">
        <v>78</v>
      </c>
      <c r="I16" s="147"/>
      <c r="J16" s="53">
        <v>60</v>
      </c>
      <c r="K16" s="148" t="s">
        <v>79</v>
      </c>
      <c r="L16" s="143"/>
      <c r="M16" s="148"/>
      <c r="N16" s="149"/>
      <c r="O16" s="150" t="s">
        <v>53</v>
      </c>
      <c r="P16" s="54" t="s">
        <v>80</v>
      </c>
      <c r="Q16" s="55"/>
      <c r="R16" s="55">
        <v>0.82638888888888884</v>
      </c>
      <c r="S16" s="56"/>
      <c r="T16" s="57"/>
      <c r="U16" s="152" t="s">
        <v>180</v>
      </c>
      <c r="V16" s="153"/>
      <c r="W16" s="35">
        <v>200</v>
      </c>
      <c r="X16" s="35"/>
      <c r="Y16" s="35"/>
      <c r="Z16" s="36"/>
    </row>
    <row r="17" spans="1:26" x14ac:dyDescent="0.2">
      <c r="A17" s="142" t="s">
        <v>81</v>
      </c>
      <c r="B17" s="143"/>
      <c r="C17" s="144">
        <v>0.78125</v>
      </c>
      <c r="D17" s="145"/>
      <c r="E17" s="142" t="s">
        <v>82</v>
      </c>
      <c r="F17" s="143"/>
      <c r="G17" s="52">
        <v>0.82916666666666661</v>
      </c>
      <c r="H17" s="146" t="s">
        <v>181</v>
      </c>
      <c r="I17" s="147"/>
      <c r="J17" s="53">
        <v>160</v>
      </c>
      <c r="K17" s="148" t="s">
        <v>83</v>
      </c>
      <c r="L17" s="143"/>
      <c r="M17" s="158" t="s">
        <v>437</v>
      </c>
      <c r="N17" s="149"/>
      <c r="O17" s="151"/>
      <c r="P17" s="58" t="s">
        <v>84</v>
      </c>
      <c r="Q17" s="54"/>
      <c r="R17" s="54" t="s">
        <v>438</v>
      </c>
      <c r="S17" s="59"/>
      <c r="T17" s="57"/>
      <c r="U17" s="140" t="s">
        <v>85</v>
      </c>
      <c r="V17" s="141"/>
      <c r="W17" s="35"/>
      <c r="X17" s="35"/>
      <c r="Y17" s="35"/>
      <c r="Z17" s="36"/>
    </row>
    <row r="18" spans="1:26" x14ac:dyDescent="0.2">
      <c r="A18" s="142" t="s">
        <v>86</v>
      </c>
      <c r="B18" s="143"/>
      <c r="C18" s="144">
        <v>0.78263888888888899</v>
      </c>
      <c r="D18" s="145"/>
      <c r="E18" s="142" t="s">
        <v>183</v>
      </c>
      <c r="F18" s="143"/>
      <c r="G18" s="52">
        <v>0.84513888888888899</v>
      </c>
      <c r="H18" s="146" t="s">
        <v>87</v>
      </c>
      <c r="I18" s="147"/>
      <c r="J18" s="53">
        <v>40</v>
      </c>
      <c r="K18" s="159" t="s">
        <v>184</v>
      </c>
      <c r="L18" s="160"/>
      <c r="M18" s="159"/>
      <c r="N18" s="161"/>
      <c r="O18" s="150" t="s">
        <v>88</v>
      </c>
      <c r="P18" s="54" t="s">
        <v>80</v>
      </c>
      <c r="Q18" s="55"/>
      <c r="R18" s="55"/>
      <c r="S18" s="56"/>
      <c r="T18" s="57"/>
      <c r="U18" s="140" t="s">
        <v>185</v>
      </c>
      <c r="V18" s="141"/>
      <c r="W18" s="35"/>
      <c r="X18" s="35"/>
      <c r="Y18" s="35"/>
      <c r="Z18" s="36"/>
    </row>
    <row r="19" spans="1:26" x14ac:dyDescent="0.2">
      <c r="A19" s="142" t="s">
        <v>89</v>
      </c>
      <c r="B19" s="143"/>
      <c r="C19" s="144">
        <v>0.7895833333333333</v>
      </c>
      <c r="D19" s="145"/>
      <c r="E19" s="142" t="s">
        <v>90</v>
      </c>
      <c r="F19" s="143"/>
      <c r="G19" s="52">
        <v>0.84722222222222221</v>
      </c>
      <c r="H19" s="159" t="s">
        <v>186</v>
      </c>
      <c r="I19" s="160"/>
      <c r="J19" s="60"/>
      <c r="K19" s="166" t="s">
        <v>91</v>
      </c>
      <c r="L19" s="147"/>
      <c r="M19" s="148"/>
      <c r="N19" s="149"/>
      <c r="O19" s="151"/>
      <c r="P19" s="58" t="s">
        <v>84</v>
      </c>
      <c r="Q19" s="61"/>
      <c r="R19" s="61"/>
      <c r="S19" s="61"/>
      <c r="T19" s="62"/>
      <c r="U19" s="140" t="s">
        <v>187</v>
      </c>
      <c r="V19" s="141"/>
      <c r="W19" s="35"/>
      <c r="X19" s="35">
        <v>5</v>
      </c>
      <c r="Y19" s="35"/>
      <c r="Z19" s="36"/>
    </row>
    <row r="20" spans="1:26" x14ac:dyDescent="0.2">
      <c r="A20" s="142" t="s">
        <v>87</v>
      </c>
      <c r="B20" s="143"/>
      <c r="C20" s="144">
        <v>0.79166666666666663</v>
      </c>
      <c r="D20" s="145"/>
      <c r="E20" s="142" t="s">
        <v>188</v>
      </c>
      <c r="F20" s="143"/>
      <c r="G20" s="52"/>
      <c r="H20" s="146" t="s">
        <v>189</v>
      </c>
      <c r="I20" s="162"/>
      <c r="J20" s="162"/>
      <c r="K20" s="162"/>
      <c r="L20" s="162"/>
      <c r="M20" s="162"/>
      <c r="N20" s="163"/>
      <c r="O20" s="164" t="s">
        <v>190</v>
      </c>
      <c r="P20" s="165"/>
      <c r="Q20" s="35">
        <v>10</v>
      </c>
      <c r="R20" s="28"/>
      <c r="S20" s="28"/>
      <c r="T20" s="29"/>
      <c r="U20" s="140" t="s">
        <v>191</v>
      </c>
      <c r="V20" s="141"/>
      <c r="W20" s="35"/>
      <c r="X20" s="35"/>
      <c r="Y20" s="35"/>
      <c r="Z20" s="36"/>
    </row>
    <row r="21" spans="1:26" x14ac:dyDescent="0.2">
      <c r="A21" s="142" t="s">
        <v>92</v>
      </c>
      <c r="B21" s="143"/>
      <c r="C21" s="144">
        <v>0.79861111111111116</v>
      </c>
      <c r="D21" s="145"/>
      <c r="E21" s="142" t="s">
        <v>192</v>
      </c>
      <c r="F21" s="143"/>
      <c r="G21" s="63"/>
      <c r="H21" s="146"/>
      <c r="I21" s="147"/>
      <c r="J21" s="53" t="s">
        <v>3</v>
      </c>
      <c r="K21" s="166" t="s">
        <v>4</v>
      </c>
      <c r="L21" s="147"/>
      <c r="M21" s="148" t="s">
        <v>3</v>
      </c>
      <c r="N21" s="149"/>
      <c r="O21" s="167" t="s">
        <v>193</v>
      </c>
      <c r="P21" s="168"/>
      <c r="Q21" s="35"/>
      <c r="R21" s="28"/>
      <c r="S21" s="28"/>
      <c r="T21" s="29"/>
      <c r="U21" s="140" t="s">
        <v>93</v>
      </c>
      <c r="V21" s="141"/>
      <c r="W21" s="35"/>
      <c r="X21" s="35"/>
      <c r="Y21" s="35"/>
      <c r="Z21" s="36"/>
    </row>
    <row r="22" spans="1:26" x14ac:dyDescent="0.2">
      <c r="A22" s="142" t="s">
        <v>94</v>
      </c>
      <c r="B22" s="143"/>
      <c r="C22" s="144">
        <v>0.80555555555555547</v>
      </c>
      <c r="D22" s="145"/>
      <c r="E22" s="169" t="s">
        <v>194</v>
      </c>
      <c r="F22" s="160"/>
      <c r="G22" s="64"/>
      <c r="H22" s="146" t="s">
        <v>81</v>
      </c>
      <c r="I22" s="147"/>
      <c r="J22" s="106" t="s">
        <v>435</v>
      </c>
      <c r="K22" s="170" t="s">
        <v>77</v>
      </c>
      <c r="L22" s="171"/>
      <c r="M22" s="159">
        <v>1609</v>
      </c>
      <c r="N22" s="161"/>
      <c r="O22" s="164" t="s">
        <v>195</v>
      </c>
      <c r="P22" s="165"/>
      <c r="Q22" s="38">
        <v>15</v>
      </c>
      <c r="R22" s="28"/>
      <c r="S22" s="28"/>
      <c r="T22" s="29"/>
      <c r="U22" s="152" t="s">
        <v>95</v>
      </c>
      <c r="V22" s="153"/>
      <c r="W22" s="35"/>
      <c r="X22" s="35">
        <v>80</v>
      </c>
      <c r="Y22" s="35"/>
      <c r="Z22" s="36"/>
    </row>
    <row r="23" spans="1:26" x14ac:dyDescent="0.2">
      <c r="A23" s="142" t="s">
        <v>196</v>
      </c>
      <c r="B23" s="143"/>
      <c r="C23" s="144"/>
      <c r="D23" s="145"/>
      <c r="E23" s="142" t="s">
        <v>96</v>
      </c>
      <c r="F23" s="143"/>
      <c r="G23" s="64">
        <v>0.85069444444444453</v>
      </c>
      <c r="H23" s="146" t="s">
        <v>97</v>
      </c>
      <c r="I23" s="147"/>
      <c r="J23" s="53">
        <v>1551</v>
      </c>
      <c r="K23" s="170" t="s">
        <v>197</v>
      </c>
      <c r="L23" s="171"/>
      <c r="M23" s="159"/>
      <c r="N23" s="161"/>
      <c r="O23" s="164" t="s">
        <v>45</v>
      </c>
      <c r="P23" s="165"/>
      <c r="Q23" s="53">
        <v>15</v>
      </c>
      <c r="R23" s="28"/>
      <c r="S23" s="28"/>
      <c r="T23" s="29"/>
      <c r="U23" s="140" t="s">
        <v>98</v>
      </c>
      <c r="V23" s="141"/>
      <c r="W23" s="32"/>
      <c r="X23" s="32"/>
      <c r="Y23" s="32"/>
      <c r="Z23" s="36"/>
    </row>
    <row r="24" spans="1:26" ht="15" x14ac:dyDescent="0.2">
      <c r="A24" s="142"/>
      <c r="B24" s="143"/>
      <c r="C24" s="144"/>
      <c r="D24" s="145"/>
      <c r="E24" s="142" t="s">
        <v>99</v>
      </c>
      <c r="F24" s="143"/>
      <c r="G24" s="109">
        <v>35</v>
      </c>
      <c r="H24" s="146" t="s">
        <v>100</v>
      </c>
      <c r="I24" s="147"/>
      <c r="J24" s="28"/>
      <c r="K24" s="166" t="s">
        <v>101</v>
      </c>
      <c r="L24" s="147"/>
      <c r="M24" s="172"/>
      <c r="N24" s="173"/>
      <c r="O24" s="164" t="s">
        <v>198</v>
      </c>
      <c r="P24" s="165"/>
      <c r="Q24" s="28"/>
      <c r="R24" s="28"/>
      <c r="S24" s="28"/>
      <c r="T24" s="29"/>
      <c r="U24" s="140" t="s">
        <v>102</v>
      </c>
      <c r="V24" s="174"/>
      <c r="W24" s="174"/>
      <c r="X24" s="174"/>
      <c r="Y24" s="174"/>
      <c r="Z24" s="175"/>
    </row>
    <row r="25" spans="1:26" x14ac:dyDescent="0.2">
      <c r="A25" s="191" t="s">
        <v>199</v>
      </c>
      <c r="B25" s="192"/>
      <c r="C25" s="144">
        <v>0.85763888888888884</v>
      </c>
      <c r="D25" s="145"/>
      <c r="E25" s="142" t="s">
        <v>82</v>
      </c>
      <c r="F25" s="143"/>
      <c r="G25" s="65"/>
      <c r="H25" s="146" t="s">
        <v>103</v>
      </c>
      <c r="I25" s="147"/>
      <c r="J25" s="33" t="s">
        <v>436</v>
      </c>
      <c r="K25" s="166" t="s">
        <v>104</v>
      </c>
      <c r="L25" s="147"/>
      <c r="M25" s="148">
        <v>1525</v>
      </c>
      <c r="N25" s="149"/>
      <c r="O25" s="176" t="s">
        <v>200</v>
      </c>
      <c r="P25" s="177"/>
      <c r="Q25" s="38"/>
      <c r="R25" s="28"/>
      <c r="S25" s="28"/>
      <c r="T25" s="29"/>
      <c r="U25" s="178" t="s">
        <v>398</v>
      </c>
      <c r="V25" s="179"/>
      <c r="W25" s="179"/>
      <c r="X25" s="179"/>
      <c r="Y25" s="179"/>
      <c r="Z25" s="180"/>
    </row>
    <row r="26" spans="1:26" x14ac:dyDescent="0.2">
      <c r="A26" s="169" t="s">
        <v>201</v>
      </c>
      <c r="B26" s="160"/>
      <c r="C26" s="144">
        <v>0.86249999999999993</v>
      </c>
      <c r="D26" s="145"/>
      <c r="E26" s="142" t="s">
        <v>105</v>
      </c>
      <c r="F26" s="143"/>
      <c r="G26" s="66"/>
      <c r="H26" s="187"/>
      <c r="I26" s="188"/>
      <c r="J26" s="188"/>
      <c r="K26" s="188"/>
      <c r="L26" s="188"/>
      <c r="M26" s="188"/>
      <c r="N26" s="189"/>
      <c r="O26" s="190" t="s">
        <v>202</v>
      </c>
      <c r="P26" s="168"/>
      <c r="Q26" s="38"/>
      <c r="R26" s="28"/>
      <c r="S26" s="28"/>
      <c r="T26" s="29"/>
      <c r="U26" s="181"/>
      <c r="V26" s="182"/>
      <c r="W26" s="182"/>
      <c r="X26" s="182"/>
      <c r="Y26" s="182"/>
      <c r="Z26" s="183"/>
    </row>
    <row r="27" spans="1:26" x14ac:dyDescent="0.2">
      <c r="A27" s="142" t="s">
        <v>103</v>
      </c>
      <c r="B27" s="143"/>
      <c r="C27" s="144" t="s">
        <v>432</v>
      </c>
      <c r="D27" s="145"/>
      <c r="E27" s="142" t="s">
        <v>106</v>
      </c>
      <c r="F27" s="143"/>
      <c r="G27" s="67">
        <v>60</v>
      </c>
      <c r="H27" s="187" t="s">
        <v>107</v>
      </c>
      <c r="I27" s="188"/>
      <c r="J27" s="189"/>
      <c r="K27" s="166">
        <v>2253</v>
      </c>
      <c r="L27" s="162"/>
      <c r="M27" s="162"/>
      <c r="N27" s="163"/>
      <c r="O27" s="167" t="s">
        <v>203</v>
      </c>
      <c r="P27" s="168"/>
      <c r="Q27" s="38"/>
      <c r="R27" s="28"/>
      <c r="S27" s="28"/>
      <c r="T27" s="29"/>
      <c r="U27" s="181"/>
      <c r="V27" s="182"/>
      <c r="W27" s="182"/>
      <c r="X27" s="182"/>
      <c r="Y27" s="182"/>
      <c r="Z27" s="183"/>
    </row>
    <row r="28" spans="1:26" x14ac:dyDescent="0.2">
      <c r="A28" s="142" t="s">
        <v>108</v>
      </c>
      <c r="B28" s="143"/>
      <c r="C28" s="193" t="s">
        <v>433</v>
      </c>
      <c r="D28" s="194"/>
      <c r="E28" s="142" t="s">
        <v>109</v>
      </c>
      <c r="F28" s="143"/>
      <c r="G28" s="67">
        <v>490</v>
      </c>
      <c r="H28" s="187" t="s">
        <v>110</v>
      </c>
      <c r="I28" s="188"/>
      <c r="J28" s="189"/>
      <c r="K28" s="166">
        <v>2253.29</v>
      </c>
      <c r="L28" s="162"/>
      <c r="M28" s="162"/>
      <c r="N28" s="163"/>
      <c r="O28" s="195" t="s">
        <v>204</v>
      </c>
      <c r="P28" s="196"/>
      <c r="Q28" s="53"/>
      <c r="R28" s="28"/>
      <c r="S28" s="28"/>
      <c r="T28" s="29"/>
      <c r="U28" s="181"/>
      <c r="V28" s="182"/>
      <c r="W28" s="182"/>
      <c r="X28" s="182"/>
      <c r="Y28" s="182"/>
      <c r="Z28" s="183"/>
    </row>
    <row r="29" spans="1:26" x14ac:dyDescent="0.2">
      <c r="A29" s="142" t="s">
        <v>111</v>
      </c>
      <c r="B29" s="143"/>
      <c r="C29" s="193"/>
      <c r="D29" s="194"/>
      <c r="E29" s="142" t="s">
        <v>112</v>
      </c>
      <c r="F29" s="143"/>
      <c r="G29" s="67">
        <v>885</v>
      </c>
      <c r="H29" s="187" t="s">
        <v>113</v>
      </c>
      <c r="I29" s="188"/>
      <c r="J29" s="189"/>
      <c r="K29" s="166">
        <v>2900</v>
      </c>
      <c r="L29" s="162"/>
      <c r="M29" s="162"/>
      <c r="N29" s="163"/>
      <c r="O29" s="195" t="s">
        <v>205</v>
      </c>
      <c r="P29" s="196"/>
      <c r="Q29" s="90"/>
      <c r="R29" s="53"/>
      <c r="S29" s="28"/>
      <c r="T29" s="29"/>
      <c r="U29" s="181"/>
      <c r="V29" s="182"/>
      <c r="W29" s="182"/>
      <c r="X29" s="182"/>
      <c r="Y29" s="182"/>
      <c r="Z29" s="183"/>
    </row>
    <row r="30" spans="1:26" ht="15" thickBot="1" x14ac:dyDescent="0.25">
      <c r="A30" s="197" t="s">
        <v>114</v>
      </c>
      <c r="B30" s="198"/>
      <c r="C30" s="193" t="s">
        <v>434</v>
      </c>
      <c r="D30" s="194"/>
      <c r="E30" s="199" t="s">
        <v>206</v>
      </c>
      <c r="F30" s="200"/>
      <c r="G30" s="68">
        <v>1375</v>
      </c>
      <c r="H30" s="199" t="s">
        <v>115</v>
      </c>
      <c r="I30" s="201"/>
      <c r="J30" s="200"/>
      <c r="K30" s="202">
        <f>2900/25.66</f>
        <v>113.01636788776305</v>
      </c>
      <c r="L30" s="203"/>
      <c r="M30" s="203"/>
      <c r="N30" s="204"/>
      <c r="O30" s="197" t="s">
        <v>207</v>
      </c>
      <c r="P30" s="198"/>
      <c r="Q30" s="47"/>
      <c r="R30" s="47"/>
      <c r="S30" s="47"/>
      <c r="T30" s="48"/>
      <c r="U30" s="184"/>
      <c r="V30" s="185"/>
      <c r="W30" s="185"/>
      <c r="X30" s="185"/>
      <c r="Y30" s="185"/>
      <c r="Z30" s="186"/>
    </row>
    <row r="31" spans="1:26" x14ac:dyDescent="0.2">
      <c r="A31" s="69" t="s">
        <v>116</v>
      </c>
      <c r="B31" s="70" t="s">
        <v>48</v>
      </c>
      <c r="C31" s="71"/>
      <c r="D31" s="71"/>
      <c r="E31" s="71" t="s">
        <v>117</v>
      </c>
      <c r="F31" s="71" t="s">
        <v>118</v>
      </c>
      <c r="G31" s="71" t="s">
        <v>119</v>
      </c>
      <c r="H31" s="71" t="s">
        <v>120</v>
      </c>
      <c r="I31" s="72" t="s">
        <v>121</v>
      </c>
      <c r="J31" s="73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90"/>
    </row>
    <row r="32" spans="1:26" x14ac:dyDescent="0.2">
      <c r="A32" s="69" t="s">
        <v>122</v>
      </c>
      <c r="B32" s="75" t="s">
        <v>123</v>
      </c>
      <c r="C32" s="76" t="s">
        <v>124</v>
      </c>
      <c r="D32" s="76" t="s">
        <v>125</v>
      </c>
      <c r="E32" s="76" t="s">
        <v>124</v>
      </c>
      <c r="F32" s="76" t="s">
        <v>124</v>
      </c>
      <c r="G32" s="76" t="s">
        <v>123</v>
      </c>
      <c r="H32" s="76" t="s">
        <v>124</v>
      </c>
      <c r="I32" s="77" t="s">
        <v>124</v>
      </c>
      <c r="J32" s="73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x14ac:dyDescent="0.2">
      <c r="A33" s="73" t="s">
        <v>126</v>
      </c>
      <c r="B33" s="73"/>
      <c r="C33" s="73"/>
      <c r="D33" s="73"/>
      <c r="E33" s="73"/>
      <c r="F33" s="73"/>
      <c r="G33" s="73"/>
      <c r="H33" s="73"/>
      <c r="I33" s="73"/>
      <c r="J33" s="73"/>
      <c r="K33" s="74"/>
      <c r="L33" s="74"/>
      <c r="M33" s="78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x14ac:dyDescent="0.2">
      <c r="A34" s="73" t="s">
        <v>56</v>
      </c>
      <c r="B34" s="73"/>
      <c r="C34" s="73"/>
      <c r="D34" s="73"/>
      <c r="E34" s="73"/>
      <c r="F34" s="73"/>
      <c r="G34" s="73"/>
      <c r="H34" s="73"/>
      <c r="I34" s="73"/>
      <c r="J34" s="73"/>
      <c r="K34" s="74"/>
      <c r="L34" s="90"/>
      <c r="M34" s="90"/>
      <c r="N34" s="90"/>
      <c r="O34" s="90"/>
      <c r="P34" s="90"/>
      <c r="Q34" s="90"/>
      <c r="R34" s="90"/>
      <c r="S34" s="74"/>
      <c r="T34" s="78"/>
      <c r="U34" s="74"/>
      <c r="V34" s="74"/>
      <c r="W34" s="74"/>
      <c r="X34" s="74"/>
      <c r="Y34" s="74"/>
      <c r="Z34" s="74"/>
    </row>
    <row r="35" spans="1:26" x14ac:dyDescent="0.2">
      <c r="A35" s="73" t="s">
        <v>57</v>
      </c>
      <c r="B35" s="73"/>
      <c r="C35" s="73"/>
      <c r="D35" s="73"/>
      <c r="E35" s="73"/>
      <c r="F35" s="73"/>
      <c r="G35" s="73"/>
      <c r="H35" s="73"/>
      <c r="I35" s="73"/>
      <c r="J35" s="73"/>
      <c r="K35" s="74"/>
      <c r="L35" s="74"/>
      <c r="M35" s="78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x14ac:dyDescent="0.2">
      <c r="A36" s="73" t="s">
        <v>208</v>
      </c>
      <c r="B36" s="73"/>
      <c r="C36" s="73"/>
      <c r="D36" s="73"/>
      <c r="E36" s="73"/>
      <c r="F36" s="73"/>
      <c r="G36" s="73"/>
      <c r="H36" s="73"/>
      <c r="I36" s="73"/>
      <c r="J36" s="73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spans="1:26" x14ac:dyDescent="0.2">
      <c r="A37" s="73" t="s">
        <v>209</v>
      </c>
      <c r="B37" s="73"/>
      <c r="C37" s="73"/>
      <c r="D37" s="73"/>
      <c r="E37" s="73"/>
      <c r="F37" s="73"/>
      <c r="G37" s="73"/>
      <c r="H37" s="73"/>
      <c r="I37" s="73"/>
      <c r="J37" s="73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spans="1:26" x14ac:dyDescent="0.2">
      <c r="A38" s="73" t="s">
        <v>58</v>
      </c>
      <c r="B38" s="73"/>
      <c r="C38" s="73"/>
      <c r="D38" s="73"/>
      <c r="E38" s="73"/>
      <c r="F38" s="73"/>
      <c r="G38" s="73"/>
      <c r="H38" s="73"/>
      <c r="I38" s="73"/>
      <c r="J38" s="73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spans="1:26" x14ac:dyDescent="0.2">
      <c r="A39" s="93" t="s">
        <v>210</v>
      </c>
      <c r="B39" s="90"/>
      <c r="C39" s="74"/>
      <c r="D39" s="74" t="s">
        <v>211</v>
      </c>
      <c r="E39" s="90" t="s">
        <v>402</v>
      </c>
      <c r="F39" s="90"/>
      <c r="G39" s="74" t="s">
        <v>213</v>
      </c>
      <c r="H39" s="90" t="s">
        <v>400</v>
      </c>
      <c r="I39" s="90"/>
      <c r="J39" s="90" t="s">
        <v>401</v>
      </c>
      <c r="K39" s="90"/>
      <c r="L39" s="90"/>
      <c r="M39" s="90"/>
      <c r="N39" s="90"/>
      <c r="O39" s="90"/>
      <c r="P39" s="90"/>
      <c r="Q39" s="90"/>
      <c r="R39" s="90"/>
      <c r="S39" s="90"/>
      <c r="T39" s="93" t="s">
        <v>217</v>
      </c>
      <c r="U39" s="108" t="s">
        <v>399</v>
      </c>
      <c r="V39" s="90"/>
      <c r="W39" s="90"/>
      <c r="X39" s="90"/>
      <c r="Y39" s="90"/>
      <c r="Z39" s="90"/>
    </row>
    <row r="40" spans="1:26" x14ac:dyDescent="0.2">
      <c r="A40" s="90"/>
      <c r="B40" s="90"/>
      <c r="C40" s="90"/>
      <c r="D40" s="90"/>
      <c r="E40" s="90" t="s">
        <v>406</v>
      </c>
      <c r="F40" s="90"/>
      <c r="G40" s="90"/>
      <c r="H40" s="90" t="s">
        <v>407</v>
      </c>
      <c r="I40" s="90" t="s">
        <v>408</v>
      </c>
      <c r="J40" s="90" t="s">
        <v>409</v>
      </c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 t="s">
        <v>410</v>
      </c>
      <c r="V40" s="90"/>
      <c r="W40" s="90"/>
      <c r="X40" s="90"/>
      <c r="Y40" s="90"/>
      <c r="Z40" s="90"/>
    </row>
  </sheetData>
  <mergeCells count="140">
    <mergeCell ref="O28:P28"/>
    <mergeCell ref="A30:B30"/>
    <mergeCell ref="C30:D30"/>
    <mergeCell ref="E30:F30"/>
    <mergeCell ref="H30:J30"/>
    <mergeCell ref="K30:N30"/>
    <mergeCell ref="O30:P30"/>
    <mergeCell ref="A29:B29"/>
    <mergeCell ref="C29:D29"/>
    <mergeCell ref="E29:F29"/>
    <mergeCell ref="H29:J29"/>
    <mergeCell ref="K29:N29"/>
    <mergeCell ref="O29:P29"/>
    <mergeCell ref="O25:P25"/>
    <mergeCell ref="U25:Z30"/>
    <mergeCell ref="A26:B26"/>
    <mergeCell ref="C26:D26"/>
    <mergeCell ref="E26:F26"/>
    <mergeCell ref="H26:N26"/>
    <mergeCell ref="O26:P26"/>
    <mergeCell ref="A27:B27"/>
    <mergeCell ref="C27:D27"/>
    <mergeCell ref="E27:F27"/>
    <mergeCell ref="A25:B25"/>
    <mergeCell ref="C25:D25"/>
    <mergeCell ref="E25:F25"/>
    <mergeCell ref="H25:I25"/>
    <mergeCell ref="K25:L25"/>
    <mergeCell ref="M25:N25"/>
    <mergeCell ref="H27:J27"/>
    <mergeCell ref="K27:N27"/>
    <mergeCell ref="O27:P27"/>
    <mergeCell ref="A28:B28"/>
    <mergeCell ref="C28:D28"/>
    <mergeCell ref="E28:F28"/>
    <mergeCell ref="H28:J28"/>
    <mergeCell ref="K28:N28"/>
    <mergeCell ref="O23:P23"/>
    <mergeCell ref="U23:V23"/>
    <mergeCell ref="A24:B24"/>
    <mergeCell ref="C24:D24"/>
    <mergeCell ref="E24:F24"/>
    <mergeCell ref="H24:I24"/>
    <mergeCell ref="K24:L24"/>
    <mergeCell ref="M24:N24"/>
    <mergeCell ref="O24:P24"/>
    <mergeCell ref="U24:Z24"/>
    <mergeCell ref="A23:B23"/>
    <mergeCell ref="C23:D23"/>
    <mergeCell ref="E23:F23"/>
    <mergeCell ref="H23:I23"/>
    <mergeCell ref="K23:L23"/>
    <mergeCell ref="M23:N23"/>
    <mergeCell ref="O21:P21"/>
    <mergeCell ref="U21:V21"/>
    <mergeCell ref="A22:B22"/>
    <mergeCell ref="C22:D22"/>
    <mergeCell ref="E22:F22"/>
    <mergeCell ref="H22:I22"/>
    <mergeCell ref="K22:L22"/>
    <mergeCell ref="M22:N22"/>
    <mergeCell ref="O22:P22"/>
    <mergeCell ref="U22:V22"/>
    <mergeCell ref="A21:B21"/>
    <mergeCell ref="C21:D21"/>
    <mergeCell ref="E21:F21"/>
    <mergeCell ref="H21:I21"/>
    <mergeCell ref="K21:L21"/>
    <mergeCell ref="M21:N21"/>
    <mergeCell ref="A20:B20"/>
    <mergeCell ref="C20:D20"/>
    <mergeCell ref="E20:F20"/>
    <mergeCell ref="H20:N20"/>
    <mergeCell ref="O20:P20"/>
    <mergeCell ref="U20:V20"/>
    <mergeCell ref="C19:D19"/>
    <mergeCell ref="E19:F19"/>
    <mergeCell ref="H19:I19"/>
    <mergeCell ref="K19:L19"/>
    <mergeCell ref="M19:N19"/>
    <mergeCell ref="U19:V19"/>
    <mergeCell ref="A18:B18"/>
    <mergeCell ref="C18:D18"/>
    <mergeCell ref="E18:F18"/>
    <mergeCell ref="H18:I18"/>
    <mergeCell ref="K18:L18"/>
    <mergeCell ref="M18:N18"/>
    <mergeCell ref="O18:O19"/>
    <mergeCell ref="U18:V18"/>
    <mergeCell ref="A19:B19"/>
    <mergeCell ref="O15:P15"/>
    <mergeCell ref="U15:V15"/>
    <mergeCell ref="A16:B16"/>
    <mergeCell ref="C16:D16"/>
    <mergeCell ref="E16:F16"/>
    <mergeCell ref="H16:I16"/>
    <mergeCell ref="K16:L16"/>
    <mergeCell ref="M16:N16"/>
    <mergeCell ref="O16:O17"/>
    <mergeCell ref="U16:V16"/>
    <mergeCell ref="A15:B15"/>
    <mergeCell ref="C15:D15"/>
    <mergeCell ref="E15:F15"/>
    <mergeCell ref="H15:I15"/>
    <mergeCell ref="K15:L15"/>
    <mergeCell ref="M15:N15"/>
    <mergeCell ref="U17:V17"/>
    <mergeCell ref="A17:B17"/>
    <mergeCell ref="C17:D17"/>
    <mergeCell ref="E17:F17"/>
    <mergeCell ref="H17:I17"/>
    <mergeCell ref="K17:L17"/>
    <mergeCell ref="M17:N17"/>
    <mergeCell ref="R3:T3"/>
    <mergeCell ref="U3:X3"/>
    <mergeCell ref="Y3:Z3"/>
    <mergeCell ref="A14:G14"/>
    <mergeCell ref="H14:N14"/>
    <mergeCell ref="O14:T14"/>
    <mergeCell ref="U14:Z14"/>
    <mergeCell ref="R2:T2"/>
    <mergeCell ref="U2:X2"/>
    <mergeCell ref="Y2:Z2"/>
    <mergeCell ref="D3:E3"/>
    <mergeCell ref="F3:G3"/>
    <mergeCell ref="H3:I3"/>
    <mergeCell ref="J3:K3"/>
    <mergeCell ref="L3:M3"/>
    <mergeCell ref="N3:O3"/>
    <mergeCell ref="P3:Q3"/>
    <mergeCell ref="A1:B1"/>
    <mergeCell ref="E1:F1"/>
    <mergeCell ref="P1:V1"/>
    <mergeCell ref="D2:E2"/>
    <mergeCell ref="F2:G2"/>
    <mergeCell ref="H2:I2"/>
    <mergeCell ref="J2:K2"/>
    <mergeCell ref="L2:M2"/>
    <mergeCell ref="N2:O2"/>
    <mergeCell ref="P2:Q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61</vt:i4>
      </vt:variant>
    </vt:vector>
  </HeadingPairs>
  <TitlesOfParts>
    <vt:vector size="6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Sheet8</vt:lpstr>
      <vt:lpstr>引流</vt:lpstr>
      <vt:lpstr>冶炼时间</vt:lpstr>
      <vt:lpstr>温度湿度</vt:lpstr>
      <vt:lpstr>工艺件检查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2019-01-24T03:16:54Z</dcterms:modified>
</cp:coreProperties>
</file>