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ran\OneDrive\Desktop\"/>
    </mc:Choice>
  </mc:AlternateContent>
  <bookViews>
    <workbookView xWindow="0" yWindow="0" windowWidth="23040" windowHeight="8556"/>
  </bookViews>
  <sheets>
    <sheet name="Projektna povelja" sheetId="4" r:id="rId1"/>
    <sheet name="Registar stejkholdera" sheetId="5" r:id="rId2"/>
    <sheet name="WBS" sheetId="6" r:id="rId3"/>
    <sheet name="Plan upravljanja rizicima" sheetId="7" r:id="rId4"/>
    <sheet name="Plan budžeta" sheetId="1" r:id="rId5"/>
    <sheet name="Finalni izveštaj" sheetId="2" r:id="rId6"/>
    <sheet name="Diskontna stopa" sheetId="8" r:id="rId7"/>
    <sheet name="Cash flow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9" l="1"/>
  <c r="E25" i="9"/>
  <c r="F25" i="9"/>
  <c r="G25" i="9"/>
  <c r="H25" i="9"/>
  <c r="H27" i="9" s="1"/>
  <c r="I25" i="9"/>
  <c r="I27" i="9" s="1"/>
  <c r="I36" i="9" s="1"/>
  <c r="I38" i="9" s="1"/>
  <c r="J25" i="9"/>
  <c r="J27" i="9" s="1"/>
  <c r="J36" i="9" s="1"/>
  <c r="J38" i="9" s="1"/>
  <c r="K25" i="9"/>
  <c r="K27" i="9" s="1"/>
  <c r="K36" i="9" s="1"/>
  <c r="K38" i="9" s="1"/>
  <c r="L25" i="9"/>
  <c r="C25" i="9"/>
  <c r="B9" i="9"/>
  <c r="J26" i="9" s="1"/>
  <c r="B15" i="9"/>
  <c r="F29" i="9" s="1"/>
  <c r="B17" i="9"/>
  <c r="L30" i="9" s="1"/>
  <c r="C29" i="9"/>
  <c r="D29" i="9"/>
  <c r="E29" i="9"/>
  <c r="I29" i="9"/>
  <c r="J29" i="9"/>
  <c r="K29" i="9"/>
  <c r="L29" i="9"/>
  <c r="B34" i="9"/>
  <c r="B39" i="9" s="1"/>
  <c r="L31" i="9"/>
  <c r="K31" i="9"/>
  <c r="J31" i="9"/>
  <c r="I31" i="9"/>
  <c r="H31" i="9"/>
  <c r="G31" i="9"/>
  <c r="F31" i="9"/>
  <c r="E31" i="9"/>
  <c r="D31" i="9"/>
  <c r="C31" i="9"/>
  <c r="K30" i="9"/>
  <c r="J30" i="9"/>
  <c r="I30" i="9"/>
  <c r="L26" i="9"/>
  <c r="L27" i="9" s="1"/>
  <c r="B8" i="9"/>
  <c r="C28" i="9"/>
  <c r="D28" i="9"/>
  <c r="E28" i="9"/>
  <c r="F28" i="9"/>
  <c r="G28" i="9"/>
  <c r="H28" i="9"/>
  <c r="I28" i="9" s="1"/>
  <c r="J28" i="9" s="1"/>
  <c r="K28" i="9" s="1"/>
  <c r="L28" i="9" s="1"/>
  <c r="D26" i="9"/>
  <c r="D27" i="9"/>
  <c r="C26" i="9"/>
  <c r="C27" i="9"/>
  <c r="G26" i="9"/>
  <c r="G27" i="9"/>
  <c r="H26" i="9"/>
  <c r="B13" i="9"/>
  <c r="I26" i="9"/>
  <c r="E30" i="9"/>
  <c r="E26" i="9"/>
  <c r="E27" i="9"/>
  <c r="E36" i="9" s="1"/>
  <c r="E38" i="9" s="1"/>
  <c r="K26" i="9"/>
  <c r="G30" i="9"/>
  <c r="H30" i="9"/>
  <c r="E11" i="1"/>
  <c r="G69" i="8"/>
  <c r="F69" i="8"/>
  <c r="E69" i="8"/>
  <c r="D69" i="8"/>
  <c r="B69" i="8"/>
  <c r="H70" i="8" s="1"/>
  <c r="H72" i="8" s="1"/>
  <c r="C12" i="8" s="1"/>
  <c r="C68" i="8"/>
  <c r="C69" i="8"/>
  <c r="G60" i="8"/>
  <c r="B60" i="8"/>
  <c r="H61" i="8" s="1"/>
  <c r="H63" i="8" s="1"/>
  <c r="C11" i="8" s="1"/>
  <c r="C60" i="8"/>
  <c r="D60" i="8"/>
  <c r="E60" i="8"/>
  <c r="F60" i="8"/>
  <c r="G50" i="8"/>
  <c r="F50" i="8"/>
  <c r="E50" i="8"/>
  <c r="D50" i="8"/>
  <c r="B50" i="8"/>
  <c r="H51" i="8" s="1"/>
  <c r="H53" i="8" s="1"/>
  <c r="C10" i="8" s="1"/>
  <c r="C47" i="8"/>
  <c r="C46" i="8"/>
  <c r="C50" i="8"/>
  <c r="G40" i="8"/>
  <c r="F40" i="8"/>
  <c r="H41" i="8" s="1"/>
  <c r="H43" i="8" s="1"/>
  <c r="C9" i="8" s="1"/>
  <c r="E40" i="8"/>
  <c r="D40" i="8"/>
  <c r="B40" i="8"/>
  <c r="C36" i="8"/>
  <c r="C40" i="8"/>
  <c r="G31" i="8"/>
  <c r="F31" i="8"/>
  <c r="E31" i="8"/>
  <c r="D31" i="8"/>
  <c r="B31" i="8"/>
  <c r="C28" i="8"/>
  <c r="C31" i="8"/>
  <c r="C16" i="8"/>
  <c r="B6" i="8"/>
  <c r="C6" i="8"/>
  <c r="H32" i="8"/>
  <c r="H34" i="8" s="1"/>
  <c r="C8" i="8" s="1"/>
  <c r="H23" i="1"/>
  <c r="G23" i="1"/>
  <c r="F24" i="1"/>
  <c r="L36" i="9" l="1"/>
  <c r="L38" i="9" s="1"/>
  <c r="D36" i="9"/>
  <c r="D38" i="9" s="1"/>
  <c r="C7" i="8"/>
  <c r="C13" i="8" s="1"/>
  <c r="C20" i="8" s="1"/>
  <c r="C30" i="9"/>
  <c r="C36" i="9" s="1"/>
  <c r="C38" i="9" s="1"/>
  <c r="F30" i="9"/>
  <c r="H29" i="9"/>
  <c r="H36" i="9" s="1"/>
  <c r="H38" i="9" s="1"/>
  <c r="D30" i="9"/>
  <c r="F26" i="9"/>
  <c r="F27" i="9" s="1"/>
  <c r="F36" i="9" s="1"/>
  <c r="F38" i="9" s="1"/>
  <c r="G29" i="9"/>
  <c r="G36" i="9" s="1"/>
  <c r="G38" i="9" s="1"/>
  <c r="B36" i="9"/>
  <c r="B41" i="9" l="1"/>
  <c r="B45" i="9" s="1"/>
  <c r="C39" i="9"/>
  <c r="D39" i="9" s="1"/>
  <c r="E39" i="9" s="1"/>
  <c r="F39" i="9" s="1"/>
  <c r="G39" i="9" s="1"/>
  <c r="H39" i="9" s="1"/>
  <c r="I39" i="9" s="1"/>
  <c r="J39" i="9" s="1"/>
  <c r="K39" i="9" s="1"/>
  <c r="L39" i="9" s="1"/>
  <c r="B37" i="9"/>
  <c r="C37" i="9" s="1"/>
  <c r="D37" i="9" s="1"/>
  <c r="E37" i="9" s="1"/>
  <c r="F37" i="9" s="1"/>
  <c r="G37" i="9" s="1"/>
  <c r="H37" i="9" s="1"/>
  <c r="I37" i="9" s="1"/>
  <c r="J37" i="9" s="1"/>
  <c r="K37" i="9" s="1"/>
  <c r="L37" i="9" s="1"/>
  <c r="B44" i="9"/>
</calcChain>
</file>

<file path=xl/sharedStrings.xml><?xml version="1.0" encoding="utf-8"?>
<sst xmlns="http://schemas.openxmlformats.org/spreadsheetml/2006/main" count="329" uniqueCount="299">
  <si>
    <t>TABELE BUDŽETA</t>
  </si>
  <si>
    <t xml:space="preserve">Naziv projekta: </t>
  </si>
  <si>
    <t>SHABTravel</t>
  </si>
  <si>
    <t xml:space="preserve">Projekt Menadžer:  </t>
  </si>
  <si>
    <t>Goran Janković</t>
  </si>
  <si>
    <t>Procena</t>
  </si>
  <si>
    <t>Radni zadatak no.</t>
  </si>
  <si>
    <t>Naziv zadatka</t>
  </si>
  <si>
    <t>Procena vrednosti rada i materijala</t>
  </si>
  <si>
    <t>Komentari</t>
  </si>
  <si>
    <t>Rad</t>
  </si>
  <si>
    <t>Materijal</t>
  </si>
  <si>
    <t>WBS  oznaka</t>
  </si>
  <si>
    <t>Opis zadatka</t>
  </si>
  <si>
    <t>Sati rada</t>
  </si>
  <si>
    <t>Cena rada</t>
  </si>
  <si>
    <t>Vrednost EUR</t>
  </si>
  <si>
    <t>Plate razvojnog tima</t>
  </si>
  <si>
    <t>Integracija sa hotelima i aviokompanijama</t>
  </si>
  <si>
    <t>Osiguranje projekta</t>
  </si>
  <si>
    <t>Subtotali</t>
  </si>
  <si>
    <t>Total EUR</t>
  </si>
  <si>
    <t>Cena rada:</t>
  </si>
  <si>
    <t>Režije:</t>
  </si>
  <si>
    <t>Ostalo:</t>
  </si>
  <si>
    <t>Rezerva:</t>
  </si>
  <si>
    <t>Kapital:</t>
  </si>
  <si>
    <t>Kapital će se koristiti za rezerve za neočekivane tehničke izmene, investicije u inovacije radi unapređenja performansi aplikacije, rezerve za pružanje hitne tehničke pomoći, unapređenje tehničke infrastrukture.</t>
  </si>
  <si>
    <t>Ukupan budžet projekta:</t>
  </si>
  <si>
    <t>Odobrenje:</t>
  </si>
  <si>
    <t>Naziv projekta:</t>
  </si>
  <si>
    <t>Projekt menadžer:</t>
  </si>
  <si>
    <t>Datum:</t>
  </si>
  <si>
    <t>FINALNI PROJEKTNI IZVEŠTAJ</t>
  </si>
  <si>
    <t>Planirano vs. Realizovano</t>
  </si>
  <si>
    <t>Projekat je kompletiran tačno na vreme.</t>
  </si>
  <si>
    <t>Ključni projektni indikatori</t>
  </si>
  <si>
    <t>Broj posetilaca:  120000</t>
  </si>
  <si>
    <t>Zadovoljstvo interesnih grupa: 9/10</t>
  </si>
  <si>
    <t>Realizovanost ključnih događaja na vreme: 100%</t>
  </si>
  <si>
    <t xml:space="preserve">Stepen satisfakcije posetilaca: vrlo zadovoljni </t>
  </si>
  <si>
    <t>Preporuke</t>
  </si>
  <si>
    <t>Sproveđenje istraživanja kako bismo bolje razumeli potrebe i preferencije turista.</t>
  </si>
  <si>
    <t>Pružanje tačnih i ažuriranih informacija. Održavanje baze podataka ažurnom je ključno za uspeh aplikacije. Osigurajte da je aplikacija intuitivna, brza i funkcionalna.</t>
  </si>
  <si>
    <t>Osigurajte da aplikacija ima lako dostupnu podršku korisnicima. To može biti putem chatbotova, korisničke podrške putem e-pošte ili telefona. Pružanje brze i efikasne podrške će poboljšati korisničko iskustvo.</t>
  </si>
  <si>
    <t>Aktivno korišćenje društvenih mreža kako bismo promovisali svoju aplikaciju. Kreiranje zanimljivog sadržaja, organizacija nagradnih igrara, saradnja sa influenserima i angažovanje korisnika da dele svoje iskustvo sa aplikacijom.</t>
  </si>
  <si>
    <t>Razmatranje mogućnosti plaćenog oglašavanja na platformama kao što su Google Ads, Facebook Ads ili Instagram Ads.</t>
  </si>
  <si>
    <t>Uključivanje digitalnog marketinga, društvenih mreža i optimizacije za pretraživače (SEO).</t>
  </si>
  <si>
    <t>Ostalo</t>
  </si>
  <si>
    <t>Performanse i skalabilnost, ukoliko aplikacija ima veliki broj posetilaca potrebno je da aplikacija podržava veliki broj istovremenih korisnika i da ima brže vreme odziva.</t>
  </si>
  <si>
    <t>PLAN UPRAVLJANJA RIZICIMA</t>
  </si>
  <si>
    <t>Naziv projekta:  SHABTravel</t>
  </si>
  <si>
    <t>Projekt Menadžer:  Goran Janković</t>
  </si>
  <si>
    <t>Metodologija:</t>
  </si>
  <si>
    <t>Uloge i odgovornosti :</t>
  </si>
  <si>
    <t>Analiza:</t>
  </si>
  <si>
    <t>Prag:</t>
  </si>
  <si>
    <t>Budžetiranje:</t>
  </si>
  <si>
    <t>Sredstva za pokriće rizika koja spadaju u tehničke rezerve obuhvataju 10% ukupnog budžeta raspoloživog za projekat, odnosno 10.000 eura.</t>
  </si>
  <si>
    <t>Registar:</t>
  </si>
  <si>
    <t>Registar rizika ćemo čuvati u obliku baze podataka koja će sadržati sve neophodne informacije o rizicima, uključujući same rizike, njihov opis i listu potencijalnih odgovora na rizike. Cilj nam je da se na vreme uoči svaki potencijalni rizik i da se na vreme reaguje na njega, kako bi se umanjile njegove posledice i efikasno došlo do željenih rezultata.</t>
  </si>
  <si>
    <t>Monitoring i Kontrola:</t>
  </si>
  <si>
    <t>Kontinuirano praćenje troškova – sprečićemo probijanje budžeta tako što ćemo redovno pratiti i upoređivati planirane sa ostvarenim troškovima. Posledica probijanja budžeta može biti vremensko kašnjenje u isporuci aplikacije klijentima. 
Redovna komunikacija među članovima tima i sa stejkholderima, kao i organizovanje sastanaka – sprečićemo potencijalne probleme u razumevanju određenih aspekata projekta – postavljenih ciljeva, zahteva.
Kontinuirano testiranje – sprovođenjem testiranja od strane programera i QA testera smanjujemo mogućnost javljanja potencijalnih grešaka u kodu koje mogu dovesti do razvoja nefunkcionalne aplikacije.</t>
  </si>
  <si>
    <t xml:space="preserve">Rizici: </t>
  </si>
  <si>
    <t xml:space="preserve">MATRICA VEROVATNOĆE I UTICAJA NA FAKTOR:  VREME </t>
  </si>
  <si>
    <t>Nefunkcionalna, nebezbedna i nezaštićena aplikacija</t>
  </si>
  <si>
    <t>Kršenje ugovora</t>
  </si>
  <si>
    <t>Verovatnoća</t>
  </si>
  <si>
    <t>Uticaj</t>
  </si>
  <si>
    <t>Povlačenje kadrova</t>
  </si>
  <si>
    <t>R2</t>
  </si>
  <si>
    <t>R4</t>
  </si>
  <si>
    <t>Kvarovi računara i opreme usled prirodnih nepogoda</t>
  </si>
  <si>
    <t>R5</t>
  </si>
  <si>
    <t>R3</t>
  </si>
  <si>
    <t>R1</t>
  </si>
  <si>
    <t>Nizak prioritet  0.00 - 0.20</t>
  </si>
  <si>
    <t>Srednji prioritet  0.21 - 0.50</t>
  </si>
  <si>
    <t>Visok prioritet  0.51-1.00</t>
  </si>
  <si>
    <t>POVELJA PROJEKTA (Project Charter)</t>
  </si>
  <si>
    <t xml:space="preserve">Elementi </t>
  </si>
  <si>
    <t xml:space="preserve">Obuhvat </t>
  </si>
  <si>
    <t xml:space="preserve">1. Ime i datum </t>
  </si>
  <si>
    <t xml:space="preserve">2. Misija </t>
  </si>
  <si>
    <t>Razlog razvoja aplikacije je da pruži rešenje koje zadovoljava specifične potrebe turističke agencije.</t>
  </si>
  <si>
    <t>3. Poslovna svrha</t>
  </si>
  <si>
    <t xml:space="preserve">4. Ciljevi </t>
  </si>
  <si>
    <t xml:space="preserve">5. Projektni rezultati  i  kriterijumi uspeha </t>
  </si>
  <si>
    <t xml:space="preserve">6. Ključni događaji </t>
  </si>
  <si>
    <t xml:space="preserve">7. Ograničenja i rizici </t>
  </si>
  <si>
    <t>8. Projekt menadžer i ključni članovi tima</t>
  </si>
  <si>
    <t xml:space="preserve">9. Ključne interesne grupe </t>
  </si>
  <si>
    <t>SHABTravel, projektni tim, menadžment IT firme, aviokompanije, hoteli, korisnici aplikacije, investitori, dobavljači tehnologije</t>
  </si>
  <si>
    <t xml:space="preserve">10. Sponzor projekta </t>
  </si>
  <si>
    <t>SHABTravel, Nikola Nedeljković (vlasnik ITSolutions), AirSerbia (industrijski partner), AllSecure (tehnološki partner)</t>
  </si>
  <si>
    <t>Stejkholder</t>
  </si>
  <si>
    <t>Kontakt detalji i tip komunikacije</t>
  </si>
  <si>
    <t>Interesi stejkholdera</t>
  </si>
  <si>
    <t>Ocena uticaja 1-5</t>
  </si>
  <si>
    <t>Strategija uključenja stejkholdera</t>
  </si>
  <si>
    <t>proširenje poslovanja i povećanje, unapređenje korisničkog iskustva, povećanje efikasnosti poslovanja, dodatna zarada od reklamiranja</t>
  </si>
  <si>
    <t>Tim za razvoj</t>
  </si>
  <si>
    <t>/</t>
  </si>
  <si>
    <t>zarada, lično zadovoljstvo,  prilika za profesionalni razvoj i napredovanje</t>
  </si>
  <si>
    <t>realizacija tehničkih aspekata projekta</t>
  </si>
  <si>
    <t>Menadžment ITSolutions</t>
  </si>
  <si>
    <t>pozitivna reputacija firme, sticanje konkurentske prednosti, pojava novih saranji sa firmama, povećanje vrednosti firme</t>
  </si>
  <si>
    <t>definisanje poslovnih ciljeva, definisanje budžeta, upravljanje resursima, upravljanje rizicima, praćenje kvaliteta, definisanje očekivanih rezultata</t>
  </si>
  <si>
    <t>Korisnici aplikacije</t>
  </si>
  <si>
    <t>Benefiti prilikom rezervacija: sigurnost podataka, stalna dostupnost ponuda i informacija, lakoća komunikacije, ušteda vremena, novca itd.</t>
  </si>
  <si>
    <t>učestvovanje u testiranju aplikacije</t>
  </si>
  <si>
    <t>Mainstream</t>
  </si>
  <si>
    <t>E-mail: kontakt@mainstream.rs</t>
  </si>
  <si>
    <t>zarada, proširenje poslovanja, dodatno reklamiranje</t>
  </si>
  <si>
    <t xml:space="preserve">Dobavljači tehnologije </t>
  </si>
  <si>
    <t>Marketing tim "Blue Agency"</t>
  </si>
  <si>
    <t>zarada, jačanje veze sa klijentima (stvaranje dugoročne saradnje), povećanje vidljivosti agencije</t>
  </si>
  <si>
    <t>razvoj i učestovanje u marketinškim kampanjama (saradnja sa influenserima, društvene mreže, priprema materijala za medije...)</t>
  </si>
  <si>
    <t>Finansijski direktor "Blue Agency"</t>
  </si>
  <si>
    <t>zarada, lična satisfakcija</t>
  </si>
  <si>
    <t>učestvovanje u definisanju budžeta, praćenje i kontrola troškova, ocena finansijskog rizika, donošenje odluka o finansiranju</t>
  </si>
  <si>
    <t>Menadžer projekta</t>
  </si>
  <si>
    <t>E-mail: goranjankovic@itsolutions.rs</t>
  </si>
  <si>
    <t>zarada, lično zadovoljstvo, priznanje i nagrada za uspešnost projekta, prilika za profesionalni razvoj</t>
  </si>
  <si>
    <t>Upravljanje odnosima i komunikacijom sa stejkholerima, upravljanje i alokacija resursa,izveštavanje o napretku</t>
  </si>
  <si>
    <t>TechSupport Pro</t>
  </si>
  <si>
    <t>zarada, povećanje preporuka, izgradnja reputacije u tehničkoj podršci</t>
  </si>
  <si>
    <t>Efikasna podrška u rešavanju tehničkih problema tokom implementacije i održavanja aplikacije</t>
  </si>
  <si>
    <t>CL Consulting</t>
  </si>
  <si>
    <t>E-mail: office@clconsulting.rs</t>
  </si>
  <si>
    <t>zarada, razvoj partnerskih odnosa</t>
  </si>
  <si>
    <t>QualityCheck Solutions</t>
  </si>
  <si>
    <t>zarada</t>
  </si>
  <si>
    <t>QA testeri vrše kontrolu svih performansi aplikacije</t>
  </si>
  <si>
    <t>Hoteli</t>
  </si>
  <si>
    <t>zarada, povećanje broja posetilaca</t>
  </si>
  <si>
    <t>Obezbeđenje smeštaja u skladu sa ugovorom</t>
  </si>
  <si>
    <t>AirSerbia</t>
  </si>
  <si>
    <t>E-mail: asgs.agency@airserbia.rs</t>
  </si>
  <si>
    <t>zarada, povećanje broja putnika</t>
  </si>
  <si>
    <t>Obezbeđenje prevoza u skladu sa ugovorom</t>
  </si>
  <si>
    <t>WizzAir</t>
  </si>
  <si>
    <t>E-mail: travel@wizzair.com</t>
  </si>
  <si>
    <t>Turkish Airlines</t>
  </si>
  <si>
    <t>E-mail: begtkinfo@thy.com</t>
  </si>
  <si>
    <t>E-mail:
begsales@rs.qatarairways.com</t>
  </si>
  <si>
    <t>AllSecure</t>
  </si>
  <si>
    <t>ostvarenje profita, dodatno reklamiranje, proširenje poslovanja</t>
  </si>
  <si>
    <t>Nikola Nedeljković</t>
  </si>
  <si>
    <t>E-mail: nikolanedeljkovic@itsolutions.rs</t>
  </si>
  <si>
    <t>zarada, pozitivna reputacija firme, povećanje vrednosti firme, proširenje poslovanja</t>
  </si>
  <si>
    <t>Investiranje u projekat, supervizor, prihvatanje/odbacivanje projekta</t>
  </si>
  <si>
    <t>kreiranje i organizovanje putovanja
proširenje tržišta i privlačenje većeg broja korisnika
unapređenje korisničkog iskustva
povećanje broja rezervacija putovanja kroz brz i jednostavan proces
prilagođavanje savremenim trendovima</t>
  </si>
  <si>
    <t>Obuhvata sve mesečne honorare i bonuse</t>
  </si>
  <si>
    <t>Nedostatak tehničke ekspertize</t>
  </si>
  <si>
    <t>Na osnovu kvalitativne analize rizika utvrdili smo značajnost rizika pomoću ranga prioriteta rizika (RPN). Rizicima sa višim RPN-om ćemo posvetiti veću pažnju i redovno ih pratiti, dok one sa nižim RPN-om pratimo periodično. 
Kontinuirano pratimo: rizik nedostatka tehničke ekspertize, rizik nefunkcionalne, nebezbedne i nezaštićene aplikacije i rizik povlačenja kadrova.
Periodično pratimo: rizik nedostatka tražnje, rizik kvarova računara i opreme usled prirodnih nepogoda i rizik kršenja ugovora.</t>
  </si>
  <si>
    <t xml:space="preserve">Za analizu rizika koristimo kvalitativnu metodu - FMEA model. Pratimo kritičnost rizika na neuspeh čitavog projekta, verovatnoću ispoljavanja tog rizika i uticaj koji će on imati. Množenjem vrednosti navedena tri faktora dobija se rang prioriteta rizika (RPN – Risk Priority Number).
Nefunkcionalna, nebezbedna i nezaštićena aplikacija - Kritičnost: 9  Verovatnoća: 3  Uticaj: 8  RPN: 216
Nedostatak tehničke ekspertize – Kritičnost: 7  Verovatnoća: 4  Uticaj: 8  RPN: 224
Kršenje ugovora – Kritičnost: 6  Verovatnoća: 2  Uticaj: 7  RPN: 84
Povlačenje kadrova – Kritičnost: 7  Verovatnoća: 3  Uticaj: 9  RPN: 189
Kvarovi računara i opreme usled prirodnih nepogoda – Kritičnost: 8  Verovatnoća: 3  Uticaj: 6  RPN: 144
</t>
  </si>
  <si>
    <t xml:space="preserve">Za identifikaciju i dokumentaciju potencijalnih rizika koristili smo sledeće metode: pregled dokumentacija, analiza snaga i slabosti projekta i analiza pretpostavki. 
Identifikovane rizike svrstali smo u sledeće grupe: 
- tehnički rizici - nefunkcionalna aplikacija, sigurnosni propusti (nebezbedna i nezaštićena aplikacija), nedostatak tehničke ekspertize 
-ugovorni rizici – nepoštovanje ugovornih obaveza u ugovorima koje smo sklopili sa stejkholderima
-kadrovski rizici – povlačenje stručnih članova tima iz projekta (programera i UX dizajnera)
-opšti rizici  – prirodne nepogode (kvarovi računara i opreme)
Za merenje i praćenje rizika odlučili smo da koristimo kvalitativnu analizu rizika – FMEA model.
Na tehničke i kadrovske rizike ćemo reagovati preventivno, tako što ćemo redovno pratiti i kontrolisati sve faze razvoja aplikacije, dok ćemo kod ostalih rizika imati reaktivan pristup.
</t>
  </si>
  <si>
    <t>Ovde spadaju svi troškovi koji na indirektan način pomažu realizaciji projekta. Tu spadaju troškovi putovanja i smeštaja, marketinške kampanje, troškovi angažovanja pravnih stručnjaka.</t>
  </si>
  <si>
    <t>Nefunkcionalna, nebezbedna i nezaštićena aplikacija
Kršenje ugovora
Povlačenje kadrova
Nedostatak tehničke ekspertize
Kvarovi računara i opreme usled prirodnih nepogoda</t>
  </si>
  <si>
    <t>Obezbeđenje bezbednog načina plaćanja, investiranje u projekat, prikazati im studiju oportuniteta i izvodljivosti
prihvatanje/odbacivanje projekta</t>
  </si>
  <si>
    <t>davanje zahteva za izradu aplikacije, učestvovanje u testiranju, učestvovanje u investiranju, prikazati im studiju oportuniteta i izvodljivosti
prihvatanje/odbacivanje projekta</t>
  </si>
  <si>
    <r>
      <rPr>
        <sz val="11"/>
        <rFont val="Times New Roman"/>
        <family val="1"/>
        <charset val="238"/>
      </rPr>
      <t>Qatar</t>
    </r>
    <r>
      <rPr>
        <sz val="11"/>
        <color rgb="FFFFFFFF"/>
        <rFont val="Times New Roman"/>
        <family val="1"/>
        <charset val="238"/>
      </rPr>
      <t xml:space="preserve"> </t>
    </r>
    <r>
      <rPr>
        <sz val="11"/>
        <rFont val="Times New Roman"/>
        <family val="1"/>
        <charset val="238"/>
      </rPr>
      <t>Airways</t>
    </r>
  </si>
  <si>
    <t>Kontakt telefon: +381 11 75522 
E-mail: agencija@shabtravel.rs</t>
  </si>
  <si>
    <t>Kontakt telefon: +381 11 777 1234 
E-mail: marketing@blueagency.rs</t>
  </si>
  <si>
    <t>Kontakt telefon: +381 11 888 1234 
E-mail: finansije@blueagency.rs</t>
  </si>
  <si>
    <t>Kontakt telefon: +381 11 565487 
E-mail: office@techsupport.rs</t>
  </si>
  <si>
    <t>Kontakt telefon: +381 11 220011 
E-mail: qa@qualitychech.rs</t>
  </si>
  <si>
    <t>E-mail: prodaja@allsecure.rs 
Kontakt telefon: +381 66 77 1145</t>
  </si>
  <si>
    <t>Nabavka hardvera i softvera</t>
  </si>
  <si>
    <t>Hosting i održavanja infrastrukture</t>
  </si>
  <si>
    <t>Testiranje i QA usluge</t>
  </si>
  <si>
    <t>Podrška nakon puštanja aplikacije u rad</t>
  </si>
  <si>
    <t>Sigurnosni troškovi</t>
  </si>
  <si>
    <t>Režijski i troškovi dodatne opreme</t>
  </si>
  <si>
    <t>Ostali troškovi</t>
  </si>
  <si>
    <t>Budžet je probijen za: 16500€</t>
  </si>
  <si>
    <r>
      <rPr>
        <i/>
        <sz val="11"/>
        <color rgb="FFFF0000"/>
        <rFont val="Times New Roman"/>
        <family val="1"/>
        <charset val="238"/>
      </rPr>
      <t xml:space="preserve">Napomena: </t>
    </r>
    <r>
      <rPr>
        <i/>
        <sz val="11"/>
        <color theme="1"/>
        <rFont val="Times New Roman"/>
        <family val="1"/>
        <charset val="238"/>
      </rPr>
      <t>detaljna tabela budžeta i gantogram dati su ranije u radu.</t>
    </r>
  </si>
  <si>
    <r>
      <t>Projekt menadžer: Goran Janković;</t>
    </r>
    <r>
      <rPr>
        <sz val="11"/>
        <rFont val="Times New Roman"/>
        <family val="1"/>
        <charset val="238"/>
      </rPr>
      <t xml:space="preserve"> 
Članovi tima: Aleksandra Vuković, Katarina Bogavac, Laura Lazić, Katarina Isajlović, Zoran Jakovljević</t>
    </r>
  </si>
  <si>
    <t>Naziv projekta: SHABTravel 
Datum njegovog početka: 01.11.2023.</t>
  </si>
  <si>
    <t>1) Prikupljeni zahtevi od turističke agencije 27.11.2023.
2) Kreiran sistemski dizajn 05.12.2023.
3) Kreiran dizajn korisničkog interfejsa 19.12.2023.
4) Preuzeti podaci od hotela i aviokompanija 27.12.2023.
5) Razvijen back-end 15.01.2024.
6) Razvijen front-end 23.01.2024.
7) Testirana aplikacija 12.02.2024.
8) Ispravljene greške 27.02.2024.
9) Dostavljena aplikacija 30.02.2024.</t>
  </si>
  <si>
    <t>Cena rada obuhvata honorare od zaposlenih na projektu od projektnog menadžera do programera, dizajnera i stručnjaka za sigurnost, odnosno svih koji daju doprinos stvaranju aplikacije.
Cena rada se odnosi na ugovorene honorare po sati, prilagođene odgovornostima i stručnosti svakog tima. Honorari se obračunavaju i isplaćuju mesečno uključujući i bonuse.</t>
  </si>
  <si>
    <t>REGISTAR STEJKHOLDERA  (zainteresovanih strana na projektu)</t>
  </si>
  <si>
    <t>10.03.2024.</t>
  </si>
  <si>
    <t>Ovaj segment obuhvata operativne troškove kao što su troškovi administracije, kancelarijskog materijala, komunikacije, kao i druge operativne izdatke neophodne za održavanje optimalnog okruženja za rad. Ova stavka takođe obuhvata troškove relevantne obuke i profesionalnog usavršavanja tima, osiguranje projekta, kao i troškove održavanja softvera.</t>
  </si>
  <si>
    <t>Ukupan budžet projekta iznosi: 110000e.</t>
  </si>
  <si>
    <t>Savetovanje o strateškom pozicioniranju aplikacije na tržištu i identifikacija poslovnih prilika.</t>
  </si>
  <si>
    <t>Rezerve</t>
  </si>
  <si>
    <t>10% predviđenog budžeta</t>
  </si>
  <si>
    <t>Budžet odobren od strane SHABTravel, Nikola Nedeljković (vlasnik ITSolutions), AirSerbia, AllSecure dana 20.11.2023.</t>
  </si>
  <si>
    <t>Komponente diskonte stope</t>
  </si>
  <si>
    <t>Stopa</t>
  </si>
  <si>
    <t>1) Bezrizična stopa</t>
  </si>
  <si>
    <t>2) Premija za rizik zemlje</t>
  </si>
  <si>
    <t>3) Beta koeficijent</t>
  </si>
  <si>
    <t>industrija ima veci zamah (beta&gt;1)</t>
  </si>
  <si>
    <t>Trošak sopstvenog kapitala (CAPM)</t>
  </si>
  <si>
    <t>4) Premija za specifične rizike</t>
  </si>
  <si>
    <t>Veličina kompanije</t>
  </si>
  <si>
    <t>1-5</t>
  </si>
  <si>
    <t>Kvalitet menadžmenta</t>
  </si>
  <si>
    <t>Finansijski status</t>
  </si>
  <si>
    <t>Proizvodni i prodajni potencijal</t>
  </si>
  <si>
    <t>Kontrolabilnost</t>
  </si>
  <si>
    <t>Cena sopstvenog kapitala</t>
  </si>
  <si>
    <t>5) Trošak duga za kompaniju (prethodni zajmovi)</t>
  </si>
  <si>
    <t>6) Poreska stopa na dobitak</t>
  </si>
  <si>
    <t>Trošak duga posle poreza</t>
  </si>
  <si>
    <t>Procenjena struktura kapitala (tokom posmatranog perioda)</t>
  </si>
  <si>
    <t>Sopstveni kapital</t>
  </si>
  <si>
    <t>Dug</t>
  </si>
  <si>
    <t>Prosečna ponderisana cena kapitala (diskontna stopa)</t>
  </si>
  <si>
    <t>Kalkulacija specifičnog rizika</t>
  </si>
  <si>
    <t>Elementi rizika</t>
  </si>
  <si>
    <t>Vrednost</t>
  </si>
  <si>
    <t>I Veličina firme</t>
  </si>
  <si>
    <t>1 Broj zaposlenih</t>
  </si>
  <si>
    <t>2 Vrednost sredstava</t>
  </si>
  <si>
    <t>3 Konkurenstka pozicija</t>
  </si>
  <si>
    <t>Suma</t>
  </si>
  <si>
    <t>Total</t>
  </si>
  <si>
    <t>Broj elemenata  rizika</t>
  </si>
  <si>
    <t>Specifičan rizik</t>
  </si>
  <si>
    <t>II Kvalitet organizacije, menadžmenta i osoblja</t>
  </si>
  <si>
    <t>1 Organizaciona struktura</t>
  </si>
  <si>
    <t>2 Menadžment tim</t>
  </si>
  <si>
    <t>3 Strategijsko planiranje</t>
  </si>
  <si>
    <t>4 Zavisnost od specifičnog znanja jednog eksperta</t>
  </si>
  <si>
    <t>Broj elemenata rizika</t>
  </si>
  <si>
    <t>III Finansijska pozicija</t>
  </si>
  <si>
    <t>1 Fiksna sredstva/Ukupna sredstva</t>
  </si>
  <si>
    <t>2 Fiksna sredstva i zalihe/Dugočna sredstva</t>
  </si>
  <si>
    <t>3 Sopstveni kapital/Stalna sredstva</t>
  </si>
  <si>
    <t>4 Bruto marža/Prihod</t>
  </si>
  <si>
    <t>5 Finansijski troškovi/Profit</t>
  </si>
  <si>
    <t>Broj parametara</t>
  </si>
  <si>
    <t>IV Radni i prodajni potencijal</t>
  </si>
  <si>
    <t>1 Udeo individualnih proizvoda u prihodu</t>
  </si>
  <si>
    <t>2 Postojanje dugoročnih ugovora</t>
  </si>
  <si>
    <t>3 Udeo izvoza u ukupnoj prodaji</t>
  </si>
  <si>
    <t>4 Pristup tržištu EU</t>
  </si>
  <si>
    <t>5 Osnovna podela potrošača</t>
  </si>
  <si>
    <t>Specifičan risk</t>
  </si>
  <si>
    <t>V Sposobnost predviđanja poslovnih trendova</t>
  </si>
  <si>
    <t>1 Starost firme</t>
  </si>
  <si>
    <t>2 Stabilnost operativnih rezultata</t>
  </si>
  <si>
    <t>3 Nepovezanost biznisa</t>
  </si>
  <si>
    <t>4 Promene okolnosti u industriji</t>
  </si>
  <si>
    <t>Specifčan rizik</t>
  </si>
  <si>
    <t xml:space="preserve">Knjiga pretpostavki </t>
  </si>
  <si>
    <t xml:space="preserve">Broj korisnika aplikacije </t>
  </si>
  <si>
    <t xml:space="preserve">Broj korisnika koji koriste premium NO ADDS + perks </t>
  </si>
  <si>
    <t>Cena pretplate</t>
  </si>
  <si>
    <t>Procenjeni prihod od korisnika</t>
  </si>
  <si>
    <t>Cena reklamnog mesta per click</t>
  </si>
  <si>
    <t>Rast broja posetilaca</t>
  </si>
  <si>
    <t xml:space="preserve">Broj reklamnih mesta </t>
  </si>
  <si>
    <t>Prihod od reklamnih mesta</t>
  </si>
  <si>
    <t>Broj zaposlenih na održavanju aplikacije</t>
  </si>
  <si>
    <t>Trošak održavanja aplikacije - future updates</t>
  </si>
  <si>
    <t>Broj zaposlenih na održavanju korisničkog servisa</t>
  </si>
  <si>
    <t>Trošak korisničkog servisa - customer support</t>
  </si>
  <si>
    <t>ZAKLJUČCI:</t>
  </si>
  <si>
    <t xml:space="preserve">Diskontna stopa </t>
  </si>
  <si>
    <t>IRR&gt;diskontne stope</t>
  </si>
  <si>
    <t xml:space="preserve">Ekonomski vek trajanja aplikacije </t>
  </si>
  <si>
    <t>NSV&gt;0</t>
  </si>
  <si>
    <t>Trošak pravljenja aplikacije - inicijalna investicija</t>
  </si>
  <si>
    <t>Projekat je isplativ</t>
  </si>
  <si>
    <t>Cashflow</t>
  </si>
  <si>
    <t>Broj klikova</t>
  </si>
  <si>
    <t>Planirana cena</t>
  </si>
  <si>
    <t xml:space="preserve">Priliv na osnovu korisnika koji koriste premium NO ADDS + perks </t>
  </si>
  <si>
    <t>Odliv po osnovu održavanja aplikacije</t>
  </si>
  <si>
    <t>Odliv po osnovu korisničkog servisa - customer support</t>
  </si>
  <si>
    <t>Odliv po osnovu podrške nakon puštanja aplikacije u rad</t>
  </si>
  <si>
    <t>Odliv po osnovu kredita (pozajmljeni izvori)</t>
  </si>
  <si>
    <t>Inicijalna investicija- trošak pravljenja aplikacije</t>
  </si>
  <si>
    <t>NOVČANI TOK</t>
  </si>
  <si>
    <t>KUMULATIVNI NOVČANI TOK</t>
  </si>
  <si>
    <t>DISKONTOVANI NOVČANI TOK</t>
  </si>
  <si>
    <t>KUMULATIVNI DISKONTOVANI NOVČANI TOK</t>
  </si>
  <si>
    <t xml:space="preserve">NPV </t>
  </si>
  <si>
    <t>Period povracaja</t>
  </si>
  <si>
    <t xml:space="preserve">Diskontovani period povracaja </t>
  </si>
  <si>
    <t xml:space="preserve">IRR </t>
  </si>
  <si>
    <t>Indeks profitabilnosti</t>
  </si>
  <si>
    <t>Priliv na osnovu reklamnih mesta</t>
  </si>
  <si>
    <t>Rast broja posetilaca koji koriste premium NO ADDS + perks</t>
  </si>
  <si>
    <t>Procenat broja posetilaca koji kliknu na oglas</t>
  </si>
  <si>
    <t>EUR/godišnji nivo</t>
  </si>
  <si>
    <t>Odliv po osnovu plata zaposlenih (razvojni tim)</t>
  </si>
  <si>
    <t>Rezerve obuhvataju kapital za rizike i nepredviđene troškove od 10000e.</t>
  </si>
  <si>
    <t>Pored održavanja i ispravki, obuhvata i planiranje nove verzije.</t>
  </si>
  <si>
    <r>
      <rPr>
        <b/>
        <sz val="11"/>
        <color rgb="FF000000"/>
        <rFont val="Times New Roman"/>
        <family val="1"/>
        <charset val="238"/>
      </rPr>
      <t>Projektni rezultati:</t>
    </r>
    <r>
      <rPr>
        <sz val="11"/>
        <color rgb="FF000000"/>
        <rFont val="Times New Roman"/>
        <family val="1"/>
        <charset val="238"/>
      </rPr>
      <t xml:space="preserve"> aplikacija SHABTravel - glavni rezultat, integracija sa sistemima hotela, avio-kompanijama, razvijen korisnički interfejs, sistem za Push notifikacije, postavljen plan za održavanje aplikacije i pružanje tehničke podrške nakon lansiranja 
</t>
    </r>
    <r>
      <rPr>
        <b/>
        <sz val="11"/>
        <color rgb="FF000000"/>
        <rFont val="Times New Roman"/>
        <family val="1"/>
        <charset val="238"/>
      </rPr>
      <t xml:space="preserve">Kriterijume uspeha </t>
    </r>
    <r>
      <rPr>
        <sz val="11"/>
        <color rgb="FF000000"/>
        <rFont val="Times New Roman"/>
        <family val="1"/>
        <charset val="238"/>
      </rPr>
      <t xml:space="preserve">merimo na osnovu posećenosti aplikacije, pozitivnih recenzija korisnika, većoj efikasnosti poslovanja i prihoda agencije, visokim interesom drugih kompanija za oglašavanje na aplikaciji 
</t>
    </r>
    <r>
      <rPr>
        <b/>
        <sz val="11"/>
        <color rgb="FF000000"/>
        <rFont val="Times New Roman"/>
        <family val="1"/>
        <charset val="238"/>
      </rPr>
      <t>Projektni menadžer donosi odluku da li je projekat uspeo ili ne, ali konačna odluka je na turističkoj agenciji.</t>
    </r>
  </si>
  <si>
    <t>Za identifikaciju rizika, kreiranje i tumačenje rizika, kreiranje odgovora na rizike, ažuriranje i objavljivanje matrica rizika, odgovornost će imati po jedna osoba za svaku grupu identifikovanih rizika. Svaka osoba će imati ulogu da redovno prati faze razvoja aplikacije, da prati i kontroliše da li su planovi usklađeni sa dobijenim rezultatima, odnosno da li tokom razvoja aplikacije poštujemo i ispunjavamo korisničke zahteve, kao i da obavesti menadžera projekta ukoliko je došlo do nekih propusta, grešaka ili nekih nepredviđenih okolnosti.</t>
  </si>
  <si>
    <t>Uključite funkcionalnosti za navigaciju, mape, GPS navigacije, uputstva za putovanje i druge slične funkcionalnosti koje će korisnicima olakšati snalaženje.</t>
  </si>
  <si>
    <t>Elementi/godine</t>
  </si>
  <si>
    <t>1) Lansiranje funkcionalne i kvalitetne aplikacije kreirane po zahtevima turističke agencije u roku od 3 meseca (do 01.03.2024.) u okviru predviđenog budžeta (110000e, 30% sopstveni, 70% pozajmljeni izvori) 
2) Implementacija visokih standarda bezbednosti u cilju zaštite podataka i obezbeđenja sigurnosti aplikacije
povećanje prepoznatljivosti našeg rada kako bismo privukli nove klijente zainteresovane za saradnju i povećali poslovanje za 30% u naredne 2 godine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</si>
</sst>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R_S_D_-;\-* #,##0\ _R_S_D_-;_-* &quot;-&quot;\ _R_S_D_-;_-@_-"/>
    <numFmt numFmtId="43" formatCode="_-* #,##0.00\ _R_S_D_-;\-* #,##0.00\ _R_S_D_-;_-* &quot;-&quot;??\ _R_S_D_-;_-@_-"/>
    <numFmt numFmtId="164" formatCode="#,##0.00\ [$€-1]"/>
    <numFmt numFmtId="165" formatCode="0.000%"/>
    <numFmt numFmtId="166" formatCode="0.0%"/>
    <numFmt numFmtId="167" formatCode="_(* #,##0_);_(* \(#,##0\);_(* &quot;-&quot;??_);_(@_)"/>
    <numFmt numFmtId="168" formatCode="0.000"/>
    <numFmt numFmtId="169" formatCode="0.0000"/>
  </numFmts>
  <fonts count="4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 Light"/>
      <family val="2"/>
    </font>
    <font>
      <sz val="11"/>
      <name val="Calibri Light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b/>
      <sz val="18"/>
      <color theme="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FFFFFF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1"/>
      <color rgb="FF777777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9"/>
      <color theme="9" tint="-0.249977111117893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i/>
      <sz val="11"/>
      <color rgb="FFFF0000"/>
      <name val="Times New Roman"/>
      <family val="1"/>
      <charset val="238"/>
    </font>
    <font>
      <b/>
      <sz val="16"/>
      <color theme="0"/>
      <name val="Times New Roman"/>
      <family val="1"/>
      <charset val="238"/>
    </font>
    <font>
      <sz val="8"/>
      <color theme="1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b/>
      <sz val="11"/>
      <color rgb="FF0070C0"/>
      <name val="Calibri Light"/>
      <family val="2"/>
    </font>
    <font>
      <sz val="11"/>
      <color rgb="FF000000"/>
      <name val="Times New Roman"/>
      <family val="1"/>
      <charset val="238"/>
    </font>
    <font>
      <b/>
      <sz val="11"/>
      <color theme="0"/>
      <name val="Calibri Light"/>
      <family val="2"/>
      <charset val="238"/>
    </font>
    <font>
      <sz val="18"/>
      <color theme="1"/>
      <name val="Times New Roman"/>
      <family val="1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2"/>
      <color theme="0"/>
      <name val="Times New Roman"/>
      <family val="1"/>
      <charset val="238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color indexed="48"/>
      <name val="Times New Roman"/>
      <family val="1"/>
    </font>
    <font>
      <b/>
      <sz val="11"/>
      <color indexed="12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sz val="11"/>
      <color indexed="12"/>
      <name val="Times New Roman"/>
      <family val="1"/>
    </font>
    <font>
      <b/>
      <i/>
      <sz val="11"/>
      <name val="Times New Roman"/>
      <family val="1"/>
    </font>
    <font>
      <sz val="11"/>
      <color indexed="4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F3F3F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3" fillId="0" borderId="0"/>
    <xf numFmtId="9" fontId="29" fillId="0" borderId="0" applyFont="0" applyFill="0" applyBorder="0" applyAlignment="0" applyProtection="0"/>
    <xf numFmtId="0" fontId="31" fillId="13" borderId="81" applyNumberFormat="0" applyAlignment="0" applyProtection="0"/>
    <xf numFmtId="43" fontId="3" fillId="0" borderId="0" applyFont="0" applyFill="0" applyBorder="0" applyAlignment="0" applyProtection="0"/>
    <xf numFmtId="41" fontId="30" fillId="0" borderId="0" applyFont="0" applyFill="0" applyBorder="0" applyAlignment="0" applyProtection="0"/>
  </cellStyleXfs>
  <cellXfs count="312">
    <xf numFmtId="0" fontId="0" fillId="0" borderId="0" xfId="0"/>
    <xf numFmtId="0" fontId="1" fillId="0" borderId="0" xfId="0" applyFont="1"/>
    <xf numFmtId="0" fontId="2" fillId="4" borderId="0" xfId="0" applyFont="1" applyFill="1"/>
    <xf numFmtId="0" fontId="1" fillId="4" borderId="0" xfId="0" applyFont="1" applyFill="1"/>
    <xf numFmtId="0" fontId="6" fillId="11" borderId="56" xfId="0" applyFont="1" applyFill="1" applyBorder="1" applyAlignment="1">
      <alignment horizontal="center" vertical="center" wrapText="1" readingOrder="1"/>
    </xf>
    <xf numFmtId="0" fontId="6" fillId="11" borderId="57" xfId="0" applyFont="1" applyFill="1" applyBorder="1" applyAlignment="1">
      <alignment horizontal="center" vertical="center" wrapText="1" readingOrder="1"/>
    </xf>
    <xf numFmtId="0" fontId="7" fillId="12" borderId="27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6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22" xfId="0" applyFont="1" applyBorder="1"/>
    <xf numFmtId="0" fontId="9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 indent="1"/>
    </xf>
    <xf numFmtId="0" fontId="7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10" fillId="0" borderId="0" xfId="0" applyFont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3" borderId="1" xfId="0" applyFont="1" applyFill="1" applyBorder="1"/>
    <xf numFmtId="0" fontId="11" fillId="3" borderId="2" xfId="0" applyFont="1" applyFill="1" applyBorder="1"/>
    <xf numFmtId="0" fontId="7" fillId="3" borderId="3" xfId="0" applyFont="1" applyFill="1" applyBorder="1"/>
    <xf numFmtId="0" fontId="12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0" borderId="14" xfId="0" applyFont="1" applyBorder="1"/>
    <xf numFmtId="0" fontId="11" fillId="0" borderId="9" xfId="0" applyFont="1" applyBorder="1"/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right" vertical="center"/>
    </xf>
    <xf numFmtId="164" fontId="7" fillId="0" borderId="23" xfId="0" applyNumberFormat="1" applyFont="1" applyBorder="1" applyAlignment="1">
      <alignment horizontal="right" vertical="center"/>
    </xf>
    <xf numFmtId="0" fontId="7" fillId="0" borderId="18" xfId="0" applyFont="1" applyBorder="1" applyAlignment="1">
      <alignment wrapText="1"/>
    </xf>
    <xf numFmtId="0" fontId="7" fillId="0" borderId="9" xfId="0" applyFont="1" applyBorder="1"/>
    <xf numFmtId="164" fontId="7" fillId="0" borderId="22" xfId="0" applyNumberFormat="1" applyFont="1" applyBorder="1"/>
    <xf numFmtId="0" fontId="7" fillId="0" borderId="18" xfId="0" applyFont="1" applyBorder="1"/>
    <xf numFmtId="164" fontId="7" fillId="0" borderId="24" xfId="0" applyNumberFormat="1" applyFont="1" applyBorder="1"/>
    <xf numFmtId="0" fontId="11" fillId="0" borderId="22" xfId="0" applyFont="1" applyBorder="1"/>
    <xf numFmtId="0" fontId="7" fillId="0" borderId="22" xfId="0" applyNumberFormat="1" applyFont="1" applyBorder="1"/>
    <xf numFmtId="0" fontId="7" fillId="0" borderId="0" xfId="0" applyFont="1" applyAlignment="1">
      <alignment horizontal="left" vertical="center"/>
    </xf>
    <xf numFmtId="0" fontId="13" fillId="0" borderId="22" xfId="0" applyFont="1" applyBorder="1"/>
    <xf numFmtId="0" fontId="7" fillId="0" borderId="15" xfId="0" applyFont="1" applyBorder="1"/>
    <xf numFmtId="0" fontId="7" fillId="0" borderId="16" xfId="0" applyFont="1" applyBorder="1"/>
    <xf numFmtId="0" fontId="11" fillId="0" borderId="25" xfId="0" applyFont="1" applyBorder="1"/>
    <xf numFmtId="0" fontId="7" fillId="0" borderId="26" xfId="0" applyFont="1" applyBorder="1"/>
    <xf numFmtId="164" fontId="7" fillId="0" borderId="27" xfId="0" applyNumberFormat="1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164" fontId="7" fillId="0" borderId="31" xfId="0" applyNumberFormat="1" applyFont="1" applyBorder="1"/>
    <xf numFmtId="0" fontId="7" fillId="0" borderId="32" xfId="0" applyFont="1" applyBorder="1"/>
    <xf numFmtId="0" fontId="7" fillId="0" borderId="33" xfId="0" applyFont="1" applyBorder="1"/>
    <xf numFmtId="0" fontId="11" fillId="0" borderId="1" xfId="0" applyFont="1" applyBorder="1"/>
    <xf numFmtId="0" fontId="11" fillId="0" borderId="2" xfId="0" applyFont="1" applyBorder="1"/>
    <xf numFmtId="0" fontId="7" fillId="0" borderId="3" xfId="0" applyFont="1" applyBorder="1" applyAlignment="1">
      <alignment wrapText="1"/>
    </xf>
    <xf numFmtId="0" fontId="14" fillId="0" borderId="0" xfId="0" applyFont="1"/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14" fillId="0" borderId="2" xfId="0" applyFont="1" applyBorder="1"/>
    <xf numFmtId="0" fontId="11" fillId="0" borderId="1" xfId="0" applyFont="1" applyBorder="1" applyAlignment="1">
      <alignment wrapText="1"/>
    </xf>
    <xf numFmtId="0" fontId="7" fillId="0" borderId="37" xfId="0" applyFont="1" applyBorder="1"/>
    <xf numFmtId="0" fontId="7" fillId="0" borderId="0" xfId="0" applyFont="1" applyBorder="1"/>
    <xf numFmtId="0" fontId="7" fillId="0" borderId="7" xfId="0" applyFont="1" applyBorder="1"/>
    <xf numFmtId="0" fontId="11" fillId="0" borderId="0" xfId="0" applyFont="1" applyBorder="1"/>
    <xf numFmtId="0" fontId="7" fillId="0" borderId="0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0" xfId="0" applyFont="1" applyAlignment="1">
      <alignment wrapText="1"/>
    </xf>
    <xf numFmtId="0" fontId="15" fillId="0" borderId="41" xfId="0" applyFont="1" applyBorder="1" applyAlignment="1">
      <alignment wrapText="1"/>
    </xf>
    <xf numFmtId="0" fontId="15" fillId="0" borderId="35" xfId="0" applyFont="1" applyBorder="1" applyAlignment="1">
      <alignment wrapText="1"/>
    </xf>
    <xf numFmtId="0" fontId="7" fillId="0" borderId="1" xfId="1" applyFont="1" applyBorder="1"/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7" fillId="0" borderId="5" xfId="1" applyFont="1" applyBorder="1"/>
    <xf numFmtId="0" fontId="10" fillId="0" borderId="0" xfId="1" applyFont="1" applyAlignment="1">
      <alignment horizontal="center"/>
    </xf>
    <xf numFmtId="0" fontId="11" fillId="0" borderId="51" xfId="1" applyFont="1" applyBorder="1"/>
    <xf numFmtId="0" fontId="7" fillId="0" borderId="0" xfId="1" applyFont="1"/>
    <xf numFmtId="0" fontId="11" fillId="0" borderId="1" xfId="1" applyFont="1" applyBorder="1"/>
    <xf numFmtId="0" fontId="7" fillId="0" borderId="34" xfId="1" applyFont="1" applyBorder="1"/>
    <xf numFmtId="0" fontId="7" fillId="0" borderId="36" xfId="1" applyFont="1" applyBorder="1"/>
    <xf numFmtId="0" fontId="14" fillId="0" borderId="36" xfId="1" applyFont="1" applyBorder="1"/>
    <xf numFmtId="0" fontId="7" fillId="0" borderId="35" xfId="1" applyFont="1" applyBorder="1"/>
    <xf numFmtId="0" fontId="7" fillId="5" borderId="52" xfId="0" applyFont="1" applyFill="1" applyBorder="1" applyAlignment="1">
      <alignment horizontal="center" vertical="center"/>
    </xf>
    <xf numFmtId="0" fontId="7" fillId="5" borderId="53" xfId="0" applyFont="1" applyFill="1" applyBorder="1"/>
    <xf numFmtId="0" fontId="7" fillId="7" borderId="17" xfId="0" applyFont="1" applyFill="1" applyBorder="1"/>
    <xf numFmtId="0" fontId="7" fillId="7" borderId="10" xfId="0" applyFont="1" applyFill="1" applyBorder="1"/>
    <xf numFmtId="2" fontId="7" fillId="0" borderId="0" xfId="1" applyNumberFormat="1" applyFont="1"/>
    <xf numFmtId="2" fontId="11" fillId="6" borderId="22" xfId="1" applyNumberFormat="1" applyFont="1" applyFill="1" applyBorder="1" applyAlignment="1">
      <alignment horizontal="center"/>
    </xf>
    <xf numFmtId="2" fontId="7" fillId="8" borderId="22" xfId="1" applyNumberFormat="1" applyFont="1" applyFill="1" applyBorder="1" applyAlignment="1">
      <alignment horizontal="center"/>
    </xf>
    <xf numFmtId="2" fontId="7" fillId="9" borderId="22" xfId="1" applyNumberFormat="1" applyFont="1" applyFill="1" applyBorder="1" applyAlignment="1">
      <alignment horizontal="center"/>
    </xf>
    <xf numFmtId="2" fontId="11" fillId="5" borderId="22" xfId="1" applyNumberFormat="1" applyFont="1" applyFill="1" applyBorder="1" applyAlignment="1">
      <alignment horizontal="center"/>
    </xf>
    <xf numFmtId="2" fontId="7" fillId="5" borderId="22" xfId="1" applyNumberFormat="1" applyFont="1" applyFill="1" applyBorder="1" applyAlignment="1">
      <alignment horizontal="center"/>
    </xf>
    <xf numFmtId="2" fontId="7" fillId="10" borderId="22" xfId="1" applyNumberFormat="1" applyFont="1" applyFill="1" applyBorder="1" applyAlignment="1">
      <alignment horizontal="center"/>
    </xf>
    <xf numFmtId="0" fontId="7" fillId="7" borderId="54" xfId="0" applyFont="1" applyFill="1" applyBorder="1"/>
    <xf numFmtId="0" fontId="7" fillId="7" borderId="55" xfId="0" applyFont="1" applyFill="1" applyBorder="1"/>
    <xf numFmtId="2" fontId="11" fillId="10" borderId="22" xfId="1" applyNumberFormat="1" applyFont="1" applyFill="1" applyBorder="1" applyAlignment="1">
      <alignment horizontal="center"/>
    </xf>
    <xf numFmtId="2" fontId="7" fillId="9" borderId="0" xfId="1" applyNumberFormat="1" applyFont="1" applyFill="1"/>
    <xf numFmtId="2" fontId="7" fillId="5" borderId="0" xfId="1" applyNumberFormat="1" applyFont="1" applyFill="1"/>
    <xf numFmtId="2" fontId="7" fillId="10" borderId="0" xfId="1" applyNumberFormat="1" applyFont="1" applyFill="1"/>
    <xf numFmtId="0" fontId="0" fillId="0" borderId="0" xfId="0" applyFont="1"/>
    <xf numFmtId="0" fontId="25" fillId="0" borderId="0" xfId="0" applyFont="1"/>
    <xf numFmtId="0" fontId="26" fillId="0" borderId="59" xfId="0" applyFont="1" applyBorder="1" applyAlignment="1">
      <alignment horizontal="left" vertical="center" wrapText="1" readingOrder="1"/>
    </xf>
    <xf numFmtId="0" fontId="27" fillId="4" borderId="0" xfId="0" applyFont="1" applyFill="1" applyAlignment="1">
      <alignment horizontal="center" vertical="center"/>
    </xf>
    <xf numFmtId="0" fontId="6" fillId="0" borderId="58" xfId="0" applyFont="1" applyBorder="1" applyAlignment="1">
      <alignment horizontal="center" vertical="center" wrapText="1" readingOrder="1"/>
    </xf>
    <xf numFmtId="0" fontId="6" fillId="0" borderId="60" xfId="0" applyFont="1" applyBorder="1" applyAlignment="1">
      <alignment horizontal="center" vertical="center" wrapText="1" readingOrder="1"/>
    </xf>
    <xf numFmtId="0" fontId="6" fillId="0" borderId="62" xfId="0" applyFont="1" applyBorder="1" applyAlignment="1">
      <alignment horizontal="center" vertical="center" wrapText="1" readingOrder="1"/>
    </xf>
    <xf numFmtId="0" fontId="26" fillId="0" borderId="61" xfId="0" applyFont="1" applyBorder="1" applyAlignment="1">
      <alignment horizontal="left" vertical="center" wrapText="1" readingOrder="1"/>
    </xf>
    <xf numFmtId="0" fontId="26" fillId="4" borderId="59" xfId="0" applyFont="1" applyFill="1" applyBorder="1" applyAlignment="1">
      <alignment horizontal="left" vertical="center" wrapText="1" readingOrder="1"/>
    </xf>
    <xf numFmtId="0" fontId="26" fillId="0" borderId="63" xfId="0" applyFont="1" applyBorder="1" applyAlignment="1">
      <alignment horizontal="left" vertical="center" wrapText="1" readingOrder="1"/>
    </xf>
    <xf numFmtId="0" fontId="4" fillId="4" borderId="4" xfId="0" applyFont="1" applyFill="1" applyBorder="1"/>
    <xf numFmtId="0" fontId="0" fillId="0" borderId="0" xfId="0" applyBorder="1"/>
    <xf numFmtId="0" fontId="4" fillId="4" borderId="0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4" borderId="5" xfId="0" applyFont="1" applyFill="1" applyBorder="1"/>
    <xf numFmtId="0" fontId="7" fillId="0" borderId="18" xfId="0" applyFont="1" applyBorder="1" applyAlignment="1">
      <alignment horizontal="left"/>
    </xf>
    <xf numFmtId="0" fontId="0" fillId="0" borderId="0" xfId="0"/>
    <xf numFmtId="0" fontId="0" fillId="0" borderId="0" xfId="0"/>
    <xf numFmtId="0" fontId="3" fillId="0" borderId="0" xfId="1"/>
    <xf numFmtId="9" fontId="0" fillId="0" borderId="0" xfId="0" applyNumberFormat="1"/>
    <xf numFmtId="0" fontId="0" fillId="0" borderId="0" xfId="0" applyFill="1"/>
    <xf numFmtId="2" fontId="0" fillId="0" borderId="0" xfId="0" applyNumberFormat="1"/>
    <xf numFmtId="0" fontId="7" fillId="0" borderId="18" xfId="0" applyFont="1" applyBorder="1" applyAlignment="1">
      <alignment vertical="center" wrapText="1"/>
    </xf>
    <xf numFmtId="0" fontId="7" fillId="11" borderId="2" xfId="0" applyFont="1" applyFill="1" applyBorder="1" applyAlignment="1">
      <alignment horizontal="center" wrapText="1"/>
    </xf>
    <xf numFmtId="0" fontId="33" fillId="0" borderId="0" xfId="0" applyFont="1"/>
    <xf numFmtId="0" fontId="33" fillId="16" borderId="0" xfId="0" applyFont="1" applyFill="1"/>
    <xf numFmtId="0" fontId="33" fillId="0" borderId="0" xfId="0" applyFont="1" applyFill="1"/>
    <xf numFmtId="0" fontId="34" fillId="16" borderId="37" xfId="1" applyFont="1" applyFill="1" applyBorder="1" applyAlignment="1">
      <alignment vertical="center"/>
    </xf>
    <xf numFmtId="10" fontId="35" fillId="16" borderId="37" xfId="1" applyNumberFormat="1" applyFont="1" applyFill="1" applyBorder="1" applyAlignment="1">
      <alignment horizontal="center" vertical="center"/>
    </xf>
    <xf numFmtId="10" fontId="36" fillId="16" borderId="5" xfId="1" applyNumberFormat="1" applyFont="1" applyFill="1" applyBorder="1" applyAlignment="1">
      <alignment horizontal="center" vertical="center"/>
    </xf>
    <xf numFmtId="2" fontId="35" fillId="16" borderId="37" xfId="1" applyNumberFormat="1" applyFont="1" applyFill="1" applyBorder="1" applyAlignment="1">
      <alignment horizontal="center" vertical="center"/>
    </xf>
    <xf numFmtId="10" fontId="37" fillId="16" borderId="5" xfId="1" applyNumberFormat="1" applyFont="1" applyFill="1" applyBorder="1" applyAlignment="1">
      <alignment horizontal="center" vertical="center"/>
    </xf>
    <xf numFmtId="0" fontId="35" fillId="16" borderId="37" xfId="1" applyFont="1" applyFill="1" applyBorder="1" applyAlignment="1">
      <alignment horizontal="center" vertical="center"/>
    </xf>
    <xf numFmtId="10" fontId="38" fillId="16" borderId="5" xfId="1" applyNumberFormat="1" applyFont="1" applyFill="1" applyBorder="1" applyAlignment="1">
      <alignment horizontal="center" vertical="center"/>
    </xf>
    <xf numFmtId="0" fontId="35" fillId="16" borderId="37" xfId="1" applyFont="1" applyFill="1" applyBorder="1" applyAlignment="1">
      <alignment horizontal="left" vertical="center"/>
    </xf>
    <xf numFmtId="16" fontId="35" fillId="16" borderId="37" xfId="1" quotePrefix="1" applyNumberFormat="1" applyFont="1" applyFill="1" applyBorder="1" applyAlignment="1">
      <alignment horizontal="center" vertical="center"/>
    </xf>
    <xf numFmtId="10" fontId="36" fillId="16" borderId="5" xfId="2" applyNumberFormat="1" applyFont="1" applyFill="1" applyBorder="1" applyAlignment="1">
      <alignment horizontal="center" vertical="center"/>
    </xf>
    <xf numFmtId="0" fontId="38" fillId="16" borderId="0" xfId="1" applyFont="1" applyFill="1" applyAlignment="1">
      <alignment vertical="center"/>
    </xf>
    <xf numFmtId="0" fontId="34" fillId="16" borderId="66" xfId="1" applyFont="1" applyFill="1" applyBorder="1" applyAlignment="1">
      <alignment vertical="center"/>
    </xf>
    <xf numFmtId="10" fontId="38" fillId="16" borderId="67" xfId="1" applyNumberFormat="1" applyFont="1" applyFill="1" applyBorder="1" applyAlignment="1">
      <alignment horizontal="center" vertical="center"/>
    </xf>
    <xf numFmtId="0" fontId="39" fillId="16" borderId="37" xfId="1" applyFont="1" applyFill="1" applyBorder="1" applyAlignment="1">
      <alignment vertical="center"/>
    </xf>
    <xf numFmtId="10" fontId="35" fillId="16" borderId="27" xfId="1" applyNumberFormat="1" applyFont="1" applyFill="1" applyBorder="1" applyAlignment="1">
      <alignment horizontal="center" vertical="center"/>
    </xf>
    <xf numFmtId="10" fontId="38" fillId="16" borderId="3" xfId="1" applyNumberFormat="1" applyFont="1" applyFill="1" applyBorder="1" applyAlignment="1">
      <alignment horizontal="center" vertical="center"/>
    </xf>
    <xf numFmtId="9" fontId="35" fillId="16" borderId="37" xfId="1" applyNumberFormat="1" applyFont="1" applyFill="1" applyBorder="1" applyAlignment="1">
      <alignment horizontal="center" vertical="center"/>
    </xf>
    <xf numFmtId="0" fontId="38" fillId="16" borderId="68" xfId="1" applyFont="1" applyFill="1" applyBorder="1" applyAlignment="1">
      <alignment vertical="center"/>
    </xf>
    <xf numFmtId="10" fontId="35" fillId="16" borderId="68" xfId="1" applyNumberFormat="1" applyFont="1" applyFill="1" applyBorder="1" applyAlignment="1">
      <alignment horizontal="center" vertical="center"/>
    </xf>
    <xf numFmtId="10" fontId="38" fillId="16" borderId="36" xfId="1" applyNumberFormat="1" applyFont="1" applyFill="1" applyBorder="1" applyAlignment="1">
      <alignment horizontal="center" vertical="center"/>
    </xf>
    <xf numFmtId="10" fontId="34" fillId="16" borderId="27" xfId="1" applyNumberFormat="1" applyFont="1" applyFill="1" applyBorder="1" applyAlignment="1">
      <alignment horizontal="center" vertical="center"/>
    </xf>
    <xf numFmtId="0" fontId="38" fillId="16" borderId="3" xfId="1" applyFont="1" applyFill="1" applyBorder="1" applyAlignment="1">
      <alignment horizontal="center" vertical="center"/>
    </xf>
    <xf numFmtId="0" fontId="40" fillId="16" borderId="37" xfId="1" applyFont="1" applyFill="1" applyBorder="1" applyAlignment="1">
      <alignment vertical="center"/>
    </xf>
    <xf numFmtId="9" fontId="34" fillId="16" borderId="37" xfId="1" applyNumberFormat="1" applyFont="1" applyFill="1" applyBorder="1" applyAlignment="1">
      <alignment horizontal="center" vertical="center"/>
    </xf>
    <xf numFmtId="0" fontId="40" fillId="16" borderId="68" xfId="1" applyFont="1" applyFill="1" applyBorder="1" applyAlignment="1">
      <alignment vertical="center"/>
    </xf>
    <xf numFmtId="9" fontId="34" fillId="16" borderId="68" xfId="1" applyNumberFormat="1" applyFont="1" applyFill="1" applyBorder="1" applyAlignment="1">
      <alignment horizontal="center" vertical="center"/>
    </xf>
    <xf numFmtId="0" fontId="35" fillId="16" borderId="36" xfId="1" applyFont="1" applyFill="1" applyBorder="1" applyAlignment="1">
      <alignment horizontal="center" vertical="center"/>
    </xf>
    <xf numFmtId="0" fontId="41" fillId="16" borderId="51" xfId="1" applyFont="1" applyFill="1" applyBorder="1" applyAlignment="1">
      <alignment vertical="center"/>
    </xf>
    <xf numFmtId="9" fontId="34" fillId="16" borderId="51" xfId="1" applyNumberFormat="1" applyFont="1" applyFill="1" applyBorder="1" applyAlignment="1">
      <alignment vertical="center"/>
    </xf>
    <xf numFmtId="10" fontId="41" fillId="16" borderId="8" xfId="1" applyNumberFormat="1" applyFont="1" applyFill="1" applyBorder="1" applyAlignment="1">
      <alignment horizontal="center" vertical="center"/>
    </xf>
    <xf numFmtId="0" fontId="34" fillId="15" borderId="69" xfId="1" applyFont="1" applyFill="1" applyBorder="1" applyAlignment="1">
      <alignment horizontal="center" vertical="center" wrapText="1"/>
    </xf>
    <xf numFmtId="9" fontId="34" fillId="15" borderId="70" xfId="1" applyNumberFormat="1" applyFont="1" applyFill="1" applyBorder="1" applyAlignment="1">
      <alignment horizontal="center" vertical="center" wrapText="1"/>
    </xf>
    <xf numFmtId="9" fontId="34" fillId="15" borderId="71" xfId="1" applyNumberFormat="1" applyFont="1" applyFill="1" applyBorder="1" applyAlignment="1">
      <alignment horizontal="center" vertical="center" wrapText="1"/>
    </xf>
    <xf numFmtId="0" fontId="34" fillId="16" borderId="72" xfId="1" applyFont="1" applyFill="1" applyBorder="1" applyAlignment="1">
      <alignment vertical="center"/>
    </xf>
    <xf numFmtId="0" fontId="35" fillId="16" borderId="73" xfId="1" applyFont="1" applyFill="1" applyBorder="1" applyAlignment="1">
      <alignment vertical="center"/>
    </xf>
    <xf numFmtId="0" fontId="35" fillId="16" borderId="74" xfId="1" applyFont="1" applyFill="1" applyBorder="1" applyAlignment="1">
      <alignment vertical="center"/>
    </xf>
    <xf numFmtId="0" fontId="35" fillId="16" borderId="75" xfId="1" applyFont="1" applyFill="1" applyBorder="1" applyAlignment="1">
      <alignment vertical="center"/>
    </xf>
    <xf numFmtId="9" fontId="35" fillId="16" borderId="76" xfId="1" applyNumberFormat="1" applyFont="1" applyFill="1" applyBorder="1" applyAlignment="1">
      <alignment vertical="center"/>
    </xf>
    <xf numFmtId="9" fontId="35" fillId="16" borderId="77" xfId="1" applyNumberFormat="1" applyFont="1" applyFill="1" applyBorder="1" applyAlignment="1">
      <alignment vertical="center"/>
    </xf>
    <xf numFmtId="9" fontId="42" fillId="16" borderId="76" xfId="1" applyNumberFormat="1" applyFont="1" applyFill="1" applyBorder="1" applyAlignment="1">
      <alignment vertical="center"/>
    </xf>
    <xf numFmtId="9" fontId="42" fillId="16" borderId="77" xfId="1" applyNumberFormat="1" applyFont="1" applyFill="1" applyBorder="1" applyAlignment="1">
      <alignment vertical="center"/>
    </xf>
    <xf numFmtId="0" fontId="35" fillId="16" borderId="76" xfId="1" applyFont="1" applyFill="1" applyBorder="1" applyAlignment="1">
      <alignment vertical="center"/>
    </xf>
    <xf numFmtId="0" fontId="35" fillId="16" borderId="77" xfId="1" applyFont="1" applyFill="1" applyBorder="1" applyAlignment="1">
      <alignment vertical="center"/>
    </xf>
    <xf numFmtId="0" fontId="43" fillId="16" borderId="75" xfId="1" applyFont="1" applyFill="1" applyBorder="1" applyAlignment="1">
      <alignment vertical="center"/>
    </xf>
    <xf numFmtId="10" fontId="35" fillId="16" borderId="76" xfId="1" applyNumberFormat="1" applyFont="1" applyFill="1" applyBorder="1" applyAlignment="1">
      <alignment vertical="center"/>
    </xf>
    <xf numFmtId="10" fontId="42" fillId="16" borderId="77" xfId="1" applyNumberFormat="1" applyFont="1" applyFill="1" applyBorder="1" applyAlignment="1">
      <alignment vertical="center"/>
    </xf>
    <xf numFmtId="0" fontId="34" fillId="16" borderId="75" xfId="1" applyFont="1" applyFill="1" applyBorder="1" applyAlignment="1">
      <alignment vertical="center"/>
    </xf>
    <xf numFmtId="165" fontId="35" fillId="16" borderId="76" xfId="1" applyNumberFormat="1" applyFont="1" applyFill="1" applyBorder="1" applyAlignment="1">
      <alignment vertical="center"/>
    </xf>
    <xf numFmtId="166" fontId="35" fillId="16" borderId="76" xfId="1" applyNumberFormat="1" applyFont="1" applyFill="1" applyBorder="1" applyAlignment="1">
      <alignment vertical="center"/>
    </xf>
    <xf numFmtId="2" fontId="35" fillId="16" borderId="76" xfId="1" applyNumberFormat="1" applyFont="1" applyFill="1" applyBorder="1" applyAlignment="1">
      <alignment vertical="center"/>
    </xf>
    <xf numFmtId="0" fontId="43" fillId="16" borderId="78" xfId="1" applyFont="1" applyFill="1" applyBorder="1" applyAlignment="1">
      <alignment vertical="center"/>
    </xf>
    <xf numFmtId="10" fontId="35" fillId="16" borderId="79" xfId="1" applyNumberFormat="1" applyFont="1" applyFill="1" applyBorder="1" applyAlignment="1">
      <alignment vertical="center"/>
    </xf>
    <xf numFmtId="0" fontId="35" fillId="16" borderId="79" xfId="1" applyFont="1" applyFill="1" applyBorder="1" applyAlignment="1">
      <alignment vertical="center"/>
    </xf>
    <xf numFmtId="10" fontId="44" fillId="16" borderId="80" xfId="1" applyNumberFormat="1" applyFont="1" applyFill="1" applyBorder="1" applyAlignment="1">
      <alignment vertical="center"/>
    </xf>
    <xf numFmtId="0" fontId="45" fillId="14" borderId="0" xfId="0" applyFont="1" applyFill="1"/>
    <xf numFmtId="0" fontId="45" fillId="0" borderId="0" xfId="0" applyFont="1"/>
    <xf numFmtId="0" fontId="33" fillId="0" borderId="0" xfId="1" applyFont="1"/>
    <xf numFmtId="0" fontId="33" fillId="15" borderId="22" xfId="0" applyFont="1" applyFill="1" applyBorder="1"/>
    <xf numFmtId="0" fontId="33" fillId="16" borderId="22" xfId="0" applyFont="1" applyFill="1" applyBorder="1"/>
    <xf numFmtId="0" fontId="33" fillId="16" borderId="22" xfId="1" applyFont="1" applyFill="1" applyBorder="1"/>
    <xf numFmtId="167" fontId="33" fillId="0" borderId="0" xfId="1" applyNumberFormat="1" applyFont="1"/>
    <xf numFmtId="9" fontId="33" fillId="0" borderId="0" xfId="1" applyNumberFormat="1" applyFont="1"/>
    <xf numFmtId="9" fontId="33" fillId="16" borderId="22" xfId="1" applyNumberFormat="1" applyFont="1" applyFill="1" applyBorder="1"/>
    <xf numFmtId="1" fontId="33" fillId="0" borderId="0" xfId="1" applyNumberFormat="1" applyFont="1"/>
    <xf numFmtId="0" fontId="33" fillId="0" borderId="0" xfId="1" applyFont="1" applyFill="1"/>
    <xf numFmtId="9" fontId="33" fillId="0" borderId="0" xfId="1" applyNumberFormat="1" applyFont="1" applyFill="1"/>
    <xf numFmtId="167" fontId="33" fillId="0" borderId="0" xfId="4" applyNumberFormat="1" applyFont="1"/>
    <xf numFmtId="2" fontId="33" fillId="0" borderId="0" xfId="1" applyNumberFormat="1" applyFont="1"/>
    <xf numFmtId="10" fontId="33" fillId="16" borderId="22" xfId="0" applyNumberFormat="1" applyFont="1" applyFill="1" applyBorder="1"/>
    <xf numFmtId="0" fontId="33" fillId="0" borderId="0" xfId="0" applyFont="1" applyAlignment="1">
      <alignment horizontal="center"/>
    </xf>
    <xf numFmtId="9" fontId="33" fillId="0" borderId="0" xfId="0" applyNumberFormat="1" applyFont="1"/>
    <xf numFmtId="0" fontId="46" fillId="14" borderId="81" xfId="3" applyFont="1" applyFill="1"/>
    <xf numFmtId="2" fontId="33" fillId="0" borderId="0" xfId="0" applyNumberFormat="1" applyFont="1"/>
    <xf numFmtId="0" fontId="46" fillId="17" borderId="81" xfId="3" applyFont="1" applyFill="1"/>
    <xf numFmtId="1" fontId="46" fillId="17" borderId="81" xfId="3" applyNumberFormat="1" applyFont="1" applyFill="1"/>
    <xf numFmtId="0" fontId="33" fillId="18" borderId="0" xfId="0" applyFont="1" applyFill="1"/>
    <xf numFmtId="2" fontId="33" fillId="18" borderId="0" xfId="0" applyNumberFormat="1" applyFont="1" applyFill="1"/>
    <xf numFmtId="0" fontId="33" fillId="18" borderId="0" xfId="1" applyFont="1" applyFill="1"/>
    <xf numFmtId="168" fontId="33" fillId="18" borderId="0" xfId="5" applyNumberFormat="1" applyFont="1" applyFill="1"/>
    <xf numFmtId="2" fontId="33" fillId="18" borderId="0" xfId="5" applyNumberFormat="1" applyFont="1" applyFill="1"/>
    <xf numFmtId="0" fontId="33" fillId="18" borderId="22" xfId="0" applyFont="1" applyFill="1" applyBorder="1"/>
    <xf numFmtId="2" fontId="33" fillId="18" borderId="22" xfId="1" applyNumberFormat="1" applyFont="1" applyFill="1" applyBorder="1"/>
    <xf numFmtId="0" fontId="33" fillId="18" borderId="22" xfId="1" applyFont="1" applyFill="1" applyBorder="1"/>
    <xf numFmtId="43" fontId="33" fillId="0" borderId="0" xfId="1" applyNumberFormat="1" applyFont="1" applyFill="1"/>
    <xf numFmtId="10" fontId="33" fillId="18" borderId="22" xfId="1" applyNumberFormat="1" applyFont="1" applyFill="1" applyBorder="1"/>
    <xf numFmtId="169" fontId="33" fillId="18" borderId="22" xfId="1" applyNumberFormat="1" applyFont="1" applyFill="1" applyBorder="1"/>
    <xf numFmtId="0" fontId="45" fillId="16" borderId="22" xfId="0" applyFont="1" applyFill="1" applyBorder="1"/>
    <xf numFmtId="0" fontId="24" fillId="2" borderId="6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7" fillId="0" borderId="4" xfId="1" applyFont="1" applyBorder="1" applyAlignment="1">
      <alignment horizontal="left" vertical="top" wrapText="1"/>
    </xf>
    <xf numFmtId="0" fontId="23" fillId="0" borderId="5" xfId="1" applyFont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/>
    </xf>
    <xf numFmtId="0" fontId="11" fillId="6" borderId="22" xfId="1" applyFont="1" applyFill="1" applyBorder="1" applyAlignment="1">
      <alignment horizontal="left"/>
    </xf>
    <xf numFmtId="2" fontId="11" fillId="6" borderId="10" xfId="1" applyNumberFormat="1" applyFont="1" applyFill="1" applyBorder="1" applyAlignment="1">
      <alignment horizontal="center"/>
    </xf>
    <xf numFmtId="2" fontId="11" fillId="6" borderId="16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7" fillId="0" borderId="5" xfId="1" applyFont="1" applyBorder="1" applyAlignment="1">
      <alignment horizontal="left" vertical="top" wrapText="1"/>
    </xf>
    <xf numFmtId="0" fontId="22" fillId="2" borderId="0" xfId="1" applyFont="1" applyFill="1" applyAlignment="1">
      <alignment horizontal="center"/>
    </xf>
    <xf numFmtId="0" fontId="7" fillId="0" borderId="34" xfId="1" applyFont="1" applyBorder="1" applyAlignment="1">
      <alignment horizontal="left" vertical="top" wrapText="1"/>
    </xf>
    <xf numFmtId="0" fontId="7" fillId="0" borderId="36" xfId="1" applyFont="1" applyBorder="1" applyAlignment="1">
      <alignment horizontal="left" vertical="top" wrapText="1"/>
    </xf>
    <xf numFmtId="0" fontId="8" fillId="0" borderId="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2" borderId="0" xfId="0" applyFont="1" applyFill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20" fillId="0" borderId="4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48" xfId="0" applyFont="1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6" fillId="4" borderId="39" xfId="0" applyFont="1" applyFill="1" applyBorder="1" applyAlignment="1">
      <alignment horizontal="center" wrapText="1"/>
    </xf>
    <xf numFmtId="0" fontId="16" fillId="4" borderId="40" xfId="0" applyFont="1" applyFill="1" applyBorder="1" applyAlignment="1">
      <alignment horizontal="center" wrapText="1"/>
    </xf>
    <xf numFmtId="0" fontId="17" fillId="4" borderId="39" xfId="0" applyFont="1" applyFill="1" applyBorder="1" applyAlignment="1">
      <alignment horizontal="center" wrapText="1"/>
    </xf>
    <xf numFmtId="0" fontId="17" fillId="4" borderId="40" xfId="0" applyFont="1" applyFill="1" applyBorder="1" applyAlignment="1">
      <alignment horizontal="center" wrapText="1"/>
    </xf>
    <xf numFmtId="0" fontId="15" fillId="0" borderId="38" xfId="0" applyFont="1" applyBorder="1" applyAlignment="1">
      <alignment horizontal="left" wrapText="1"/>
    </xf>
    <xf numFmtId="0" fontId="15" fillId="0" borderId="39" xfId="0" applyFont="1" applyBorder="1" applyAlignment="1">
      <alignment horizontal="left" wrapText="1"/>
    </xf>
    <xf numFmtId="0" fontId="32" fillId="19" borderId="0" xfId="0" applyFont="1" applyFill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19" fillId="11" borderId="43" xfId="0" applyFont="1" applyFill="1" applyBorder="1" applyAlignment="1">
      <alignment horizontal="center" vertical="center"/>
    </xf>
    <xf numFmtId="0" fontId="19" fillId="11" borderId="44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left" vertical="center"/>
    </xf>
    <xf numFmtId="0" fontId="7" fillId="4" borderId="47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48" xfId="0" applyFont="1" applyFill="1" applyBorder="1" applyAlignment="1">
      <alignment horizontal="left" vertical="center"/>
    </xf>
    <xf numFmtId="0" fontId="7" fillId="0" borderId="47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left" vertical="center" wrapText="1"/>
    </xf>
    <xf numFmtId="0" fontId="15" fillId="0" borderId="49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1" fillId="11" borderId="42" xfId="0" applyFont="1" applyFill="1" applyBorder="1" applyAlignment="1">
      <alignment horizontal="center" vertical="center"/>
    </xf>
    <xf numFmtId="0" fontId="11" fillId="11" borderId="43" xfId="0" applyFont="1" applyFill="1" applyBorder="1" applyAlignment="1">
      <alignment horizontal="center" vertical="center"/>
    </xf>
    <xf numFmtId="0" fontId="11" fillId="11" borderId="44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11" fillId="11" borderId="42" xfId="0" applyFont="1" applyFill="1" applyBorder="1" applyAlignment="1">
      <alignment horizontal="center" vertical="center" wrapText="1"/>
    </xf>
    <xf numFmtId="0" fontId="11" fillId="11" borderId="43" xfId="0" applyFont="1" applyFill="1" applyBorder="1" applyAlignment="1">
      <alignment horizontal="center" vertical="center" wrapText="1"/>
    </xf>
    <xf numFmtId="0" fontId="11" fillId="11" borderId="44" xfId="0" applyFont="1" applyFill="1" applyBorder="1" applyAlignment="1">
      <alignment horizontal="center" vertical="center" wrapText="1"/>
    </xf>
    <xf numFmtId="0" fontId="34" fillId="15" borderId="27" xfId="1" applyFont="1" applyFill="1" applyBorder="1" applyAlignment="1">
      <alignment vertical="center"/>
    </xf>
    <xf numFmtId="0" fontId="34" fillId="15" borderId="65" xfId="1" applyFont="1" applyFill="1" applyBorder="1" applyAlignment="1">
      <alignment vertical="center"/>
    </xf>
    <xf numFmtId="0" fontId="34" fillId="15" borderId="27" xfId="1" applyFont="1" applyFill="1" applyBorder="1" applyAlignment="1">
      <alignment horizontal="center" vertical="center" wrapText="1"/>
    </xf>
    <xf numFmtId="0" fontId="34" fillId="15" borderId="65" xfId="1" applyFont="1" applyFill="1" applyBorder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3" fillId="16" borderId="22" xfId="0" applyFont="1" applyFill="1" applyBorder="1" applyAlignment="1">
      <alignment horizontal="center"/>
    </xf>
  </cellXfs>
  <cellStyles count="6">
    <cellStyle name="Comma [0] 2" xfId="5"/>
    <cellStyle name="Comma 2" xfId="4"/>
    <cellStyle name="Normal" xfId="0" builtinId="0"/>
    <cellStyle name="Normal 2" xfId="1"/>
    <cellStyle name="Output" xfId="3" builtinId="21"/>
    <cellStyle name="Percent 2" xfId="2"/>
  </cellStyles>
  <dxfs count="6"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606822</xdr:colOff>
      <xdr:row>2</xdr:row>
      <xdr:rowOff>0</xdr:rowOff>
    </xdr:from>
    <xdr:to>
      <xdr:col>29</xdr:col>
      <xdr:colOff>467772</xdr:colOff>
      <xdr:row>8</xdr:row>
      <xdr:rowOff>64832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4135664" y="347579"/>
          <a:ext cx="4165582" cy="1107569"/>
          <a:chOff x="13417592" y="3015225"/>
          <a:chExt cx="4128150" cy="1162112"/>
        </a:xfrm>
      </xdr:grpSpPr>
      <xdr:sp macro="" textlink="">
        <xdr:nvSpPr>
          <xdr:cNvPr id="115" name="Rounded Rectangle 114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13417592" y="3015225"/>
            <a:ext cx="4128150" cy="1162112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16" name="Rounded Rectangle 4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13451629" y="3049262"/>
            <a:ext cx="4060076" cy="109403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72000" tIns="76200" rIns="76200" bIns="76200" numCol="1" spcCol="1270" anchor="ctr" anchorCtr="0">
            <a:noAutofit/>
          </a:bodyPr>
          <a:lstStyle/>
          <a:p>
            <a:pPr lvl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2000" kern="1200">
                <a:solidFill>
                  <a:sysClr val="windowText" lastClr="000000"/>
                </a:solidFill>
                <a:latin typeface="Arial" pitchFamily="34" charset="0"/>
              </a:rPr>
              <a:t>SHABTravel</a:t>
            </a:r>
          </a:p>
        </xdr:txBody>
      </xdr:sp>
    </xdr:grpSp>
    <xdr:clientData/>
  </xdr:twoCellAnchor>
  <xdr:twoCellAnchor>
    <xdr:from>
      <xdr:col>5</xdr:col>
      <xdr:colOff>166275</xdr:colOff>
      <xdr:row>8</xdr:row>
      <xdr:rowOff>64832</xdr:rowOff>
    </xdr:from>
    <xdr:to>
      <xdr:col>26</xdr:col>
      <xdr:colOff>232497</xdr:colOff>
      <xdr:row>17</xdr:row>
      <xdr:rowOff>49314</xdr:rowOff>
    </xdr:to>
    <xdr:sp macro="" textlink="">
      <xdr:nvSpPr>
        <xdr:cNvPr id="3" name="Straight Connector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14275" y="1527872"/>
          <a:ext cx="12867822" cy="1630402"/>
        </a:xfrm>
        <a:custGeom>
          <a:avLst/>
          <a:gdLst/>
          <a:ahLst/>
          <a:cxnLst/>
          <a:rect l="0" t="0" r="0" b="0"/>
          <a:pathLst>
            <a:path>
              <a:moveTo>
                <a:pt x="12867822" y="0"/>
              </a:moveTo>
              <a:lnTo>
                <a:pt x="12867822" y="815201"/>
              </a:lnTo>
              <a:lnTo>
                <a:pt x="0" y="815201"/>
              </a:lnTo>
              <a:lnTo>
                <a:pt x="0" y="1630402"/>
              </a:lnTo>
            </a:path>
          </a:pathLst>
        </a:custGeom>
        <a:noFill/>
      </xdr:spPr>
      <xdr:style>
        <a:lnRef idx="2">
          <a:schemeClr val="accent3">
            <a:shade val="6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</xdr:col>
      <xdr:colOff>1127</xdr:colOff>
      <xdr:row>17</xdr:row>
      <xdr:rowOff>49315</xdr:rowOff>
    </xdr:from>
    <xdr:to>
      <xdr:col>6</xdr:col>
      <xdr:colOff>331424</xdr:colOff>
      <xdr:row>20</xdr:row>
      <xdr:rowOff>137553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2460916" y="3003736"/>
          <a:ext cx="1560192" cy="609606"/>
          <a:chOff x="1839097" y="5807740"/>
          <a:chExt cx="1549497" cy="636878"/>
        </a:xfrm>
      </xdr:grpSpPr>
      <xdr:sp macro="" textlink="">
        <xdr:nvSpPr>
          <xdr:cNvPr id="113" name="Rounded Rectangle 112">
            <a:extLst>
              <a:ext uri="{FF2B5EF4-FFF2-40B4-BE49-F238E27FC236}">
                <a16:creationId xmlns:a16="http://schemas.microsoft.com/office/drawing/2014/main" id="{00000000-0008-0000-0200-000071000000}"/>
              </a:ext>
            </a:extLst>
          </xdr:cNvPr>
          <xdr:cNvSpPr/>
        </xdr:nvSpPr>
        <xdr:spPr>
          <a:xfrm>
            <a:off x="1839097" y="5807740"/>
            <a:ext cx="1549497" cy="636878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14" name="Rounded Rectangle 7">
            <a:extLst>
              <a:ext uri="{FF2B5EF4-FFF2-40B4-BE49-F238E27FC236}">
                <a16:creationId xmlns:a16="http://schemas.microsoft.com/office/drawing/2014/main" id="{00000000-0008-0000-0200-000072000000}"/>
              </a:ext>
            </a:extLst>
          </xdr:cNvPr>
          <xdr:cNvSpPr txBox="1"/>
        </xdr:nvSpPr>
        <xdr:spPr>
          <a:xfrm>
            <a:off x="1857751" y="5826394"/>
            <a:ext cx="1512189" cy="59957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60960" tIns="60960" rIns="60960" bIns="60960" numCol="1" spcCol="1270" anchor="ctr" anchorCtr="0">
            <a:noAutofit/>
          </a:bodyPr>
          <a:lstStyle/>
          <a:p>
            <a:pPr lvl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600" kern="1200" baseline="0">
                <a:solidFill>
                  <a:sysClr val="windowText" lastClr="000000"/>
                </a:solidFill>
                <a:latin typeface="+mn-lt"/>
              </a:rPr>
              <a:t>Analiza zahteva</a:t>
            </a:r>
          </a:p>
        </xdr:txBody>
      </xdr:sp>
    </xdr:grpSp>
    <xdr:clientData/>
  </xdr:twoCellAnchor>
  <xdr:twoCellAnchor>
    <xdr:from>
      <xdr:col>2</xdr:col>
      <xdr:colOff>170919</xdr:colOff>
      <xdr:row>20</xdr:row>
      <xdr:rowOff>137553</xdr:rowOff>
    </xdr:from>
    <xdr:to>
      <xdr:col>5</xdr:col>
      <xdr:colOff>166275</xdr:colOff>
      <xdr:row>22</xdr:row>
      <xdr:rowOff>38476</xdr:rowOff>
    </xdr:to>
    <xdr:sp macro="" textlink="">
      <xdr:nvSpPr>
        <xdr:cNvPr id="5" name="Straight Connector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90119" y="3795153"/>
          <a:ext cx="1824156" cy="266683"/>
        </a:xfrm>
        <a:custGeom>
          <a:avLst/>
          <a:gdLst/>
          <a:ahLst/>
          <a:cxnLst/>
          <a:rect l="0" t="0" r="0" b="0"/>
          <a:pathLst>
            <a:path>
              <a:moveTo>
                <a:pt x="1824156" y="0"/>
              </a:moveTo>
              <a:lnTo>
                <a:pt x="1824156" y="133341"/>
              </a:lnTo>
              <a:lnTo>
                <a:pt x="0" y="133341"/>
              </a:lnTo>
              <a:lnTo>
                <a:pt x="0" y="266683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0</xdr:colOff>
      <xdr:row>22</xdr:row>
      <xdr:rowOff>38477</xdr:rowOff>
    </xdr:from>
    <xdr:to>
      <xdr:col>3</xdr:col>
      <xdr:colOff>341839</xdr:colOff>
      <xdr:row>26</xdr:row>
      <xdr:rowOff>173781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614947" y="3861845"/>
          <a:ext cx="1571734" cy="830462"/>
          <a:chOff x="9170" y="6711302"/>
          <a:chExt cx="1561039" cy="866824"/>
        </a:xfrm>
      </xdr:grpSpPr>
      <xdr:sp macro="" textlink="">
        <xdr:nvSpPr>
          <xdr:cNvPr id="111" name="Rounded Rectangle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9170" y="6711302"/>
            <a:ext cx="1561039" cy="866824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12" name="Rounded Rectangle 10">
            <a:extLst>
              <a:ext uri="{FF2B5EF4-FFF2-40B4-BE49-F238E27FC236}">
                <a16:creationId xmlns:a16="http://schemas.microsoft.com/office/drawing/2014/main" id="{00000000-0008-0000-0200-000070000000}"/>
              </a:ext>
            </a:extLst>
          </xdr:cNvPr>
          <xdr:cNvSpPr txBox="1"/>
        </xdr:nvSpPr>
        <xdr:spPr>
          <a:xfrm>
            <a:off x="34558" y="6736690"/>
            <a:ext cx="1510263" cy="81604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Skupljanje zahteva od turističke agencije</a:t>
            </a:r>
          </a:p>
        </xdr:txBody>
      </xdr:sp>
    </xdr:grpSp>
    <xdr:clientData/>
  </xdr:twoCellAnchor>
  <xdr:twoCellAnchor>
    <xdr:from>
      <xdr:col>5</xdr:col>
      <xdr:colOff>120555</xdr:colOff>
      <xdr:row>20</xdr:row>
      <xdr:rowOff>137553</xdr:rowOff>
    </xdr:from>
    <xdr:to>
      <xdr:col>5</xdr:col>
      <xdr:colOff>211995</xdr:colOff>
      <xdr:row>22</xdr:row>
      <xdr:rowOff>5674</xdr:rowOff>
    </xdr:to>
    <xdr:sp macro="" textlink="">
      <xdr:nvSpPr>
        <xdr:cNvPr id="7" name="Straight Connector 1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168555" y="3795153"/>
          <a:ext cx="91440" cy="23388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604956</xdr:colOff>
      <xdr:row>22</xdr:row>
      <xdr:rowOff>5675</xdr:rowOff>
    </xdr:from>
    <xdr:to>
      <xdr:col>6</xdr:col>
      <xdr:colOff>337195</xdr:colOff>
      <xdr:row>25</xdr:row>
      <xdr:rowOff>107378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49798" y="3829043"/>
          <a:ext cx="1577081" cy="623072"/>
          <a:chOff x="1833326" y="6678500"/>
          <a:chExt cx="1561039" cy="650343"/>
        </a:xfrm>
      </xdr:grpSpPr>
      <xdr:sp macro="" textlink="">
        <xdr:nvSpPr>
          <xdr:cNvPr id="109" name="Rounded Rectangle 108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833326" y="6678500"/>
            <a:ext cx="156103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10" name="Rounded Rectangle 13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852374" y="6697548"/>
            <a:ext cx="152294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Identifikacija</a:t>
            </a:r>
            <a:r>
              <a:rPr lang="sr-Latn-RS" sz="1400" kern="1200" baseline="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 funkcionalnih zahteva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5</xdr:col>
      <xdr:colOff>166275</xdr:colOff>
      <xdr:row>20</xdr:row>
      <xdr:rowOff>137553</xdr:rowOff>
    </xdr:from>
    <xdr:to>
      <xdr:col>8</xdr:col>
      <xdr:colOff>110060</xdr:colOff>
      <xdr:row>22</xdr:row>
      <xdr:rowOff>47341</xdr:rowOff>
    </xdr:to>
    <xdr:sp macro="" textlink="">
      <xdr:nvSpPr>
        <xdr:cNvPr id="9" name="Straight Connector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214275" y="3795153"/>
          <a:ext cx="1772585" cy="2755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7774"/>
              </a:lnTo>
              <a:lnTo>
                <a:pt x="1772585" y="137774"/>
              </a:lnTo>
              <a:lnTo>
                <a:pt x="1772585" y="275548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6</xdr:col>
      <xdr:colOff>548741</xdr:colOff>
      <xdr:row>22</xdr:row>
      <xdr:rowOff>47341</xdr:rowOff>
    </xdr:from>
    <xdr:to>
      <xdr:col>9</xdr:col>
      <xdr:colOff>280980</xdr:colOff>
      <xdr:row>25</xdr:row>
      <xdr:rowOff>149044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238425" y="3870709"/>
          <a:ext cx="1577081" cy="623072"/>
          <a:chOff x="3605911" y="6720166"/>
          <a:chExt cx="1561039" cy="650343"/>
        </a:xfrm>
      </xdr:grpSpPr>
      <xdr:sp macro="" textlink="">
        <xdr:nvSpPr>
          <xdr:cNvPr id="107" name="Rounded Rectangle 106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3605911" y="6720166"/>
            <a:ext cx="156103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08" name="Rounded Rectangle 16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3624959" y="6739214"/>
            <a:ext cx="152294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Specifikacija</a:t>
            </a:r>
            <a:r>
              <a:rPr lang="sr-Latn-RS" sz="1400" kern="1200" baseline="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 tehničkih zahteva</a:t>
            </a:r>
          </a:p>
        </xdr:txBody>
      </xdr:sp>
    </xdr:grpSp>
    <xdr:clientData/>
  </xdr:twoCellAnchor>
  <xdr:twoCellAnchor>
    <xdr:from>
      <xdr:col>14</xdr:col>
      <xdr:colOff>152015</xdr:colOff>
      <xdr:row>8</xdr:row>
      <xdr:rowOff>64832</xdr:rowOff>
    </xdr:from>
    <xdr:to>
      <xdr:col>26</xdr:col>
      <xdr:colOff>232497</xdr:colOff>
      <xdr:row>17</xdr:row>
      <xdr:rowOff>49314</xdr:rowOff>
    </xdr:to>
    <xdr:sp macro="" textlink="">
      <xdr:nvSpPr>
        <xdr:cNvPr id="11" name="Straight Connector 17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686415" y="1527872"/>
          <a:ext cx="7395682" cy="1630402"/>
        </a:xfrm>
        <a:custGeom>
          <a:avLst/>
          <a:gdLst/>
          <a:ahLst/>
          <a:cxnLst/>
          <a:rect l="0" t="0" r="0" b="0"/>
          <a:pathLst>
            <a:path>
              <a:moveTo>
                <a:pt x="7395682" y="0"/>
              </a:moveTo>
              <a:lnTo>
                <a:pt x="7395682" y="815201"/>
              </a:lnTo>
              <a:lnTo>
                <a:pt x="0" y="815201"/>
              </a:lnTo>
              <a:lnTo>
                <a:pt x="0" y="1630402"/>
              </a:lnTo>
            </a:path>
          </a:pathLst>
        </a:custGeom>
        <a:noFill/>
      </xdr:spPr>
      <xdr:style>
        <a:lnRef idx="2">
          <a:schemeClr val="accent3">
            <a:shade val="6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12</xdr:col>
      <xdr:colOff>596467</xdr:colOff>
      <xdr:row>17</xdr:row>
      <xdr:rowOff>49315</xdr:rowOff>
    </xdr:from>
    <xdr:to>
      <xdr:col>15</xdr:col>
      <xdr:colOff>317164</xdr:colOff>
      <xdr:row>20</xdr:row>
      <xdr:rowOff>136407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7975835" y="3003736"/>
          <a:ext cx="1565540" cy="608460"/>
          <a:chOff x="7311237" y="5807740"/>
          <a:chExt cx="1549497" cy="635732"/>
        </a:xfrm>
      </xdr:grpSpPr>
      <xdr:sp macro="" textlink="">
        <xdr:nvSpPr>
          <xdr:cNvPr id="105" name="Rounded Rectangle 104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7311237" y="5807740"/>
            <a:ext cx="1549497" cy="635732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06" name="Rounded Rectangle 19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7329857" y="5826360"/>
            <a:ext cx="1512257" cy="59849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60960" tIns="60960" rIns="60960" bIns="60960" numCol="1" spcCol="1270" anchor="ctr" anchorCtr="0">
            <a:noAutofit/>
          </a:bodyPr>
          <a:lstStyle/>
          <a:p>
            <a:pPr lvl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600" kern="1200" baseline="0">
                <a:solidFill>
                  <a:sysClr val="windowText" lastClr="000000"/>
                </a:solidFill>
                <a:latin typeface="+mn-lt"/>
              </a:rPr>
              <a:t>Pravljenje dizajna aplikacije</a:t>
            </a:r>
          </a:p>
        </xdr:txBody>
      </xdr:sp>
    </xdr:grpSp>
    <xdr:clientData/>
  </xdr:twoCellAnchor>
  <xdr:twoCellAnchor>
    <xdr:from>
      <xdr:col>11</xdr:col>
      <xdr:colOff>156878</xdr:colOff>
      <xdr:row>20</xdr:row>
      <xdr:rowOff>136407</xdr:rowOff>
    </xdr:from>
    <xdr:to>
      <xdr:col>14</xdr:col>
      <xdr:colOff>152015</xdr:colOff>
      <xdr:row>22</xdr:row>
      <xdr:rowOff>4528</xdr:rowOff>
    </xdr:to>
    <xdr:sp macro="" textlink="">
      <xdr:nvSpPr>
        <xdr:cNvPr id="13" name="Straight Connector 2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862478" y="3794007"/>
          <a:ext cx="1823937" cy="233881"/>
        </a:xfrm>
        <a:custGeom>
          <a:avLst/>
          <a:gdLst/>
          <a:ahLst/>
          <a:cxnLst/>
          <a:rect l="0" t="0" r="0" b="0"/>
          <a:pathLst>
            <a:path>
              <a:moveTo>
                <a:pt x="1823937" y="0"/>
              </a:moveTo>
              <a:lnTo>
                <a:pt x="1823937" y="116940"/>
              </a:lnTo>
              <a:lnTo>
                <a:pt x="0" y="116940"/>
              </a:lnTo>
              <a:lnTo>
                <a:pt x="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9</xdr:col>
      <xdr:colOff>595668</xdr:colOff>
      <xdr:row>22</xdr:row>
      <xdr:rowOff>4529</xdr:rowOff>
    </xdr:from>
    <xdr:to>
      <xdr:col>12</xdr:col>
      <xdr:colOff>327687</xdr:colOff>
      <xdr:row>25</xdr:row>
      <xdr:rowOff>106232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6130194" y="3827897"/>
          <a:ext cx="1576861" cy="623072"/>
          <a:chOff x="5481638" y="6677354"/>
          <a:chExt cx="1560819" cy="650343"/>
        </a:xfrm>
      </xdr:grpSpPr>
      <xdr:sp macro="" textlink="">
        <xdr:nvSpPr>
          <xdr:cNvPr id="103" name="Rounded Rectangle 102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/>
        </xdr:nvSpPr>
        <xdr:spPr>
          <a:xfrm>
            <a:off x="5481638" y="6677354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04" name="Rounded Rectangle 22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5500686" y="6696402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Sistemski dizajn</a:t>
            </a:r>
          </a:p>
        </xdr:txBody>
      </xdr:sp>
    </xdr:grpSp>
    <xdr:clientData/>
  </xdr:twoCellAnchor>
  <xdr:twoCellAnchor>
    <xdr:from>
      <xdr:col>14</xdr:col>
      <xdr:colOff>106295</xdr:colOff>
      <xdr:row>20</xdr:row>
      <xdr:rowOff>136407</xdr:rowOff>
    </xdr:from>
    <xdr:to>
      <xdr:col>14</xdr:col>
      <xdr:colOff>197735</xdr:colOff>
      <xdr:row>22</xdr:row>
      <xdr:rowOff>4528</xdr:rowOff>
    </xdr:to>
    <xdr:sp macro="" textlink="">
      <xdr:nvSpPr>
        <xdr:cNvPr id="15" name="Straight Connector 23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640695" y="3794007"/>
          <a:ext cx="91440" cy="23388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12</xdr:col>
      <xdr:colOff>590806</xdr:colOff>
      <xdr:row>22</xdr:row>
      <xdr:rowOff>4529</xdr:rowOff>
    </xdr:from>
    <xdr:to>
      <xdr:col>15</xdr:col>
      <xdr:colOff>322825</xdr:colOff>
      <xdr:row>25</xdr:row>
      <xdr:rowOff>106232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7970174" y="3827897"/>
          <a:ext cx="1576862" cy="623072"/>
          <a:chOff x="7305576" y="6677354"/>
          <a:chExt cx="1560819" cy="650343"/>
        </a:xfrm>
      </xdr:grpSpPr>
      <xdr:sp macro="" textlink="">
        <xdr:nvSpPr>
          <xdr:cNvPr id="101" name="Rounded Rectangle 10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/>
        </xdr:nvSpPr>
        <xdr:spPr>
          <a:xfrm>
            <a:off x="7305576" y="6677354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02" name="Rounded Rectangle 25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 txBox="1"/>
        </xdr:nvSpPr>
        <xdr:spPr>
          <a:xfrm>
            <a:off x="7324624" y="6696402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Dizajn korisničkog interfejsa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14</xdr:col>
      <xdr:colOff>152015</xdr:colOff>
      <xdr:row>20</xdr:row>
      <xdr:rowOff>136407</xdr:rowOff>
    </xdr:from>
    <xdr:to>
      <xdr:col>17</xdr:col>
      <xdr:colOff>147152</xdr:colOff>
      <xdr:row>22</xdr:row>
      <xdr:rowOff>4528</xdr:rowOff>
    </xdr:to>
    <xdr:sp macro="" textlink="">
      <xdr:nvSpPr>
        <xdr:cNvPr id="17" name="Straight Connector 2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8686415" y="3794007"/>
          <a:ext cx="1823937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1823937" y="116940"/>
              </a:lnTo>
              <a:lnTo>
                <a:pt x="1823937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15</xdr:col>
      <xdr:colOff>585943</xdr:colOff>
      <xdr:row>22</xdr:row>
      <xdr:rowOff>4529</xdr:rowOff>
    </xdr:from>
    <xdr:to>
      <xdr:col>18</xdr:col>
      <xdr:colOff>317962</xdr:colOff>
      <xdr:row>25</xdr:row>
      <xdr:rowOff>106232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9810154" y="3827897"/>
          <a:ext cx="1576861" cy="623072"/>
          <a:chOff x="9129513" y="6677354"/>
          <a:chExt cx="1560819" cy="650343"/>
        </a:xfrm>
      </xdr:grpSpPr>
      <xdr:sp macro="" textlink="">
        <xdr:nvSpPr>
          <xdr:cNvPr id="99" name="Rounded Rectangle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SpPr/>
        </xdr:nvSpPr>
        <xdr:spPr>
          <a:xfrm>
            <a:off x="9129513" y="6677354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100" name="Rounded Rectangle 28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 txBox="1"/>
        </xdr:nvSpPr>
        <xdr:spPr>
          <a:xfrm>
            <a:off x="9148561" y="6696402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Kreiranje</a:t>
            </a:r>
            <a:r>
              <a:rPr lang="sr-Latn-RS" sz="1400" kern="1200" baseline="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 dizajn specifikacije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21</xdr:col>
      <xdr:colOff>444658</xdr:colOff>
      <xdr:row>8</xdr:row>
      <xdr:rowOff>64832</xdr:rowOff>
    </xdr:from>
    <xdr:to>
      <xdr:col>26</xdr:col>
      <xdr:colOff>232497</xdr:colOff>
      <xdr:row>17</xdr:row>
      <xdr:rowOff>49314</xdr:rowOff>
    </xdr:to>
    <xdr:sp macro="" textlink="">
      <xdr:nvSpPr>
        <xdr:cNvPr id="19" name="Straight Connector 2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3246258" y="1527872"/>
          <a:ext cx="2835839" cy="1630402"/>
        </a:xfrm>
        <a:custGeom>
          <a:avLst/>
          <a:gdLst/>
          <a:ahLst/>
          <a:cxnLst/>
          <a:rect l="0" t="0" r="0" b="0"/>
          <a:pathLst>
            <a:path>
              <a:moveTo>
                <a:pt x="2835839" y="0"/>
              </a:moveTo>
              <a:lnTo>
                <a:pt x="2835839" y="815201"/>
              </a:lnTo>
              <a:lnTo>
                <a:pt x="0" y="815201"/>
              </a:lnTo>
              <a:lnTo>
                <a:pt x="0" y="1630402"/>
              </a:lnTo>
            </a:path>
          </a:pathLst>
        </a:custGeom>
        <a:noFill/>
      </xdr:spPr>
      <xdr:style>
        <a:lnRef idx="2">
          <a:schemeClr val="accent3">
            <a:shade val="6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20</xdr:col>
      <xdr:colOff>251172</xdr:colOff>
      <xdr:row>17</xdr:row>
      <xdr:rowOff>49315</xdr:rowOff>
    </xdr:from>
    <xdr:to>
      <xdr:col>23</xdr:col>
      <xdr:colOff>28544</xdr:colOff>
      <xdr:row>22</xdr:row>
      <xdr:rowOff>153874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12550119" y="3003736"/>
          <a:ext cx="1622214" cy="973506"/>
          <a:chOff x="11842742" y="5807740"/>
          <a:chExt cx="1606172" cy="1018959"/>
        </a:xfrm>
      </xdr:grpSpPr>
      <xdr:sp macro="" textlink="">
        <xdr:nvSpPr>
          <xdr:cNvPr id="97" name="Rounded Rectangle 96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842742" y="5807740"/>
            <a:ext cx="1606172" cy="1018959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98" name="Rounded Rectangle 31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872586" y="5837584"/>
            <a:ext cx="1546484" cy="9592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60960" tIns="60960" rIns="60960" bIns="60960" numCol="1" spcCol="1270" anchor="ctr" anchorCtr="0">
            <a:noAutofit/>
          </a:bodyPr>
          <a:lstStyle/>
          <a:p>
            <a:pPr lvl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600" kern="1200" baseline="0">
                <a:solidFill>
                  <a:sysClr val="windowText" lastClr="000000"/>
                </a:solidFill>
                <a:latin typeface="+mn-lt"/>
              </a:rPr>
              <a:t>Integracija sa hotelima i aviokompanijama</a:t>
            </a:r>
            <a:endParaRPr lang="en-GB" sz="1600" kern="1200" baseline="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20</xdr:col>
      <xdr:colOff>142290</xdr:colOff>
      <xdr:row>22</xdr:row>
      <xdr:rowOff>153874</xdr:rowOff>
    </xdr:from>
    <xdr:to>
      <xdr:col>21</xdr:col>
      <xdr:colOff>444658</xdr:colOff>
      <xdr:row>24</xdr:row>
      <xdr:rowOff>21995</xdr:rowOff>
    </xdr:to>
    <xdr:sp macro="" textlink="">
      <xdr:nvSpPr>
        <xdr:cNvPr id="21" name="Straight Connector 3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334290" y="4177234"/>
          <a:ext cx="911968" cy="233881"/>
        </a:xfrm>
        <a:custGeom>
          <a:avLst/>
          <a:gdLst/>
          <a:ahLst/>
          <a:cxnLst/>
          <a:rect l="0" t="0" r="0" b="0"/>
          <a:pathLst>
            <a:path>
              <a:moveTo>
                <a:pt x="911968" y="0"/>
              </a:moveTo>
              <a:lnTo>
                <a:pt x="911968" y="116940"/>
              </a:lnTo>
              <a:lnTo>
                <a:pt x="0" y="116940"/>
              </a:lnTo>
              <a:lnTo>
                <a:pt x="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18</xdr:col>
      <xdr:colOff>581080</xdr:colOff>
      <xdr:row>24</xdr:row>
      <xdr:rowOff>21996</xdr:rowOff>
    </xdr:from>
    <xdr:to>
      <xdr:col>21</xdr:col>
      <xdr:colOff>313099</xdr:colOff>
      <xdr:row>27</xdr:row>
      <xdr:rowOff>123699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11650133" y="4192943"/>
          <a:ext cx="1576861" cy="623072"/>
          <a:chOff x="10953450" y="7060581"/>
          <a:chExt cx="1560819" cy="650343"/>
        </a:xfrm>
      </xdr:grpSpPr>
      <xdr:sp macro="" textlink="">
        <xdr:nvSpPr>
          <xdr:cNvPr id="95" name="Rounded Rectangle 94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/>
        </xdr:nvSpPr>
        <xdr:spPr>
          <a:xfrm>
            <a:off x="10953450" y="7060581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96" name="Rounded Rectangle 34">
            <a:extLst>
              <a:ext uri="{FF2B5EF4-FFF2-40B4-BE49-F238E27FC236}">
                <a16:creationId xmlns:a16="http://schemas.microsoft.com/office/drawing/2014/main" id="{00000000-0008-0000-0200-000060000000}"/>
              </a:ext>
            </a:extLst>
          </xdr:cNvPr>
          <xdr:cNvSpPr txBox="1"/>
        </xdr:nvSpPr>
        <xdr:spPr>
          <a:xfrm>
            <a:off x="10972498" y="7079629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Dogovaranje sa partnerima</a:t>
            </a:r>
          </a:p>
        </xdr:txBody>
      </xdr:sp>
    </xdr:grpSp>
    <xdr:clientData/>
  </xdr:twoCellAnchor>
  <xdr:twoCellAnchor>
    <xdr:from>
      <xdr:col>21</xdr:col>
      <xdr:colOff>444658</xdr:colOff>
      <xdr:row>22</xdr:row>
      <xdr:rowOff>153874</xdr:rowOff>
    </xdr:from>
    <xdr:to>
      <xdr:col>23</xdr:col>
      <xdr:colOff>137426</xdr:colOff>
      <xdr:row>24</xdr:row>
      <xdr:rowOff>21995</xdr:rowOff>
    </xdr:to>
    <xdr:sp macro="" textlink="">
      <xdr:nvSpPr>
        <xdr:cNvPr id="23" name="Straight Connector 3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3246258" y="4177234"/>
          <a:ext cx="911968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911968" y="116940"/>
              </a:lnTo>
              <a:lnTo>
                <a:pt x="911968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21</xdr:col>
      <xdr:colOff>576217</xdr:colOff>
      <xdr:row>24</xdr:row>
      <xdr:rowOff>21996</xdr:rowOff>
    </xdr:from>
    <xdr:to>
      <xdr:col>24</xdr:col>
      <xdr:colOff>308236</xdr:colOff>
      <xdr:row>27</xdr:row>
      <xdr:rowOff>123699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13490112" y="4192943"/>
          <a:ext cx="1576861" cy="623072"/>
          <a:chOff x="12777387" y="7060581"/>
          <a:chExt cx="1560819" cy="650343"/>
        </a:xfrm>
      </xdr:grpSpPr>
      <xdr:sp macro="" textlink="">
        <xdr:nvSpPr>
          <xdr:cNvPr id="93" name="Rounded Rectangle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SpPr/>
        </xdr:nvSpPr>
        <xdr:spPr>
          <a:xfrm>
            <a:off x="12777387" y="7060581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94" name="Rounded Rectangle 37">
            <a:extLst>
              <a:ext uri="{FF2B5EF4-FFF2-40B4-BE49-F238E27FC236}">
                <a16:creationId xmlns:a16="http://schemas.microsoft.com/office/drawing/2014/main" id="{00000000-0008-0000-0200-00005E000000}"/>
              </a:ext>
            </a:extLst>
          </xdr:cNvPr>
          <xdr:cNvSpPr txBox="1"/>
        </xdr:nvSpPr>
        <xdr:spPr>
          <a:xfrm>
            <a:off x="12796435" y="7079629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Preuzimanje</a:t>
            </a:r>
            <a:r>
              <a:rPr lang="sr-Latn-RS" sz="1400" kern="1200" baseline="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 podataka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26</xdr:col>
      <xdr:colOff>232498</xdr:colOff>
      <xdr:row>8</xdr:row>
      <xdr:rowOff>64832</xdr:rowOff>
    </xdr:from>
    <xdr:to>
      <xdr:col>29</xdr:col>
      <xdr:colOff>408148</xdr:colOff>
      <xdr:row>17</xdr:row>
      <xdr:rowOff>49314</xdr:rowOff>
    </xdr:to>
    <xdr:sp macro="" textlink="">
      <xdr:nvSpPr>
        <xdr:cNvPr id="25" name="Straight Connector 38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6082098" y="1527872"/>
          <a:ext cx="2004450" cy="16304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5201"/>
              </a:lnTo>
              <a:lnTo>
                <a:pt x="2004450" y="815201"/>
              </a:lnTo>
              <a:lnTo>
                <a:pt x="2004450" y="1630402"/>
              </a:lnTo>
            </a:path>
          </a:pathLst>
        </a:custGeom>
        <a:noFill/>
      </xdr:spPr>
      <xdr:style>
        <a:lnRef idx="2">
          <a:schemeClr val="accent3">
            <a:shade val="6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28</xdr:col>
      <xdr:colOff>243000</xdr:colOff>
      <xdr:row>17</xdr:row>
      <xdr:rowOff>49315</xdr:rowOff>
    </xdr:from>
    <xdr:to>
      <xdr:col>30</xdr:col>
      <xdr:colOff>573297</xdr:colOff>
      <xdr:row>20</xdr:row>
      <xdr:rowOff>136407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17461526" y="3003736"/>
          <a:ext cx="1560192" cy="608460"/>
          <a:chOff x="16711370" y="5807740"/>
          <a:chExt cx="1549497" cy="635732"/>
        </a:xfrm>
      </xdr:grpSpPr>
      <xdr:sp macro="" textlink="">
        <xdr:nvSpPr>
          <xdr:cNvPr id="91" name="Rounded Rectangle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SpPr/>
        </xdr:nvSpPr>
        <xdr:spPr>
          <a:xfrm>
            <a:off x="16711370" y="5807740"/>
            <a:ext cx="1549497" cy="635732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92" name="Rounded Rectangle 40">
            <a:extLst>
              <a:ext uri="{FF2B5EF4-FFF2-40B4-BE49-F238E27FC236}">
                <a16:creationId xmlns:a16="http://schemas.microsoft.com/office/drawing/2014/main" id="{00000000-0008-0000-0200-00005C000000}"/>
              </a:ext>
            </a:extLst>
          </xdr:cNvPr>
          <xdr:cNvSpPr txBox="1"/>
        </xdr:nvSpPr>
        <xdr:spPr>
          <a:xfrm>
            <a:off x="16729990" y="5826360"/>
            <a:ext cx="1512257" cy="59849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60960" tIns="60960" rIns="60960" bIns="60960" numCol="1" spcCol="1270" anchor="ctr" anchorCtr="0">
            <a:noAutofit/>
          </a:bodyPr>
          <a:lstStyle/>
          <a:p>
            <a:pPr lvl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600" kern="1200" baseline="0">
                <a:solidFill>
                  <a:sysClr val="windowText" lastClr="000000"/>
                </a:solidFill>
                <a:latin typeface="+mn-lt"/>
              </a:rPr>
              <a:t>Razvoj aplikacije</a:t>
            </a:r>
            <a:endParaRPr lang="en-GB" sz="1600" kern="1200" baseline="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28</xdr:col>
      <xdr:colOff>105780</xdr:colOff>
      <xdr:row>20</xdr:row>
      <xdr:rowOff>136407</xdr:rowOff>
    </xdr:from>
    <xdr:to>
      <xdr:col>29</xdr:col>
      <xdr:colOff>408148</xdr:colOff>
      <xdr:row>22</xdr:row>
      <xdr:rowOff>4528</xdr:rowOff>
    </xdr:to>
    <xdr:sp macro="" textlink="">
      <xdr:nvSpPr>
        <xdr:cNvPr id="27" name="Straight Connector 4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7174580" y="3794007"/>
          <a:ext cx="911968" cy="233881"/>
        </a:xfrm>
        <a:custGeom>
          <a:avLst/>
          <a:gdLst/>
          <a:ahLst/>
          <a:cxnLst/>
          <a:rect l="0" t="0" r="0" b="0"/>
          <a:pathLst>
            <a:path>
              <a:moveTo>
                <a:pt x="911968" y="0"/>
              </a:moveTo>
              <a:lnTo>
                <a:pt x="911968" y="116940"/>
              </a:lnTo>
              <a:lnTo>
                <a:pt x="0" y="116940"/>
              </a:lnTo>
              <a:lnTo>
                <a:pt x="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26</xdr:col>
      <xdr:colOff>544570</xdr:colOff>
      <xdr:row>22</xdr:row>
      <xdr:rowOff>4529</xdr:rowOff>
    </xdr:from>
    <xdr:to>
      <xdr:col>29</xdr:col>
      <xdr:colOff>276589</xdr:colOff>
      <xdr:row>25</xdr:row>
      <xdr:rowOff>106232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pSpPr/>
      </xdr:nvGrpSpPr>
      <xdr:grpSpPr>
        <a:xfrm>
          <a:off x="16533202" y="3827897"/>
          <a:ext cx="1576861" cy="623072"/>
          <a:chOff x="15793740" y="6677354"/>
          <a:chExt cx="1560819" cy="650343"/>
        </a:xfrm>
      </xdr:grpSpPr>
      <xdr:sp macro="" textlink="">
        <xdr:nvSpPr>
          <xdr:cNvPr id="89" name="Rounded Rectangle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SpPr/>
        </xdr:nvSpPr>
        <xdr:spPr>
          <a:xfrm>
            <a:off x="15793740" y="6677354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90" name="Rounded Rectangle 43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SpPr txBox="1"/>
        </xdr:nvSpPr>
        <xdr:spPr>
          <a:xfrm>
            <a:off x="15812788" y="6696402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Back-end razvoj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25</xdr:col>
      <xdr:colOff>593507</xdr:colOff>
      <xdr:row>25</xdr:row>
      <xdr:rowOff>106233</xdr:rowOff>
    </xdr:from>
    <xdr:to>
      <xdr:col>28</xdr:col>
      <xdr:colOff>105780</xdr:colOff>
      <xdr:row>26</xdr:row>
      <xdr:rowOff>157234</xdr:rowOff>
    </xdr:to>
    <xdr:sp macro="" textlink="">
      <xdr:nvSpPr>
        <xdr:cNvPr id="29" name="Straight Connector 44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5833507" y="4678233"/>
          <a:ext cx="1341073" cy="233881"/>
        </a:xfrm>
        <a:custGeom>
          <a:avLst/>
          <a:gdLst/>
          <a:ahLst/>
          <a:cxnLst/>
          <a:rect l="0" t="0" r="0" b="0"/>
          <a:pathLst>
            <a:path>
              <a:moveTo>
                <a:pt x="1341073" y="0"/>
              </a:moveTo>
              <a:lnTo>
                <a:pt x="1341073" y="116940"/>
              </a:lnTo>
              <a:lnTo>
                <a:pt x="0" y="116940"/>
              </a:lnTo>
              <a:lnTo>
                <a:pt x="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24</xdr:col>
      <xdr:colOff>571354</xdr:colOff>
      <xdr:row>26</xdr:row>
      <xdr:rowOff>157234</xdr:rowOff>
    </xdr:from>
    <xdr:to>
      <xdr:col>27</xdr:col>
      <xdr:colOff>6060</xdr:colOff>
      <xdr:row>32</xdr:row>
      <xdr:rowOff>25406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15330091" y="4675760"/>
          <a:ext cx="1279548" cy="910909"/>
          <a:chOff x="14601324" y="7561579"/>
          <a:chExt cx="1263506" cy="965452"/>
        </a:xfrm>
      </xdr:grpSpPr>
      <xdr:sp macro="" textlink="">
        <xdr:nvSpPr>
          <xdr:cNvPr id="87" name="Rounded Rectangle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SpPr/>
        </xdr:nvSpPr>
        <xdr:spPr>
          <a:xfrm>
            <a:off x="14601324" y="7561579"/>
            <a:ext cx="1263506" cy="965452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88" name="Rounded Rectangle 46">
            <a:extLst>
              <a:ext uri="{FF2B5EF4-FFF2-40B4-BE49-F238E27FC236}">
                <a16:creationId xmlns:a16="http://schemas.microsoft.com/office/drawing/2014/main" id="{00000000-0008-0000-0200-000058000000}"/>
              </a:ext>
            </a:extLst>
          </xdr:cNvPr>
          <xdr:cNvSpPr txBox="1"/>
        </xdr:nvSpPr>
        <xdr:spPr>
          <a:xfrm>
            <a:off x="14629601" y="7589856"/>
            <a:ext cx="1206952" cy="90889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Razvoj server aplikacije</a:t>
            </a:r>
          </a:p>
        </xdr:txBody>
      </xdr:sp>
    </xdr:grpSp>
    <xdr:clientData/>
  </xdr:twoCellAnchor>
  <xdr:twoCellAnchor>
    <xdr:from>
      <xdr:col>28</xdr:col>
      <xdr:colOff>105780</xdr:colOff>
      <xdr:row>25</xdr:row>
      <xdr:rowOff>106233</xdr:rowOff>
    </xdr:from>
    <xdr:to>
      <xdr:col>28</xdr:col>
      <xdr:colOff>218201</xdr:colOff>
      <xdr:row>26</xdr:row>
      <xdr:rowOff>157234</xdr:rowOff>
    </xdr:to>
    <xdr:sp macro="" textlink="">
      <xdr:nvSpPr>
        <xdr:cNvPr id="31" name="Straight Connector 47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17174580" y="4678233"/>
          <a:ext cx="112421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112421" y="116940"/>
              </a:lnTo>
              <a:lnTo>
                <a:pt x="112421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27</xdr:col>
      <xdr:colOff>269177</xdr:colOff>
      <xdr:row>26</xdr:row>
      <xdr:rowOff>157234</xdr:rowOff>
    </xdr:from>
    <xdr:to>
      <xdr:col>29</xdr:col>
      <xdr:colOff>167225</xdr:colOff>
      <xdr:row>32</xdr:row>
      <xdr:rowOff>106283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16872756" y="4675760"/>
          <a:ext cx="1127943" cy="991786"/>
          <a:chOff x="16127947" y="7561579"/>
          <a:chExt cx="1117248" cy="1046329"/>
        </a:xfrm>
      </xdr:grpSpPr>
      <xdr:sp macro="" textlink="">
        <xdr:nvSpPr>
          <xdr:cNvPr id="85" name="Rounded Rectangle 84">
            <a:extLst>
              <a:ext uri="{FF2B5EF4-FFF2-40B4-BE49-F238E27FC236}">
                <a16:creationId xmlns:a16="http://schemas.microsoft.com/office/drawing/2014/main" id="{00000000-0008-0000-0200-000055000000}"/>
              </a:ext>
            </a:extLst>
          </xdr:cNvPr>
          <xdr:cNvSpPr/>
        </xdr:nvSpPr>
        <xdr:spPr>
          <a:xfrm>
            <a:off x="16127947" y="7561579"/>
            <a:ext cx="1117248" cy="1046329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86" name="Rounded Rectangle 49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 txBox="1"/>
        </xdr:nvSpPr>
        <xdr:spPr>
          <a:xfrm>
            <a:off x="16158593" y="7592225"/>
            <a:ext cx="1055956" cy="9850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Baza podataka i modeliranje</a:t>
            </a:r>
          </a:p>
        </xdr:txBody>
      </xdr:sp>
    </xdr:grpSp>
    <xdr:clientData/>
  </xdr:twoCellAnchor>
  <xdr:twoCellAnchor>
    <xdr:from>
      <xdr:col>28</xdr:col>
      <xdr:colOff>105780</xdr:colOff>
      <xdr:row>25</xdr:row>
      <xdr:rowOff>106233</xdr:rowOff>
    </xdr:from>
    <xdr:to>
      <xdr:col>30</xdr:col>
      <xdr:colOff>340074</xdr:colOff>
      <xdr:row>26</xdr:row>
      <xdr:rowOff>157234</xdr:rowOff>
    </xdr:to>
    <xdr:sp macro="" textlink="">
      <xdr:nvSpPr>
        <xdr:cNvPr id="33" name="Straight Connector 50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7174580" y="4678233"/>
          <a:ext cx="1453494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1453494" y="116940"/>
              </a:lnTo>
              <a:lnTo>
                <a:pt x="1453494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29</xdr:col>
      <xdr:colOff>430342</xdr:colOff>
      <xdr:row>26</xdr:row>
      <xdr:rowOff>157234</xdr:rowOff>
    </xdr:from>
    <xdr:to>
      <xdr:col>31</xdr:col>
      <xdr:colOff>249805</xdr:colOff>
      <xdr:row>32</xdr:row>
      <xdr:rowOff>5491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18263816" y="4675760"/>
          <a:ext cx="1049357" cy="890994"/>
          <a:chOff x="17508312" y="7561579"/>
          <a:chExt cx="1038663" cy="945537"/>
        </a:xfrm>
      </xdr:grpSpPr>
      <xdr:sp macro="" textlink="">
        <xdr:nvSpPr>
          <xdr:cNvPr id="83" name="Rounded Rectangle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/>
        </xdr:nvSpPr>
        <xdr:spPr>
          <a:xfrm>
            <a:off x="17508312" y="7561579"/>
            <a:ext cx="1038663" cy="945537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84" name="Rounded Rectangle 52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 txBox="1"/>
        </xdr:nvSpPr>
        <xdr:spPr>
          <a:xfrm>
            <a:off x="17536006" y="7589273"/>
            <a:ext cx="983275" cy="890149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Implementacija API-ja</a:t>
            </a:r>
            <a:endParaRPr lang="en-US" sz="1300" kern="1200"/>
          </a:p>
        </xdr:txBody>
      </xdr:sp>
    </xdr:grpSp>
    <xdr:clientData/>
  </xdr:twoCellAnchor>
  <xdr:twoCellAnchor>
    <xdr:from>
      <xdr:col>29</xdr:col>
      <xdr:colOff>408148</xdr:colOff>
      <xdr:row>20</xdr:row>
      <xdr:rowOff>136407</xdr:rowOff>
    </xdr:from>
    <xdr:to>
      <xdr:col>31</xdr:col>
      <xdr:colOff>100916</xdr:colOff>
      <xdr:row>22</xdr:row>
      <xdr:rowOff>4528</xdr:rowOff>
    </xdr:to>
    <xdr:sp macro="" textlink="">
      <xdr:nvSpPr>
        <xdr:cNvPr id="35" name="Straight Connector 53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18086548" y="3794007"/>
          <a:ext cx="911968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911968" y="116940"/>
              </a:lnTo>
              <a:lnTo>
                <a:pt x="911968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29</xdr:col>
      <xdr:colOff>539707</xdr:colOff>
      <xdr:row>22</xdr:row>
      <xdr:rowOff>4529</xdr:rowOff>
    </xdr:from>
    <xdr:to>
      <xdr:col>32</xdr:col>
      <xdr:colOff>271726</xdr:colOff>
      <xdr:row>25</xdr:row>
      <xdr:rowOff>106232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pSpPr/>
      </xdr:nvGrpSpPr>
      <xdr:grpSpPr>
        <a:xfrm>
          <a:off x="18373181" y="3827897"/>
          <a:ext cx="1576861" cy="623072"/>
          <a:chOff x="17617677" y="6677354"/>
          <a:chExt cx="1560819" cy="650343"/>
        </a:xfrm>
      </xdr:grpSpPr>
      <xdr:sp macro="" textlink="">
        <xdr:nvSpPr>
          <xdr:cNvPr id="81" name="Rounded Rectangle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SpPr/>
        </xdr:nvSpPr>
        <xdr:spPr>
          <a:xfrm>
            <a:off x="17617677" y="6677354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82" name="Rounded Rectangle 55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 txBox="1"/>
        </xdr:nvSpPr>
        <xdr:spPr>
          <a:xfrm>
            <a:off x="17636725" y="6696402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Front-end razvoj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26</xdr:col>
      <xdr:colOff>232498</xdr:colOff>
      <xdr:row>8</xdr:row>
      <xdr:rowOff>64832</xdr:rowOff>
    </xdr:from>
    <xdr:to>
      <xdr:col>38</xdr:col>
      <xdr:colOff>96364</xdr:colOff>
      <xdr:row>17</xdr:row>
      <xdr:rowOff>49314</xdr:rowOff>
    </xdr:to>
    <xdr:sp macro="" textlink="">
      <xdr:nvSpPr>
        <xdr:cNvPr id="37" name="Straight Connector 5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16082098" y="1527872"/>
          <a:ext cx="7179066" cy="16304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5201"/>
              </a:lnTo>
              <a:lnTo>
                <a:pt x="7179066" y="815201"/>
              </a:lnTo>
              <a:lnTo>
                <a:pt x="7179066" y="1630402"/>
              </a:lnTo>
            </a:path>
          </a:pathLst>
        </a:custGeom>
        <a:noFill/>
      </xdr:spPr>
      <xdr:style>
        <a:lnRef idx="2">
          <a:schemeClr val="accent3">
            <a:shade val="6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36</xdr:col>
      <xdr:colOff>540816</xdr:colOff>
      <xdr:row>17</xdr:row>
      <xdr:rowOff>49315</xdr:rowOff>
    </xdr:from>
    <xdr:to>
      <xdr:col>39</xdr:col>
      <xdr:colOff>261513</xdr:colOff>
      <xdr:row>20</xdr:row>
      <xdr:rowOff>136407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22678921" y="3003736"/>
          <a:ext cx="1565539" cy="608460"/>
          <a:chOff x="21885986" y="5807740"/>
          <a:chExt cx="1549497" cy="635732"/>
        </a:xfrm>
      </xdr:grpSpPr>
      <xdr:sp macro="" textlink="">
        <xdr:nvSpPr>
          <xdr:cNvPr id="79" name="Rounded Rectangle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/>
        </xdr:nvSpPr>
        <xdr:spPr>
          <a:xfrm>
            <a:off x="21885986" y="5807740"/>
            <a:ext cx="1549497" cy="635732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80" name="Rounded Rectangle 58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 txBox="1"/>
        </xdr:nvSpPr>
        <xdr:spPr>
          <a:xfrm>
            <a:off x="21904606" y="5826360"/>
            <a:ext cx="1512257" cy="59849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60960" tIns="60960" rIns="60960" bIns="60960" numCol="1" spcCol="1270" anchor="ctr" anchorCtr="0">
            <a:noAutofit/>
          </a:bodyPr>
          <a:lstStyle/>
          <a:p>
            <a:pPr lvl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600" kern="1200" baseline="0">
                <a:solidFill>
                  <a:sysClr val="windowText" lastClr="000000"/>
                </a:solidFill>
                <a:latin typeface="+mn-lt"/>
              </a:rPr>
              <a:t>Testiranje</a:t>
            </a:r>
          </a:p>
        </xdr:txBody>
      </xdr:sp>
    </xdr:grpSp>
    <xdr:clientData/>
  </xdr:twoCellAnchor>
  <xdr:twoCellAnchor>
    <xdr:from>
      <xdr:col>34</xdr:col>
      <xdr:colOff>96054</xdr:colOff>
      <xdr:row>20</xdr:row>
      <xdr:rowOff>136407</xdr:rowOff>
    </xdr:from>
    <xdr:to>
      <xdr:col>38</xdr:col>
      <xdr:colOff>96364</xdr:colOff>
      <xdr:row>22</xdr:row>
      <xdr:rowOff>4528</xdr:rowOff>
    </xdr:to>
    <xdr:sp macro="" textlink="">
      <xdr:nvSpPr>
        <xdr:cNvPr id="39" name="Straight Connector 5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0822454" y="3794007"/>
          <a:ext cx="2438710" cy="233881"/>
        </a:xfrm>
        <a:custGeom>
          <a:avLst/>
          <a:gdLst/>
          <a:ahLst/>
          <a:cxnLst/>
          <a:rect l="0" t="0" r="0" b="0"/>
          <a:pathLst>
            <a:path>
              <a:moveTo>
                <a:pt x="2438710" y="0"/>
              </a:moveTo>
              <a:lnTo>
                <a:pt x="2438710" y="116940"/>
              </a:lnTo>
              <a:lnTo>
                <a:pt x="0" y="116940"/>
              </a:lnTo>
              <a:lnTo>
                <a:pt x="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32</xdr:col>
      <xdr:colOff>534844</xdr:colOff>
      <xdr:row>22</xdr:row>
      <xdr:rowOff>4529</xdr:rowOff>
    </xdr:from>
    <xdr:to>
      <xdr:col>35</xdr:col>
      <xdr:colOff>266863</xdr:colOff>
      <xdr:row>25</xdr:row>
      <xdr:rowOff>106232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20213160" y="3827897"/>
          <a:ext cx="1576861" cy="623072"/>
          <a:chOff x="19441614" y="6677354"/>
          <a:chExt cx="1560819" cy="650343"/>
        </a:xfrm>
      </xdr:grpSpPr>
      <xdr:sp macro="" textlink="">
        <xdr:nvSpPr>
          <xdr:cNvPr id="77" name="Rounded Rectangle 76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/>
        </xdr:nvSpPr>
        <xdr:spPr>
          <a:xfrm>
            <a:off x="19441614" y="6677354"/>
            <a:ext cx="1560819" cy="65034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78" name="Rounded Rectangle 61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 txBox="1"/>
        </xdr:nvSpPr>
        <xdr:spPr>
          <a:xfrm>
            <a:off x="19460662" y="6696402"/>
            <a:ext cx="1522723" cy="61224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Provera ispravnosti sistema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37</xdr:col>
      <xdr:colOff>91191</xdr:colOff>
      <xdr:row>20</xdr:row>
      <xdr:rowOff>136407</xdr:rowOff>
    </xdr:from>
    <xdr:to>
      <xdr:col>38</xdr:col>
      <xdr:colOff>96364</xdr:colOff>
      <xdr:row>22</xdr:row>
      <xdr:rowOff>4528</xdr:rowOff>
    </xdr:to>
    <xdr:sp macro="" textlink="">
      <xdr:nvSpPr>
        <xdr:cNvPr id="41" name="Straight Connector 62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2646391" y="3794007"/>
          <a:ext cx="614773" cy="233881"/>
        </a:xfrm>
        <a:custGeom>
          <a:avLst/>
          <a:gdLst/>
          <a:ahLst/>
          <a:cxnLst/>
          <a:rect l="0" t="0" r="0" b="0"/>
          <a:pathLst>
            <a:path>
              <a:moveTo>
                <a:pt x="614773" y="0"/>
              </a:moveTo>
              <a:lnTo>
                <a:pt x="614773" y="116940"/>
              </a:lnTo>
              <a:lnTo>
                <a:pt x="0" y="116940"/>
              </a:lnTo>
              <a:lnTo>
                <a:pt x="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35</xdr:col>
      <xdr:colOff>529981</xdr:colOff>
      <xdr:row>22</xdr:row>
      <xdr:rowOff>4529</xdr:rowOff>
    </xdr:from>
    <xdr:to>
      <xdr:col>38</xdr:col>
      <xdr:colOff>262000</xdr:colOff>
      <xdr:row>26</xdr:row>
      <xdr:rowOff>106394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22053139" y="3827897"/>
          <a:ext cx="1576861" cy="797023"/>
          <a:chOff x="21265551" y="6677354"/>
          <a:chExt cx="1560819" cy="833385"/>
        </a:xfrm>
      </xdr:grpSpPr>
      <xdr:sp macro="" textlink="">
        <xdr:nvSpPr>
          <xdr:cNvPr id="75" name="Rounded Rectangle 74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SpPr/>
        </xdr:nvSpPr>
        <xdr:spPr>
          <a:xfrm>
            <a:off x="21265551" y="6677354"/>
            <a:ext cx="1560819" cy="833385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76" name="Rounded Rectangle 64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21289960" y="6701763"/>
            <a:ext cx="1512001" cy="78456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lvl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400" kern="120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Testiranje</a:t>
            </a:r>
            <a:r>
              <a:rPr lang="sr-Latn-RS" sz="1400" kern="1200" baseline="0">
                <a:solidFill>
                  <a:sysClr val="windowText" lastClr="000000"/>
                </a:solidFill>
                <a:latin typeface="+mn-lt"/>
                <a:ea typeface="Arial Unicode MS" pitchFamily="34" charset="-128"/>
                <a:cs typeface="Arial Unicode MS" pitchFamily="34" charset="-128"/>
              </a:rPr>
              <a:t> performansi</a:t>
            </a:r>
            <a:endParaRPr lang="en-GB" sz="1400" kern="1200">
              <a:solidFill>
                <a:sysClr val="windowText" lastClr="000000"/>
              </a:solidFill>
              <a:latin typeface="+mn-lt"/>
              <a:ea typeface="Arial Unicode MS" pitchFamily="34" charset="-128"/>
              <a:cs typeface="Arial Unicode MS" pitchFamily="34" charset="-128"/>
            </a:endParaRPr>
          </a:p>
        </xdr:txBody>
      </xdr:sp>
    </xdr:grpSp>
    <xdr:clientData/>
  </xdr:twoCellAnchor>
  <xdr:twoCellAnchor>
    <xdr:from>
      <xdr:col>38</xdr:col>
      <xdr:colOff>96364</xdr:colOff>
      <xdr:row>20</xdr:row>
      <xdr:rowOff>136407</xdr:rowOff>
    </xdr:from>
    <xdr:to>
      <xdr:col>39</xdr:col>
      <xdr:colOff>579358</xdr:colOff>
      <xdr:row>22</xdr:row>
      <xdr:rowOff>4528</xdr:rowOff>
    </xdr:to>
    <xdr:sp macro="" textlink="">
      <xdr:nvSpPr>
        <xdr:cNvPr id="43" name="Straight Connector 65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3261164" y="3794007"/>
          <a:ext cx="1092594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1092594" y="116940"/>
              </a:lnTo>
              <a:lnTo>
                <a:pt x="1092594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38</xdr:col>
      <xdr:colOff>525118</xdr:colOff>
      <xdr:row>22</xdr:row>
      <xdr:rowOff>4529</xdr:rowOff>
    </xdr:from>
    <xdr:to>
      <xdr:col>41</xdr:col>
      <xdr:colOff>23998</xdr:colOff>
      <xdr:row>27</xdr:row>
      <xdr:rowOff>90003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/>
      </xdr:nvGrpSpPr>
      <xdr:grpSpPr>
        <a:xfrm>
          <a:off x="23893118" y="3827897"/>
          <a:ext cx="1343722" cy="954422"/>
          <a:chOff x="23089488" y="6677354"/>
          <a:chExt cx="1327680" cy="999874"/>
        </a:xfrm>
      </xdr:grpSpPr>
      <xdr:sp macro="" textlink="">
        <xdr:nvSpPr>
          <xdr:cNvPr id="73" name="Rounded Rectangle 72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SpPr/>
        </xdr:nvSpPr>
        <xdr:spPr>
          <a:xfrm>
            <a:off x="23089488" y="6677354"/>
            <a:ext cx="1327680" cy="999874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74" name="Rounded Rectangle 67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 txBox="1"/>
        </xdr:nvSpPr>
        <xdr:spPr>
          <a:xfrm>
            <a:off x="23118773" y="6706639"/>
            <a:ext cx="1269110" cy="94130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300" kern="1200"/>
              <a:t>T</a:t>
            </a:r>
            <a:r>
              <a:rPr lang="sr-Latn-RS" sz="1300" kern="1200"/>
              <a:t>estiranje sigurnosti i bezbednosti</a:t>
            </a:r>
          </a:p>
        </xdr:txBody>
      </xdr:sp>
    </xdr:grpSp>
    <xdr:clientData/>
  </xdr:twoCellAnchor>
  <xdr:twoCellAnchor>
    <xdr:from>
      <xdr:col>38</xdr:col>
      <xdr:colOff>96364</xdr:colOff>
      <xdr:row>20</xdr:row>
      <xdr:rowOff>136407</xdr:rowOff>
    </xdr:from>
    <xdr:to>
      <xdr:col>42</xdr:col>
      <xdr:colOff>277299</xdr:colOff>
      <xdr:row>22</xdr:row>
      <xdr:rowOff>4528</xdr:rowOff>
    </xdr:to>
    <xdr:sp macro="" textlink="">
      <xdr:nvSpPr>
        <xdr:cNvPr id="45" name="Straight Connector 68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23261164" y="3794007"/>
          <a:ext cx="2619335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2619335" y="116940"/>
              </a:lnTo>
              <a:lnTo>
                <a:pt x="2619335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41</xdr:col>
      <xdr:colOff>287116</xdr:colOff>
      <xdr:row>22</xdr:row>
      <xdr:rowOff>4529</xdr:rowOff>
    </xdr:from>
    <xdr:to>
      <xdr:col>43</xdr:col>
      <xdr:colOff>267484</xdr:colOff>
      <xdr:row>26</xdr:row>
      <xdr:rowOff>101892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>
          <a:off x="25499958" y="3827897"/>
          <a:ext cx="1210263" cy="792521"/>
          <a:chOff x="24680286" y="6677354"/>
          <a:chExt cx="1199568" cy="828883"/>
        </a:xfrm>
      </xdr:grpSpPr>
      <xdr:sp macro="" textlink="">
        <xdr:nvSpPr>
          <xdr:cNvPr id="71" name="Rounded Rectangle 70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SpPr/>
        </xdr:nvSpPr>
        <xdr:spPr>
          <a:xfrm>
            <a:off x="24680286" y="6677354"/>
            <a:ext cx="1199568" cy="828883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72" name="Rounded Rectangle 70">
            <a:extLst>
              <a:ext uri="{FF2B5EF4-FFF2-40B4-BE49-F238E27FC236}">
                <a16:creationId xmlns:a16="http://schemas.microsoft.com/office/drawing/2014/main" id="{00000000-0008-0000-0200-000048000000}"/>
              </a:ext>
            </a:extLst>
          </xdr:cNvPr>
          <xdr:cNvSpPr txBox="1"/>
        </xdr:nvSpPr>
        <xdr:spPr>
          <a:xfrm>
            <a:off x="24704563" y="6701631"/>
            <a:ext cx="1151014" cy="780329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Usklađenost sa zahtevima</a:t>
            </a:r>
          </a:p>
        </xdr:txBody>
      </xdr:sp>
    </xdr:grpSp>
    <xdr:clientData/>
  </xdr:twoCellAnchor>
  <xdr:twoCellAnchor>
    <xdr:from>
      <xdr:col>26</xdr:col>
      <xdr:colOff>232498</xdr:colOff>
      <xdr:row>8</xdr:row>
      <xdr:rowOff>64832</xdr:rowOff>
    </xdr:from>
    <xdr:to>
      <xdr:col>47</xdr:col>
      <xdr:colOff>531732</xdr:colOff>
      <xdr:row>15</xdr:row>
      <xdr:rowOff>102573</xdr:rowOff>
    </xdr:to>
    <xdr:sp macro="" textlink="">
      <xdr:nvSpPr>
        <xdr:cNvPr id="47" name="Straight Connector 7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6082098" y="1527872"/>
          <a:ext cx="13100834" cy="13179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58950"/>
              </a:lnTo>
              <a:lnTo>
                <a:pt x="13100834" y="658950"/>
              </a:lnTo>
              <a:lnTo>
                <a:pt x="13100834" y="1317901"/>
              </a:lnTo>
            </a:path>
          </a:pathLst>
        </a:custGeom>
        <a:noFill/>
      </xdr:spPr>
      <xdr:style>
        <a:lnRef idx="2">
          <a:schemeClr val="accent3">
            <a:shade val="6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46</xdr:col>
      <xdr:colOff>193518</xdr:colOff>
      <xdr:row>15</xdr:row>
      <xdr:rowOff>102573</xdr:rowOff>
    </xdr:from>
    <xdr:to>
      <xdr:col>49</xdr:col>
      <xdr:colOff>260345</xdr:colOff>
      <xdr:row>19</xdr:row>
      <xdr:rowOff>155551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pSpPr/>
      </xdr:nvGrpSpPr>
      <xdr:grpSpPr>
        <a:xfrm>
          <a:off x="28481097" y="2709415"/>
          <a:ext cx="1911669" cy="748136"/>
          <a:chOff x="27634688" y="5495238"/>
          <a:chExt cx="1895627" cy="784498"/>
        </a:xfrm>
      </xdr:grpSpPr>
      <xdr:sp macro="" textlink="">
        <xdr:nvSpPr>
          <xdr:cNvPr id="69" name="Rounded Rectangle 68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SpPr/>
        </xdr:nvSpPr>
        <xdr:spPr>
          <a:xfrm>
            <a:off x="27634688" y="5495238"/>
            <a:ext cx="1895627" cy="784498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70" name="Rounded Rectangle 73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 txBox="1"/>
        </xdr:nvSpPr>
        <xdr:spPr>
          <a:xfrm>
            <a:off x="27657665" y="5518215"/>
            <a:ext cx="1849673" cy="73854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Implementacija i održavanje</a:t>
            </a:r>
            <a:endParaRPr lang="en-US" sz="1300" kern="1200"/>
          </a:p>
        </xdr:txBody>
      </xdr:sp>
    </xdr:grpSp>
    <xdr:clientData/>
  </xdr:twoCellAnchor>
  <xdr:twoCellAnchor>
    <xdr:from>
      <xdr:col>44</xdr:col>
      <xdr:colOff>392955</xdr:colOff>
      <xdr:row>19</xdr:row>
      <xdr:rowOff>155552</xdr:rowOff>
    </xdr:from>
    <xdr:to>
      <xdr:col>47</xdr:col>
      <xdr:colOff>531732</xdr:colOff>
      <xdr:row>22</xdr:row>
      <xdr:rowOff>153295</xdr:rowOff>
    </xdr:to>
    <xdr:sp macro="" textlink="">
      <xdr:nvSpPr>
        <xdr:cNvPr id="49" name="Straight Connector 74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7215355" y="3630272"/>
          <a:ext cx="1967577" cy="546383"/>
        </a:xfrm>
        <a:custGeom>
          <a:avLst/>
          <a:gdLst/>
          <a:ahLst/>
          <a:cxnLst/>
          <a:rect l="0" t="0" r="0" b="0"/>
          <a:pathLst>
            <a:path>
              <a:moveTo>
                <a:pt x="1967577" y="0"/>
              </a:moveTo>
              <a:lnTo>
                <a:pt x="1967577" y="273191"/>
              </a:lnTo>
              <a:lnTo>
                <a:pt x="0" y="273191"/>
              </a:lnTo>
              <a:lnTo>
                <a:pt x="0" y="546383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43</xdr:col>
      <xdr:colOff>530602</xdr:colOff>
      <xdr:row>22</xdr:row>
      <xdr:rowOff>153295</xdr:rowOff>
    </xdr:from>
    <xdr:to>
      <xdr:col>45</xdr:col>
      <xdr:colOff>255308</xdr:colOff>
      <xdr:row>26</xdr:row>
      <xdr:rowOff>125081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26973339" y="3976663"/>
          <a:ext cx="954601" cy="666944"/>
          <a:chOff x="26142972" y="6826120"/>
          <a:chExt cx="943906" cy="703306"/>
        </a:xfrm>
      </xdr:grpSpPr>
      <xdr:sp macro="" textlink="">
        <xdr:nvSpPr>
          <xdr:cNvPr id="67" name="Rounded Rectangle 66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SpPr/>
        </xdr:nvSpPr>
        <xdr:spPr>
          <a:xfrm>
            <a:off x="26142972" y="6826120"/>
            <a:ext cx="943906" cy="703306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68" name="Rounded Rectangle 76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SpPr txBox="1"/>
        </xdr:nvSpPr>
        <xdr:spPr>
          <a:xfrm>
            <a:off x="26163571" y="6846719"/>
            <a:ext cx="902708" cy="66210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Izdavanje aplikacije</a:t>
            </a:r>
            <a:endParaRPr lang="en-US" sz="1300" kern="1200"/>
          </a:p>
        </xdr:txBody>
      </xdr:sp>
    </xdr:grpSp>
    <xdr:clientData/>
  </xdr:twoCellAnchor>
  <xdr:twoCellAnchor>
    <xdr:from>
      <xdr:col>47</xdr:col>
      <xdr:colOff>90200</xdr:colOff>
      <xdr:row>19</xdr:row>
      <xdr:rowOff>155552</xdr:rowOff>
    </xdr:from>
    <xdr:to>
      <xdr:col>47</xdr:col>
      <xdr:colOff>531732</xdr:colOff>
      <xdr:row>22</xdr:row>
      <xdr:rowOff>153295</xdr:rowOff>
    </xdr:to>
    <xdr:sp macro="" textlink="">
      <xdr:nvSpPr>
        <xdr:cNvPr id="51" name="Straight Connector 77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8741400" y="3630272"/>
          <a:ext cx="441532" cy="546383"/>
        </a:xfrm>
        <a:custGeom>
          <a:avLst/>
          <a:gdLst/>
          <a:ahLst/>
          <a:cxnLst/>
          <a:rect l="0" t="0" r="0" b="0"/>
          <a:pathLst>
            <a:path>
              <a:moveTo>
                <a:pt x="441532" y="0"/>
              </a:moveTo>
              <a:lnTo>
                <a:pt x="441532" y="273191"/>
              </a:lnTo>
              <a:lnTo>
                <a:pt x="0" y="273191"/>
              </a:lnTo>
              <a:lnTo>
                <a:pt x="0" y="546383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45</xdr:col>
      <xdr:colOff>518426</xdr:colOff>
      <xdr:row>22</xdr:row>
      <xdr:rowOff>153295</xdr:rowOff>
    </xdr:from>
    <xdr:to>
      <xdr:col>48</xdr:col>
      <xdr:colOff>271574</xdr:colOff>
      <xdr:row>26</xdr:row>
      <xdr:rowOff>74410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pSpPr/>
      </xdr:nvGrpSpPr>
      <xdr:grpSpPr>
        <a:xfrm>
          <a:off x="28191058" y="3976663"/>
          <a:ext cx="1597990" cy="616273"/>
          <a:chOff x="27349996" y="6826120"/>
          <a:chExt cx="1581948" cy="652635"/>
        </a:xfrm>
      </xdr:grpSpPr>
      <xdr:sp macro="" textlink="">
        <xdr:nvSpPr>
          <xdr:cNvPr id="65" name="Rounded Rectangle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/>
        </xdr:nvSpPr>
        <xdr:spPr>
          <a:xfrm>
            <a:off x="27349996" y="6826120"/>
            <a:ext cx="1581948" cy="652635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66" name="Rounded Rectangle 79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 txBox="1"/>
        </xdr:nvSpPr>
        <xdr:spPr>
          <a:xfrm>
            <a:off x="27369111" y="6845235"/>
            <a:ext cx="1543718" cy="6144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Korisnička obuka</a:t>
            </a:r>
            <a:endParaRPr lang="en-US" sz="1300" kern="1200"/>
          </a:p>
        </xdr:txBody>
      </xdr:sp>
    </xdr:grpSp>
    <xdr:clientData/>
  </xdr:twoCellAnchor>
  <xdr:twoCellAnchor>
    <xdr:from>
      <xdr:col>47</xdr:col>
      <xdr:colOff>531732</xdr:colOff>
      <xdr:row>19</xdr:row>
      <xdr:rowOff>155552</xdr:rowOff>
    </xdr:from>
    <xdr:to>
      <xdr:col>49</xdr:col>
      <xdr:colOff>553620</xdr:colOff>
      <xdr:row>22</xdr:row>
      <xdr:rowOff>153295</xdr:rowOff>
    </xdr:to>
    <xdr:sp macro="" textlink="">
      <xdr:nvSpPr>
        <xdr:cNvPr id="53" name="Straight Connector 80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9182932" y="3630272"/>
          <a:ext cx="1241088" cy="5463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191"/>
              </a:lnTo>
              <a:lnTo>
                <a:pt x="1241088" y="273191"/>
              </a:lnTo>
              <a:lnTo>
                <a:pt x="1241088" y="546383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48</xdr:col>
      <xdr:colOff>534691</xdr:colOff>
      <xdr:row>22</xdr:row>
      <xdr:rowOff>153295</xdr:rowOff>
    </xdr:from>
    <xdr:to>
      <xdr:col>50</xdr:col>
      <xdr:colOff>572550</xdr:colOff>
      <xdr:row>26</xdr:row>
      <xdr:rowOff>105827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pSpPr/>
      </xdr:nvGrpSpPr>
      <xdr:grpSpPr>
        <a:xfrm>
          <a:off x="30052165" y="3976663"/>
          <a:ext cx="1267753" cy="647690"/>
          <a:chOff x="29195061" y="6826120"/>
          <a:chExt cx="1257059" cy="684052"/>
        </a:xfrm>
      </xdr:grpSpPr>
      <xdr:sp macro="" textlink="">
        <xdr:nvSpPr>
          <xdr:cNvPr id="63" name="Rounded Rectangle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SpPr/>
        </xdr:nvSpPr>
        <xdr:spPr>
          <a:xfrm>
            <a:off x="29195061" y="6826120"/>
            <a:ext cx="1257059" cy="684052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64" name="Rounded Rectangle 82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 txBox="1"/>
        </xdr:nvSpPr>
        <xdr:spPr>
          <a:xfrm>
            <a:off x="29215096" y="6846155"/>
            <a:ext cx="1216989" cy="64398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Održavanje</a:t>
            </a:r>
            <a:endParaRPr lang="en-US" sz="1300" kern="1200"/>
          </a:p>
        </xdr:txBody>
      </xdr:sp>
    </xdr:grpSp>
    <xdr:clientData/>
  </xdr:twoCellAnchor>
  <xdr:twoCellAnchor>
    <xdr:from>
      <xdr:col>48</xdr:col>
      <xdr:colOff>180864</xdr:colOff>
      <xdr:row>26</xdr:row>
      <xdr:rowOff>105827</xdr:rowOff>
    </xdr:from>
    <xdr:to>
      <xdr:col>49</xdr:col>
      <xdr:colOff>553620</xdr:colOff>
      <xdr:row>27</xdr:row>
      <xdr:rowOff>156828</xdr:rowOff>
    </xdr:to>
    <xdr:sp macro="" textlink="">
      <xdr:nvSpPr>
        <xdr:cNvPr id="55" name="Straight Connector 83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9441664" y="4860707"/>
          <a:ext cx="982356" cy="233881"/>
        </a:xfrm>
        <a:custGeom>
          <a:avLst/>
          <a:gdLst/>
          <a:ahLst/>
          <a:cxnLst/>
          <a:rect l="0" t="0" r="0" b="0"/>
          <a:pathLst>
            <a:path>
              <a:moveTo>
                <a:pt x="982356" y="0"/>
              </a:moveTo>
              <a:lnTo>
                <a:pt x="982356" y="116940"/>
              </a:lnTo>
              <a:lnTo>
                <a:pt x="0" y="116940"/>
              </a:lnTo>
              <a:lnTo>
                <a:pt x="0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47</xdr:col>
      <xdr:colOff>127584</xdr:colOff>
      <xdr:row>27</xdr:row>
      <xdr:rowOff>156829</xdr:rowOff>
    </xdr:from>
    <xdr:to>
      <xdr:col>49</xdr:col>
      <xdr:colOff>234143</xdr:colOff>
      <xdr:row>31</xdr:row>
      <xdr:rowOff>10013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pSpPr/>
      </xdr:nvGrpSpPr>
      <xdr:grpSpPr>
        <a:xfrm>
          <a:off x="29030110" y="4849145"/>
          <a:ext cx="1336454" cy="548342"/>
          <a:chOff x="28178354" y="7744054"/>
          <a:chExt cx="1325759" cy="584704"/>
        </a:xfrm>
      </xdr:grpSpPr>
      <xdr:sp macro="" textlink="">
        <xdr:nvSpPr>
          <xdr:cNvPr id="61" name="Rounded Rectangle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8178354" y="7744054"/>
            <a:ext cx="1325759" cy="584704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62" name="Rounded Rectangle 85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>
          <a:xfrm>
            <a:off x="28195479" y="7761179"/>
            <a:ext cx="1291509" cy="55045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Ažuriranje i nadogradnja</a:t>
            </a:r>
            <a:endParaRPr lang="en-US" sz="1300" kern="1200"/>
          </a:p>
        </xdr:txBody>
      </xdr:sp>
    </xdr:grpSp>
    <xdr:clientData/>
  </xdr:twoCellAnchor>
  <xdr:twoCellAnchor>
    <xdr:from>
      <xdr:col>49</xdr:col>
      <xdr:colOff>553621</xdr:colOff>
      <xdr:row>26</xdr:row>
      <xdr:rowOff>105827</xdr:rowOff>
    </xdr:from>
    <xdr:to>
      <xdr:col>51</xdr:col>
      <xdr:colOff>128859</xdr:colOff>
      <xdr:row>27</xdr:row>
      <xdr:rowOff>156828</xdr:rowOff>
    </xdr:to>
    <xdr:sp macro="" textlink="">
      <xdr:nvSpPr>
        <xdr:cNvPr id="57" name="Straight Connector 8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30424021" y="4860707"/>
          <a:ext cx="794438" cy="2338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940"/>
              </a:lnTo>
              <a:lnTo>
                <a:pt x="794438" y="116940"/>
              </a:lnTo>
              <a:lnTo>
                <a:pt x="794438" y="233881"/>
              </a:lnTo>
            </a:path>
          </a:pathLst>
        </a:custGeom>
        <a:noFill/>
      </xdr:spPr>
      <xdr:style>
        <a:lnRef idx="2">
          <a:schemeClr val="accent3">
            <a:shade val="8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49</xdr:col>
      <xdr:colOff>497261</xdr:colOff>
      <xdr:row>27</xdr:row>
      <xdr:rowOff>156829</xdr:rowOff>
    </xdr:from>
    <xdr:to>
      <xdr:col>52</xdr:col>
      <xdr:colOff>370057</xdr:colOff>
      <xdr:row>31</xdr:row>
      <xdr:rowOff>10013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pSpPr/>
      </xdr:nvGrpSpPr>
      <xdr:grpSpPr>
        <a:xfrm>
          <a:off x="30629682" y="4849145"/>
          <a:ext cx="1717638" cy="548342"/>
          <a:chOff x="29767231" y="7744054"/>
          <a:chExt cx="1701596" cy="584704"/>
        </a:xfrm>
      </xdr:grpSpPr>
      <xdr:sp macro="" textlink="">
        <xdr:nvSpPr>
          <xdr:cNvPr id="59" name="Rounded Rectangle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>
          <a:xfrm>
            <a:off x="29767231" y="7744054"/>
            <a:ext cx="1701596" cy="584704"/>
          </a:xfrm>
          <a:prstGeom prst="roundRect">
            <a:avLst>
              <a:gd name="adj" fmla="val 10000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</xdr:sp>
      <xdr:sp macro="" textlink="">
        <xdr:nvSpPr>
          <xdr:cNvPr id="60" name="Rounded Rectangle 88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 txBox="1"/>
        </xdr:nvSpPr>
        <xdr:spPr>
          <a:xfrm>
            <a:off x="29784356" y="7761179"/>
            <a:ext cx="1667346" cy="55045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49530" tIns="49530" rIns="49530" bIns="49530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sr-Latn-RS" sz="1300" kern="1200"/>
              <a:t>Ispravljanje grešaka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3933825</xdr:colOff>
      <xdr:row>46</xdr:row>
      <xdr:rowOff>142875</xdr:rowOff>
    </xdr:from>
    <xdr:to>
      <xdr:col>9</xdr:col>
      <xdr:colOff>19050</xdr:colOff>
      <xdr:row>63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933825" y="8715375"/>
          <a:ext cx="8029575" cy="31051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Knjiga pretpostavki</a:t>
          </a:r>
          <a:endParaRPr lang="en-US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*Pretpostavka je da broj korisnika koji pose</a:t>
          </a:r>
          <a:r>
            <a:rPr lang="sr-Latn-R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ćuju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našu aplikaciju u prvoj godini iznosi 120000. Kako postoje određene reklame za aplikaciju, koje su postavljene na 4 reklamna mesta, korisnicima se nudi mogućnost da biraju između toga da imaju reklame i da odaberu paket premium NO ADDS + perks. Pretpostavka je da broj onih koji žele da se pretplate bude 50000 korisnika. Cena po jednoj pretplati je simboličnih 2,5€. Procenjeni prihod od tih korisnika bi tada iznosio 125000€, ali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bi 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 taj iznos uvećava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kako dolaze novi korisnici. Rast broja tih korisnika kretao bi se oko 3% godišnje. S druge strane, postoji određeni broj posetilaca koji vide reklame i procenat tih korisnika je 40%. Rast broja posetilaca iz godine u godinu iznosio bi 5% godišnje, što je oko 3500 korisnika godišnje.</a:t>
          </a:r>
        </a:p>
        <a:p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*Što se tiče troškova, postojaće određeni troškovi održavanja aplikacije, u cilju unapređivanja i ažuriranja same aplikacije, koji iznose 4200€ po zaposlenom koji se bavi time, na godišnjem nivou. Tu su i trošak korisničkog servisa gde se uređuje korisnilčki interfejs koji iznosi 4800€ po zaposlenom, kao i trošak inicijalnog ulaganja od 110000€.</a:t>
          </a:r>
        </a:p>
        <a:p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*Ekonomski vek trajanja jedne ovakve aplikacije procenjen je na 10 godina, što je lepa pretpostavka imajući u vidu da se kreće od samog početka razvoja jedne ovakve aplikacije.</a:t>
          </a:r>
        </a:p>
        <a:p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*Na osnovu priliva i odliva koje smo izračunali u tabeli iznad, napravljen je novčani tok, koji beleži rast iz godine u godinu. Na osnovu kumulativnog novčanog toka, dolazimo do zaključka da naš projekat beleži negativne vre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nosti sve do 4. godine, što ukazuje na to da novac za ulaganje u projekat nećemo povratiti sve do 4. godine. Tek u 4. godini, uspećemo da povratimo uložen novac, sa svim prethodno navedenim pretpostavkama. Zatim smo diskontovali novčani tok, kako bismo ga iskoristili za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umulativni diskontovani novčani tok, koji će nam dati godinu u kojoj je zaista projekat isplativ, uzimajući u obzir vreme. 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14</xdr:col>
      <xdr:colOff>0</xdr:colOff>
      <xdr:row>21</xdr:row>
      <xdr:rowOff>161925</xdr:rowOff>
    </xdr:from>
    <xdr:to>
      <xdr:col>21</xdr:col>
      <xdr:colOff>476250</xdr:colOff>
      <xdr:row>34</xdr:row>
      <xdr:rowOff>123265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6909676" y="4162425"/>
          <a:ext cx="6280898" cy="24378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Latn-RS" sz="1100">
              <a:latin typeface="Times New Roman" panose="02020603050405020304" pitchFamily="18" charset="0"/>
              <a:cs typeface="Times New Roman" panose="02020603050405020304" pitchFamily="18" charset="0"/>
            </a:rPr>
            <a:t>Na osnovu indikatora NSV</a:t>
          </a:r>
          <a:r>
            <a:rPr lang="sr-Cyrl-RS" sz="1100"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IRR,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PP, DPP, IR, dola</a:t>
          </a:r>
          <a:r>
            <a:rPr lang="sr-Latn-R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zimo do sledećih zaključaka.</a:t>
          </a:r>
          <a:br>
            <a:rPr lang="sr-Latn-RS" sz="11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sr-Latn-R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Neto sadašnja vrednost je pozitivna i iznosi oko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328429,84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€, što je prvi uslov da se projekat oceni kao isplativ. </a:t>
          </a:r>
          <a:b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Interna stopa prinosa iznosi 33,07%. Kako je ona veća od izračunate diskontne stope od 6,27% za ovu vrstu projekta, ispunjavamo i d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ugi uslov da nam projekat bude uspešan. Indeks profitabilnost iznosi oko 4, veći je od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 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to je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dobra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vest, jer to označava da se na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€ diskontovanih novčanih odliva dobija oko </a:t>
          </a:r>
          <a:r>
            <a:rPr lang="sr-Cyrl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9857€ priliva. </a:t>
          </a:r>
        </a:p>
        <a:p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Period povraćaja predstavlja godinu u kojoj naš projekat prelazi iz stanja neisplativog u isplativ projekat, bez uvažavanja vremenske vrednosti novca. Period povraćaja za naš projekat iznosi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godin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Ukoliko ispoštujemo vremensku vrednost novca i prevedemo na sadašnju vrednost, uz pomoć kumulativniog diskontovanog novčanog toka, DPP je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godin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</a:t>
          </a:r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ali je iznos novčanog toka na osnovu ove kalkulacije dosta manji. Kako smo projektovali da ekonomski vek trajanja aplikacije bude bar 10 godina, ovo su dobri rezultati i sve ukazuje na to da će se vremenom naša ideja isplatiti.</a:t>
          </a:r>
        </a:p>
        <a:p>
          <a:r>
            <a:rPr lang="sr-Latn-R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Krajnji zaključak je da ovakav projekat treba uzeti u razmatranje i pokrenuti ga.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C38:D43" headerRowCount="0" totalsRowShown="0" headerRowDxfId="5" dataDxfId="4" tableBorderDxfId="3" totalsRowBorderDxfId="2">
  <tableColumns count="2">
    <tableColumn id="1" name="Column1" dataDxfId="1"/>
    <tableColumn id="2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zoomScale="101" zoomScaleNormal="80" workbookViewId="0">
      <selection activeCell="C7" sqref="C7"/>
    </sheetView>
  </sheetViews>
  <sheetFormatPr defaultColWidth="8.88671875" defaultRowHeight="14.4" x14ac:dyDescent="0.3"/>
  <cols>
    <col min="1" max="1" width="8.88671875" style="114"/>
    <col min="2" max="2" width="20.5546875" style="114" customWidth="1"/>
    <col min="3" max="3" width="97.5546875" style="114" customWidth="1"/>
    <col min="4" max="16384" width="8.88671875" style="114"/>
  </cols>
  <sheetData>
    <row r="1" spans="2:4" ht="15" thickBot="1" x14ac:dyDescent="0.35"/>
    <row r="2" spans="2:4" ht="15" thickBot="1" x14ac:dyDescent="0.35">
      <c r="B2" s="228" t="s">
        <v>79</v>
      </c>
      <c r="C2" s="229"/>
      <c r="D2" s="115"/>
    </row>
    <row r="3" spans="2:4" ht="15" thickBot="1" x14ac:dyDescent="0.35">
      <c r="B3" s="4" t="s">
        <v>80</v>
      </c>
      <c r="C3" s="5" t="s">
        <v>81</v>
      </c>
      <c r="D3" s="1"/>
    </row>
    <row r="4" spans="2:4" ht="36.6" customHeight="1" thickBot="1" x14ac:dyDescent="0.35">
      <c r="B4" s="118" t="s">
        <v>82</v>
      </c>
      <c r="C4" s="116" t="s">
        <v>179</v>
      </c>
      <c r="D4" s="1"/>
    </row>
    <row r="5" spans="2:4" ht="31.95" customHeight="1" thickBot="1" x14ac:dyDescent="0.35">
      <c r="B5" s="118" t="s">
        <v>83</v>
      </c>
      <c r="C5" s="116" t="s">
        <v>84</v>
      </c>
      <c r="D5" s="1"/>
    </row>
    <row r="6" spans="2:4" ht="84" customHeight="1" thickBot="1" x14ac:dyDescent="0.35">
      <c r="B6" s="118" t="s">
        <v>85</v>
      </c>
      <c r="C6" s="116" t="s">
        <v>152</v>
      </c>
      <c r="D6" s="1"/>
    </row>
    <row r="7" spans="2:4" ht="75.599999999999994" customHeight="1" thickBot="1" x14ac:dyDescent="0.35">
      <c r="B7" s="118" t="s">
        <v>86</v>
      </c>
      <c r="C7" s="116" t="s">
        <v>298</v>
      </c>
      <c r="D7" s="1"/>
    </row>
    <row r="8" spans="2:4" ht="151.5" customHeight="1" thickBot="1" x14ac:dyDescent="0.35">
      <c r="B8" s="119" t="s">
        <v>87</v>
      </c>
      <c r="C8" s="121" t="s">
        <v>294</v>
      </c>
      <c r="D8" s="1"/>
    </row>
    <row r="9" spans="2:4" ht="140.25" customHeight="1" thickBot="1" x14ac:dyDescent="0.35">
      <c r="B9" s="118" t="s">
        <v>88</v>
      </c>
      <c r="C9" s="116" t="s">
        <v>180</v>
      </c>
      <c r="D9" s="3"/>
    </row>
    <row r="10" spans="2:4" ht="80.25" customHeight="1" thickBot="1" x14ac:dyDescent="0.35">
      <c r="B10" s="118" t="s">
        <v>89</v>
      </c>
      <c r="C10" s="122" t="s">
        <v>159</v>
      </c>
      <c r="D10" s="1"/>
    </row>
    <row r="11" spans="2:4" ht="48" customHeight="1" thickBot="1" x14ac:dyDescent="0.35">
      <c r="B11" s="118" t="s">
        <v>90</v>
      </c>
      <c r="C11" s="116" t="s">
        <v>178</v>
      </c>
      <c r="D11" s="117"/>
    </row>
    <row r="12" spans="2:4" ht="40.950000000000003" customHeight="1" thickBot="1" x14ac:dyDescent="0.35">
      <c r="B12" s="118" t="s">
        <v>91</v>
      </c>
      <c r="C12" s="116" t="s">
        <v>92</v>
      </c>
      <c r="D12" s="2"/>
    </row>
    <row r="13" spans="2:4" ht="43.95" customHeight="1" thickBot="1" x14ac:dyDescent="0.35">
      <c r="B13" s="120" t="s">
        <v>93</v>
      </c>
      <c r="C13" s="123" t="s">
        <v>94</v>
      </c>
      <c r="D13" s="1"/>
    </row>
    <row r="14" spans="2:4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opLeftCell="A14" workbookViewId="0">
      <selection activeCell="F3" sqref="F3"/>
    </sheetView>
  </sheetViews>
  <sheetFormatPr defaultRowHeight="14.4" x14ac:dyDescent="0.3"/>
  <cols>
    <col min="2" max="2" width="13.88671875" customWidth="1"/>
    <col min="3" max="3" width="32.44140625" customWidth="1"/>
    <col min="4" max="4" width="34.6640625" customWidth="1"/>
    <col min="5" max="5" width="14.44140625" customWidth="1"/>
    <col min="6" max="6" width="37.88671875" customWidth="1"/>
  </cols>
  <sheetData>
    <row r="1" spans="2:8" ht="15" thickBot="1" x14ac:dyDescent="0.35"/>
    <row r="2" spans="2:8" ht="23.4" thickBot="1" x14ac:dyDescent="0.45">
      <c r="B2" s="230" t="s">
        <v>182</v>
      </c>
      <c r="C2" s="231"/>
      <c r="D2" s="231"/>
      <c r="E2" s="231"/>
      <c r="F2" s="232"/>
    </row>
    <row r="3" spans="2:8" ht="36.6" customHeight="1" x14ac:dyDescent="0.3">
      <c r="B3" s="6" t="s">
        <v>95</v>
      </c>
      <c r="C3" s="7" t="s">
        <v>96</v>
      </c>
      <c r="D3" s="7" t="s">
        <v>97</v>
      </c>
      <c r="E3" s="7" t="s">
        <v>98</v>
      </c>
      <c r="F3" s="137" t="s">
        <v>99</v>
      </c>
      <c r="G3" s="124"/>
      <c r="H3" s="125"/>
    </row>
    <row r="4" spans="2:8" ht="77.25" customHeight="1" x14ac:dyDescent="0.3">
      <c r="B4" s="8" t="s">
        <v>2</v>
      </c>
      <c r="C4" s="8" t="s">
        <v>163</v>
      </c>
      <c r="D4" s="8" t="s">
        <v>100</v>
      </c>
      <c r="E4" s="8">
        <v>5</v>
      </c>
      <c r="F4" s="9" t="s">
        <v>161</v>
      </c>
      <c r="G4" s="124"/>
      <c r="H4" s="125"/>
    </row>
    <row r="5" spans="2:8" ht="44.4" customHeight="1" x14ac:dyDescent="0.3">
      <c r="B5" s="8" t="s">
        <v>101</v>
      </c>
      <c r="C5" s="8" t="s">
        <v>102</v>
      </c>
      <c r="D5" s="8" t="s">
        <v>103</v>
      </c>
      <c r="E5" s="8">
        <v>5</v>
      </c>
      <c r="F5" s="9" t="s">
        <v>104</v>
      </c>
      <c r="G5" s="124"/>
      <c r="H5" s="125"/>
    </row>
    <row r="6" spans="2:8" ht="87" customHeight="1" x14ac:dyDescent="0.3">
      <c r="B6" s="8" t="s">
        <v>105</v>
      </c>
      <c r="C6" s="8" t="s">
        <v>102</v>
      </c>
      <c r="D6" s="8" t="s">
        <v>106</v>
      </c>
      <c r="E6" s="8">
        <v>5</v>
      </c>
      <c r="F6" s="127" t="s">
        <v>107</v>
      </c>
      <c r="G6" s="126"/>
      <c r="H6" s="125"/>
    </row>
    <row r="7" spans="2:8" ht="58.95" customHeight="1" x14ac:dyDescent="0.3">
      <c r="B7" s="8" t="s">
        <v>108</v>
      </c>
      <c r="C7" s="8" t="s">
        <v>102</v>
      </c>
      <c r="D7" s="8" t="s">
        <v>109</v>
      </c>
      <c r="E7" s="8">
        <v>4</v>
      </c>
      <c r="F7" s="127" t="s">
        <v>110</v>
      </c>
      <c r="G7" s="126"/>
      <c r="H7" s="125"/>
    </row>
    <row r="8" spans="2:8" ht="47.4" customHeight="1" x14ac:dyDescent="0.3">
      <c r="B8" s="10" t="s">
        <v>111</v>
      </c>
      <c r="C8" s="8" t="s">
        <v>112</v>
      </c>
      <c r="D8" s="8" t="s">
        <v>113</v>
      </c>
      <c r="E8" s="8">
        <v>3</v>
      </c>
      <c r="F8" s="9" t="s">
        <v>114</v>
      </c>
      <c r="G8" s="124"/>
      <c r="H8" s="125"/>
    </row>
    <row r="9" spans="2:8" ht="64.2" customHeight="1" x14ac:dyDescent="0.3">
      <c r="B9" s="8" t="s">
        <v>115</v>
      </c>
      <c r="C9" s="8" t="s">
        <v>164</v>
      </c>
      <c r="D9" s="8" t="s">
        <v>116</v>
      </c>
      <c r="E9" s="8">
        <v>2</v>
      </c>
      <c r="F9" s="9" t="s">
        <v>117</v>
      </c>
      <c r="G9" s="124"/>
      <c r="H9" s="125"/>
    </row>
    <row r="10" spans="2:8" ht="52.2" customHeight="1" x14ac:dyDescent="0.3">
      <c r="B10" s="8" t="s">
        <v>118</v>
      </c>
      <c r="C10" s="8" t="s">
        <v>165</v>
      </c>
      <c r="D10" s="8" t="s">
        <v>119</v>
      </c>
      <c r="E10" s="8">
        <v>4</v>
      </c>
      <c r="F10" s="9" t="s">
        <v>120</v>
      </c>
      <c r="G10" s="124"/>
      <c r="H10" s="125"/>
    </row>
    <row r="11" spans="2:8" ht="73.95" customHeight="1" x14ac:dyDescent="0.3">
      <c r="B11" s="8" t="s">
        <v>121</v>
      </c>
      <c r="C11" s="8" t="s">
        <v>122</v>
      </c>
      <c r="D11" s="8" t="s">
        <v>123</v>
      </c>
      <c r="E11" s="8">
        <v>5</v>
      </c>
      <c r="F11" s="11" t="s">
        <v>124</v>
      </c>
      <c r="G11" s="124"/>
      <c r="H11" s="125"/>
    </row>
    <row r="12" spans="2:8" ht="63.6" customHeight="1" x14ac:dyDescent="0.3">
      <c r="B12" s="8" t="s">
        <v>125</v>
      </c>
      <c r="C12" s="8" t="s">
        <v>166</v>
      </c>
      <c r="D12" s="8" t="s">
        <v>126</v>
      </c>
      <c r="E12" s="8">
        <v>3</v>
      </c>
      <c r="F12" s="12" t="s">
        <v>127</v>
      </c>
      <c r="G12" s="124"/>
      <c r="H12" s="125"/>
    </row>
    <row r="13" spans="2:8" ht="48" customHeight="1" x14ac:dyDescent="0.3">
      <c r="B13" s="8" t="s">
        <v>128</v>
      </c>
      <c r="C13" s="8" t="s">
        <v>129</v>
      </c>
      <c r="D13" s="8" t="s">
        <v>130</v>
      </c>
      <c r="E13" s="8">
        <v>2</v>
      </c>
      <c r="F13" s="12" t="s">
        <v>186</v>
      </c>
      <c r="G13" s="124"/>
      <c r="H13" s="125"/>
    </row>
    <row r="14" spans="2:8" ht="54" customHeight="1" x14ac:dyDescent="0.3">
      <c r="B14" s="8" t="s">
        <v>131</v>
      </c>
      <c r="C14" s="8" t="s">
        <v>167</v>
      </c>
      <c r="D14" s="8" t="s">
        <v>132</v>
      </c>
      <c r="E14" s="8">
        <v>4</v>
      </c>
      <c r="F14" s="9" t="s">
        <v>133</v>
      </c>
      <c r="G14" s="124"/>
      <c r="H14" s="125"/>
    </row>
    <row r="15" spans="2:8" ht="34.200000000000003" customHeight="1" x14ac:dyDescent="0.3">
      <c r="B15" s="8" t="s">
        <v>134</v>
      </c>
      <c r="C15" s="8" t="s">
        <v>102</v>
      </c>
      <c r="D15" s="8" t="s">
        <v>135</v>
      </c>
      <c r="E15" s="8">
        <v>5</v>
      </c>
      <c r="F15" s="9" t="s">
        <v>136</v>
      </c>
      <c r="G15" s="124"/>
      <c r="H15" s="125"/>
    </row>
    <row r="16" spans="2:8" ht="34.950000000000003" customHeight="1" x14ac:dyDescent="0.3">
      <c r="B16" s="8" t="s">
        <v>137</v>
      </c>
      <c r="C16" s="8" t="s">
        <v>138</v>
      </c>
      <c r="D16" s="8" t="s">
        <v>139</v>
      </c>
      <c r="E16" s="8">
        <v>5</v>
      </c>
      <c r="F16" s="9" t="s">
        <v>140</v>
      </c>
      <c r="G16" s="124"/>
      <c r="H16" s="125"/>
    </row>
    <row r="17" spans="2:8" ht="37.200000000000003" customHeight="1" x14ac:dyDescent="0.3">
      <c r="B17" s="8" t="s">
        <v>141</v>
      </c>
      <c r="C17" s="10" t="s">
        <v>142</v>
      </c>
      <c r="D17" s="8" t="s">
        <v>139</v>
      </c>
      <c r="E17" s="8">
        <v>5</v>
      </c>
      <c r="F17" s="9" t="s">
        <v>140</v>
      </c>
      <c r="G17" s="124"/>
      <c r="H17" s="125"/>
    </row>
    <row r="18" spans="2:8" ht="39.6" customHeight="1" x14ac:dyDescent="0.3">
      <c r="B18" s="8" t="s">
        <v>143</v>
      </c>
      <c r="C18" s="16" t="s">
        <v>144</v>
      </c>
      <c r="D18" s="8" t="s">
        <v>139</v>
      </c>
      <c r="E18" s="8">
        <v>5</v>
      </c>
      <c r="F18" s="9" t="s">
        <v>140</v>
      </c>
      <c r="G18" s="124"/>
      <c r="H18" s="125"/>
    </row>
    <row r="19" spans="2:8" ht="52.95" customHeight="1" x14ac:dyDescent="0.3">
      <c r="B19" s="14" t="s">
        <v>162</v>
      </c>
      <c r="C19" s="8" t="s">
        <v>145</v>
      </c>
      <c r="D19" s="8" t="s">
        <v>139</v>
      </c>
      <c r="E19" s="8">
        <v>5</v>
      </c>
      <c r="F19" s="9" t="s">
        <v>140</v>
      </c>
      <c r="G19" s="124"/>
      <c r="H19" s="125"/>
    </row>
    <row r="20" spans="2:8" ht="67.2" customHeight="1" x14ac:dyDescent="0.3">
      <c r="B20" s="8" t="s">
        <v>146</v>
      </c>
      <c r="C20" s="17" t="s">
        <v>168</v>
      </c>
      <c r="D20" s="8" t="s">
        <v>147</v>
      </c>
      <c r="E20" s="8">
        <v>4</v>
      </c>
      <c r="F20" s="9" t="s">
        <v>160</v>
      </c>
      <c r="G20" s="124"/>
      <c r="H20" s="125"/>
    </row>
    <row r="21" spans="2:8" ht="43.2" customHeight="1" x14ac:dyDescent="0.3">
      <c r="B21" s="8" t="s">
        <v>148</v>
      </c>
      <c r="C21" s="15" t="s">
        <v>149</v>
      </c>
      <c r="D21" s="8" t="s">
        <v>150</v>
      </c>
      <c r="E21" s="8">
        <v>5</v>
      </c>
      <c r="F21" s="9" t="s">
        <v>151</v>
      </c>
      <c r="G21" s="124"/>
      <c r="H21" s="125"/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57" zoomScaleNormal="50" workbookViewId="0">
      <selection activeCell="AW45" sqref="AW45"/>
    </sheetView>
  </sheetViews>
  <sheetFormatPr defaultColWidth="8.88671875" defaultRowHeight="13.8" x14ac:dyDescent="0.25"/>
  <cols>
    <col min="1" max="16384" width="8.88671875" style="1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5"/>
  <sheetViews>
    <sheetView workbookViewId="0">
      <selection activeCell="A20" sqref="A20:XFD20"/>
    </sheetView>
  </sheetViews>
  <sheetFormatPr defaultColWidth="8.88671875" defaultRowHeight="13.8" x14ac:dyDescent="0.25"/>
  <cols>
    <col min="1" max="1" width="8.88671875" style="18"/>
    <col min="2" max="2" width="3.109375" style="18" customWidth="1"/>
    <col min="3" max="3" width="45.5546875" style="18" customWidth="1"/>
    <col min="4" max="4" width="48.44140625" style="18" customWidth="1"/>
    <col min="5" max="5" width="2.88671875" style="18" customWidth="1"/>
    <col min="6" max="6" width="8.88671875" style="18"/>
    <col min="7" max="7" width="6.88671875" style="18" customWidth="1"/>
    <col min="8" max="8" width="15.33203125" style="18" customWidth="1"/>
    <col min="9" max="16384" width="8.88671875" style="18"/>
  </cols>
  <sheetData>
    <row r="1" spans="2:5" ht="14.4" thickBot="1" x14ac:dyDescent="0.3"/>
    <row r="2" spans="2:5" x14ac:dyDescent="0.25">
      <c r="B2" s="84"/>
      <c r="C2" s="85"/>
      <c r="D2" s="85"/>
      <c r="E2" s="86"/>
    </row>
    <row r="3" spans="2:5" ht="20.399999999999999" x14ac:dyDescent="0.35">
      <c r="B3" s="87"/>
      <c r="C3" s="241" t="s">
        <v>50</v>
      </c>
      <c r="D3" s="241"/>
      <c r="E3" s="88"/>
    </row>
    <row r="4" spans="2:5" ht="14.4" thickBot="1" x14ac:dyDescent="0.3">
      <c r="B4" s="87"/>
      <c r="C4" s="89"/>
      <c r="D4" s="89"/>
      <c r="E4" s="88"/>
    </row>
    <row r="5" spans="2:5" ht="14.4" thickBot="1" x14ac:dyDescent="0.3">
      <c r="B5" s="87"/>
      <c r="C5" s="90" t="s">
        <v>51</v>
      </c>
      <c r="D5" s="90" t="s">
        <v>52</v>
      </c>
      <c r="E5" s="88"/>
    </row>
    <row r="6" spans="2:5" ht="14.4" thickBot="1" x14ac:dyDescent="0.3">
      <c r="B6" s="87"/>
      <c r="C6" s="91"/>
      <c r="D6" s="91"/>
      <c r="E6" s="88"/>
    </row>
    <row r="7" spans="2:5" x14ac:dyDescent="0.25">
      <c r="B7" s="87"/>
      <c r="C7" s="92" t="s">
        <v>53</v>
      </c>
      <c r="D7" s="86"/>
      <c r="E7" s="88"/>
    </row>
    <row r="8" spans="2:5" ht="172.2" customHeight="1" thickBot="1" x14ac:dyDescent="0.3">
      <c r="B8" s="87"/>
      <c r="C8" s="242" t="s">
        <v>157</v>
      </c>
      <c r="D8" s="243"/>
      <c r="E8" s="88"/>
    </row>
    <row r="9" spans="2:5" ht="14.4" thickBot="1" x14ac:dyDescent="0.3">
      <c r="B9" s="87"/>
      <c r="C9" s="93"/>
      <c r="D9" s="94"/>
      <c r="E9" s="88"/>
    </row>
    <row r="10" spans="2:5" ht="14.4" thickBot="1" x14ac:dyDescent="0.3">
      <c r="B10" s="87"/>
      <c r="C10" s="91"/>
      <c r="D10" s="91"/>
      <c r="E10" s="88"/>
    </row>
    <row r="11" spans="2:5" x14ac:dyDescent="0.25">
      <c r="B11" s="87"/>
      <c r="C11" s="92" t="s">
        <v>54</v>
      </c>
      <c r="D11" s="86"/>
      <c r="E11" s="88"/>
    </row>
    <row r="12" spans="2:5" ht="77.400000000000006" customHeight="1" x14ac:dyDescent="0.25">
      <c r="B12" s="87"/>
      <c r="C12" s="233" t="s">
        <v>295</v>
      </c>
      <c r="D12" s="234"/>
      <c r="E12" s="88"/>
    </row>
    <row r="13" spans="2:5" ht="14.4" thickBot="1" x14ac:dyDescent="0.3">
      <c r="B13" s="87"/>
      <c r="C13" s="93"/>
      <c r="D13" s="94"/>
      <c r="E13" s="88"/>
    </row>
    <row r="14" spans="2:5" ht="14.4" thickBot="1" x14ac:dyDescent="0.3">
      <c r="B14" s="87"/>
      <c r="C14" s="91"/>
      <c r="D14" s="91"/>
      <c r="E14" s="88"/>
    </row>
    <row r="15" spans="2:5" x14ac:dyDescent="0.25">
      <c r="B15" s="87"/>
      <c r="C15" s="92" t="s">
        <v>55</v>
      </c>
      <c r="D15" s="86"/>
      <c r="E15" s="88"/>
    </row>
    <row r="16" spans="2:5" ht="129.6" customHeight="1" x14ac:dyDescent="0.25">
      <c r="B16" s="87"/>
      <c r="C16" s="233" t="s">
        <v>156</v>
      </c>
      <c r="D16" s="234"/>
      <c r="E16" s="88"/>
    </row>
    <row r="17" spans="2:5" ht="14.4" thickBot="1" x14ac:dyDescent="0.3">
      <c r="B17" s="87"/>
      <c r="C17" s="93"/>
      <c r="D17" s="94"/>
      <c r="E17" s="88"/>
    </row>
    <row r="18" spans="2:5" ht="14.4" thickBot="1" x14ac:dyDescent="0.3">
      <c r="B18" s="87"/>
      <c r="C18" s="91"/>
      <c r="D18" s="91"/>
      <c r="E18" s="88"/>
    </row>
    <row r="19" spans="2:5" x14ac:dyDescent="0.25">
      <c r="B19" s="87"/>
      <c r="C19" s="92" t="s">
        <v>56</v>
      </c>
      <c r="D19" s="86"/>
      <c r="E19" s="88"/>
    </row>
    <row r="20" spans="2:5" ht="112.5" customHeight="1" x14ac:dyDescent="0.25">
      <c r="B20" s="87"/>
      <c r="C20" s="233" t="s">
        <v>155</v>
      </c>
      <c r="D20" s="234"/>
      <c r="E20" s="88"/>
    </row>
    <row r="21" spans="2:5" ht="14.4" thickBot="1" x14ac:dyDescent="0.3">
      <c r="B21" s="87"/>
      <c r="C21" s="93"/>
      <c r="D21" s="94"/>
      <c r="E21" s="88"/>
    </row>
    <row r="22" spans="2:5" ht="14.4" thickBot="1" x14ac:dyDescent="0.3">
      <c r="B22" s="87"/>
      <c r="C22" s="91"/>
      <c r="D22" s="91"/>
      <c r="E22" s="88"/>
    </row>
    <row r="23" spans="2:5" x14ac:dyDescent="0.25">
      <c r="B23" s="87"/>
      <c r="C23" s="92" t="s">
        <v>57</v>
      </c>
      <c r="D23" s="86"/>
      <c r="E23" s="88"/>
    </row>
    <row r="24" spans="2:5" ht="31.95" customHeight="1" x14ac:dyDescent="0.25">
      <c r="B24" s="87"/>
      <c r="C24" s="233" t="s">
        <v>58</v>
      </c>
      <c r="D24" s="234"/>
      <c r="E24" s="88"/>
    </row>
    <row r="25" spans="2:5" ht="14.4" thickBot="1" x14ac:dyDescent="0.3">
      <c r="B25" s="87"/>
      <c r="C25" s="93"/>
      <c r="D25" s="94"/>
      <c r="E25" s="88"/>
    </row>
    <row r="26" spans="2:5" ht="14.4" thickBot="1" x14ac:dyDescent="0.3">
      <c r="B26" s="87"/>
      <c r="C26" s="91"/>
      <c r="D26" s="91"/>
      <c r="E26" s="88"/>
    </row>
    <row r="27" spans="2:5" x14ac:dyDescent="0.25">
      <c r="B27" s="87"/>
      <c r="C27" s="92" t="s">
        <v>59</v>
      </c>
      <c r="D27" s="86"/>
      <c r="E27" s="88"/>
    </row>
    <row r="28" spans="2:5" ht="68.25" customHeight="1" x14ac:dyDescent="0.25">
      <c r="B28" s="87"/>
      <c r="C28" s="233" t="s">
        <v>60</v>
      </c>
      <c r="D28" s="234"/>
      <c r="E28" s="88"/>
    </row>
    <row r="29" spans="2:5" ht="14.4" thickBot="1" x14ac:dyDescent="0.3">
      <c r="B29" s="87"/>
      <c r="C29" s="93"/>
      <c r="D29" s="95"/>
      <c r="E29" s="88"/>
    </row>
    <row r="30" spans="2:5" ht="14.4" thickBot="1" x14ac:dyDescent="0.3">
      <c r="B30" s="87"/>
      <c r="C30" s="91"/>
      <c r="D30" s="91"/>
      <c r="E30" s="88"/>
    </row>
    <row r="31" spans="2:5" x14ac:dyDescent="0.25">
      <c r="B31" s="87"/>
      <c r="C31" s="92" t="s">
        <v>61</v>
      </c>
      <c r="D31" s="86"/>
      <c r="E31" s="88"/>
    </row>
    <row r="32" spans="2:5" ht="111" customHeight="1" x14ac:dyDescent="0.25">
      <c r="B32" s="87"/>
      <c r="C32" s="233" t="s">
        <v>62</v>
      </c>
      <c r="D32" s="240"/>
      <c r="E32" s="88"/>
    </row>
    <row r="33" spans="2:17" ht="14.4" thickBot="1" x14ac:dyDescent="0.3">
      <c r="B33" s="87"/>
      <c r="C33" s="93"/>
      <c r="D33" s="94"/>
      <c r="E33" s="88"/>
    </row>
    <row r="34" spans="2:17" ht="14.4" thickBot="1" x14ac:dyDescent="0.3">
      <c r="B34" s="93"/>
      <c r="C34" s="96"/>
      <c r="D34" s="96"/>
      <c r="E34" s="94"/>
    </row>
    <row r="37" spans="2:17" x14ac:dyDescent="0.25">
      <c r="H37" s="235"/>
      <c r="I37" s="235"/>
      <c r="J37" s="235"/>
      <c r="K37" s="235"/>
      <c r="L37" s="235"/>
    </row>
    <row r="38" spans="2:17" ht="22.95" customHeight="1" x14ac:dyDescent="0.25">
      <c r="C38" s="97" t="s">
        <v>63</v>
      </c>
      <c r="D38" s="98"/>
      <c r="H38" s="236" t="s">
        <v>64</v>
      </c>
      <c r="I38" s="236"/>
      <c r="J38" s="236"/>
      <c r="K38" s="236"/>
      <c r="L38" s="236"/>
      <c r="M38" s="236"/>
      <c r="N38" s="236"/>
      <c r="O38" s="236"/>
      <c r="P38" s="236"/>
      <c r="Q38" s="236"/>
    </row>
    <row r="39" spans="2:17" x14ac:dyDescent="0.25">
      <c r="C39" s="99" t="s">
        <v>65</v>
      </c>
      <c r="D39" s="100">
        <v>0.38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 x14ac:dyDescent="0.25">
      <c r="C40" s="99" t="s">
        <v>154</v>
      </c>
      <c r="D40" s="100">
        <v>0.42</v>
      </c>
      <c r="H40" s="102" t="s">
        <v>67</v>
      </c>
      <c r="I40" s="237" t="s">
        <v>68</v>
      </c>
      <c r="J40" s="238"/>
      <c r="K40" s="238"/>
      <c r="L40" s="238"/>
      <c r="M40" s="238"/>
      <c r="N40" s="238"/>
      <c r="O40" s="238"/>
      <c r="P40" s="238"/>
      <c r="Q40" s="239"/>
    </row>
    <row r="41" spans="2:17" x14ac:dyDescent="0.25">
      <c r="C41" s="99" t="s">
        <v>66</v>
      </c>
      <c r="D41" s="100">
        <v>0.06</v>
      </c>
      <c r="H41" s="103">
        <v>0</v>
      </c>
      <c r="I41" s="103">
        <v>0.1</v>
      </c>
      <c r="J41" s="103">
        <v>0.2</v>
      </c>
      <c r="K41" s="103">
        <v>0.3</v>
      </c>
      <c r="L41" s="103">
        <v>0.4</v>
      </c>
      <c r="M41" s="103">
        <v>0.5</v>
      </c>
      <c r="N41" s="103">
        <v>0.6</v>
      </c>
      <c r="O41" s="103">
        <v>0.7</v>
      </c>
      <c r="P41" s="103">
        <v>0.8</v>
      </c>
      <c r="Q41" s="103">
        <v>0.9</v>
      </c>
    </row>
    <row r="42" spans="2:17" x14ac:dyDescent="0.25">
      <c r="C42" s="99" t="s">
        <v>69</v>
      </c>
      <c r="D42" s="100">
        <v>0.18</v>
      </c>
      <c r="H42" s="103">
        <v>0.1</v>
      </c>
      <c r="I42" s="104"/>
      <c r="J42" s="104"/>
      <c r="K42" s="105"/>
      <c r="L42" s="105" t="s">
        <v>71</v>
      </c>
      <c r="M42" s="106"/>
      <c r="N42" s="107"/>
      <c r="O42" s="107"/>
      <c r="P42" s="107"/>
      <c r="Q42" s="107"/>
    </row>
    <row r="43" spans="2:17" x14ac:dyDescent="0.25">
      <c r="C43" s="108" t="s">
        <v>72</v>
      </c>
      <c r="D43" s="109">
        <v>0.11</v>
      </c>
      <c r="H43" s="103">
        <v>0.2</v>
      </c>
      <c r="I43" s="104"/>
      <c r="J43" s="104"/>
      <c r="K43" s="106"/>
      <c r="L43" s="105"/>
      <c r="M43" s="105" t="s">
        <v>73</v>
      </c>
      <c r="N43" s="110"/>
      <c r="O43" s="110"/>
      <c r="P43" s="110" t="s">
        <v>74</v>
      </c>
      <c r="Q43" s="110"/>
    </row>
    <row r="44" spans="2:17" x14ac:dyDescent="0.25">
      <c r="H44" s="103">
        <v>0.3</v>
      </c>
      <c r="I44" s="106"/>
      <c r="J44" s="106"/>
      <c r="K44" s="106"/>
      <c r="L44" s="105"/>
      <c r="M44" s="105"/>
      <c r="N44" s="110"/>
      <c r="O44" s="110"/>
      <c r="P44" s="110"/>
      <c r="Q44" s="110"/>
    </row>
    <row r="45" spans="2:17" x14ac:dyDescent="0.25">
      <c r="H45" s="103">
        <v>0.4</v>
      </c>
      <c r="I45" s="106"/>
      <c r="J45" s="106"/>
      <c r="K45" s="106"/>
      <c r="L45" s="105"/>
      <c r="M45" s="105"/>
      <c r="N45" s="110"/>
      <c r="O45" s="110"/>
      <c r="P45" s="110"/>
      <c r="Q45" s="110" t="s">
        <v>75</v>
      </c>
    </row>
    <row r="46" spans="2:17" x14ac:dyDescent="0.25">
      <c r="H46" s="103">
        <v>0.5</v>
      </c>
      <c r="I46" s="106"/>
      <c r="J46" s="106"/>
      <c r="K46" s="106"/>
      <c r="L46" s="105"/>
      <c r="M46" s="105"/>
      <c r="N46" s="110"/>
      <c r="O46" s="110"/>
      <c r="P46" s="110"/>
      <c r="Q46" s="110" t="s">
        <v>70</v>
      </c>
    </row>
    <row r="47" spans="2:17" x14ac:dyDescent="0.25">
      <c r="H47" s="103">
        <v>0.6</v>
      </c>
      <c r="I47" s="107"/>
      <c r="J47" s="107"/>
      <c r="K47" s="107"/>
      <c r="L47" s="110"/>
      <c r="M47" s="110"/>
      <c r="N47" s="110"/>
      <c r="O47" s="110"/>
      <c r="P47" s="110"/>
      <c r="Q47" s="110"/>
    </row>
    <row r="48" spans="2:17" x14ac:dyDescent="0.25">
      <c r="H48" s="103">
        <v>0.7</v>
      </c>
      <c r="I48" s="107"/>
      <c r="J48" s="107"/>
      <c r="K48" s="107"/>
      <c r="L48" s="110"/>
      <c r="M48" s="110"/>
      <c r="N48" s="110"/>
      <c r="O48" s="110"/>
      <c r="P48" s="110"/>
      <c r="Q48" s="110"/>
    </row>
    <row r="49" spans="8:17" x14ac:dyDescent="0.25">
      <c r="H49" s="103">
        <v>0.8</v>
      </c>
      <c r="I49" s="107"/>
      <c r="J49" s="107"/>
      <c r="K49" s="107"/>
      <c r="L49" s="110"/>
      <c r="M49" s="110"/>
      <c r="N49" s="110"/>
      <c r="O49" s="110"/>
      <c r="P49" s="110"/>
      <c r="Q49" s="110"/>
    </row>
    <row r="50" spans="8:17" x14ac:dyDescent="0.25">
      <c r="H50" s="103">
        <v>0.9</v>
      </c>
      <c r="I50" s="107"/>
      <c r="J50" s="107"/>
      <c r="K50" s="107"/>
      <c r="L50" s="107"/>
      <c r="M50" s="107"/>
      <c r="N50" s="107"/>
      <c r="O50" s="107"/>
      <c r="P50" s="107"/>
      <c r="Q50" s="107"/>
    </row>
    <row r="51" spans="8:17" x14ac:dyDescent="0.25"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8:17" x14ac:dyDescent="0.25">
      <c r="H52" s="111"/>
      <c r="I52" s="91" t="s">
        <v>76</v>
      </c>
      <c r="J52" s="101"/>
      <c r="K52" s="101"/>
      <c r="L52" s="101"/>
      <c r="M52" s="101"/>
      <c r="N52" s="101"/>
      <c r="O52" s="101"/>
      <c r="P52" s="101"/>
      <c r="Q52" s="101"/>
    </row>
    <row r="53" spans="8:17" x14ac:dyDescent="0.25">
      <c r="H53" s="112"/>
      <c r="I53" s="91" t="s">
        <v>77</v>
      </c>
      <c r="J53" s="101"/>
      <c r="K53" s="101"/>
      <c r="L53" s="101"/>
      <c r="M53" s="101"/>
      <c r="N53" s="101"/>
      <c r="O53" s="101"/>
      <c r="P53" s="101"/>
      <c r="Q53" s="101"/>
    </row>
    <row r="54" spans="8:17" x14ac:dyDescent="0.25">
      <c r="H54" s="113"/>
      <c r="I54" s="91" t="s">
        <v>78</v>
      </c>
      <c r="J54" s="101"/>
      <c r="K54" s="101"/>
      <c r="L54" s="101"/>
      <c r="M54" s="101"/>
      <c r="N54" s="101"/>
      <c r="O54" s="101"/>
      <c r="P54" s="101"/>
      <c r="Q54" s="101"/>
    </row>
    <row r="57" spans="8:17" x14ac:dyDescent="0.25">
      <c r="H57" s="91"/>
      <c r="I57" s="91"/>
      <c r="J57" s="91"/>
      <c r="K57" s="91"/>
      <c r="L57" s="91"/>
    </row>
    <row r="59" spans="8:17" x14ac:dyDescent="0.25">
      <c r="H59" s="91"/>
      <c r="I59" s="91"/>
      <c r="J59" s="91"/>
      <c r="K59" s="91"/>
      <c r="L59" s="91"/>
    </row>
    <row r="60" spans="8:17" x14ac:dyDescent="0.25">
      <c r="H60" s="91"/>
      <c r="I60" s="91"/>
      <c r="J60" s="91"/>
      <c r="K60" s="91"/>
      <c r="L60" s="91"/>
    </row>
    <row r="61" spans="8:17" x14ac:dyDescent="0.25">
      <c r="H61" s="91"/>
      <c r="I61" s="91"/>
      <c r="J61" s="91"/>
      <c r="K61" s="91"/>
      <c r="L61" s="91"/>
    </row>
    <row r="62" spans="8:17" x14ac:dyDescent="0.25">
      <c r="H62" s="91"/>
      <c r="I62" s="91"/>
      <c r="J62" s="91"/>
      <c r="K62" s="91"/>
      <c r="L62" s="91"/>
    </row>
    <row r="63" spans="8:17" x14ac:dyDescent="0.25">
      <c r="H63" s="91"/>
      <c r="I63" s="91"/>
      <c r="J63" s="91"/>
      <c r="K63" s="91"/>
      <c r="L63" s="91"/>
    </row>
    <row r="64" spans="8:17" x14ac:dyDescent="0.25">
      <c r="H64" s="91"/>
      <c r="I64" s="91"/>
      <c r="J64" s="91"/>
      <c r="K64" s="91"/>
      <c r="L64" s="91"/>
    </row>
    <row r="65" spans="8:12" x14ac:dyDescent="0.25">
      <c r="H65" s="91"/>
      <c r="I65" s="91"/>
      <c r="J65" s="91"/>
      <c r="K65" s="91"/>
      <c r="L65" s="91"/>
    </row>
  </sheetData>
  <mergeCells count="11">
    <mergeCell ref="C24:D24"/>
    <mergeCell ref="C3:D3"/>
    <mergeCell ref="C8:D8"/>
    <mergeCell ref="C12:D12"/>
    <mergeCell ref="C16:D16"/>
    <mergeCell ref="C20:D20"/>
    <mergeCell ref="C28:D28"/>
    <mergeCell ref="H37:L37"/>
    <mergeCell ref="H38:Q38"/>
    <mergeCell ref="I40:Q40"/>
    <mergeCell ref="C32:D3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"/>
  <sheetViews>
    <sheetView topLeftCell="A43" workbookViewId="0">
      <selection activeCell="C55" sqref="C55"/>
    </sheetView>
  </sheetViews>
  <sheetFormatPr defaultColWidth="8.88671875" defaultRowHeight="13.8" x14ac:dyDescent="0.25"/>
  <cols>
    <col min="1" max="2" width="8.88671875" style="18"/>
    <col min="3" max="3" width="20.5546875" style="18" customWidth="1"/>
    <col min="4" max="4" width="34.5546875" style="18" bestFit="1" customWidth="1"/>
    <col min="5" max="5" width="11" style="18" customWidth="1"/>
    <col min="6" max="6" width="11.6640625" style="18" bestFit="1" customWidth="1"/>
    <col min="7" max="7" width="19" style="18" bestFit="1" customWidth="1"/>
    <col min="8" max="8" width="14.6640625" style="18" bestFit="1" customWidth="1"/>
    <col min="9" max="9" width="28.6640625" style="18" customWidth="1"/>
    <col min="10" max="16384" width="8.88671875" style="18"/>
  </cols>
  <sheetData>
    <row r="1" spans="2:10" ht="14.4" thickBot="1" x14ac:dyDescent="0.3"/>
    <row r="2" spans="2:10" x14ac:dyDescent="0.25">
      <c r="B2" s="19"/>
      <c r="C2" s="20"/>
      <c r="D2" s="20"/>
      <c r="E2" s="20"/>
      <c r="F2" s="20"/>
      <c r="G2" s="20"/>
      <c r="H2" s="20"/>
      <c r="I2" s="20"/>
      <c r="J2" s="21"/>
    </row>
    <row r="3" spans="2:10" ht="22.8" x14ac:dyDescent="0.4">
      <c r="B3" s="22"/>
      <c r="C3" s="250" t="s">
        <v>0</v>
      </c>
      <c r="D3" s="250"/>
      <c r="E3" s="250"/>
      <c r="F3" s="250"/>
      <c r="G3" s="250"/>
      <c r="H3" s="250"/>
      <c r="I3" s="250"/>
      <c r="J3" s="23"/>
    </row>
    <row r="4" spans="2:10" ht="14.4" thickBot="1" x14ac:dyDescent="0.3">
      <c r="B4" s="22"/>
      <c r="C4" s="24"/>
      <c r="D4" s="24"/>
      <c r="E4" s="24"/>
      <c r="F4" s="24"/>
      <c r="G4" s="24"/>
      <c r="H4" s="24"/>
      <c r="I4" s="24"/>
      <c r="J4" s="23"/>
    </row>
    <row r="5" spans="2:10" ht="14.4" thickBot="1" x14ac:dyDescent="0.3">
      <c r="B5" s="22"/>
      <c r="C5" s="25" t="s">
        <v>1</v>
      </c>
      <c r="D5" s="26" t="s">
        <v>2</v>
      </c>
      <c r="E5" s="26"/>
      <c r="F5" s="26"/>
      <c r="G5" s="25" t="s">
        <v>3</v>
      </c>
      <c r="H5" s="25" t="s">
        <v>4</v>
      </c>
      <c r="I5" s="27"/>
      <c r="J5" s="23"/>
    </row>
    <row r="6" spans="2:10" ht="14.4" thickBot="1" x14ac:dyDescent="0.3">
      <c r="B6" s="22"/>
      <c r="J6" s="23"/>
    </row>
    <row r="7" spans="2:10" ht="14.4" thickBot="1" x14ac:dyDescent="0.3">
      <c r="B7" s="22"/>
      <c r="C7" s="28" t="s">
        <v>5</v>
      </c>
      <c r="D7" s="29"/>
      <c r="E7" s="29"/>
      <c r="F7" s="29"/>
      <c r="G7" s="29"/>
      <c r="H7" s="29"/>
      <c r="I7" s="30"/>
      <c r="J7" s="23"/>
    </row>
    <row r="8" spans="2:10" x14ac:dyDescent="0.25">
      <c r="B8" s="22"/>
      <c r="C8" s="31" t="s">
        <v>6</v>
      </c>
      <c r="D8" s="32" t="s">
        <v>7</v>
      </c>
      <c r="E8" s="251" t="s">
        <v>8</v>
      </c>
      <c r="F8" s="252"/>
      <c r="G8" s="252"/>
      <c r="H8" s="253"/>
      <c r="I8" s="33" t="s">
        <v>9</v>
      </c>
      <c r="J8" s="23"/>
    </row>
    <row r="9" spans="2:10" x14ac:dyDescent="0.25">
      <c r="B9" s="22"/>
      <c r="C9" s="31"/>
      <c r="D9" s="32"/>
      <c r="E9" s="254" t="s">
        <v>10</v>
      </c>
      <c r="F9" s="255"/>
      <c r="G9" s="256"/>
      <c r="H9" s="34" t="s">
        <v>11</v>
      </c>
      <c r="I9" s="33"/>
      <c r="J9" s="23"/>
    </row>
    <row r="10" spans="2:10" ht="14.4" thickBot="1" x14ac:dyDescent="0.3">
      <c r="B10" s="22"/>
      <c r="C10" s="31" t="s">
        <v>12</v>
      </c>
      <c r="D10" s="32" t="s">
        <v>13</v>
      </c>
      <c r="E10" s="35" t="s">
        <v>14</v>
      </c>
      <c r="F10" s="36" t="s">
        <v>15</v>
      </c>
      <c r="G10" s="36" t="s">
        <v>16</v>
      </c>
      <c r="H10" s="37" t="s">
        <v>16</v>
      </c>
      <c r="I10" s="38"/>
      <c r="J10" s="23"/>
    </row>
    <row r="11" spans="2:10" ht="30" customHeight="1" x14ac:dyDescent="0.25">
      <c r="B11" s="22"/>
      <c r="C11" s="39"/>
      <c r="D11" s="40" t="s">
        <v>17</v>
      </c>
      <c r="E11" s="41">
        <f>G11/F11</f>
        <v>1000</v>
      </c>
      <c r="F11" s="42">
        <v>40</v>
      </c>
      <c r="G11" s="42">
        <v>40000</v>
      </c>
      <c r="H11" s="42"/>
      <c r="I11" s="43" t="s">
        <v>153</v>
      </c>
      <c r="J11" s="23"/>
    </row>
    <row r="12" spans="2:10" x14ac:dyDescent="0.25">
      <c r="B12" s="22"/>
      <c r="C12" s="44"/>
      <c r="D12" s="40" t="s">
        <v>169</v>
      </c>
      <c r="E12" s="13"/>
      <c r="F12" s="13"/>
      <c r="G12" s="45"/>
      <c r="H12" s="45">
        <v>12000</v>
      </c>
      <c r="I12" s="46"/>
      <c r="J12" s="23"/>
    </row>
    <row r="13" spans="2:10" x14ac:dyDescent="0.25">
      <c r="B13" s="22"/>
      <c r="C13" s="44"/>
      <c r="D13" s="40" t="s">
        <v>18</v>
      </c>
      <c r="E13" s="13"/>
      <c r="F13" s="13"/>
      <c r="G13" s="45"/>
      <c r="H13" s="47">
        <v>2000</v>
      </c>
      <c r="I13" s="46"/>
      <c r="J13" s="23"/>
    </row>
    <row r="14" spans="2:10" x14ac:dyDescent="0.25">
      <c r="B14" s="22"/>
      <c r="C14" s="39"/>
      <c r="D14" s="40" t="s">
        <v>170</v>
      </c>
      <c r="E14" s="48"/>
      <c r="F14" s="48"/>
      <c r="G14" s="45"/>
      <c r="H14" s="45">
        <v>2000</v>
      </c>
      <c r="I14" s="46"/>
      <c r="J14" s="23"/>
    </row>
    <row r="15" spans="2:10" x14ac:dyDescent="0.25">
      <c r="B15" s="22"/>
      <c r="C15" s="44"/>
      <c r="D15" s="40" t="s">
        <v>171</v>
      </c>
      <c r="E15" s="49"/>
      <c r="F15" s="45"/>
      <c r="H15" s="45">
        <v>11500</v>
      </c>
      <c r="I15" s="46"/>
      <c r="J15" s="23"/>
    </row>
    <row r="16" spans="2:10" ht="41.4" x14ac:dyDescent="0.25">
      <c r="B16" s="22"/>
      <c r="C16" s="44"/>
      <c r="D16" s="40" t="s">
        <v>172</v>
      </c>
      <c r="E16" s="13"/>
      <c r="F16" s="45"/>
      <c r="G16" s="47"/>
      <c r="H16" s="47">
        <v>17000</v>
      </c>
      <c r="I16" s="136" t="s">
        <v>293</v>
      </c>
      <c r="J16" s="23"/>
    </row>
    <row r="17" spans="2:10" x14ac:dyDescent="0.25">
      <c r="B17" s="22"/>
      <c r="C17" s="39"/>
      <c r="D17" s="40" t="s">
        <v>173</v>
      </c>
      <c r="E17" s="48"/>
      <c r="F17" s="48"/>
      <c r="G17" s="45"/>
      <c r="H17" s="45">
        <v>4000</v>
      </c>
      <c r="I17" s="46"/>
      <c r="J17" s="23"/>
    </row>
    <row r="18" spans="2:10" x14ac:dyDescent="0.25">
      <c r="B18" s="22"/>
      <c r="C18" s="44"/>
      <c r="D18" s="40" t="s">
        <v>19</v>
      </c>
      <c r="E18" s="13"/>
      <c r="F18" s="13"/>
      <c r="G18" s="45"/>
      <c r="H18" s="45">
        <v>4000</v>
      </c>
      <c r="I18" s="46"/>
      <c r="J18" s="23"/>
    </row>
    <row r="19" spans="2:10" x14ac:dyDescent="0.25">
      <c r="B19" s="22"/>
      <c r="C19" s="44"/>
      <c r="D19" s="40" t="s">
        <v>174</v>
      </c>
      <c r="E19" s="13"/>
      <c r="F19" s="13"/>
      <c r="G19" s="47"/>
      <c r="H19" s="47">
        <v>2500</v>
      </c>
      <c r="I19" s="46"/>
      <c r="J19" s="23"/>
    </row>
    <row r="20" spans="2:10" x14ac:dyDescent="0.25">
      <c r="B20" s="22"/>
      <c r="C20" s="39"/>
      <c r="D20" s="50" t="s">
        <v>187</v>
      </c>
      <c r="E20" s="48"/>
      <c r="F20" s="51"/>
      <c r="G20" s="45"/>
      <c r="H20" s="47">
        <v>10000</v>
      </c>
      <c r="I20" s="129" t="s">
        <v>188</v>
      </c>
      <c r="J20" s="23"/>
    </row>
    <row r="21" spans="2:10" x14ac:dyDescent="0.25">
      <c r="B21" s="22"/>
      <c r="C21" s="44"/>
      <c r="D21" s="40" t="s">
        <v>175</v>
      </c>
      <c r="E21" s="13"/>
      <c r="F21" s="13"/>
      <c r="G21" s="45"/>
      <c r="H21" s="45">
        <v>5000</v>
      </c>
      <c r="I21" s="46"/>
      <c r="J21" s="23"/>
    </row>
    <row r="22" spans="2:10" ht="14.4" thickBot="1" x14ac:dyDescent="0.3">
      <c r="B22" s="22"/>
      <c r="C22" s="44"/>
      <c r="D22" s="13"/>
      <c r="E22" s="13"/>
      <c r="F22" s="13"/>
      <c r="G22" s="47"/>
      <c r="H22" s="47"/>
      <c r="I22" s="46"/>
      <c r="J22" s="23"/>
    </row>
    <row r="23" spans="2:10" ht="14.4" thickBot="1" x14ac:dyDescent="0.3">
      <c r="B23" s="22"/>
      <c r="C23" s="52"/>
      <c r="D23" s="53"/>
      <c r="E23" s="54" t="s">
        <v>20</v>
      </c>
      <c r="F23" s="55"/>
      <c r="G23" s="56">
        <f>SUM(G11:G19)</f>
        <v>40000</v>
      </c>
      <c r="H23" s="56">
        <f>SUM(H11:H21)</f>
        <v>70000</v>
      </c>
      <c r="I23" s="55"/>
      <c r="J23" s="23"/>
    </row>
    <row r="24" spans="2:10" ht="15" thickTop="1" thickBot="1" x14ac:dyDescent="0.3">
      <c r="B24" s="22"/>
      <c r="C24" s="57"/>
      <c r="D24" s="58"/>
      <c r="E24" s="59" t="s">
        <v>21</v>
      </c>
      <c r="F24" s="60">
        <f>SUM(G23:H23)</f>
        <v>110000</v>
      </c>
      <c r="G24" s="61"/>
      <c r="H24" s="61"/>
      <c r="I24" s="62"/>
      <c r="J24" s="23"/>
    </row>
    <row r="25" spans="2:10" ht="14.4" thickBot="1" x14ac:dyDescent="0.3">
      <c r="B25" s="22"/>
      <c r="J25" s="23"/>
    </row>
    <row r="26" spans="2:10" x14ac:dyDescent="0.25">
      <c r="B26" s="22"/>
      <c r="C26" s="63" t="s">
        <v>22</v>
      </c>
      <c r="D26" s="64"/>
      <c r="E26" s="64"/>
      <c r="F26" s="64"/>
      <c r="G26" s="64"/>
      <c r="H26" s="64"/>
      <c r="I26" s="65"/>
      <c r="J26" s="23"/>
    </row>
    <row r="27" spans="2:10" x14ac:dyDescent="0.25">
      <c r="B27" s="22"/>
      <c r="C27" s="22"/>
      <c r="D27" s="66"/>
      <c r="I27" s="23"/>
      <c r="J27" s="23"/>
    </row>
    <row r="28" spans="2:10" ht="61.95" customHeight="1" x14ac:dyDescent="0.25">
      <c r="B28" s="22"/>
      <c r="C28" s="257" t="s">
        <v>181</v>
      </c>
      <c r="D28" s="258"/>
      <c r="E28" s="258"/>
      <c r="F28" s="258"/>
      <c r="G28" s="258"/>
      <c r="H28" s="258"/>
      <c r="I28" s="259"/>
      <c r="J28" s="23"/>
    </row>
    <row r="29" spans="2:10" x14ac:dyDescent="0.25">
      <c r="B29" s="22"/>
      <c r="C29" s="67"/>
      <c r="D29" s="68"/>
      <c r="E29" s="68"/>
      <c r="F29" s="68"/>
      <c r="G29" s="68"/>
      <c r="H29" s="68"/>
      <c r="I29" s="69"/>
      <c r="J29" s="23"/>
    </row>
    <row r="30" spans="2:10" ht="14.4" thickBot="1" x14ac:dyDescent="0.3">
      <c r="B30" s="22"/>
      <c r="C30" s="70"/>
      <c r="D30" s="71"/>
      <c r="E30" s="71"/>
      <c r="F30" s="71"/>
      <c r="G30" s="71"/>
      <c r="H30" s="71"/>
      <c r="I30" s="72"/>
      <c r="J30" s="23"/>
    </row>
    <row r="31" spans="2:10" ht="14.4" thickBot="1" x14ac:dyDescent="0.3">
      <c r="B31" s="22"/>
      <c r="J31" s="23"/>
    </row>
    <row r="32" spans="2:10" x14ac:dyDescent="0.25">
      <c r="B32" s="22"/>
      <c r="C32" s="63" t="s">
        <v>23</v>
      </c>
      <c r="D32" s="73"/>
      <c r="E32" s="64"/>
      <c r="F32" s="64"/>
      <c r="G32" s="64"/>
      <c r="H32" s="64"/>
      <c r="I32" s="65"/>
      <c r="J32" s="23"/>
    </row>
    <row r="33" spans="2:10" ht="41.4" customHeight="1" x14ac:dyDescent="0.25">
      <c r="B33" s="22"/>
      <c r="C33" s="257" t="s">
        <v>184</v>
      </c>
      <c r="D33" s="258"/>
      <c r="E33" s="258"/>
      <c r="F33" s="258"/>
      <c r="G33" s="258"/>
      <c r="H33" s="258"/>
      <c r="I33" s="259"/>
      <c r="J33" s="23"/>
    </row>
    <row r="34" spans="2:10" x14ac:dyDescent="0.25">
      <c r="B34" s="22"/>
      <c r="C34" s="22"/>
      <c r="I34" s="23"/>
      <c r="J34" s="23"/>
    </row>
    <row r="35" spans="2:10" ht="14.4" thickBot="1" x14ac:dyDescent="0.3">
      <c r="B35" s="22"/>
      <c r="C35" s="70"/>
      <c r="D35" s="71"/>
      <c r="E35" s="71"/>
      <c r="F35" s="71"/>
      <c r="G35" s="71"/>
      <c r="H35" s="71"/>
      <c r="I35" s="72"/>
      <c r="J35" s="23"/>
    </row>
    <row r="36" spans="2:10" ht="14.4" thickBot="1" x14ac:dyDescent="0.3">
      <c r="B36" s="22"/>
      <c r="J36" s="23"/>
    </row>
    <row r="37" spans="2:10" x14ac:dyDescent="0.25">
      <c r="B37" s="22"/>
      <c r="C37" s="63" t="s">
        <v>24</v>
      </c>
      <c r="D37" s="73"/>
      <c r="E37" s="64"/>
      <c r="F37" s="64"/>
      <c r="G37" s="64"/>
      <c r="H37" s="64"/>
      <c r="I37" s="65"/>
      <c r="J37" s="23"/>
    </row>
    <row r="38" spans="2:10" ht="34.950000000000003" customHeight="1" x14ac:dyDescent="0.25">
      <c r="B38" s="22"/>
      <c r="C38" s="260" t="s">
        <v>158</v>
      </c>
      <c r="D38" s="261"/>
      <c r="E38" s="261"/>
      <c r="F38" s="261"/>
      <c r="G38" s="261"/>
      <c r="H38" s="261"/>
      <c r="I38" s="262"/>
      <c r="J38" s="128"/>
    </row>
    <row r="39" spans="2:10" x14ac:dyDescent="0.25">
      <c r="B39" s="22"/>
      <c r="C39" s="22"/>
      <c r="I39" s="23"/>
      <c r="J39" s="23"/>
    </row>
    <row r="40" spans="2:10" ht="14.4" thickBot="1" x14ac:dyDescent="0.3">
      <c r="B40" s="22"/>
      <c r="C40" s="70"/>
      <c r="D40" s="71"/>
      <c r="E40" s="71"/>
      <c r="F40" s="71"/>
      <c r="G40" s="71"/>
      <c r="H40" s="71"/>
      <c r="I40" s="72"/>
      <c r="J40" s="23"/>
    </row>
    <row r="41" spans="2:10" ht="14.4" thickBot="1" x14ac:dyDescent="0.3">
      <c r="B41" s="22"/>
      <c r="J41" s="23"/>
    </row>
    <row r="42" spans="2:10" x14ac:dyDescent="0.25">
      <c r="B42" s="22"/>
      <c r="C42" s="74" t="s">
        <v>25</v>
      </c>
      <c r="D42" s="64"/>
      <c r="E42" s="64"/>
      <c r="F42" s="64"/>
      <c r="G42" s="64"/>
      <c r="H42" s="64"/>
      <c r="I42" s="65"/>
      <c r="J42" s="23"/>
    </row>
    <row r="43" spans="2:10" x14ac:dyDescent="0.25">
      <c r="B43" s="22"/>
      <c r="C43" s="22" t="s">
        <v>292</v>
      </c>
      <c r="I43" s="23"/>
      <c r="J43" s="23"/>
    </row>
    <row r="44" spans="2:10" x14ac:dyDescent="0.25">
      <c r="B44" s="22"/>
      <c r="C44" s="22"/>
      <c r="I44" s="23"/>
      <c r="J44" s="23"/>
    </row>
    <row r="45" spans="2:10" x14ac:dyDescent="0.25">
      <c r="B45" s="22"/>
      <c r="C45" s="22"/>
      <c r="I45" s="23"/>
      <c r="J45" s="23"/>
    </row>
    <row r="46" spans="2:10" ht="14.4" thickBot="1" x14ac:dyDescent="0.3">
      <c r="B46" s="22"/>
      <c r="C46" s="70"/>
      <c r="D46" s="71"/>
      <c r="E46" s="71"/>
      <c r="F46" s="71"/>
      <c r="G46" s="71"/>
      <c r="H46" s="71"/>
      <c r="I46" s="72"/>
      <c r="J46" s="23"/>
    </row>
    <row r="47" spans="2:10" ht="14.4" thickBot="1" x14ac:dyDescent="0.3">
      <c r="B47" s="22"/>
      <c r="J47" s="23"/>
    </row>
    <row r="48" spans="2:10" x14ac:dyDescent="0.25">
      <c r="B48" s="22"/>
      <c r="C48" s="63" t="s">
        <v>26</v>
      </c>
      <c r="D48" s="64"/>
      <c r="E48" s="64"/>
      <c r="F48" s="64"/>
      <c r="G48" s="64"/>
      <c r="H48" s="64"/>
      <c r="I48" s="65"/>
      <c r="J48" s="23"/>
    </row>
    <row r="49" spans="2:10" ht="31.2" customHeight="1" x14ac:dyDescent="0.25">
      <c r="B49" s="22"/>
      <c r="C49" s="244" t="s">
        <v>27</v>
      </c>
      <c r="D49" s="245"/>
      <c r="E49" s="245"/>
      <c r="F49" s="245"/>
      <c r="G49" s="245"/>
      <c r="H49" s="245"/>
      <c r="I49" s="246"/>
      <c r="J49" s="23"/>
    </row>
    <row r="50" spans="2:10" x14ac:dyDescent="0.25">
      <c r="B50" s="22"/>
      <c r="C50" s="22"/>
      <c r="I50" s="23"/>
      <c r="J50" s="23"/>
    </row>
    <row r="51" spans="2:10" ht="14.4" thickBot="1" x14ac:dyDescent="0.3">
      <c r="B51" s="22"/>
      <c r="C51" s="70"/>
      <c r="D51" s="71"/>
      <c r="E51" s="71"/>
      <c r="F51" s="71"/>
      <c r="G51" s="71"/>
      <c r="H51" s="71"/>
      <c r="I51" s="72"/>
      <c r="J51" s="23"/>
    </row>
    <row r="52" spans="2:10" ht="14.4" thickBot="1" x14ac:dyDescent="0.3">
      <c r="B52" s="22"/>
      <c r="J52" s="23"/>
    </row>
    <row r="53" spans="2:10" x14ac:dyDescent="0.25">
      <c r="B53" s="22"/>
      <c r="C53" s="63" t="s">
        <v>28</v>
      </c>
      <c r="D53" s="64"/>
      <c r="E53" s="64"/>
      <c r="F53" s="64"/>
      <c r="G53" s="64"/>
      <c r="H53" s="64"/>
      <c r="I53" s="65"/>
      <c r="J53" s="23"/>
    </row>
    <row r="54" spans="2:10" x14ac:dyDescent="0.25">
      <c r="B54" s="22"/>
      <c r="C54" s="22"/>
      <c r="I54" s="23"/>
      <c r="J54" s="23"/>
    </row>
    <row r="55" spans="2:10" x14ac:dyDescent="0.25">
      <c r="B55" s="22"/>
      <c r="C55" s="22" t="s">
        <v>185</v>
      </c>
      <c r="I55" s="23"/>
      <c r="J55" s="23"/>
    </row>
    <row r="56" spans="2:10" x14ac:dyDescent="0.25">
      <c r="B56" s="22"/>
      <c r="C56" s="22"/>
      <c r="I56" s="23"/>
      <c r="J56" s="23"/>
    </row>
    <row r="57" spans="2:10" ht="14.4" thickBot="1" x14ac:dyDescent="0.3">
      <c r="B57" s="22"/>
      <c r="C57" s="70"/>
      <c r="D57" s="71"/>
      <c r="E57" s="71"/>
      <c r="F57" s="71"/>
      <c r="G57" s="71"/>
      <c r="H57" s="71"/>
      <c r="I57" s="72"/>
      <c r="J57" s="23"/>
    </row>
    <row r="58" spans="2:10" ht="14.4" thickBot="1" x14ac:dyDescent="0.3">
      <c r="B58" s="22"/>
      <c r="J58" s="23"/>
    </row>
    <row r="59" spans="2:10" x14ac:dyDescent="0.25">
      <c r="B59" s="22"/>
      <c r="C59" s="63" t="s">
        <v>29</v>
      </c>
      <c r="D59" s="64"/>
      <c r="E59" s="64"/>
      <c r="F59" s="64"/>
      <c r="G59" s="64"/>
      <c r="H59" s="64"/>
      <c r="I59" s="65"/>
      <c r="J59" s="23"/>
    </row>
    <row r="60" spans="2:10" ht="12" customHeight="1" x14ac:dyDescent="0.25">
      <c r="B60" s="22"/>
      <c r="C60" s="22"/>
      <c r="I60" s="23"/>
      <c r="J60" s="23"/>
    </row>
    <row r="61" spans="2:10" ht="29.4" customHeight="1" x14ac:dyDescent="0.25">
      <c r="B61" s="22"/>
      <c r="C61" s="247" t="s">
        <v>189</v>
      </c>
      <c r="D61" s="248"/>
      <c r="E61" s="248"/>
      <c r="F61" s="248"/>
      <c r="G61" s="248"/>
      <c r="H61" s="248"/>
      <c r="I61" s="249"/>
      <c r="J61" s="23"/>
    </row>
    <row r="62" spans="2:10" ht="14.4" thickBot="1" x14ac:dyDescent="0.3">
      <c r="B62" s="75"/>
      <c r="C62" s="22"/>
      <c r="D62" s="76"/>
      <c r="E62" s="76"/>
      <c r="F62" s="76"/>
      <c r="G62" s="76"/>
      <c r="H62" s="76"/>
      <c r="I62" s="23"/>
      <c r="J62" s="23"/>
    </row>
    <row r="63" spans="2:10" ht="14.4" thickBot="1" x14ac:dyDescent="0.3">
      <c r="B63" s="70"/>
      <c r="C63" s="77"/>
      <c r="D63" s="77"/>
      <c r="E63" s="77"/>
      <c r="F63" s="77"/>
      <c r="G63" s="77"/>
      <c r="H63" s="77"/>
      <c r="I63" s="77"/>
      <c r="J63" s="72"/>
    </row>
    <row r="64" spans="2:10" x14ac:dyDescent="0.25">
      <c r="B64" s="76"/>
      <c r="C64" s="78"/>
      <c r="D64" s="78"/>
      <c r="E64" s="78"/>
      <c r="F64" s="78"/>
      <c r="G64" s="78"/>
      <c r="H64" s="78"/>
      <c r="I64" s="79"/>
      <c r="J64" s="76"/>
    </row>
    <row r="65" spans="2:10" x14ac:dyDescent="0.25">
      <c r="B65" s="76"/>
      <c r="C65" s="76"/>
      <c r="D65" s="76"/>
      <c r="E65" s="76"/>
      <c r="F65" s="76"/>
      <c r="G65" s="76"/>
      <c r="H65" s="76"/>
      <c r="I65" s="76"/>
      <c r="J65" s="76"/>
    </row>
    <row r="66" spans="2:10" x14ac:dyDescent="0.25">
      <c r="B66" s="76"/>
      <c r="C66" s="76"/>
      <c r="D66" s="76"/>
      <c r="E66" s="76"/>
      <c r="F66" s="76"/>
      <c r="G66" s="76"/>
      <c r="H66" s="76"/>
      <c r="I66" s="76"/>
      <c r="J66" s="76"/>
    </row>
    <row r="67" spans="2:10" x14ac:dyDescent="0.25">
      <c r="B67" s="76"/>
      <c r="C67" s="76"/>
      <c r="D67" s="76"/>
      <c r="E67" s="76"/>
      <c r="F67" s="76"/>
      <c r="G67" s="76"/>
      <c r="H67" s="76"/>
      <c r="I67" s="76"/>
      <c r="J67" s="76"/>
    </row>
    <row r="68" spans="2:10" x14ac:dyDescent="0.25">
      <c r="B68" s="76"/>
      <c r="C68" s="76"/>
      <c r="D68" s="76"/>
      <c r="E68" s="76"/>
      <c r="F68" s="76"/>
      <c r="G68" s="76"/>
      <c r="H68" s="76"/>
      <c r="I68" s="76"/>
      <c r="J68" s="76"/>
    </row>
    <row r="69" spans="2:10" x14ac:dyDescent="0.25">
      <c r="B69" s="76"/>
      <c r="C69" s="78"/>
      <c r="D69" s="78"/>
      <c r="E69" s="78"/>
      <c r="F69" s="78"/>
      <c r="G69" s="78"/>
      <c r="H69" s="78"/>
      <c r="I69" s="79"/>
      <c r="J69" s="76"/>
    </row>
    <row r="70" spans="2:10" x14ac:dyDescent="0.25">
      <c r="B70" s="76"/>
      <c r="C70" s="76"/>
      <c r="D70" s="76"/>
      <c r="E70" s="76"/>
      <c r="F70" s="76"/>
      <c r="G70" s="76"/>
      <c r="H70" s="76"/>
      <c r="I70" s="76"/>
      <c r="J70" s="76"/>
    </row>
    <row r="71" spans="2:10" x14ac:dyDescent="0.25">
      <c r="B71" s="76"/>
      <c r="C71" s="76"/>
      <c r="D71" s="76"/>
      <c r="E71" s="76"/>
      <c r="F71" s="76"/>
      <c r="G71" s="76"/>
      <c r="H71" s="76"/>
      <c r="I71" s="76"/>
      <c r="J71" s="76"/>
    </row>
    <row r="72" spans="2:10" x14ac:dyDescent="0.25">
      <c r="B72" s="76"/>
      <c r="C72" s="76"/>
      <c r="D72" s="76"/>
      <c r="E72" s="76"/>
      <c r="F72" s="76"/>
      <c r="G72" s="76"/>
      <c r="H72" s="76"/>
      <c r="I72" s="76"/>
      <c r="J72" s="76"/>
    </row>
    <row r="73" spans="2:10" x14ac:dyDescent="0.25">
      <c r="B73" s="76"/>
      <c r="C73" s="76"/>
      <c r="D73" s="76"/>
      <c r="E73" s="76"/>
      <c r="F73" s="76"/>
      <c r="G73" s="76"/>
      <c r="H73" s="76"/>
      <c r="I73" s="76"/>
      <c r="J73" s="76"/>
    </row>
  </sheetData>
  <mergeCells count="8">
    <mergeCell ref="C49:I49"/>
    <mergeCell ref="C61:I61"/>
    <mergeCell ref="C3:I3"/>
    <mergeCell ref="E8:H8"/>
    <mergeCell ref="E9:G9"/>
    <mergeCell ref="C28:I28"/>
    <mergeCell ref="C33:I33"/>
    <mergeCell ref="C38:I3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topLeftCell="A16" workbookViewId="0">
      <selection activeCell="C40" sqref="C40:L40"/>
    </sheetView>
  </sheetViews>
  <sheetFormatPr defaultColWidth="8.88671875" defaultRowHeight="13.8" x14ac:dyDescent="0.25"/>
  <cols>
    <col min="1" max="16384" width="8.88671875" style="18"/>
  </cols>
  <sheetData>
    <row r="1" spans="2:13" ht="14.4" thickBot="1" x14ac:dyDescent="0.3"/>
    <row r="2" spans="2:13" x14ac:dyDescent="0.25">
      <c r="B2" s="19"/>
      <c r="C2" s="80"/>
      <c r="D2" s="80"/>
      <c r="E2" s="80"/>
      <c r="F2" s="80"/>
      <c r="G2" s="80"/>
      <c r="H2" s="80"/>
      <c r="I2" s="80"/>
      <c r="J2" s="80"/>
      <c r="K2" s="80"/>
      <c r="L2" s="20"/>
      <c r="M2" s="21"/>
    </row>
    <row r="3" spans="2:13" ht="14.4" thickBot="1" x14ac:dyDescent="0.3">
      <c r="B3" s="22"/>
      <c r="M3" s="23"/>
    </row>
    <row r="4" spans="2:13" ht="14.4" thickBot="1" x14ac:dyDescent="0.3">
      <c r="B4" s="22"/>
      <c r="C4" s="266" t="s">
        <v>30</v>
      </c>
      <c r="D4" s="267"/>
      <c r="E4" s="268" t="s">
        <v>2</v>
      </c>
      <c r="F4" s="268"/>
      <c r="G4" s="268"/>
      <c r="H4" s="268"/>
      <c r="I4" s="268"/>
      <c r="J4" s="268"/>
      <c r="K4" s="268"/>
      <c r="L4" s="269"/>
      <c r="M4" s="23"/>
    </row>
    <row r="5" spans="2:13" ht="14.4" thickBot="1" x14ac:dyDescent="0.3">
      <c r="B5" s="22"/>
      <c r="C5" s="266" t="s">
        <v>31</v>
      </c>
      <c r="D5" s="267"/>
      <c r="E5" s="268" t="s">
        <v>4</v>
      </c>
      <c r="F5" s="270"/>
      <c r="G5" s="270"/>
      <c r="H5" s="270"/>
      <c r="I5" s="270"/>
      <c r="J5" s="270"/>
      <c r="K5" s="270"/>
      <c r="L5" s="271"/>
      <c r="M5" s="23"/>
    </row>
    <row r="6" spans="2:13" ht="14.4" thickBot="1" x14ac:dyDescent="0.3">
      <c r="B6" s="22"/>
      <c r="C6" s="272" t="s">
        <v>32</v>
      </c>
      <c r="D6" s="273"/>
      <c r="E6" s="268" t="s">
        <v>183</v>
      </c>
      <c r="F6" s="268"/>
      <c r="G6" s="268"/>
      <c r="H6" s="268"/>
      <c r="I6" s="268"/>
      <c r="J6" s="268"/>
      <c r="K6" s="268"/>
      <c r="L6" s="269"/>
      <c r="M6" s="23"/>
    </row>
    <row r="7" spans="2:13" x14ac:dyDescent="0.25">
      <c r="B7" s="22"/>
      <c r="C7" s="81"/>
      <c r="D7" s="81"/>
      <c r="E7" s="81"/>
      <c r="F7" s="81"/>
      <c r="G7" s="81"/>
      <c r="H7" s="81"/>
      <c r="I7" s="81"/>
      <c r="J7" s="81"/>
      <c r="K7" s="81"/>
      <c r="L7" s="81"/>
      <c r="M7" s="23"/>
    </row>
    <row r="8" spans="2:13" ht="15.6" x14ac:dyDescent="0.25">
      <c r="B8" s="22"/>
      <c r="C8" s="274" t="s">
        <v>33</v>
      </c>
      <c r="D8" s="274"/>
      <c r="E8" s="274"/>
      <c r="F8" s="274"/>
      <c r="G8" s="274"/>
      <c r="H8" s="274"/>
      <c r="I8" s="274"/>
      <c r="J8" s="274"/>
      <c r="K8" s="274"/>
      <c r="L8" s="274"/>
      <c r="M8" s="23"/>
    </row>
    <row r="9" spans="2:13" ht="14.4" thickBot="1" x14ac:dyDescent="0.3">
      <c r="B9" s="22"/>
      <c r="C9" s="82"/>
      <c r="D9" s="82"/>
      <c r="E9" s="82"/>
      <c r="F9" s="82"/>
      <c r="G9" s="82"/>
      <c r="H9" s="82"/>
      <c r="I9" s="82"/>
      <c r="J9" s="82"/>
      <c r="K9" s="82"/>
      <c r="L9" s="82"/>
      <c r="M9" s="23"/>
    </row>
    <row r="10" spans="2:13" ht="15" thickBot="1" x14ac:dyDescent="0.3">
      <c r="B10" s="22"/>
      <c r="C10" s="275" t="s">
        <v>34</v>
      </c>
      <c r="D10" s="276"/>
      <c r="E10" s="276"/>
      <c r="F10" s="276"/>
      <c r="G10" s="276"/>
      <c r="H10" s="276"/>
      <c r="I10" s="276"/>
      <c r="J10" s="276"/>
      <c r="K10" s="276"/>
      <c r="L10" s="277"/>
      <c r="M10" s="23"/>
    </row>
    <row r="11" spans="2:13" x14ac:dyDescent="0.25">
      <c r="B11" s="22"/>
      <c r="C11" s="278"/>
      <c r="D11" s="279"/>
      <c r="E11" s="279"/>
      <c r="F11" s="279"/>
      <c r="G11" s="279"/>
      <c r="H11" s="279"/>
      <c r="I11" s="279"/>
      <c r="J11" s="279"/>
      <c r="K11" s="279"/>
      <c r="L11" s="280"/>
      <c r="M11" s="23"/>
    </row>
    <row r="12" spans="2:13" x14ac:dyDescent="0.25">
      <c r="B12" s="22"/>
      <c r="C12" s="281" t="s">
        <v>35</v>
      </c>
      <c r="D12" s="264"/>
      <c r="E12" s="264"/>
      <c r="F12" s="264"/>
      <c r="G12" s="264"/>
      <c r="H12" s="264"/>
      <c r="I12" s="264"/>
      <c r="J12" s="264"/>
      <c r="K12" s="264"/>
      <c r="L12" s="265"/>
      <c r="M12" s="23"/>
    </row>
    <row r="13" spans="2:13" x14ac:dyDescent="0.25">
      <c r="B13" s="22"/>
      <c r="C13" s="282" t="s">
        <v>176</v>
      </c>
      <c r="D13" s="283"/>
      <c r="E13" s="283"/>
      <c r="F13" s="283"/>
      <c r="G13" s="283"/>
      <c r="H13" s="283"/>
      <c r="I13" s="283"/>
      <c r="J13" s="283"/>
      <c r="K13" s="283"/>
      <c r="L13" s="284"/>
      <c r="M13" s="23"/>
    </row>
    <row r="14" spans="2:13" x14ac:dyDescent="0.25">
      <c r="B14" s="22"/>
      <c r="C14" s="263" t="s">
        <v>177</v>
      </c>
      <c r="D14" s="264"/>
      <c r="E14" s="264"/>
      <c r="F14" s="264"/>
      <c r="G14" s="264"/>
      <c r="H14" s="264"/>
      <c r="I14" s="264"/>
      <c r="J14" s="264"/>
      <c r="K14" s="264"/>
      <c r="L14" s="265"/>
      <c r="M14" s="23"/>
    </row>
    <row r="15" spans="2:13" ht="14.4" thickBot="1" x14ac:dyDescent="0.3">
      <c r="B15" s="22"/>
      <c r="C15" s="288"/>
      <c r="D15" s="289"/>
      <c r="E15" s="289"/>
      <c r="F15" s="289"/>
      <c r="G15" s="289"/>
      <c r="H15" s="289"/>
      <c r="I15" s="289"/>
      <c r="J15" s="289"/>
      <c r="K15" s="289"/>
      <c r="L15" s="290"/>
      <c r="M15" s="23"/>
    </row>
    <row r="16" spans="2:13" x14ac:dyDescent="0.25">
      <c r="B16" s="22"/>
      <c r="M16" s="23"/>
    </row>
    <row r="17" spans="2:13" ht="14.4" thickBot="1" x14ac:dyDescent="0.3">
      <c r="B17" s="22"/>
      <c r="M17" s="23"/>
    </row>
    <row r="18" spans="2:13" ht="14.4" thickBot="1" x14ac:dyDescent="0.3">
      <c r="B18" s="22"/>
      <c r="C18" s="291" t="s">
        <v>36</v>
      </c>
      <c r="D18" s="276"/>
      <c r="E18" s="276"/>
      <c r="F18" s="276"/>
      <c r="G18" s="276"/>
      <c r="H18" s="276"/>
      <c r="I18" s="276"/>
      <c r="J18" s="276"/>
      <c r="K18" s="276"/>
      <c r="L18" s="277"/>
      <c r="M18" s="23"/>
    </row>
    <row r="19" spans="2:13" x14ac:dyDescent="0.25">
      <c r="B19" s="22"/>
      <c r="C19" s="278"/>
      <c r="D19" s="279"/>
      <c r="E19" s="279"/>
      <c r="F19" s="279"/>
      <c r="G19" s="279"/>
      <c r="H19" s="279"/>
      <c r="I19" s="279"/>
      <c r="J19" s="279"/>
      <c r="K19" s="279"/>
      <c r="L19" s="280"/>
      <c r="M19" s="23"/>
    </row>
    <row r="20" spans="2:13" x14ac:dyDescent="0.25">
      <c r="B20" s="22"/>
      <c r="C20" s="281" t="s">
        <v>37</v>
      </c>
      <c r="D20" s="264"/>
      <c r="E20" s="264"/>
      <c r="F20" s="264"/>
      <c r="G20" s="264"/>
      <c r="H20" s="264"/>
      <c r="I20" s="264"/>
      <c r="J20" s="264"/>
      <c r="K20" s="264"/>
      <c r="L20" s="265"/>
      <c r="M20" s="23"/>
    </row>
    <row r="21" spans="2:13" x14ac:dyDescent="0.25">
      <c r="B21" s="22"/>
      <c r="C21" s="281" t="s">
        <v>38</v>
      </c>
      <c r="D21" s="264"/>
      <c r="E21" s="264"/>
      <c r="F21" s="264"/>
      <c r="G21" s="264"/>
      <c r="H21" s="264"/>
      <c r="I21" s="264"/>
      <c r="J21" s="264"/>
      <c r="K21" s="264"/>
      <c r="L21" s="265"/>
      <c r="M21" s="23"/>
    </row>
    <row r="22" spans="2:13" x14ac:dyDescent="0.25">
      <c r="B22" s="22"/>
      <c r="C22" s="281" t="s">
        <v>39</v>
      </c>
      <c r="D22" s="264"/>
      <c r="E22" s="264"/>
      <c r="F22" s="264"/>
      <c r="G22" s="264"/>
      <c r="H22" s="264"/>
      <c r="I22" s="264"/>
      <c r="J22" s="264"/>
      <c r="K22" s="264"/>
      <c r="L22" s="265"/>
      <c r="M22" s="23"/>
    </row>
    <row r="23" spans="2:13" x14ac:dyDescent="0.25">
      <c r="B23" s="22"/>
      <c r="C23" s="281" t="s">
        <v>40</v>
      </c>
      <c r="D23" s="264"/>
      <c r="E23" s="264"/>
      <c r="F23" s="264"/>
      <c r="G23" s="264"/>
      <c r="H23" s="264"/>
      <c r="I23" s="264"/>
      <c r="J23" s="264"/>
      <c r="K23" s="264"/>
      <c r="L23" s="265"/>
      <c r="M23" s="23"/>
    </row>
    <row r="24" spans="2:13" ht="14.4" thickBot="1" x14ac:dyDescent="0.3">
      <c r="B24" s="22"/>
      <c r="C24" s="288"/>
      <c r="D24" s="289"/>
      <c r="E24" s="289"/>
      <c r="F24" s="289"/>
      <c r="G24" s="289"/>
      <c r="H24" s="289"/>
      <c r="I24" s="289"/>
      <c r="J24" s="289"/>
      <c r="K24" s="289"/>
      <c r="L24" s="290"/>
      <c r="M24" s="23"/>
    </row>
    <row r="25" spans="2:13" x14ac:dyDescent="0.25">
      <c r="B25" s="22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23"/>
    </row>
    <row r="26" spans="2:13" ht="14.4" thickBot="1" x14ac:dyDescent="0.3">
      <c r="B26" s="2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23"/>
    </row>
    <row r="27" spans="2:13" ht="14.4" thickBot="1" x14ac:dyDescent="0.3">
      <c r="B27" s="22"/>
      <c r="C27" s="291" t="s">
        <v>41</v>
      </c>
      <c r="D27" s="292"/>
      <c r="E27" s="292"/>
      <c r="F27" s="292"/>
      <c r="G27" s="292"/>
      <c r="H27" s="292"/>
      <c r="I27" s="292"/>
      <c r="J27" s="292"/>
      <c r="K27" s="292"/>
      <c r="L27" s="293"/>
      <c r="M27" s="23"/>
    </row>
    <row r="28" spans="2:13" x14ac:dyDescent="0.25">
      <c r="B28" s="22"/>
      <c r="C28" s="278"/>
      <c r="D28" s="279"/>
      <c r="E28" s="279"/>
      <c r="F28" s="279"/>
      <c r="G28" s="279"/>
      <c r="H28" s="279"/>
      <c r="I28" s="279"/>
      <c r="J28" s="279"/>
      <c r="K28" s="279"/>
      <c r="L28" s="280"/>
      <c r="M28" s="23"/>
    </row>
    <row r="29" spans="2:13" ht="27" customHeight="1" x14ac:dyDescent="0.25">
      <c r="B29" s="22"/>
      <c r="C29" s="281" t="s">
        <v>42</v>
      </c>
      <c r="D29" s="264"/>
      <c r="E29" s="264"/>
      <c r="F29" s="264"/>
      <c r="G29" s="264"/>
      <c r="H29" s="264"/>
      <c r="I29" s="264"/>
      <c r="J29" s="264"/>
      <c r="K29" s="264"/>
      <c r="L29" s="265"/>
      <c r="M29" s="23"/>
    </row>
    <row r="30" spans="2:13" ht="38.25" customHeight="1" x14ac:dyDescent="0.25">
      <c r="B30" s="22"/>
      <c r="C30" s="285" t="s">
        <v>43</v>
      </c>
      <c r="D30" s="286"/>
      <c r="E30" s="286"/>
      <c r="F30" s="286"/>
      <c r="G30" s="286"/>
      <c r="H30" s="286"/>
      <c r="I30" s="286"/>
      <c r="J30" s="286"/>
      <c r="K30" s="286"/>
      <c r="L30" s="287"/>
      <c r="M30" s="23"/>
    </row>
    <row r="31" spans="2:13" ht="37.5" customHeight="1" x14ac:dyDescent="0.25">
      <c r="B31" s="22"/>
      <c r="C31" s="285" t="s">
        <v>296</v>
      </c>
      <c r="D31" s="258"/>
      <c r="E31" s="258"/>
      <c r="F31" s="258"/>
      <c r="G31" s="258"/>
      <c r="H31" s="258"/>
      <c r="I31" s="258"/>
      <c r="J31" s="258"/>
      <c r="K31" s="258"/>
      <c r="L31" s="287"/>
      <c r="M31" s="23"/>
    </row>
    <row r="32" spans="2:13" ht="45" customHeight="1" x14ac:dyDescent="0.25">
      <c r="B32" s="22"/>
      <c r="C32" s="297" t="s">
        <v>44</v>
      </c>
      <c r="D32" s="298"/>
      <c r="E32" s="298"/>
      <c r="F32" s="298"/>
      <c r="G32" s="298"/>
      <c r="H32" s="298"/>
      <c r="I32" s="298"/>
      <c r="J32" s="298"/>
      <c r="K32" s="298"/>
      <c r="L32" s="299"/>
      <c r="M32" s="23"/>
    </row>
    <row r="33" spans="2:13" ht="51" customHeight="1" x14ac:dyDescent="0.25">
      <c r="B33" s="22"/>
      <c r="C33" s="297" t="s">
        <v>45</v>
      </c>
      <c r="D33" s="298"/>
      <c r="E33" s="298"/>
      <c r="F33" s="298"/>
      <c r="G33" s="298"/>
      <c r="H33" s="298"/>
      <c r="I33" s="298"/>
      <c r="J33" s="298"/>
      <c r="K33" s="298"/>
      <c r="L33" s="299"/>
      <c r="M33" s="23"/>
    </row>
    <row r="34" spans="2:13" ht="36" customHeight="1" x14ac:dyDescent="0.25">
      <c r="B34" s="75"/>
      <c r="C34" s="297" t="s">
        <v>46</v>
      </c>
      <c r="D34" s="298"/>
      <c r="E34" s="298"/>
      <c r="F34" s="298"/>
      <c r="G34" s="298"/>
      <c r="H34" s="298"/>
      <c r="I34" s="298"/>
      <c r="J34" s="298"/>
      <c r="K34" s="298"/>
      <c r="L34" s="299"/>
      <c r="M34" s="75"/>
    </row>
    <row r="35" spans="2:13" ht="21.75" customHeight="1" x14ac:dyDescent="0.25">
      <c r="B35" s="75"/>
      <c r="C35" s="297" t="s">
        <v>47</v>
      </c>
      <c r="D35" s="298"/>
      <c r="E35" s="298"/>
      <c r="F35" s="298"/>
      <c r="G35" s="298"/>
      <c r="H35" s="298"/>
      <c r="I35" s="298"/>
      <c r="J35" s="298"/>
      <c r="K35" s="298"/>
      <c r="L35" s="299"/>
      <c r="M35" s="75"/>
    </row>
    <row r="36" spans="2:13" ht="14.4" thickBot="1" x14ac:dyDescent="0.3">
      <c r="B36" s="75"/>
      <c r="C36" s="300"/>
      <c r="D36" s="301"/>
      <c r="E36" s="301"/>
      <c r="F36" s="301"/>
      <c r="G36" s="301"/>
      <c r="H36" s="301"/>
      <c r="I36" s="301"/>
      <c r="J36" s="301"/>
      <c r="K36" s="301"/>
      <c r="L36" s="302"/>
      <c r="M36" s="75"/>
    </row>
    <row r="37" spans="2:13" x14ac:dyDescent="0.25">
      <c r="B37" s="22"/>
      <c r="M37" s="23"/>
    </row>
    <row r="38" spans="2:13" ht="14.4" thickBot="1" x14ac:dyDescent="0.3">
      <c r="B38" s="22"/>
      <c r="M38" s="23"/>
    </row>
    <row r="39" spans="2:13" ht="14.4" thickBot="1" x14ac:dyDescent="0.3">
      <c r="B39" s="22"/>
      <c r="C39" s="303" t="s">
        <v>48</v>
      </c>
      <c r="D39" s="304"/>
      <c r="E39" s="304"/>
      <c r="F39" s="304"/>
      <c r="G39" s="304"/>
      <c r="H39" s="304"/>
      <c r="I39" s="304"/>
      <c r="J39" s="304"/>
      <c r="K39" s="304"/>
      <c r="L39" s="305"/>
      <c r="M39" s="23"/>
    </row>
    <row r="40" spans="2:13" ht="32.25" customHeight="1" x14ac:dyDescent="0.25">
      <c r="B40" s="22"/>
      <c r="C40" s="294" t="s">
        <v>49</v>
      </c>
      <c r="D40" s="295"/>
      <c r="E40" s="295"/>
      <c r="F40" s="295"/>
      <c r="G40" s="295"/>
      <c r="H40" s="295"/>
      <c r="I40" s="295"/>
      <c r="J40" s="295"/>
      <c r="K40" s="295"/>
      <c r="L40" s="296"/>
      <c r="M40" s="23"/>
    </row>
    <row r="41" spans="2:13" ht="14.4" thickBot="1" x14ac:dyDescent="0.3">
      <c r="B41" s="22"/>
      <c r="C41" s="288"/>
      <c r="D41" s="289"/>
      <c r="E41" s="289"/>
      <c r="F41" s="289"/>
      <c r="G41" s="289"/>
      <c r="H41" s="289"/>
      <c r="I41" s="289"/>
      <c r="J41" s="289"/>
      <c r="K41" s="289"/>
      <c r="L41" s="290"/>
      <c r="M41" s="23"/>
    </row>
    <row r="42" spans="2:13" x14ac:dyDescent="0.25">
      <c r="B42" s="22"/>
      <c r="M42" s="23"/>
    </row>
    <row r="43" spans="2:13" ht="14.4" thickBot="1" x14ac:dyDescent="0.3">
      <c r="B43" s="70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72"/>
    </row>
  </sheetData>
  <mergeCells count="33">
    <mergeCell ref="C40:L40"/>
    <mergeCell ref="C41:L41"/>
    <mergeCell ref="C31:L31"/>
    <mergeCell ref="C32:L32"/>
    <mergeCell ref="C33:L33"/>
    <mergeCell ref="C34:L34"/>
    <mergeCell ref="C35:L35"/>
    <mergeCell ref="C36:L36"/>
    <mergeCell ref="C39:L39"/>
    <mergeCell ref="C30:L30"/>
    <mergeCell ref="C15:L15"/>
    <mergeCell ref="C18:L18"/>
    <mergeCell ref="C19:L19"/>
    <mergeCell ref="C20:L20"/>
    <mergeCell ref="C21:L21"/>
    <mergeCell ref="C22:L22"/>
    <mergeCell ref="C23:L23"/>
    <mergeCell ref="C24:L24"/>
    <mergeCell ref="C27:L27"/>
    <mergeCell ref="C28:L28"/>
    <mergeCell ref="C29:L29"/>
    <mergeCell ref="C14:L14"/>
    <mergeCell ref="C4:D4"/>
    <mergeCell ref="E4:L4"/>
    <mergeCell ref="C5:D5"/>
    <mergeCell ref="E5:L5"/>
    <mergeCell ref="C6:D6"/>
    <mergeCell ref="E6:L6"/>
    <mergeCell ref="C8:L8"/>
    <mergeCell ref="C10:L10"/>
    <mergeCell ref="C11:L11"/>
    <mergeCell ref="C12:L12"/>
    <mergeCell ref="C13:L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55" workbookViewId="0">
      <selection activeCell="K12" sqref="K12"/>
    </sheetView>
  </sheetViews>
  <sheetFormatPr defaultRowHeight="14.4" x14ac:dyDescent="0.3"/>
  <cols>
    <col min="1" max="1" width="59.109375" customWidth="1"/>
    <col min="8" max="8" width="11" customWidth="1"/>
  </cols>
  <sheetData>
    <row r="1" spans="1:8" x14ac:dyDescent="0.3">
      <c r="A1" s="306" t="s">
        <v>190</v>
      </c>
      <c r="B1" s="308" t="s">
        <v>191</v>
      </c>
      <c r="C1" s="308" t="s">
        <v>5</v>
      </c>
      <c r="D1" s="138"/>
      <c r="E1" s="138"/>
      <c r="F1" s="138"/>
      <c r="G1" s="138"/>
      <c r="H1" s="138"/>
    </row>
    <row r="2" spans="1:8" ht="15" thickBot="1" x14ac:dyDescent="0.35">
      <c r="A2" s="307"/>
      <c r="B2" s="309"/>
      <c r="C2" s="309"/>
      <c r="D2" s="138"/>
      <c r="E2" s="138"/>
      <c r="F2" s="138"/>
      <c r="G2" s="138"/>
      <c r="H2" s="138"/>
    </row>
    <row r="3" spans="1:8" x14ac:dyDescent="0.3">
      <c r="A3" s="141" t="s">
        <v>192</v>
      </c>
      <c r="B3" s="142">
        <v>4.4999999999999998E-2</v>
      </c>
      <c r="C3" s="143"/>
      <c r="D3" s="138"/>
      <c r="E3" s="138"/>
      <c r="F3" s="138"/>
      <c r="G3" s="138"/>
      <c r="H3" s="138"/>
    </row>
    <row r="4" spans="1:8" x14ac:dyDescent="0.3">
      <c r="A4" s="141" t="s">
        <v>193</v>
      </c>
      <c r="B4" s="142">
        <v>4.5699999999999998E-2</v>
      </c>
      <c r="C4" s="143"/>
      <c r="D4" s="138"/>
      <c r="E4" s="138"/>
      <c r="F4" s="138"/>
      <c r="G4" s="138"/>
      <c r="H4" s="138"/>
    </row>
    <row r="5" spans="1:8" x14ac:dyDescent="0.3">
      <c r="A5" s="141" t="s">
        <v>194</v>
      </c>
      <c r="B5" s="144">
        <v>1.47</v>
      </c>
      <c r="C5" s="143"/>
      <c r="D5" s="139" t="s">
        <v>195</v>
      </c>
      <c r="E5" s="139"/>
      <c r="F5" s="139"/>
      <c r="G5" s="139"/>
      <c r="H5" s="138"/>
    </row>
    <row r="6" spans="1:8" x14ac:dyDescent="0.3">
      <c r="A6" s="141" t="s">
        <v>196</v>
      </c>
      <c r="B6" s="142">
        <f>B3+B5*B4</f>
        <v>0.11217899999999999</v>
      </c>
      <c r="C6" s="145">
        <f>B6</f>
        <v>0.11217899999999999</v>
      </c>
      <c r="D6" s="138"/>
      <c r="E6" s="138"/>
      <c r="F6" s="138"/>
      <c r="G6" s="138"/>
      <c r="H6" s="138"/>
    </row>
    <row r="7" spans="1:8" x14ac:dyDescent="0.3">
      <c r="A7" s="141" t="s">
        <v>197</v>
      </c>
      <c r="B7" s="146"/>
      <c r="C7" s="147">
        <f>SUM(C8:C12)</f>
        <v>4.1333333333333333E-2</v>
      </c>
      <c r="D7" s="138"/>
      <c r="E7" s="138"/>
      <c r="F7" s="138"/>
      <c r="G7" s="138"/>
      <c r="H7" s="138"/>
    </row>
    <row r="8" spans="1:8" x14ac:dyDescent="0.3">
      <c r="A8" s="148" t="s">
        <v>198</v>
      </c>
      <c r="B8" s="149" t="s">
        <v>199</v>
      </c>
      <c r="C8" s="143">
        <f>H34</f>
        <v>1.3333333333333334E-2</v>
      </c>
      <c r="D8" s="138"/>
      <c r="E8" s="138"/>
      <c r="F8" s="138"/>
      <c r="G8" s="138"/>
      <c r="H8" s="138"/>
    </row>
    <row r="9" spans="1:8" x14ac:dyDescent="0.3">
      <c r="A9" s="148" t="s">
        <v>200</v>
      </c>
      <c r="B9" s="149" t="s">
        <v>199</v>
      </c>
      <c r="C9" s="143">
        <f>H43</f>
        <v>1.2500000000000001E-2</v>
      </c>
      <c r="D9" s="140"/>
      <c r="E9" s="138"/>
      <c r="F9" s="138"/>
      <c r="G9" s="138"/>
      <c r="H9" s="138"/>
    </row>
    <row r="10" spans="1:8" x14ac:dyDescent="0.3">
      <c r="A10" s="148" t="s">
        <v>201</v>
      </c>
      <c r="B10" s="149" t="s">
        <v>199</v>
      </c>
      <c r="C10" s="150">
        <f>H53</f>
        <v>8.0000000000000002E-3</v>
      </c>
      <c r="D10" s="140"/>
      <c r="E10" s="138"/>
      <c r="F10" s="138"/>
      <c r="G10" s="138"/>
      <c r="H10" s="138"/>
    </row>
    <row r="11" spans="1:8" x14ac:dyDescent="0.3">
      <c r="A11" s="148" t="s">
        <v>202</v>
      </c>
      <c r="B11" s="149" t="s">
        <v>199</v>
      </c>
      <c r="C11" s="143">
        <f>H63</f>
        <v>0</v>
      </c>
      <c r="D11" s="140"/>
      <c r="E11" s="138"/>
      <c r="F11" s="138"/>
      <c r="G11" s="138"/>
      <c r="H11" s="138"/>
    </row>
    <row r="12" spans="1:8" x14ac:dyDescent="0.3">
      <c r="A12" s="148" t="s">
        <v>203</v>
      </c>
      <c r="B12" s="149" t="s">
        <v>199</v>
      </c>
      <c r="C12" s="143">
        <f>H72</f>
        <v>7.4999999999999997E-3</v>
      </c>
      <c r="D12" s="140"/>
      <c r="E12" s="138"/>
      <c r="F12" s="138"/>
      <c r="G12" s="138"/>
      <c r="H12" s="138"/>
    </row>
    <row r="13" spans="1:8" ht="15" thickBot="1" x14ac:dyDescent="0.35">
      <c r="A13" s="151" t="s">
        <v>204</v>
      </c>
      <c r="B13" s="152"/>
      <c r="C13" s="153">
        <f>C6+C7</f>
        <v>0.15351233333333331</v>
      </c>
      <c r="D13" s="140"/>
      <c r="E13" s="138"/>
      <c r="F13" s="138"/>
      <c r="G13" s="138"/>
      <c r="H13" s="138"/>
    </row>
    <row r="14" spans="1:8" x14ac:dyDescent="0.3">
      <c r="A14" s="154" t="s">
        <v>205</v>
      </c>
      <c r="B14" s="155">
        <v>2.8000000000000001E-2</v>
      </c>
      <c r="C14" s="156"/>
      <c r="D14" s="140"/>
      <c r="E14" s="138"/>
      <c r="F14" s="138"/>
      <c r="G14" s="138"/>
      <c r="H14" s="138"/>
    </row>
    <row r="15" spans="1:8" x14ac:dyDescent="0.3">
      <c r="A15" s="154" t="s">
        <v>206</v>
      </c>
      <c r="B15" s="157">
        <v>0.15</v>
      </c>
      <c r="C15" s="147"/>
      <c r="D15" s="140"/>
      <c r="E15" s="138"/>
      <c r="F15" s="138"/>
      <c r="G15" s="138"/>
      <c r="H15" s="138"/>
    </row>
    <row r="16" spans="1:8" ht="15" thickBot="1" x14ac:dyDescent="0.35">
      <c r="A16" s="158" t="s">
        <v>207</v>
      </c>
      <c r="B16" s="159"/>
      <c r="C16" s="160">
        <f>B14*(1-B15)</f>
        <v>2.3799999999999998E-2</v>
      </c>
      <c r="D16" s="138"/>
      <c r="E16" s="138"/>
      <c r="F16" s="138"/>
      <c r="G16" s="138"/>
      <c r="H16" s="138"/>
    </row>
    <row r="17" spans="1:8" x14ac:dyDescent="0.3">
      <c r="A17" s="151" t="s">
        <v>208</v>
      </c>
      <c r="B17" s="161"/>
      <c r="C17" s="162"/>
      <c r="D17" s="138"/>
      <c r="E17" s="138"/>
      <c r="F17" s="138"/>
      <c r="G17" s="138"/>
      <c r="H17" s="138"/>
    </row>
    <row r="18" spans="1:8" x14ac:dyDescent="0.3">
      <c r="A18" s="163" t="s">
        <v>209</v>
      </c>
      <c r="B18" s="164">
        <v>0.3</v>
      </c>
      <c r="C18" s="147"/>
      <c r="D18" s="138"/>
      <c r="E18" s="138"/>
      <c r="F18" s="138"/>
      <c r="G18" s="138"/>
      <c r="H18" s="138"/>
    </row>
    <row r="19" spans="1:8" ht="15" thickBot="1" x14ac:dyDescent="0.35">
      <c r="A19" s="165" t="s">
        <v>210</v>
      </c>
      <c r="B19" s="166">
        <v>0.7</v>
      </c>
      <c r="C19" s="167"/>
      <c r="D19" s="138"/>
      <c r="E19" s="138"/>
      <c r="F19" s="138"/>
      <c r="G19" s="138"/>
      <c r="H19" s="138"/>
    </row>
    <row r="20" spans="1:8" ht="15" thickBot="1" x14ac:dyDescent="0.35">
      <c r="A20" s="168" t="s">
        <v>211</v>
      </c>
      <c r="B20" s="169"/>
      <c r="C20" s="170">
        <f>B18*C13+B19*C16</f>
        <v>6.2713699999999983E-2</v>
      </c>
      <c r="D20" s="138"/>
      <c r="E20" s="138"/>
      <c r="F20" s="138"/>
      <c r="G20" s="138"/>
      <c r="H20" s="138"/>
    </row>
    <row r="21" spans="1:8" x14ac:dyDescent="0.3">
      <c r="A21" s="138"/>
      <c r="B21" s="138"/>
      <c r="C21" s="138"/>
      <c r="D21" s="138"/>
      <c r="E21" s="138"/>
      <c r="F21" s="138"/>
      <c r="G21" s="138"/>
      <c r="H21" s="138"/>
    </row>
    <row r="22" spans="1:8" x14ac:dyDescent="0.3">
      <c r="A22" s="138"/>
      <c r="B22" s="138"/>
      <c r="C22" s="138"/>
      <c r="D22" s="138"/>
      <c r="E22" s="138"/>
      <c r="F22" s="138"/>
      <c r="G22" s="138"/>
      <c r="H22" s="138"/>
    </row>
    <row r="23" spans="1:8" x14ac:dyDescent="0.3">
      <c r="A23" s="138"/>
      <c r="B23" s="138"/>
      <c r="C23" s="138"/>
      <c r="D23" s="138"/>
      <c r="E23" s="138"/>
      <c r="F23" s="138"/>
      <c r="G23" s="138"/>
      <c r="H23" s="138"/>
    </row>
    <row r="24" spans="1:8" x14ac:dyDescent="0.3">
      <c r="A24" s="310" t="s">
        <v>212</v>
      </c>
      <c r="B24" s="310"/>
      <c r="C24" s="310"/>
      <c r="D24" s="310"/>
      <c r="E24" s="310"/>
      <c r="F24" s="310"/>
      <c r="G24" s="310"/>
      <c r="H24" s="310"/>
    </row>
    <row r="25" spans="1:8" x14ac:dyDescent="0.3">
      <c r="A25" s="310"/>
      <c r="B25" s="310"/>
      <c r="C25" s="310"/>
      <c r="D25" s="310"/>
      <c r="E25" s="310"/>
      <c r="F25" s="310"/>
      <c r="G25" s="310"/>
      <c r="H25" s="310"/>
    </row>
    <row r="26" spans="1:8" x14ac:dyDescent="0.3">
      <c r="A26" s="171" t="s">
        <v>213</v>
      </c>
      <c r="B26" s="172">
        <v>0</v>
      </c>
      <c r="C26" s="172">
        <v>0.01</v>
      </c>
      <c r="D26" s="172">
        <v>0.02</v>
      </c>
      <c r="E26" s="172">
        <v>0.03</v>
      </c>
      <c r="F26" s="172">
        <v>0.04</v>
      </c>
      <c r="G26" s="172">
        <v>0.05</v>
      </c>
      <c r="H26" s="173" t="s">
        <v>214</v>
      </c>
    </row>
    <row r="27" spans="1:8" x14ac:dyDescent="0.3">
      <c r="A27" s="174" t="s">
        <v>215</v>
      </c>
      <c r="B27" s="175"/>
      <c r="C27" s="175"/>
      <c r="D27" s="175"/>
      <c r="E27" s="175"/>
      <c r="F27" s="175"/>
      <c r="G27" s="175"/>
      <c r="H27" s="176"/>
    </row>
    <row r="28" spans="1:8" x14ac:dyDescent="0.3">
      <c r="A28" s="177" t="s">
        <v>216</v>
      </c>
      <c r="B28" s="178"/>
      <c r="C28" s="178">
        <f>C26</f>
        <v>0.01</v>
      </c>
      <c r="D28" s="178"/>
      <c r="E28" s="178"/>
      <c r="F28" s="178"/>
      <c r="G28" s="178"/>
      <c r="H28" s="179"/>
    </row>
    <row r="29" spans="1:8" x14ac:dyDescent="0.3">
      <c r="A29" s="177" t="s">
        <v>217</v>
      </c>
      <c r="B29" s="178"/>
      <c r="C29" s="178"/>
      <c r="D29" s="178">
        <v>0.02</v>
      </c>
      <c r="E29" s="178"/>
      <c r="F29" s="178"/>
      <c r="G29" s="178"/>
      <c r="H29" s="179"/>
    </row>
    <row r="30" spans="1:8" x14ac:dyDescent="0.3">
      <c r="A30" s="177" t="s">
        <v>218</v>
      </c>
      <c r="B30" s="178"/>
      <c r="C30" s="178">
        <v>0.01</v>
      </c>
      <c r="D30" s="178"/>
      <c r="E30" s="178"/>
      <c r="F30" s="178"/>
      <c r="G30" s="178"/>
      <c r="H30" s="179"/>
    </row>
    <row r="31" spans="1:8" x14ac:dyDescent="0.3">
      <c r="A31" s="177" t="s">
        <v>219</v>
      </c>
      <c r="B31" s="180">
        <f t="shared" ref="B31:G31" si="0">SUM(B27:B30)</f>
        <v>0</v>
      </c>
      <c r="C31" s="180">
        <f t="shared" si="0"/>
        <v>0.02</v>
      </c>
      <c r="D31" s="180">
        <f t="shared" si="0"/>
        <v>0.02</v>
      </c>
      <c r="E31" s="180">
        <f t="shared" si="0"/>
        <v>0</v>
      </c>
      <c r="F31" s="180">
        <f t="shared" si="0"/>
        <v>0</v>
      </c>
      <c r="G31" s="180">
        <f t="shared" si="0"/>
        <v>0</v>
      </c>
      <c r="H31" s="179"/>
    </row>
    <row r="32" spans="1:8" x14ac:dyDescent="0.3">
      <c r="A32" s="177" t="s">
        <v>220</v>
      </c>
      <c r="B32" s="178"/>
      <c r="C32" s="178"/>
      <c r="D32" s="178"/>
      <c r="E32" s="178"/>
      <c r="F32" s="178"/>
      <c r="G32" s="178"/>
      <c r="H32" s="181">
        <f>SUM(B31:G31)</f>
        <v>0.04</v>
      </c>
    </row>
    <row r="33" spans="1:8" x14ac:dyDescent="0.3">
      <c r="A33" s="177" t="s">
        <v>221</v>
      </c>
      <c r="B33" s="182"/>
      <c r="C33" s="182"/>
      <c r="D33" s="182"/>
      <c r="E33" s="182"/>
      <c r="F33" s="182"/>
      <c r="G33" s="182"/>
      <c r="H33" s="183">
        <v>3</v>
      </c>
    </row>
    <row r="34" spans="1:8" x14ac:dyDescent="0.3">
      <c r="A34" s="184" t="s">
        <v>222</v>
      </c>
      <c r="B34" s="185"/>
      <c r="C34" s="182"/>
      <c r="D34" s="182"/>
      <c r="E34" s="182"/>
      <c r="F34" s="182"/>
      <c r="G34" s="182"/>
      <c r="H34" s="186">
        <f>H32/H33</f>
        <v>1.3333333333333334E-2</v>
      </c>
    </row>
    <row r="35" spans="1:8" x14ac:dyDescent="0.3">
      <c r="A35" s="187" t="s">
        <v>223</v>
      </c>
      <c r="B35" s="182"/>
      <c r="C35" s="182"/>
      <c r="D35" s="182"/>
      <c r="E35" s="182"/>
      <c r="F35" s="182"/>
      <c r="G35" s="182"/>
      <c r="H35" s="183"/>
    </row>
    <row r="36" spans="1:8" x14ac:dyDescent="0.3">
      <c r="A36" s="177" t="s">
        <v>224</v>
      </c>
      <c r="B36" s="178"/>
      <c r="C36" s="178">
        <f>C26</f>
        <v>0.01</v>
      </c>
      <c r="D36" s="178"/>
      <c r="E36" s="178"/>
      <c r="F36" s="178"/>
      <c r="G36" s="178"/>
      <c r="H36" s="179"/>
    </row>
    <row r="37" spans="1:8" x14ac:dyDescent="0.3">
      <c r="A37" s="177" t="s">
        <v>225</v>
      </c>
      <c r="B37" s="178"/>
      <c r="C37" s="178">
        <v>0.01</v>
      </c>
      <c r="D37" s="178"/>
      <c r="E37" s="178"/>
      <c r="F37" s="178"/>
      <c r="G37" s="178"/>
      <c r="H37" s="179"/>
    </row>
    <row r="38" spans="1:8" x14ac:dyDescent="0.3">
      <c r="A38" s="177" t="s">
        <v>226</v>
      </c>
      <c r="B38" s="178"/>
      <c r="C38" s="178">
        <v>0.01</v>
      </c>
      <c r="D38" s="178"/>
      <c r="E38" s="178"/>
      <c r="F38" s="178"/>
      <c r="G38" s="178"/>
      <c r="H38" s="179"/>
    </row>
    <row r="39" spans="1:8" x14ac:dyDescent="0.3">
      <c r="A39" s="177" t="s">
        <v>227</v>
      </c>
      <c r="B39" s="178"/>
      <c r="C39" s="188"/>
      <c r="D39" s="178">
        <v>0.02</v>
      </c>
      <c r="E39" s="178"/>
      <c r="F39" s="178"/>
      <c r="G39" s="178"/>
      <c r="H39" s="179"/>
    </row>
    <row r="40" spans="1:8" x14ac:dyDescent="0.3">
      <c r="A40" s="177" t="s">
        <v>219</v>
      </c>
      <c r="B40" s="180">
        <f t="shared" ref="B40:G40" si="1">SUM(B36:B39)</f>
        <v>0</v>
      </c>
      <c r="C40" s="180">
        <f t="shared" si="1"/>
        <v>0.03</v>
      </c>
      <c r="D40" s="180">
        <f t="shared" si="1"/>
        <v>0.02</v>
      </c>
      <c r="E40" s="180">
        <f t="shared" si="1"/>
        <v>0</v>
      </c>
      <c r="F40" s="180">
        <f t="shared" si="1"/>
        <v>0</v>
      </c>
      <c r="G40" s="180">
        <f t="shared" si="1"/>
        <v>0</v>
      </c>
      <c r="H40" s="179"/>
    </row>
    <row r="41" spans="1:8" x14ac:dyDescent="0.3">
      <c r="A41" s="177" t="s">
        <v>220</v>
      </c>
      <c r="B41" s="178"/>
      <c r="C41" s="178"/>
      <c r="D41" s="178"/>
      <c r="E41" s="178"/>
      <c r="F41" s="178"/>
      <c r="G41" s="178"/>
      <c r="H41" s="181">
        <f>SUM(B40:G40)</f>
        <v>0.05</v>
      </c>
    </row>
    <row r="42" spans="1:8" x14ac:dyDescent="0.3">
      <c r="A42" s="177" t="s">
        <v>228</v>
      </c>
      <c r="B42" s="182"/>
      <c r="C42" s="182"/>
      <c r="D42" s="182"/>
      <c r="E42" s="182"/>
      <c r="F42" s="182"/>
      <c r="G42" s="182"/>
      <c r="H42" s="183">
        <v>4</v>
      </c>
    </row>
    <row r="43" spans="1:8" x14ac:dyDescent="0.3">
      <c r="A43" s="184" t="s">
        <v>222</v>
      </c>
      <c r="B43" s="185"/>
      <c r="C43" s="182"/>
      <c r="D43" s="182"/>
      <c r="E43" s="182"/>
      <c r="F43" s="182"/>
      <c r="G43" s="182"/>
      <c r="H43" s="186">
        <f>H41/H42</f>
        <v>1.2500000000000001E-2</v>
      </c>
    </row>
    <row r="44" spans="1:8" x14ac:dyDescent="0.3">
      <c r="A44" s="187" t="s">
        <v>229</v>
      </c>
      <c r="B44" s="182"/>
      <c r="C44" s="182"/>
      <c r="D44" s="182"/>
      <c r="E44" s="182"/>
      <c r="F44" s="182"/>
      <c r="G44" s="182"/>
      <c r="H44" s="183"/>
    </row>
    <row r="45" spans="1:8" x14ac:dyDescent="0.3">
      <c r="A45" s="177" t="s">
        <v>230</v>
      </c>
      <c r="B45" s="178"/>
      <c r="C45" s="178">
        <v>0.01</v>
      </c>
      <c r="D45" s="178"/>
      <c r="E45" s="178"/>
      <c r="F45" s="178"/>
      <c r="G45" s="178"/>
      <c r="H45" s="179"/>
    </row>
    <row r="46" spans="1:8" x14ac:dyDescent="0.3">
      <c r="A46" s="177" t="s">
        <v>231</v>
      </c>
      <c r="B46" s="178"/>
      <c r="C46" s="178">
        <f>C26</f>
        <v>0.01</v>
      </c>
      <c r="D46" s="178"/>
      <c r="E46" s="178"/>
      <c r="F46" s="178"/>
      <c r="G46" s="178"/>
      <c r="H46" s="179"/>
    </row>
    <row r="47" spans="1:8" x14ac:dyDescent="0.3">
      <c r="A47" s="177" t="s">
        <v>232</v>
      </c>
      <c r="B47" s="178"/>
      <c r="C47" s="178">
        <f>+C26</f>
        <v>0.01</v>
      </c>
      <c r="D47" s="178"/>
      <c r="E47" s="178"/>
      <c r="F47" s="178"/>
      <c r="G47" s="178"/>
      <c r="H47" s="179"/>
    </row>
    <row r="48" spans="1:8" x14ac:dyDescent="0.3">
      <c r="A48" s="177" t="s">
        <v>233</v>
      </c>
      <c r="B48" s="178">
        <v>0</v>
      </c>
      <c r="C48" s="189"/>
      <c r="D48" s="178"/>
      <c r="E48" s="178"/>
      <c r="F48" s="178"/>
      <c r="G48" s="178"/>
      <c r="H48" s="179"/>
    </row>
    <row r="49" spans="1:8" x14ac:dyDescent="0.3">
      <c r="A49" s="177" t="s">
        <v>234</v>
      </c>
      <c r="B49" s="178"/>
      <c r="C49" s="178">
        <v>0.01</v>
      </c>
      <c r="D49" s="178"/>
      <c r="E49" s="178"/>
      <c r="F49" s="178"/>
      <c r="G49" s="178"/>
      <c r="H49" s="179"/>
    </row>
    <row r="50" spans="1:8" x14ac:dyDescent="0.3">
      <c r="A50" s="177" t="s">
        <v>219</v>
      </c>
      <c r="B50" s="180">
        <f t="shared" ref="B50:G50" si="2">SUM(B45:B49)</f>
        <v>0</v>
      </c>
      <c r="C50" s="180">
        <f t="shared" si="2"/>
        <v>0.04</v>
      </c>
      <c r="D50" s="180">
        <f t="shared" si="2"/>
        <v>0</v>
      </c>
      <c r="E50" s="180">
        <f t="shared" si="2"/>
        <v>0</v>
      </c>
      <c r="F50" s="180">
        <f t="shared" si="2"/>
        <v>0</v>
      </c>
      <c r="G50" s="180">
        <f t="shared" si="2"/>
        <v>0</v>
      </c>
      <c r="H50" s="179"/>
    </row>
    <row r="51" spans="1:8" x14ac:dyDescent="0.3">
      <c r="A51" s="177" t="s">
        <v>220</v>
      </c>
      <c r="B51" s="178"/>
      <c r="C51" s="178"/>
      <c r="D51" s="178"/>
      <c r="E51" s="178"/>
      <c r="F51" s="178"/>
      <c r="G51" s="178"/>
      <c r="H51" s="181">
        <f>SUM(B50:G50)</f>
        <v>0.04</v>
      </c>
    </row>
    <row r="52" spans="1:8" x14ac:dyDescent="0.3">
      <c r="A52" s="177" t="s">
        <v>235</v>
      </c>
      <c r="B52" s="182"/>
      <c r="C52" s="182"/>
      <c r="D52" s="182"/>
      <c r="E52" s="182"/>
      <c r="F52" s="182"/>
      <c r="G52" s="182"/>
      <c r="H52" s="183">
        <v>5</v>
      </c>
    </row>
    <row r="53" spans="1:8" x14ac:dyDescent="0.3">
      <c r="A53" s="184" t="s">
        <v>222</v>
      </c>
      <c r="B53" s="190"/>
      <c r="C53" s="182"/>
      <c r="D53" s="182"/>
      <c r="E53" s="182"/>
      <c r="F53" s="182"/>
      <c r="G53" s="182"/>
      <c r="H53" s="186">
        <f>H51/H52</f>
        <v>8.0000000000000002E-3</v>
      </c>
    </row>
    <row r="54" spans="1:8" x14ac:dyDescent="0.3">
      <c r="A54" s="187" t="s">
        <v>236</v>
      </c>
      <c r="B54" s="182"/>
      <c r="C54" s="182"/>
      <c r="D54" s="182"/>
      <c r="E54" s="182"/>
      <c r="F54" s="182"/>
      <c r="G54" s="182"/>
      <c r="H54" s="183"/>
    </row>
    <row r="55" spans="1:8" x14ac:dyDescent="0.3">
      <c r="A55" s="177" t="s">
        <v>237</v>
      </c>
      <c r="B55" s="178">
        <v>0</v>
      </c>
      <c r="C55" s="178"/>
      <c r="D55" s="178"/>
      <c r="E55" s="178"/>
      <c r="F55" s="178"/>
      <c r="G55" s="178"/>
      <c r="H55" s="179"/>
    </row>
    <row r="56" spans="1:8" x14ac:dyDescent="0.3">
      <c r="A56" s="177" t="s">
        <v>238</v>
      </c>
      <c r="B56" s="178">
        <v>0</v>
      </c>
      <c r="C56" s="178"/>
      <c r="D56" s="178"/>
      <c r="E56" s="178"/>
      <c r="F56" s="178"/>
      <c r="G56" s="178"/>
      <c r="H56" s="179"/>
    </row>
    <row r="57" spans="1:8" x14ac:dyDescent="0.3">
      <c r="A57" s="177" t="s">
        <v>239</v>
      </c>
      <c r="B57" s="178">
        <v>0</v>
      </c>
      <c r="C57" s="189"/>
      <c r="D57" s="178"/>
      <c r="E57" s="178"/>
      <c r="F57" s="178"/>
      <c r="G57" s="178"/>
      <c r="H57" s="179"/>
    </row>
    <row r="58" spans="1:8" x14ac:dyDescent="0.3">
      <c r="A58" s="177" t="s">
        <v>240</v>
      </c>
      <c r="B58" s="178">
        <v>0</v>
      </c>
      <c r="C58" s="178"/>
      <c r="D58" s="178"/>
      <c r="E58" s="178"/>
      <c r="F58" s="178"/>
      <c r="G58" s="178"/>
      <c r="H58" s="179"/>
    </row>
    <row r="59" spans="1:8" x14ac:dyDescent="0.3">
      <c r="A59" s="177" t="s">
        <v>241</v>
      </c>
      <c r="B59" s="178">
        <v>0</v>
      </c>
      <c r="C59" s="178"/>
      <c r="D59" s="178"/>
      <c r="E59" s="178"/>
      <c r="F59" s="178"/>
      <c r="G59" s="178"/>
      <c r="H59" s="179"/>
    </row>
    <row r="60" spans="1:8" x14ac:dyDescent="0.3">
      <c r="A60" s="177" t="s">
        <v>219</v>
      </c>
      <c r="B60" s="180">
        <f>SUM(B54:B58)</f>
        <v>0</v>
      </c>
      <c r="C60" s="180">
        <f>SUM(C54:C59)</f>
        <v>0</v>
      </c>
      <c r="D60" s="180">
        <f>SUM(D54:D58)</f>
        <v>0</v>
      </c>
      <c r="E60" s="180">
        <f>SUM(E54:E58)</f>
        <v>0</v>
      </c>
      <c r="F60" s="180">
        <f>SUM(F54:F58)</f>
        <v>0</v>
      </c>
      <c r="G60" s="180">
        <f>SUM(G54:G58)</f>
        <v>0</v>
      </c>
      <c r="H60" s="179"/>
    </row>
    <row r="61" spans="1:8" x14ac:dyDescent="0.3">
      <c r="A61" s="177" t="s">
        <v>220</v>
      </c>
      <c r="B61" s="178"/>
      <c r="C61" s="178"/>
      <c r="D61" s="178"/>
      <c r="E61" s="178"/>
      <c r="F61" s="178"/>
      <c r="G61" s="178"/>
      <c r="H61" s="181">
        <f>SUM(B60:G60)</f>
        <v>0</v>
      </c>
    </row>
    <row r="62" spans="1:8" x14ac:dyDescent="0.3">
      <c r="A62" s="177" t="s">
        <v>235</v>
      </c>
      <c r="B62" s="182"/>
      <c r="C62" s="182"/>
      <c r="D62" s="182"/>
      <c r="E62" s="182"/>
      <c r="F62" s="182"/>
      <c r="G62" s="182"/>
      <c r="H62" s="183">
        <v>5</v>
      </c>
    </row>
    <row r="63" spans="1:8" x14ac:dyDescent="0.3">
      <c r="A63" s="184" t="s">
        <v>242</v>
      </c>
      <c r="B63" s="190"/>
      <c r="C63" s="182"/>
      <c r="D63" s="182"/>
      <c r="E63" s="182"/>
      <c r="F63" s="182"/>
      <c r="G63" s="182"/>
      <c r="H63" s="186">
        <f>H61/H62</f>
        <v>0</v>
      </c>
    </row>
    <row r="64" spans="1:8" x14ac:dyDescent="0.3">
      <c r="A64" s="187" t="s">
        <v>243</v>
      </c>
      <c r="B64" s="178"/>
      <c r="C64" s="178"/>
      <c r="D64" s="178"/>
      <c r="E64" s="178"/>
      <c r="F64" s="178"/>
      <c r="G64" s="178"/>
      <c r="H64" s="179"/>
    </row>
    <row r="65" spans="1:8" x14ac:dyDescent="0.3">
      <c r="A65" s="177" t="s">
        <v>244</v>
      </c>
      <c r="B65" s="178"/>
      <c r="C65" s="178">
        <v>0.01</v>
      </c>
      <c r="D65" s="178"/>
      <c r="E65" s="178"/>
      <c r="F65" s="178"/>
      <c r="G65" s="178"/>
      <c r="H65" s="179"/>
    </row>
    <row r="66" spans="1:8" x14ac:dyDescent="0.3">
      <c r="A66" s="177" t="s">
        <v>245</v>
      </c>
      <c r="B66" s="178"/>
      <c r="C66" s="178">
        <v>0.01</v>
      </c>
      <c r="D66" s="178"/>
      <c r="E66" s="178"/>
      <c r="F66" s="178"/>
      <c r="G66" s="178"/>
      <c r="H66" s="179"/>
    </row>
    <row r="67" spans="1:8" x14ac:dyDescent="0.3">
      <c r="A67" s="177" t="s">
        <v>246</v>
      </c>
      <c r="B67" s="178">
        <v>0</v>
      </c>
      <c r="C67" s="178"/>
      <c r="D67" s="178"/>
      <c r="E67" s="178"/>
      <c r="F67" s="178"/>
      <c r="G67" s="178"/>
      <c r="H67" s="179"/>
    </row>
    <row r="68" spans="1:8" x14ac:dyDescent="0.3">
      <c r="A68" s="177" t="s">
        <v>247</v>
      </c>
      <c r="B68" s="178"/>
      <c r="C68" s="178">
        <f>C26</f>
        <v>0.01</v>
      </c>
      <c r="D68" s="178"/>
      <c r="E68" s="178"/>
      <c r="F68" s="178"/>
      <c r="G68" s="178"/>
      <c r="H68" s="179"/>
    </row>
    <row r="69" spans="1:8" x14ac:dyDescent="0.3">
      <c r="A69" s="177" t="s">
        <v>219</v>
      </c>
      <c r="B69" s="180">
        <f t="shared" ref="B69:G69" si="3">SUM(B64:B68)</f>
        <v>0</v>
      </c>
      <c r="C69" s="180">
        <f t="shared" si="3"/>
        <v>0.03</v>
      </c>
      <c r="D69" s="180">
        <f t="shared" si="3"/>
        <v>0</v>
      </c>
      <c r="E69" s="180">
        <f t="shared" si="3"/>
        <v>0</v>
      </c>
      <c r="F69" s="180">
        <f t="shared" si="3"/>
        <v>0</v>
      </c>
      <c r="G69" s="180">
        <f t="shared" si="3"/>
        <v>0</v>
      </c>
      <c r="H69" s="179"/>
    </row>
    <row r="70" spans="1:8" x14ac:dyDescent="0.3">
      <c r="A70" s="177" t="s">
        <v>220</v>
      </c>
      <c r="B70" s="178"/>
      <c r="C70" s="178"/>
      <c r="D70" s="178"/>
      <c r="E70" s="178"/>
      <c r="F70" s="178"/>
      <c r="G70" s="178"/>
      <c r="H70" s="181">
        <f>SUM(B69:G69)</f>
        <v>0.03</v>
      </c>
    </row>
    <row r="71" spans="1:8" x14ac:dyDescent="0.3">
      <c r="A71" s="177" t="s">
        <v>235</v>
      </c>
      <c r="B71" s="182"/>
      <c r="C71" s="182"/>
      <c r="D71" s="182"/>
      <c r="E71" s="182"/>
      <c r="F71" s="182"/>
      <c r="G71" s="182"/>
      <c r="H71" s="183">
        <v>4</v>
      </c>
    </row>
    <row r="72" spans="1:8" x14ac:dyDescent="0.3">
      <c r="A72" s="191" t="s">
        <v>248</v>
      </c>
      <c r="B72" s="192"/>
      <c r="C72" s="193"/>
      <c r="D72" s="193"/>
      <c r="E72" s="193"/>
      <c r="F72" s="193"/>
      <c r="G72" s="193"/>
      <c r="H72" s="194">
        <f>H70/H71</f>
        <v>7.4999999999999997E-3</v>
      </c>
    </row>
  </sheetData>
  <mergeCells count="4">
    <mergeCell ref="A1:A2"/>
    <mergeCell ref="B1:B2"/>
    <mergeCell ref="C1:C2"/>
    <mergeCell ref="A24:H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>
      <selection activeCell="B43" sqref="B43"/>
    </sheetView>
  </sheetViews>
  <sheetFormatPr defaultRowHeight="14.4" x14ac:dyDescent="0.3"/>
  <cols>
    <col min="1" max="1" width="59.109375" customWidth="1"/>
    <col min="2" max="2" width="18.33203125" customWidth="1"/>
    <col min="3" max="15" width="15" customWidth="1"/>
    <col min="16" max="16" width="20.88671875" customWidth="1"/>
    <col min="17" max="17" width="15" customWidth="1"/>
  </cols>
  <sheetData>
    <row r="1" spans="1:22" x14ac:dyDescent="0.3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2" x14ac:dyDescent="0.3">
      <c r="A2" s="195" t="s">
        <v>249</v>
      </c>
      <c r="B2" s="196" t="s">
        <v>290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1"/>
      <c r="N2" s="131"/>
      <c r="O2" s="131"/>
      <c r="P2" s="131"/>
    </row>
    <row r="3" spans="1:22" x14ac:dyDescent="0.3">
      <c r="A3" s="138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32"/>
      <c r="N3" s="132"/>
      <c r="O3" s="132"/>
      <c r="P3" s="132"/>
    </row>
    <row r="4" spans="1:22" x14ac:dyDescent="0.3">
      <c r="A4" s="198" t="s">
        <v>250</v>
      </c>
      <c r="B4" s="199">
        <v>120000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1"/>
      <c r="N4" s="131"/>
      <c r="O4" s="131"/>
      <c r="P4" s="131"/>
    </row>
    <row r="5" spans="1:22" x14ac:dyDescent="0.3">
      <c r="A5" s="198" t="s">
        <v>251</v>
      </c>
      <c r="B5" s="200">
        <v>50000</v>
      </c>
      <c r="C5" s="197"/>
      <c r="D5" s="197"/>
      <c r="E5" s="201"/>
      <c r="F5" s="202"/>
      <c r="G5" s="202"/>
      <c r="H5" s="202"/>
      <c r="I5" s="202"/>
      <c r="J5" s="202"/>
      <c r="K5" s="202"/>
      <c r="L5" s="202"/>
      <c r="M5" s="132"/>
      <c r="N5" s="132"/>
      <c r="O5" s="132"/>
      <c r="P5" s="132"/>
    </row>
    <row r="6" spans="1:22" x14ac:dyDescent="0.3">
      <c r="A6" s="198" t="s">
        <v>252</v>
      </c>
      <c r="B6" s="200">
        <v>2.5</v>
      </c>
      <c r="C6" s="202"/>
      <c r="D6" s="197"/>
      <c r="E6" s="202"/>
      <c r="F6" s="197"/>
      <c r="G6" s="197"/>
      <c r="H6" s="197"/>
      <c r="I6" s="197"/>
      <c r="J6" s="197"/>
      <c r="K6" s="197"/>
      <c r="L6" s="197"/>
      <c r="M6" s="132"/>
      <c r="N6" s="132"/>
      <c r="O6" s="132"/>
      <c r="P6" s="132"/>
    </row>
    <row r="7" spans="1:22" s="131" customFormat="1" x14ac:dyDescent="0.3">
      <c r="A7" s="198" t="s">
        <v>288</v>
      </c>
      <c r="B7" s="203">
        <v>0.03</v>
      </c>
      <c r="C7" s="202"/>
      <c r="D7" s="197"/>
      <c r="E7" s="202"/>
      <c r="F7" s="197"/>
      <c r="G7" s="197"/>
      <c r="H7" s="197"/>
      <c r="I7" s="197"/>
      <c r="J7" s="197"/>
      <c r="K7" s="197"/>
      <c r="L7" s="197"/>
      <c r="M7" s="132"/>
      <c r="N7" s="132"/>
      <c r="O7" s="132"/>
      <c r="P7" s="132"/>
    </row>
    <row r="8" spans="1:22" x14ac:dyDescent="0.3">
      <c r="A8" s="198" t="s">
        <v>253</v>
      </c>
      <c r="B8" s="200">
        <f>B5*B6</f>
        <v>125000</v>
      </c>
      <c r="C8" s="204"/>
      <c r="D8" s="205"/>
      <c r="E8" s="206"/>
      <c r="F8" s="197"/>
      <c r="G8" s="197"/>
      <c r="H8" s="197"/>
      <c r="I8" s="197"/>
      <c r="J8" s="197"/>
      <c r="K8" s="197"/>
      <c r="L8" s="197"/>
      <c r="M8" s="132"/>
      <c r="N8" s="132"/>
      <c r="O8" s="132"/>
      <c r="P8" s="132"/>
    </row>
    <row r="9" spans="1:22" x14ac:dyDescent="0.3">
      <c r="A9" s="198" t="s">
        <v>254</v>
      </c>
      <c r="B9" s="200">
        <f>0.5</f>
        <v>0.5</v>
      </c>
      <c r="C9" s="204"/>
      <c r="D9" s="197"/>
      <c r="E9" s="202"/>
      <c r="F9" s="197"/>
      <c r="G9" s="197"/>
      <c r="H9" s="197"/>
      <c r="I9" s="197"/>
      <c r="J9" s="197"/>
      <c r="K9" s="197"/>
      <c r="L9" s="197"/>
      <c r="M9" s="132"/>
      <c r="N9" s="132"/>
      <c r="O9" s="132"/>
      <c r="P9" s="132"/>
    </row>
    <row r="10" spans="1:22" x14ac:dyDescent="0.3">
      <c r="A10" s="198" t="s">
        <v>289</v>
      </c>
      <c r="B10" s="203">
        <v>0.4</v>
      </c>
      <c r="C10" s="204"/>
      <c r="D10" s="197"/>
      <c r="E10" s="202"/>
      <c r="F10" s="197"/>
      <c r="G10" s="197"/>
      <c r="H10" s="197"/>
      <c r="I10" s="197"/>
      <c r="J10" s="197"/>
      <c r="K10" s="197"/>
      <c r="L10" s="197"/>
      <c r="M10" s="132"/>
      <c r="N10" s="132"/>
      <c r="O10" s="132"/>
      <c r="P10" s="132"/>
    </row>
    <row r="11" spans="1:22" x14ac:dyDescent="0.3">
      <c r="A11" s="198" t="s">
        <v>255</v>
      </c>
      <c r="B11" s="203">
        <v>0.05</v>
      </c>
      <c r="C11" s="204"/>
      <c r="D11" s="197"/>
      <c r="E11" s="202"/>
      <c r="F11" s="197"/>
      <c r="G11" s="197"/>
      <c r="H11" s="197"/>
      <c r="I11" s="197"/>
      <c r="J11" s="197"/>
      <c r="K11" s="197"/>
      <c r="L11" s="197"/>
      <c r="M11" s="132"/>
      <c r="N11" s="132"/>
      <c r="O11" s="132"/>
      <c r="P11" s="132"/>
    </row>
    <row r="12" spans="1:22" x14ac:dyDescent="0.3">
      <c r="A12" s="198" t="s">
        <v>256</v>
      </c>
      <c r="B12" s="200">
        <v>4</v>
      </c>
      <c r="C12" s="207"/>
      <c r="D12" s="197"/>
      <c r="E12" s="202"/>
      <c r="F12" s="197"/>
      <c r="G12" s="197"/>
      <c r="H12" s="197"/>
      <c r="I12" s="197"/>
      <c r="J12" s="197"/>
      <c r="K12" s="197"/>
      <c r="L12" s="197"/>
      <c r="M12" s="132"/>
      <c r="N12" s="132"/>
      <c r="O12" s="132"/>
      <c r="P12" s="132"/>
    </row>
    <row r="13" spans="1:22" x14ac:dyDescent="0.3">
      <c r="A13" s="198" t="s">
        <v>257</v>
      </c>
      <c r="B13" s="200">
        <f>(B4-B5)*B10*B9</f>
        <v>14000</v>
      </c>
      <c r="C13" s="208"/>
      <c r="D13" s="197"/>
      <c r="E13" s="202"/>
      <c r="F13" s="197"/>
      <c r="G13" s="197"/>
      <c r="H13" s="197"/>
      <c r="I13" s="197"/>
      <c r="J13" s="197"/>
      <c r="K13" s="197"/>
      <c r="L13" s="197"/>
      <c r="M13" s="132"/>
      <c r="N13" s="132"/>
      <c r="O13" s="132"/>
      <c r="P13" s="132"/>
    </row>
    <row r="14" spans="1:22" x14ac:dyDescent="0.3">
      <c r="A14" s="198" t="s">
        <v>258</v>
      </c>
      <c r="B14" s="200">
        <v>2</v>
      </c>
      <c r="C14" s="208"/>
      <c r="D14" s="197"/>
      <c r="E14" s="202"/>
      <c r="F14" s="197"/>
      <c r="G14" s="197"/>
      <c r="H14" s="197"/>
      <c r="I14" s="197"/>
      <c r="J14" s="197"/>
      <c r="K14" s="197"/>
      <c r="L14" s="197"/>
      <c r="M14" s="132"/>
      <c r="N14" s="132"/>
      <c r="O14" s="132"/>
      <c r="P14" s="132"/>
    </row>
    <row r="15" spans="1:22" x14ac:dyDescent="0.3">
      <c r="A15" s="198" t="s">
        <v>259</v>
      </c>
      <c r="B15" s="199">
        <f>350*12</f>
        <v>4200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1"/>
      <c r="N15" s="131"/>
      <c r="O15" s="138"/>
      <c r="P15" s="138"/>
      <c r="Q15" s="138"/>
      <c r="R15" s="138"/>
      <c r="S15" s="138"/>
      <c r="T15" s="138"/>
      <c r="U15" s="138"/>
      <c r="V15" s="138"/>
    </row>
    <row r="16" spans="1:22" x14ac:dyDescent="0.3">
      <c r="A16" s="198" t="s">
        <v>260</v>
      </c>
      <c r="B16" s="199">
        <v>2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1"/>
      <c r="N16" s="131"/>
      <c r="O16" s="138"/>
      <c r="P16" s="138"/>
      <c r="Q16" s="138"/>
      <c r="R16" s="138"/>
      <c r="S16" s="138"/>
      <c r="T16" s="138"/>
      <c r="U16" s="138"/>
      <c r="V16" s="138"/>
    </row>
    <row r="17" spans="1:22" x14ac:dyDescent="0.3">
      <c r="A17" s="198" t="s">
        <v>261</v>
      </c>
      <c r="B17" s="199">
        <f>400*12</f>
        <v>4800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1"/>
      <c r="N17" s="131"/>
      <c r="O17" s="227" t="s">
        <v>262</v>
      </c>
      <c r="P17" s="199"/>
      <c r="Q17" s="138"/>
      <c r="R17" s="138"/>
      <c r="S17" s="138"/>
      <c r="T17" s="138"/>
      <c r="U17" s="138"/>
      <c r="V17" s="138"/>
    </row>
    <row r="18" spans="1:22" x14ac:dyDescent="0.3">
      <c r="A18" s="198" t="s">
        <v>263</v>
      </c>
      <c r="B18" s="209">
        <v>6.2700000000000006E-2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1"/>
      <c r="N18" s="131"/>
      <c r="O18" s="199"/>
      <c r="P18" s="199" t="s">
        <v>264</v>
      </c>
      <c r="Q18" s="138"/>
      <c r="R18" s="138"/>
      <c r="S18" s="138"/>
      <c r="T18" s="138"/>
      <c r="U18" s="138"/>
      <c r="V18" s="138"/>
    </row>
    <row r="19" spans="1:22" x14ac:dyDescent="0.3">
      <c r="A19" s="198" t="s">
        <v>265</v>
      </c>
      <c r="B19" s="199">
        <v>10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1"/>
      <c r="N19" s="131"/>
      <c r="O19" s="199"/>
      <c r="P19" s="199" t="s">
        <v>266</v>
      </c>
      <c r="Q19" s="138"/>
      <c r="R19" s="138"/>
      <c r="S19" s="138"/>
      <c r="T19" s="138"/>
      <c r="U19" s="138"/>
      <c r="V19" s="138"/>
    </row>
    <row r="20" spans="1:22" x14ac:dyDescent="0.3">
      <c r="A20" s="198" t="s">
        <v>267</v>
      </c>
      <c r="B20" s="199">
        <v>110000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1"/>
      <c r="N20" s="131"/>
      <c r="O20" s="311" t="s">
        <v>268</v>
      </c>
      <c r="P20" s="311"/>
      <c r="Q20" s="138"/>
      <c r="R20" s="138"/>
      <c r="S20" s="138"/>
      <c r="T20" s="138"/>
      <c r="U20" s="138"/>
      <c r="V20" s="138"/>
    </row>
    <row r="21" spans="1:22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0"/>
      <c r="N21" s="130"/>
      <c r="O21" s="138"/>
      <c r="P21" s="138"/>
      <c r="Q21" s="138"/>
      <c r="R21" s="138"/>
      <c r="S21" s="138"/>
      <c r="T21" s="138"/>
      <c r="U21" s="138"/>
      <c r="V21" s="138"/>
    </row>
    <row r="22" spans="1:22" x14ac:dyDescent="0.3">
      <c r="A22" s="138"/>
      <c r="B22" s="210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133"/>
      <c r="N22" s="133"/>
      <c r="O22" s="211"/>
      <c r="P22" s="211"/>
      <c r="Q22" s="138"/>
      <c r="R22" s="138"/>
      <c r="S22" s="138"/>
      <c r="T22" s="138"/>
      <c r="U22" s="138"/>
      <c r="V22" s="138"/>
    </row>
    <row r="23" spans="1:22" x14ac:dyDescent="0.3">
      <c r="A23" s="138" t="s">
        <v>269</v>
      </c>
      <c r="B23" s="138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133"/>
      <c r="N23" s="133"/>
      <c r="O23" s="211"/>
      <c r="P23" s="211"/>
      <c r="Q23" s="138"/>
      <c r="R23" s="138"/>
      <c r="S23" s="138"/>
      <c r="T23" s="138"/>
      <c r="U23" s="138"/>
      <c r="V23" s="138"/>
    </row>
    <row r="24" spans="1:22" x14ac:dyDescent="0.3">
      <c r="A24" s="212" t="s">
        <v>297</v>
      </c>
      <c r="B24" s="212">
        <v>0</v>
      </c>
      <c r="C24" s="212">
        <v>1</v>
      </c>
      <c r="D24" s="212">
        <v>2</v>
      </c>
      <c r="E24" s="212">
        <v>3</v>
      </c>
      <c r="F24" s="212">
        <v>4</v>
      </c>
      <c r="G24" s="212">
        <v>5</v>
      </c>
      <c r="H24" s="212">
        <v>6</v>
      </c>
      <c r="I24" s="212">
        <v>7</v>
      </c>
      <c r="J24" s="212">
        <v>8</v>
      </c>
      <c r="K24" s="212">
        <v>9</v>
      </c>
      <c r="L24" s="212">
        <v>10</v>
      </c>
      <c r="M24" s="135"/>
      <c r="N24" s="135"/>
      <c r="O24" s="213"/>
      <c r="P24" s="213"/>
      <c r="Q24" s="138"/>
      <c r="R24" s="138"/>
      <c r="S24" s="138"/>
      <c r="T24" s="138"/>
      <c r="U24" s="138"/>
      <c r="V24" s="138"/>
    </row>
    <row r="25" spans="1:22" x14ac:dyDescent="0.3">
      <c r="A25" s="138" t="s">
        <v>270</v>
      </c>
      <c r="B25" s="213"/>
      <c r="C25" s="213">
        <f>($B$4-$B$5)*$B$10</f>
        <v>28000</v>
      </c>
      <c r="D25" s="213">
        <f t="shared" ref="D25:L25" si="0">($B$4-$B$5)*$B$10</f>
        <v>28000</v>
      </c>
      <c r="E25" s="213">
        <f t="shared" si="0"/>
        <v>28000</v>
      </c>
      <c r="F25" s="213">
        <f t="shared" si="0"/>
        <v>28000</v>
      </c>
      <c r="G25" s="213">
        <f t="shared" si="0"/>
        <v>28000</v>
      </c>
      <c r="H25" s="213">
        <f t="shared" si="0"/>
        <v>28000</v>
      </c>
      <c r="I25" s="213">
        <f t="shared" si="0"/>
        <v>28000</v>
      </c>
      <c r="J25" s="213">
        <f t="shared" si="0"/>
        <v>28000</v>
      </c>
      <c r="K25" s="213">
        <f t="shared" si="0"/>
        <v>28000</v>
      </c>
      <c r="L25" s="213">
        <f t="shared" si="0"/>
        <v>28000</v>
      </c>
      <c r="M25" s="135"/>
      <c r="N25" s="135"/>
      <c r="O25" s="213"/>
      <c r="P25" s="213"/>
      <c r="Q25" s="138"/>
      <c r="R25" s="138"/>
      <c r="S25" s="138"/>
      <c r="T25" s="138"/>
      <c r="U25" s="138"/>
      <c r="V25" s="138"/>
    </row>
    <row r="26" spans="1:22" x14ac:dyDescent="0.3">
      <c r="A26" s="138" t="s">
        <v>271</v>
      </c>
      <c r="B26" s="213"/>
      <c r="C26" s="213">
        <f>$B$9</f>
        <v>0.5</v>
      </c>
      <c r="D26" s="213">
        <f t="shared" ref="D26:L26" si="1">$B$9</f>
        <v>0.5</v>
      </c>
      <c r="E26" s="213">
        <f t="shared" si="1"/>
        <v>0.5</v>
      </c>
      <c r="F26" s="213">
        <f t="shared" si="1"/>
        <v>0.5</v>
      </c>
      <c r="G26" s="213">
        <f t="shared" si="1"/>
        <v>0.5</v>
      </c>
      <c r="H26" s="213">
        <f t="shared" si="1"/>
        <v>0.5</v>
      </c>
      <c r="I26" s="213">
        <f t="shared" si="1"/>
        <v>0.5</v>
      </c>
      <c r="J26" s="213">
        <f t="shared" si="1"/>
        <v>0.5</v>
      </c>
      <c r="K26" s="213">
        <f t="shared" si="1"/>
        <v>0.5</v>
      </c>
      <c r="L26" s="213">
        <f t="shared" si="1"/>
        <v>0.5</v>
      </c>
      <c r="M26" s="135"/>
      <c r="N26" s="135"/>
      <c r="O26" s="213"/>
      <c r="P26" s="213"/>
      <c r="Q26" s="138"/>
      <c r="R26" s="138"/>
      <c r="S26" s="138"/>
      <c r="T26" s="138"/>
      <c r="U26" s="138"/>
      <c r="V26" s="138"/>
    </row>
    <row r="27" spans="1:22" x14ac:dyDescent="0.3">
      <c r="A27" s="138" t="s">
        <v>287</v>
      </c>
      <c r="B27" s="213"/>
      <c r="C27" s="213">
        <f>C25*C26</f>
        <v>14000</v>
      </c>
      <c r="D27" s="213">
        <f t="shared" ref="D27:L27" si="2">D25*D26</f>
        <v>14000</v>
      </c>
      <c r="E27" s="213">
        <f t="shared" si="2"/>
        <v>14000</v>
      </c>
      <c r="F27" s="213">
        <f t="shared" si="2"/>
        <v>14000</v>
      </c>
      <c r="G27" s="213">
        <f t="shared" si="2"/>
        <v>14000</v>
      </c>
      <c r="H27" s="213">
        <f t="shared" si="2"/>
        <v>14000</v>
      </c>
      <c r="I27" s="213">
        <f t="shared" si="2"/>
        <v>14000</v>
      </c>
      <c r="J27" s="213">
        <f t="shared" si="2"/>
        <v>14000</v>
      </c>
      <c r="K27" s="213">
        <f t="shared" si="2"/>
        <v>14000</v>
      </c>
      <c r="L27" s="213">
        <f t="shared" si="2"/>
        <v>14000</v>
      </c>
      <c r="M27" s="135"/>
      <c r="N27" s="135"/>
      <c r="O27" s="213"/>
      <c r="P27" s="213"/>
      <c r="Q27" s="138"/>
      <c r="R27" s="138"/>
      <c r="S27" s="138"/>
      <c r="T27" s="138"/>
      <c r="U27" s="138"/>
      <c r="V27" s="138"/>
    </row>
    <row r="28" spans="1:22" x14ac:dyDescent="0.3">
      <c r="A28" s="138" t="s">
        <v>272</v>
      </c>
      <c r="B28" s="213"/>
      <c r="C28" s="213">
        <f>$B$8</f>
        <v>125000</v>
      </c>
      <c r="D28" s="213">
        <f>C28*(1+$B$7)</f>
        <v>128750</v>
      </c>
      <c r="E28" s="213">
        <f t="shared" ref="E28:L28" si="3">D28*(1+$B$7)</f>
        <v>132612.5</v>
      </c>
      <c r="F28" s="213">
        <f t="shared" si="3"/>
        <v>136590.875</v>
      </c>
      <c r="G28" s="213">
        <f t="shared" si="3"/>
        <v>140688.60125000001</v>
      </c>
      <c r="H28" s="213">
        <f t="shared" si="3"/>
        <v>144909.2592875</v>
      </c>
      <c r="I28" s="213">
        <f t="shared" si="3"/>
        <v>149256.53706612499</v>
      </c>
      <c r="J28" s="213">
        <f t="shared" si="3"/>
        <v>153734.23317810876</v>
      </c>
      <c r="K28" s="213">
        <f t="shared" si="3"/>
        <v>158346.26017345203</v>
      </c>
      <c r="L28" s="213">
        <f t="shared" si="3"/>
        <v>163096.64797865559</v>
      </c>
      <c r="M28" s="135"/>
      <c r="N28" s="135"/>
      <c r="O28" s="213"/>
      <c r="P28" s="213"/>
      <c r="Q28" s="138"/>
      <c r="R28" s="138"/>
      <c r="S28" s="138"/>
      <c r="T28" s="138"/>
      <c r="U28" s="138"/>
      <c r="V28" s="138"/>
    </row>
    <row r="29" spans="1:22" x14ac:dyDescent="0.3">
      <c r="A29" s="138" t="s">
        <v>273</v>
      </c>
      <c r="B29" s="138"/>
      <c r="C29" s="138">
        <f>-$B$15*$B$14</f>
        <v>-8400</v>
      </c>
      <c r="D29" s="138">
        <f t="shared" ref="D29:L29" si="4">-$B$15*$B$14</f>
        <v>-8400</v>
      </c>
      <c r="E29" s="138">
        <f t="shared" si="4"/>
        <v>-8400</v>
      </c>
      <c r="F29" s="138">
        <f t="shared" si="4"/>
        <v>-8400</v>
      </c>
      <c r="G29" s="138">
        <f t="shared" si="4"/>
        <v>-8400</v>
      </c>
      <c r="H29" s="138">
        <f t="shared" si="4"/>
        <v>-8400</v>
      </c>
      <c r="I29" s="138">
        <f t="shared" si="4"/>
        <v>-8400</v>
      </c>
      <c r="J29" s="138">
        <f t="shared" si="4"/>
        <v>-8400</v>
      </c>
      <c r="K29" s="138">
        <f t="shared" si="4"/>
        <v>-8400</v>
      </c>
      <c r="L29" s="138">
        <f t="shared" si="4"/>
        <v>-8400</v>
      </c>
      <c r="M29" s="131"/>
      <c r="N29" s="131"/>
      <c r="O29" s="138"/>
      <c r="P29" s="138"/>
      <c r="Q29" s="138"/>
      <c r="R29" s="138"/>
      <c r="S29" s="138"/>
      <c r="T29" s="138"/>
      <c r="U29" s="138"/>
      <c r="V29" s="138"/>
    </row>
    <row r="30" spans="1:22" x14ac:dyDescent="0.3">
      <c r="A30" s="138" t="s">
        <v>274</v>
      </c>
      <c r="B30" s="138"/>
      <c r="C30" s="138">
        <f>-$B$17*$B$16</f>
        <v>-9600</v>
      </c>
      <c r="D30" s="138">
        <f t="shared" ref="D30:L30" si="5">-$B$17*$B$16</f>
        <v>-9600</v>
      </c>
      <c r="E30" s="138">
        <f t="shared" si="5"/>
        <v>-9600</v>
      </c>
      <c r="F30" s="138">
        <f t="shared" si="5"/>
        <v>-9600</v>
      </c>
      <c r="G30" s="138">
        <f t="shared" si="5"/>
        <v>-9600</v>
      </c>
      <c r="H30" s="138">
        <f t="shared" si="5"/>
        <v>-9600</v>
      </c>
      <c r="I30" s="138">
        <f t="shared" si="5"/>
        <v>-9600</v>
      </c>
      <c r="J30" s="138">
        <f t="shared" si="5"/>
        <v>-9600</v>
      </c>
      <c r="K30" s="138">
        <f t="shared" si="5"/>
        <v>-9600</v>
      </c>
      <c r="L30" s="138">
        <f t="shared" si="5"/>
        <v>-9600</v>
      </c>
      <c r="M30" s="131"/>
      <c r="N30" s="131"/>
      <c r="O30" s="138"/>
      <c r="P30" s="138"/>
      <c r="Q30" s="138"/>
      <c r="R30" s="138"/>
      <c r="S30" s="138"/>
      <c r="T30" s="138"/>
      <c r="U30" s="138"/>
      <c r="V30" s="138"/>
    </row>
    <row r="31" spans="1:22" x14ac:dyDescent="0.3">
      <c r="A31" s="138" t="s">
        <v>275</v>
      </c>
      <c r="B31" s="138"/>
      <c r="C31" s="213">
        <f>-17000</f>
        <v>-17000</v>
      </c>
      <c r="D31" s="213">
        <f t="shared" ref="D31:L31" si="6">-17000</f>
        <v>-17000</v>
      </c>
      <c r="E31" s="213">
        <f t="shared" si="6"/>
        <v>-17000</v>
      </c>
      <c r="F31" s="213">
        <f t="shared" si="6"/>
        <v>-17000</v>
      </c>
      <c r="G31" s="213">
        <f t="shared" si="6"/>
        <v>-17000</v>
      </c>
      <c r="H31" s="213">
        <f t="shared" si="6"/>
        <v>-17000</v>
      </c>
      <c r="I31" s="213">
        <f t="shared" si="6"/>
        <v>-17000</v>
      </c>
      <c r="J31" s="213">
        <f t="shared" si="6"/>
        <v>-17000</v>
      </c>
      <c r="K31" s="213">
        <f t="shared" si="6"/>
        <v>-17000</v>
      </c>
      <c r="L31" s="213">
        <f t="shared" si="6"/>
        <v>-17000</v>
      </c>
      <c r="M31" s="131"/>
      <c r="N31" s="131"/>
      <c r="O31" s="138"/>
      <c r="P31" s="138"/>
      <c r="Q31" s="138"/>
      <c r="R31" s="138"/>
      <c r="S31" s="138"/>
      <c r="T31" s="138"/>
      <c r="U31" s="138"/>
      <c r="V31" s="138"/>
    </row>
    <row r="32" spans="1:22" x14ac:dyDescent="0.3">
      <c r="A32" s="138" t="s">
        <v>291</v>
      </c>
      <c r="B32" s="138"/>
      <c r="C32" s="213">
        <v>-40000</v>
      </c>
      <c r="D32" s="213">
        <v>-40000</v>
      </c>
      <c r="E32" s="213">
        <v>-40000</v>
      </c>
      <c r="F32" s="213">
        <v>-40000</v>
      </c>
      <c r="G32" s="213">
        <v>-40000</v>
      </c>
      <c r="H32" s="213">
        <v>-40000</v>
      </c>
      <c r="I32" s="213">
        <v>-40000</v>
      </c>
      <c r="J32" s="213">
        <v>-40000</v>
      </c>
      <c r="K32" s="213">
        <v>-40000</v>
      </c>
      <c r="L32" s="213">
        <v>-40000</v>
      </c>
      <c r="M32" s="131"/>
      <c r="N32" s="134"/>
      <c r="O32" s="140"/>
      <c r="P32" s="140"/>
      <c r="Q32" s="138"/>
      <c r="R32" s="138"/>
      <c r="S32" s="138"/>
      <c r="T32" s="138"/>
      <c r="U32" s="138"/>
      <c r="V32" s="138"/>
    </row>
    <row r="33" spans="1:22" x14ac:dyDescent="0.3">
      <c r="A33" s="138" t="s">
        <v>276</v>
      </c>
      <c r="B33" s="138"/>
      <c r="C33" s="213">
        <v>-35000</v>
      </c>
      <c r="D33" s="213">
        <v>-35000</v>
      </c>
      <c r="E33" s="213">
        <v>-35000</v>
      </c>
      <c r="F33" s="213">
        <v>-35000</v>
      </c>
      <c r="G33" s="213">
        <v>-35000</v>
      </c>
      <c r="H33" s="213">
        <v>-35000</v>
      </c>
      <c r="I33" s="213">
        <v>-35000</v>
      </c>
      <c r="J33" s="213">
        <v>-35000</v>
      </c>
      <c r="K33" s="213">
        <v>-35000</v>
      </c>
      <c r="L33" s="213">
        <v>-35000</v>
      </c>
      <c r="M33" s="131"/>
      <c r="N33" s="131"/>
      <c r="O33" s="138"/>
      <c r="P33" s="138"/>
      <c r="Q33" s="138"/>
      <c r="R33" s="138"/>
      <c r="S33" s="138"/>
      <c r="T33" s="138"/>
      <c r="U33" s="138"/>
      <c r="V33" s="138"/>
    </row>
    <row r="34" spans="1:22" x14ac:dyDescent="0.3">
      <c r="A34" s="138" t="s">
        <v>277</v>
      </c>
      <c r="B34" s="138">
        <f>-B20</f>
        <v>-110000</v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131"/>
      <c r="N34" s="131"/>
      <c r="O34" s="138"/>
      <c r="P34" s="138"/>
      <c r="Q34" s="138"/>
      <c r="R34" s="138"/>
      <c r="S34" s="138"/>
      <c r="T34" s="138"/>
      <c r="U34" s="138"/>
      <c r="V34" s="138"/>
    </row>
    <row r="35" spans="1:22" x14ac:dyDescent="0.3">
      <c r="A35" s="138"/>
      <c r="B35" s="138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131"/>
      <c r="N35" s="131"/>
      <c r="O35" s="138"/>
      <c r="P35" s="138"/>
      <c r="Q35" s="138"/>
      <c r="R35" s="138"/>
      <c r="S35" s="138"/>
      <c r="T35" s="138"/>
      <c r="U35" s="138"/>
      <c r="V35" s="138"/>
    </row>
    <row r="36" spans="1:22" x14ac:dyDescent="0.3">
      <c r="A36" s="214" t="s">
        <v>278</v>
      </c>
      <c r="B36" s="215">
        <f t="shared" ref="B36:L36" si="7">SUM(B27:B34)</f>
        <v>-110000</v>
      </c>
      <c r="C36" s="215">
        <f>SUM(C27:C34)</f>
        <v>29000</v>
      </c>
      <c r="D36" s="215">
        <f t="shared" si="7"/>
        <v>32750</v>
      </c>
      <c r="E36" s="215">
        <f t="shared" si="7"/>
        <v>36612.5</v>
      </c>
      <c r="F36" s="215">
        <f t="shared" si="7"/>
        <v>40590.875</v>
      </c>
      <c r="G36" s="215">
        <f t="shared" si="7"/>
        <v>44688.601250000007</v>
      </c>
      <c r="H36" s="215">
        <f t="shared" si="7"/>
        <v>48909.259287499997</v>
      </c>
      <c r="I36" s="215">
        <f t="shared" si="7"/>
        <v>53256.537066124991</v>
      </c>
      <c r="J36" s="215">
        <f t="shared" si="7"/>
        <v>57734.233178108756</v>
      </c>
      <c r="K36" s="215">
        <f t="shared" si="7"/>
        <v>62346.260173452029</v>
      </c>
      <c r="L36" s="215">
        <f t="shared" si="7"/>
        <v>67096.647978655586</v>
      </c>
      <c r="M36" s="131"/>
      <c r="N36" s="131"/>
      <c r="O36" s="138"/>
      <c r="P36" s="138"/>
      <c r="Q36" s="138"/>
      <c r="R36" s="138"/>
      <c r="S36" s="138"/>
      <c r="T36" s="138"/>
      <c r="U36" s="138"/>
      <c r="V36" s="138"/>
    </row>
    <row r="37" spans="1:22" x14ac:dyDescent="0.3">
      <c r="A37" s="216" t="s">
        <v>279</v>
      </c>
      <c r="B37" s="216">
        <f>B36</f>
        <v>-110000</v>
      </c>
      <c r="C37" s="217">
        <f>B37+C36</f>
        <v>-81000</v>
      </c>
      <c r="D37" s="217">
        <f t="shared" ref="D37:L37" si="8">C37+D36</f>
        <v>-48250</v>
      </c>
      <c r="E37" s="217">
        <f t="shared" si="8"/>
        <v>-11637.5</v>
      </c>
      <c r="F37" s="217">
        <f t="shared" si="8"/>
        <v>28953.375</v>
      </c>
      <c r="G37" s="217">
        <f t="shared" si="8"/>
        <v>73641.976250000007</v>
      </c>
      <c r="H37" s="217">
        <f t="shared" si="8"/>
        <v>122551.2355375</v>
      </c>
      <c r="I37" s="217">
        <f t="shared" si="8"/>
        <v>175807.772603625</v>
      </c>
      <c r="J37" s="217">
        <f t="shared" si="8"/>
        <v>233542.00578173375</v>
      </c>
      <c r="K37" s="217">
        <f t="shared" si="8"/>
        <v>295888.26595518575</v>
      </c>
      <c r="L37" s="217">
        <f t="shared" si="8"/>
        <v>362984.91393384134</v>
      </c>
      <c r="M37" s="131"/>
      <c r="N37" s="131"/>
      <c r="O37" s="131"/>
      <c r="P37" s="131"/>
    </row>
    <row r="38" spans="1:22" x14ac:dyDescent="0.3">
      <c r="A38" s="216" t="s">
        <v>280</v>
      </c>
      <c r="B38" s="218"/>
      <c r="C38" s="219">
        <f t="shared" ref="C38:L38" si="9">C36/(1+$B$18)^C24</f>
        <v>27288.980897713373</v>
      </c>
      <c r="D38" s="219">
        <f t="shared" si="9"/>
        <v>28999.462150738782</v>
      </c>
      <c r="E38" s="219">
        <f t="shared" si="9"/>
        <v>30506.848334436159</v>
      </c>
      <c r="F38" s="219">
        <f t="shared" si="9"/>
        <v>31826.266202630253</v>
      </c>
      <c r="G38" s="219">
        <f t="shared" si="9"/>
        <v>32971.853277355978</v>
      </c>
      <c r="H38" s="219">
        <f t="shared" si="9"/>
        <v>33956.819191044116</v>
      </c>
      <c r="I38" s="219">
        <f t="shared" si="9"/>
        <v>34793.503317877781</v>
      </c>
      <c r="J38" s="219">
        <f t="shared" si="9"/>
        <v>35493.428916079414</v>
      </c>
      <c r="K38" s="219">
        <f t="shared" si="9"/>
        <v>36067.353989717754</v>
      </c>
      <c r="L38" s="219">
        <f t="shared" si="9"/>
        <v>36525.319066232994</v>
      </c>
      <c r="M38" s="131"/>
      <c r="N38" s="131"/>
      <c r="O38" s="131"/>
      <c r="P38" s="131"/>
    </row>
    <row r="39" spans="1:22" x14ac:dyDescent="0.3">
      <c r="A39" s="216" t="s">
        <v>281</v>
      </c>
      <c r="B39" s="218">
        <f>B34</f>
        <v>-110000</v>
      </c>
      <c r="C39" s="220">
        <f>B39+C38</f>
        <v>-82711.019102286635</v>
      </c>
      <c r="D39" s="220">
        <f t="shared" ref="D39:L39" si="10">C39+D38</f>
        <v>-53711.556951547856</v>
      </c>
      <c r="E39" s="220">
        <f t="shared" si="10"/>
        <v>-23204.708617111697</v>
      </c>
      <c r="F39" s="220">
        <f t="shared" si="10"/>
        <v>8621.5575855185562</v>
      </c>
      <c r="G39" s="220">
        <f t="shared" si="10"/>
        <v>41593.410862874531</v>
      </c>
      <c r="H39" s="220">
        <f t="shared" si="10"/>
        <v>75550.23005391864</v>
      </c>
      <c r="I39" s="220">
        <f t="shared" si="10"/>
        <v>110343.73337179642</v>
      </c>
      <c r="J39" s="220">
        <f t="shared" si="10"/>
        <v>145837.16228787584</v>
      </c>
      <c r="K39" s="220">
        <f t="shared" si="10"/>
        <v>181904.51627759359</v>
      </c>
      <c r="L39" s="220">
        <f t="shared" si="10"/>
        <v>218429.83534382659</v>
      </c>
      <c r="M39" s="131"/>
      <c r="N39" s="131"/>
      <c r="O39" s="131"/>
      <c r="P39" s="131"/>
    </row>
    <row r="40" spans="1:22" x14ac:dyDescent="0.3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2"/>
      <c r="N40" s="132"/>
      <c r="O40" s="132"/>
      <c r="P40" s="132"/>
    </row>
    <row r="41" spans="1:22" x14ac:dyDescent="0.3">
      <c r="A41" s="221" t="s">
        <v>282</v>
      </c>
      <c r="B41" s="222">
        <f>SUM(C38:L38)</f>
        <v>328429.83534382656</v>
      </c>
      <c r="C41" s="205"/>
      <c r="D41" s="201"/>
      <c r="E41" s="197"/>
      <c r="F41" s="197"/>
      <c r="G41" s="197"/>
      <c r="H41" s="197"/>
      <c r="I41" s="197"/>
      <c r="J41" s="197"/>
      <c r="K41" s="197"/>
      <c r="L41" s="197"/>
      <c r="M41" s="132"/>
      <c r="N41" s="132"/>
      <c r="O41" s="132"/>
      <c r="P41" s="132"/>
    </row>
    <row r="42" spans="1:22" x14ac:dyDescent="0.3">
      <c r="A42" s="221" t="s">
        <v>283</v>
      </c>
      <c r="B42" s="223">
        <v>4</v>
      </c>
      <c r="C42" s="224"/>
      <c r="D42" s="197"/>
      <c r="E42" s="197"/>
      <c r="F42" s="197"/>
      <c r="G42" s="197"/>
      <c r="H42" s="197"/>
      <c r="I42" s="197"/>
      <c r="J42" s="197"/>
      <c r="K42" s="197"/>
      <c r="L42" s="197"/>
      <c r="M42" s="131"/>
      <c r="N42" s="131"/>
      <c r="O42" s="131"/>
      <c r="P42" s="131"/>
    </row>
    <row r="43" spans="1:22" x14ac:dyDescent="0.3">
      <c r="A43" s="221" t="s">
        <v>284</v>
      </c>
      <c r="B43" s="221">
        <v>4</v>
      </c>
      <c r="C43" s="140"/>
      <c r="D43" s="138"/>
      <c r="E43" s="138"/>
      <c r="F43" s="138"/>
      <c r="G43" s="138"/>
      <c r="H43" s="138"/>
      <c r="I43" s="138"/>
      <c r="J43" s="138"/>
      <c r="K43" s="138"/>
      <c r="L43" s="138"/>
      <c r="M43" s="132"/>
      <c r="N43" s="132"/>
      <c r="O43" s="132"/>
      <c r="P43" s="132"/>
    </row>
    <row r="44" spans="1:22" x14ac:dyDescent="0.3">
      <c r="A44" s="221" t="s">
        <v>285</v>
      </c>
      <c r="B44" s="225">
        <f>IRR(B36:L36)</f>
        <v>0.33066656795429217</v>
      </c>
      <c r="C44" s="205"/>
      <c r="D44" s="197"/>
      <c r="E44" s="197"/>
      <c r="F44" s="197"/>
      <c r="G44" s="197"/>
      <c r="H44" s="197"/>
      <c r="I44" s="197"/>
      <c r="J44" s="197"/>
      <c r="K44" s="197"/>
      <c r="L44" s="197"/>
      <c r="M44" s="132"/>
      <c r="N44" s="132"/>
      <c r="O44" s="132"/>
      <c r="P44" s="132"/>
    </row>
    <row r="45" spans="1:22" x14ac:dyDescent="0.3">
      <c r="A45" s="221" t="s">
        <v>286</v>
      </c>
      <c r="B45" s="226">
        <f>1+B41/(-B34)</f>
        <v>3.9857257758529689</v>
      </c>
      <c r="C45" s="205"/>
      <c r="D45" s="197"/>
      <c r="E45" s="197"/>
      <c r="F45" s="197"/>
      <c r="G45" s="197"/>
      <c r="H45" s="197"/>
      <c r="I45" s="197"/>
      <c r="J45" s="197"/>
      <c r="K45" s="197"/>
      <c r="L45" s="197"/>
      <c r="M45" s="131"/>
      <c r="N45" s="131"/>
      <c r="O45" s="131"/>
      <c r="P45" s="131"/>
    </row>
    <row r="46" spans="1:22" x14ac:dyDescent="0.3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0"/>
      <c r="N46" s="130"/>
      <c r="O46" s="130"/>
      <c r="P46" s="130"/>
    </row>
    <row r="47" spans="1:22" x14ac:dyDescent="0.3">
      <c r="A47" s="140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1"/>
      <c r="N47" s="131"/>
      <c r="O47" s="131"/>
      <c r="P47" s="131"/>
    </row>
    <row r="48" spans="1:22" x14ac:dyDescent="0.3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</row>
    <row r="49" spans="1:12" x14ac:dyDescent="0.3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</row>
    <row r="50" spans="1:12" x14ac:dyDescent="0.3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</row>
    <row r="51" spans="1:12" x14ac:dyDescent="0.3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</row>
    <row r="52" spans="1:12" x14ac:dyDescent="0.3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</row>
    <row r="53" spans="1:12" x14ac:dyDescent="0.3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</row>
    <row r="54" spans="1:12" x14ac:dyDescent="0.3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</row>
    <row r="55" spans="1:12" x14ac:dyDescent="0.3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</row>
    <row r="56" spans="1:12" x14ac:dyDescent="0.3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</row>
    <row r="57" spans="1:12" x14ac:dyDescent="0.3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</row>
    <row r="58" spans="1:12" x14ac:dyDescent="0.3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</row>
    <row r="59" spans="1:12" x14ac:dyDescent="0.3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</row>
    <row r="60" spans="1:12" x14ac:dyDescent="0.3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</row>
    <row r="61" spans="1:12" x14ac:dyDescent="0.3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</row>
    <row r="62" spans="1:12" x14ac:dyDescent="0.3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</row>
    <row r="63" spans="1:12" x14ac:dyDescent="0.3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</row>
    <row r="64" spans="1:12" x14ac:dyDescent="0.3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</row>
    <row r="65" spans="1:12" x14ac:dyDescent="0.3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</row>
    <row r="66" spans="1:12" x14ac:dyDescent="0.3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</row>
    <row r="67" spans="1:12" x14ac:dyDescent="0.3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</row>
    <row r="68" spans="1:12" x14ac:dyDescent="0.3">
      <c r="A68" s="138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</row>
    <row r="69" spans="1:12" x14ac:dyDescent="0.3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</row>
    <row r="70" spans="1:12" x14ac:dyDescent="0.3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</row>
    <row r="71" spans="1:12" x14ac:dyDescent="0.3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</row>
    <row r="72" spans="1:12" x14ac:dyDescent="0.3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</row>
    <row r="73" spans="1:12" x14ac:dyDescent="0.3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</row>
    <row r="74" spans="1:12" x14ac:dyDescent="0.3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</row>
    <row r="75" spans="1:12" x14ac:dyDescent="0.3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</row>
    <row r="76" spans="1:12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</row>
    <row r="77" spans="1:12" x14ac:dyDescent="0.3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</row>
    <row r="78" spans="1:12" x14ac:dyDescent="0.3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</row>
    <row r="79" spans="1:12" x14ac:dyDescent="0.3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</row>
    <row r="80" spans="1:12" x14ac:dyDescent="0.3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</row>
    <row r="81" spans="1:12" x14ac:dyDescent="0.3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</row>
    <row r="82" spans="1:12" x14ac:dyDescent="0.3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</row>
    <row r="83" spans="1:12" x14ac:dyDescent="0.3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</row>
    <row r="84" spans="1:12" x14ac:dyDescent="0.3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</row>
    <row r="85" spans="1:12" x14ac:dyDescent="0.3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</row>
    <row r="86" spans="1:12" x14ac:dyDescent="0.3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</row>
    <row r="87" spans="1:12" x14ac:dyDescent="0.3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</row>
    <row r="88" spans="1:12" x14ac:dyDescent="0.3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</row>
    <row r="89" spans="1:12" x14ac:dyDescent="0.3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</row>
    <row r="90" spans="1:12" x14ac:dyDescent="0.3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</row>
    <row r="91" spans="1:12" x14ac:dyDescent="0.3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</row>
    <row r="92" spans="1:12" x14ac:dyDescent="0.3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</row>
    <row r="93" spans="1:12" x14ac:dyDescent="0.3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</row>
    <row r="94" spans="1:12" x14ac:dyDescent="0.3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</row>
    <row r="95" spans="1:12" x14ac:dyDescent="0.3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</row>
    <row r="96" spans="1:12" x14ac:dyDescent="0.3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</row>
    <row r="97" spans="1:12" x14ac:dyDescent="0.3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</row>
    <row r="98" spans="1:12" x14ac:dyDescent="0.3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</row>
    <row r="99" spans="1:12" x14ac:dyDescent="0.3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</row>
    <row r="100" spans="1:12" x14ac:dyDescent="0.3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</row>
    <row r="101" spans="1:12" x14ac:dyDescent="0.3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</row>
    <row r="102" spans="1:12" x14ac:dyDescent="0.3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</row>
    <row r="103" spans="1:12" x14ac:dyDescent="0.3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</row>
    <row r="104" spans="1:12" x14ac:dyDescent="0.3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</row>
    <row r="105" spans="1:12" x14ac:dyDescent="0.3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</row>
    <row r="106" spans="1:12" x14ac:dyDescent="0.3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</row>
    <row r="107" spans="1:12" x14ac:dyDescent="0.3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</row>
    <row r="108" spans="1:12" x14ac:dyDescent="0.3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</row>
    <row r="109" spans="1:12" x14ac:dyDescent="0.3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</row>
    <row r="110" spans="1:12" x14ac:dyDescent="0.3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</row>
    <row r="111" spans="1:12" x14ac:dyDescent="0.3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</row>
    <row r="112" spans="1:12" x14ac:dyDescent="0.3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</row>
    <row r="113" spans="1:12" x14ac:dyDescent="0.3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</row>
    <row r="114" spans="1:12" x14ac:dyDescent="0.3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</row>
    <row r="115" spans="1:12" x14ac:dyDescent="0.3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</row>
    <row r="116" spans="1:12" x14ac:dyDescent="0.3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</row>
    <row r="117" spans="1:12" x14ac:dyDescent="0.3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</row>
    <row r="118" spans="1:12" x14ac:dyDescent="0.3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</row>
    <row r="119" spans="1:12" x14ac:dyDescent="0.3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</row>
    <row r="120" spans="1:12" x14ac:dyDescent="0.3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</row>
    <row r="121" spans="1:12" x14ac:dyDescent="0.3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</row>
    <row r="122" spans="1:12" x14ac:dyDescent="0.3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</row>
    <row r="123" spans="1:12" x14ac:dyDescent="0.3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</row>
    <row r="124" spans="1:12" x14ac:dyDescent="0.3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</row>
    <row r="125" spans="1:12" x14ac:dyDescent="0.3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</row>
    <row r="126" spans="1:12" x14ac:dyDescent="0.3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</row>
    <row r="127" spans="1:12" x14ac:dyDescent="0.3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</row>
    <row r="128" spans="1:12" x14ac:dyDescent="0.3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</row>
    <row r="129" spans="1:12" x14ac:dyDescent="0.3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</row>
    <row r="130" spans="1:12" x14ac:dyDescent="0.3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</row>
    <row r="131" spans="1:12" x14ac:dyDescent="0.3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</row>
    <row r="132" spans="1:12" x14ac:dyDescent="0.3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</row>
    <row r="133" spans="1:12" x14ac:dyDescent="0.3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</row>
    <row r="134" spans="1:12" x14ac:dyDescent="0.3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</row>
    <row r="135" spans="1:12" x14ac:dyDescent="0.3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</row>
    <row r="136" spans="1:12" x14ac:dyDescent="0.3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</row>
    <row r="137" spans="1:12" x14ac:dyDescent="0.3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</row>
    <row r="138" spans="1:12" x14ac:dyDescent="0.3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</row>
    <row r="139" spans="1:12" x14ac:dyDescent="0.3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</row>
    <row r="140" spans="1:12" x14ac:dyDescent="0.3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</row>
    <row r="141" spans="1:12" x14ac:dyDescent="0.3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</row>
    <row r="142" spans="1:12" x14ac:dyDescent="0.3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</row>
    <row r="143" spans="1:12" x14ac:dyDescent="0.3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</row>
    <row r="144" spans="1:12" x14ac:dyDescent="0.3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</row>
    <row r="145" spans="1:12" x14ac:dyDescent="0.3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</row>
    <row r="146" spans="1:12" x14ac:dyDescent="0.3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</row>
    <row r="147" spans="1:12" x14ac:dyDescent="0.3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</row>
    <row r="148" spans="1:12" x14ac:dyDescent="0.3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</row>
    <row r="149" spans="1:12" x14ac:dyDescent="0.3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</row>
    <row r="150" spans="1:12" x14ac:dyDescent="0.3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</row>
    <row r="151" spans="1:12" x14ac:dyDescent="0.3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</row>
    <row r="152" spans="1:12" x14ac:dyDescent="0.3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</row>
    <row r="153" spans="1:12" x14ac:dyDescent="0.3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</row>
    <row r="154" spans="1:12" x14ac:dyDescent="0.3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</row>
    <row r="155" spans="1:12" x14ac:dyDescent="0.3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</row>
    <row r="156" spans="1:12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</row>
    <row r="157" spans="1:12" x14ac:dyDescent="0.3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</row>
    <row r="158" spans="1:12" x14ac:dyDescent="0.3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</row>
    <row r="159" spans="1:12" x14ac:dyDescent="0.3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</row>
    <row r="160" spans="1:12" x14ac:dyDescent="0.3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</row>
    <row r="161" spans="1:12" x14ac:dyDescent="0.3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</row>
    <row r="162" spans="1:12" x14ac:dyDescent="0.3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</row>
    <row r="163" spans="1:12" x14ac:dyDescent="0.3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</row>
    <row r="164" spans="1:12" x14ac:dyDescent="0.3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</row>
    <row r="165" spans="1:12" x14ac:dyDescent="0.3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</row>
    <row r="166" spans="1:12" x14ac:dyDescent="0.3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</row>
    <row r="167" spans="1:12" x14ac:dyDescent="0.3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</row>
    <row r="168" spans="1:12" x14ac:dyDescent="0.3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</row>
    <row r="169" spans="1:12" x14ac:dyDescent="0.3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</row>
    <row r="170" spans="1:12" x14ac:dyDescent="0.3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</row>
    <row r="171" spans="1:12" x14ac:dyDescent="0.3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</row>
    <row r="172" spans="1:12" x14ac:dyDescent="0.3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</row>
    <row r="173" spans="1:12" x14ac:dyDescent="0.3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</row>
    <row r="174" spans="1:12" x14ac:dyDescent="0.3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</row>
    <row r="175" spans="1:12" x14ac:dyDescent="0.3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</row>
    <row r="176" spans="1:12" x14ac:dyDescent="0.3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</row>
    <row r="177" spans="1:12" x14ac:dyDescent="0.3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</row>
    <row r="178" spans="1:12" x14ac:dyDescent="0.3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</row>
    <row r="179" spans="1:12" x14ac:dyDescent="0.3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</row>
    <row r="180" spans="1:12" x14ac:dyDescent="0.3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</row>
    <row r="181" spans="1:12" x14ac:dyDescent="0.3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</row>
    <row r="182" spans="1:12" x14ac:dyDescent="0.3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</row>
    <row r="183" spans="1:12" x14ac:dyDescent="0.3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</row>
    <row r="184" spans="1:12" x14ac:dyDescent="0.3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</row>
    <row r="185" spans="1:12" x14ac:dyDescent="0.3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</row>
    <row r="186" spans="1:12" x14ac:dyDescent="0.3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</row>
    <row r="187" spans="1:12" x14ac:dyDescent="0.3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</row>
    <row r="188" spans="1:12" x14ac:dyDescent="0.3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</row>
    <row r="189" spans="1:12" x14ac:dyDescent="0.3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</row>
    <row r="190" spans="1:12" x14ac:dyDescent="0.3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</row>
    <row r="191" spans="1:12" x14ac:dyDescent="0.3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</row>
  </sheetData>
  <mergeCells count="1">
    <mergeCell ref="O20:P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Projektna povelja</vt:lpstr>
      <vt:lpstr>Registar stejkholdera</vt:lpstr>
      <vt:lpstr>WBS</vt:lpstr>
      <vt:lpstr>Plan upravljanja rizicima</vt:lpstr>
      <vt:lpstr>Plan budžeta</vt:lpstr>
      <vt:lpstr>Finalni izveštaj</vt:lpstr>
      <vt:lpstr>Diskontna stopa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Jakovljević</dc:creator>
  <cp:lastModifiedBy>Zoran Jakovljević</cp:lastModifiedBy>
  <dcterms:created xsi:type="dcterms:W3CDTF">2023-12-21T21:45:13Z</dcterms:created>
  <dcterms:modified xsi:type="dcterms:W3CDTF">2023-12-24T20:22:52Z</dcterms:modified>
</cp:coreProperties>
</file>