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66925"/>
  <mc:AlternateContent xmlns:mc="http://schemas.openxmlformats.org/markup-compatibility/2006">
    <mc:Choice Requires="x15">
      <x15ac:absPath xmlns:x15ac="http://schemas.microsoft.com/office/spreadsheetml/2010/11/ac" url="C:\OpenServer\domains\excel.loc\files\"/>
    </mc:Choice>
  </mc:AlternateContent>
  <xr:revisionPtr revIDLastSave="0" documentId="13_ncr:1_{DBCEC0B5-4A7E-45D8-9AF1-3EE98C10174E}" xr6:coauthVersionLast="47" xr6:coauthVersionMax="47" xr10:uidLastSave="{00000000-0000-0000-0000-000000000000}"/>
  <bookViews>
    <workbookView xWindow="-108" yWindow="-108" windowWidth="23256" windowHeight="12456" tabRatio="599" activeTab="4" xr2:uid="{00000000-000D-0000-FFFF-FFFF00000000}"/>
  </bookViews>
  <sheets>
    <sheet name="Guidelines" sheetId="8" r:id="rId1"/>
    <sheet name="Sample Calculator" sheetId="1" r:id="rId2"/>
    <sheet name="Validation" sheetId="7" r:id="rId3"/>
    <sheet name="Tax Calculations" sheetId="5" r:id="rId4"/>
    <sheet name="HEM Table" sheetId="6" r:id="rId5"/>
  </sheets>
  <definedNames>
    <definedName name="Applicant1IndividialCoupleWith">Validation!$B$42</definedName>
    <definedName name="Applicant1status">Validation!$B$41</definedName>
    <definedName name="Applicant2IndividialCoupleWith">Validation!$C$42</definedName>
    <definedName name="Applicant2status">Validation!$C$41</definedName>
    <definedName name="Applicant3IndividialCoupleWith">Validation!$D$42</definedName>
    <definedName name="Applicant3status">Validation!$D$41</definedName>
    <definedName name="Applicant4IndividialCoupleWith">Validation!$E$42</definedName>
    <definedName name="Applicant4status">Validation!$E$41</definedName>
    <definedName name="Calculator">'Sample Calculator'!$A$1:$I$93</definedName>
    <definedName name="Guidelines">Guidelines!$A$1:$B$27</definedName>
    <definedName name="Validstatus1">Validation!$G$2:$G$5</definedName>
    <definedName name="Validstatus2">Validation!$G$2:$G$5</definedName>
    <definedName name="Validstatus3">Validation!$G$2:$G$5</definedName>
    <definedName name="Validstatus4">Validation!$G$2:$G$5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51" i="1" l="1"/>
  <c r="H58" i="1"/>
  <c r="H57" i="1"/>
  <c r="H55" i="1"/>
  <c r="B65" i="1"/>
  <c r="DF14" i="1" l="1"/>
  <c r="DE14" i="1"/>
  <c r="DD14" i="1"/>
  <c r="DC14" i="1"/>
  <c r="CP14" i="1"/>
  <c r="CO14" i="1"/>
  <c r="CN14" i="1"/>
  <c r="CM14" i="1"/>
  <c r="BZ14" i="1"/>
  <c r="BY14" i="1"/>
  <c r="BX14" i="1"/>
  <c r="BW14" i="1"/>
  <c r="BJ14" i="1"/>
  <c r="BI14" i="1"/>
  <c r="BH14" i="1"/>
  <c r="BG14" i="1"/>
  <c r="AT14" i="1"/>
  <c r="AS14" i="1"/>
  <c r="AR14" i="1"/>
  <c r="AQ14" i="1"/>
  <c r="AD14" i="1"/>
  <c r="AC14" i="1"/>
  <c r="AB14" i="1"/>
  <c r="AA14" i="1"/>
  <c r="B3" i="7" l="1"/>
  <c r="B2" i="7"/>
  <c r="I78" i="1" l="1"/>
  <c r="I77" i="1"/>
  <c r="I76" i="1"/>
  <c r="I75" i="1"/>
  <c r="I45" i="1"/>
  <c r="AA10" i="1"/>
  <c r="AA9" i="1"/>
  <c r="AA8" i="1"/>
  <c r="AA7" i="1"/>
  <c r="DF13" i="1"/>
  <c r="DE13" i="1"/>
  <c r="DD13" i="1"/>
  <c r="DC13" i="1"/>
  <c r="CP13" i="1"/>
  <c r="CO13" i="1"/>
  <c r="CN13" i="1"/>
  <c r="CM13" i="1"/>
  <c r="BZ13" i="1"/>
  <c r="BY13" i="1"/>
  <c r="BX13" i="1"/>
  <c r="BW13" i="1"/>
  <c r="BJ13" i="1"/>
  <c r="BI13" i="1"/>
  <c r="BH13" i="1"/>
  <c r="BG13" i="1"/>
  <c r="AT13" i="1"/>
  <c r="AS13" i="1"/>
  <c r="AR13" i="1"/>
  <c r="AQ13" i="1"/>
  <c r="AD13" i="1"/>
  <c r="AC13" i="1"/>
  <c r="AB13" i="1"/>
  <c r="AA13" i="1"/>
  <c r="I79" i="1" l="1"/>
  <c r="CP11" i="1"/>
  <c r="CO11" i="1"/>
  <c r="CN11" i="1"/>
  <c r="CM11" i="1"/>
  <c r="DF11" i="1"/>
  <c r="DE11" i="1"/>
  <c r="DD11" i="1"/>
  <c r="DC11" i="1"/>
  <c r="BZ11" i="1"/>
  <c r="BY11" i="1"/>
  <c r="BX11" i="1"/>
  <c r="BW11" i="1"/>
  <c r="BJ11" i="1"/>
  <c r="BI11" i="1"/>
  <c r="BH11" i="1"/>
  <c r="BG11" i="1"/>
  <c r="AT11" i="1"/>
  <c r="AS11" i="1"/>
  <c r="AR11" i="1"/>
  <c r="AQ11" i="1"/>
  <c r="AD11" i="1"/>
  <c r="AC11" i="1"/>
  <c r="AB11" i="1"/>
  <c r="AA11" i="1"/>
  <c r="I88" i="1"/>
  <c r="I49" i="1"/>
  <c r="I46" i="1"/>
  <c r="I47" i="1"/>
  <c r="I48" i="1"/>
  <c r="G18" i="1"/>
  <c r="I71" i="1"/>
  <c r="I50" i="1" l="1"/>
  <c r="I41" i="1"/>
  <c r="AA30" i="1"/>
  <c r="AA16" i="1"/>
  <c r="AA15" i="1"/>
  <c r="AA6" i="1"/>
  <c r="DF10" i="1"/>
  <c r="DE10" i="1"/>
  <c r="DD10" i="1"/>
  <c r="DC10" i="1"/>
  <c r="CP10" i="1"/>
  <c r="CO10" i="1"/>
  <c r="CN10" i="1"/>
  <c r="CM10" i="1"/>
  <c r="BZ10" i="1"/>
  <c r="BY10" i="1"/>
  <c r="BX10" i="1"/>
  <c r="BW10" i="1"/>
  <c r="BJ10" i="1"/>
  <c r="BI10" i="1"/>
  <c r="BH10" i="1"/>
  <c r="BG10" i="1"/>
  <c r="AT10" i="1"/>
  <c r="AS10" i="1"/>
  <c r="AR10" i="1"/>
  <c r="AQ10" i="1"/>
  <c r="AD10" i="1"/>
  <c r="AC10" i="1"/>
  <c r="AB10" i="1"/>
  <c r="E37" i="1"/>
  <c r="C37" i="1"/>
  <c r="G37" i="1"/>
  <c r="B37" i="1"/>
  <c r="DF9" i="1" l="1"/>
  <c r="DE9" i="1"/>
  <c r="DD9" i="1"/>
  <c r="DC9" i="1"/>
  <c r="BZ9" i="1"/>
  <c r="BY9" i="1"/>
  <c r="BX9" i="1"/>
  <c r="BW9" i="1"/>
  <c r="AT9" i="1"/>
  <c r="AS9" i="1"/>
  <c r="AR9" i="1"/>
  <c r="AQ9" i="1"/>
  <c r="AD9" i="1"/>
  <c r="AC9" i="1"/>
  <c r="AB9" i="1"/>
  <c r="BJ9" i="1"/>
  <c r="BI9" i="1"/>
  <c r="BH9" i="1"/>
  <c r="BG9" i="1"/>
  <c r="BJ8" i="1"/>
  <c r="BI8" i="1"/>
  <c r="BH8" i="1"/>
  <c r="BG8" i="1"/>
  <c r="CP9" i="1" l="1"/>
  <c r="CO9" i="1"/>
  <c r="CN9" i="1"/>
  <c r="CM9" i="1"/>
  <c r="CP8" i="1"/>
  <c r="CO8" i="1"/>
  <c r="CN8" i="1"/>
  <c r="CM8" i="1"/>
  <c r="DF16" i="1"/>
  <c r="DE16" i="1"/>
  <c r="DD16" i="1"/>
  <c r="DC16" i="1"/>
  <c r="CP16" i="1"/>
  <c r="CO16" i="1"/>
  <c r="CN16" i="1"/>
  <c r="CM16" i="1"/>
  <c r="BZ16" i="1"/>
  <c r="BY16" i="1"/>
  <c r="BX16" i="1"/>
  <c r="BW16" i="1"/>
  <c r="BJ16" i="1"/>
  <c r="BI16" i="1"/>
  <c r="BH16" i="1"/>
  <c r="BG16" i="1"/>
  <c r="AT16" i="1"/>
  <c r="AS16" i="1"/>
  <c r="AR16" i="1"/>
  <c r="AQ16" i="1"/>
  <c r="DF30" i="1"/>
  <c r="DE30" i="1"/>
  <c r="DD30" i="1"/>
  <c r="DC30" i="1"/>
  <c r="CP30" i="1"/>
  <c r="CO30" i="1"/>
  <c r="CN30" i="1"/>
  <c r="CM30" i="1"/>
  <c r="BZ30" i="1"/>
  <c r="BY30" i="1"/>
  <c r="BX30" i="1"/>
  <c r="BW30" i="1"/>
  <c r="BJ30" i="1"/>
  <c r="BI30" i="1"/>
  <c r="BH30" i="1"/>
  <c r="BG30" i="1"/>
  <c r="AT30" i="1"/>
  <c r="AS30" i="1"/>
  <c r="AR30" i="1"/>
  <c r="AQ30" i="1"/>
  <c r="BX15" i="1" l="1"/>
  <c r="AR15" i="1"/>
  <c r="BY15" i="1"/>
  <c r="AS15" i="1"/>
  <c r="AT15" i="1"/>
  <c r="DD15" i="1"/>
  <c r="DE15" i="1"/>
  <c r="BZ15" i="1"/>
  <c r="BJ15" i="1"/>
  <c r="CP15" i="1"/>
  <c r="BH15" i="1"/>
  <c r="BI15" i="1"/>
  <c r="CO15" i="1"/>
  <c r="CN15" i="1"/>
  <c r="DF15" i="1"/>
  <c r="AD16" i="1" l="1"/>
  <c r="AC16" i="1"/>
  <c r="AB16" i="1"/>
  <c r="AD30" i="1" l="1"/>
  <c r="AC30" i="1"/>
  <c r="AB30" i="1"/>
  <c r="B84" i="1"/>
  <c r="AA26" i="1" s="1"/>
  <c r="I82" i="1"/>
  <c r="I55" i="1"/>
  <c r="AA12" i="1"/>
  <c r="I36" i="1"/>
  <c r="I33" i="1"/>
  <c r="I32" i="1"/>
  <c r="I31" i="1"/>
  <c r="C27" i="1"/>
  <c r="I59" i="1"/>
  <c r="AE3" i="1"/>
  <c r="DG14" i="1" l="1"/>
  <c r="CA14" i="1"/>
  <c r="CQ14" i="1"/>
  <c r="AU14" i="1"/>
  <c r="BK14" i="1"/>
  <c r="AE14" i="1"/>
  <c r="DG10" i="1"/>
  <c r="AE10" i="1"/>
  <c r="CA10" i="1"/>
  <c r="AU10" i="1"/>
  <c r="BK10" i="1"/>
  <c r="CQ10" i="1"/>
  <c r="AA17" i="1"/>
  <c r="AA18" i="1"/>
  <c r="AQ26" i="1"/>
  <c r="CM26" i="1"/>
  <c r="BG26" i="1"/>
  <c r="DC26" i="1"/>
  <c r="BW26" i="1"/>
  <c r="AU9" i="1"/>
  <c r="AE16" i="1"/>
  <c r="BK16" i="1"/>
  <c r="DG30" i="1"/>
  <c r="DG16" i="1"/>
  <c r="CQ16" i="1"/>
  <c r="CQ13" i="1"/>
  <c r="CA16" i="1"/>
  <c r="AU30" i="1"/>
  <c r="AU13" i="1"/>
  <c r="BK30" i="1"/>
  <c r="CA30" i="1"/>
  <c r="AU16" i="1"/>
  <c r="CQ30" i="1"/>
  <c r="BK13" i="1"/>
  <c r="DG13" i="1"/>
  <c r="CA13" i="1"/>
  <c r="G27" i="1"/>
  <c r="AA22" i="1" l="1"/>
  <c r="AA21" i="1"/>
  <c r="AA20" i="1"/>
  <c r="AA19" i="1"/>
  <c r="B7" i="7"/>
  <c r="I57" i="1"/>
  <c r="I56" i="1"/>
  <c r="I58" i="1"/>
  <c r="I60" i="1"/>
  <c r="I61" i="1"/>
  <c r="I62" i="1"/>
  <c r="I63" i="1"/>
  <c r="I64" i="1"/>
  <c r="I66" i="1"/>
  <c r="AA23" i="1" l="1"/>
  <c r="AA24" i="1" s="1"/>
  <c r="I65" i="1"/>
  <c r="I67" i="1" s="1"/>
  <c r="AA29" i="1" s="1"/>
  <c r="AA31" i="1" s="1"/>
  <c r="AA32" i="1" s="1"/>
  <c r="DF29" i="1" l="1"/>
  <c r="BZ29" i="1"/>
  <c r="AT29" i="1"/>
  <c r="DE29" i="1"/>
  <c r="BY29" i="1"/>
  <c r="AS29" i="1"/>
  <c r="DD29" i="1"/>
  <c r="BX29" i="1"/>
  <c r="AR29" i="1"/>
  <c r="DC29" i="1"/>
  <c r="BW29" i="1"/>
  <c r="AQ29" i="1"/>
  <c r="CP29" i="1"/>
  <c r="BJ29" i="1"/>
  <c r="AD29" i="1"/>
  <c r="CO29" i="1"/>
  <c r="BI29" i="1"/>
  <c r="AC29" i="1"/>
  <c r="CN29" i="1"/>
  <c r="BH29" i="1"/>
  <c r="AB29" i="1"/>
  <c r="CM29" i="1"/>
  <c r="BG29" i="1"/>
  <c r="C23" i="5"/>
  <c r="C22" i="5"/>
  <c r="C16" i="5"/>
  <c r="C14" i="5"/>
  <c r="AE6" i="1" l="1"/>
  <c r="DF8" i="1"/>
  <c r="DE8" i="1"/>
  <c r="DD8" i="1"/>
  <c r="DC8" i="1"/>
  <c r="DF7" i="1"/>
  <c r="DE7" i="1"/>
  <c r="DD7" i="1"/>
  <c r="DC7" i="1"/>
  <c r="DF6" i="1"/>
  <c r="DE6" i="1"/>
  <c r="DD6" i="1"/>
  <c r="DC6" i="1"/>
  <c r="CP7" i="1"/>
  <c r="CO7" i="1"/>
  <c r="CN7" i="1"/>
  <c r="CM7" i="1"/>
  <c r="CP6" i="1"/>
  <c r="CO6" i="1"/>
  <c r="CN6" i="1"/>
  <c r="CM6" i="1"/>
  <c r="BW8" i="1"/>
  <c r="BZ8" i="1"/>
  <c r="BY8" i="1"/>
  <c r="BX8" i="1"/>
  <c r="BZ7" i="1"/>
  <c r="BY7" i="1"/>
  <c r="BX7" i="1"/>
  <c r="BW7" i="1"/>
  <c r="BZ6" i="1"/>
  <c r="BY6" i="1"/>
  <c r="BX6" i="1"/>
  <c r="BW6" i="1"/>
  <c r="BJ7" i="1"/>
  <c r="BI7" i="1"/>
  <c r="BH7" i="1"/>
  <c r="BG7" i="1"/>
  <c r="BJ6" i="1"/>
  <c r="BI6" i="1"/>
  <c r="BH6" i="1"/>
  <c r="BG6" i="1"/>
  <c r="AT8" i="1"/>
  <c r="AS8" i="1"/>
  <c r="AR8" i="1"/>
  <c r="AQ8" i="1"/>
  <c r="AD8" i="1"/>
  <c r="AC8" i="1"/>
  <c r="AB8" i="1"/>
  <c r="AT7" i="1" l="1"/>
  <c r="AS7" i="1"/>
  <c r="AR7" i="1"/>
  <c r="AQ7" i="1"/>
  <c r="AT6" i="1"/>
  <c r="AS6" i="1"/>
  <c r="AR6" i="1"/>
  <c r="AQ6" i="1"/>
  <c r="AN3" i="1"/>
  <c r="AM3" i="1"/>
  <c r="AL3" i="1"/>
  <c r="AK3" i="1"/>
  <c r="AJ3" i="1"/>
  <c r="AI3" i="1"/>
  <c r="AH3" i="1"/>
  <c r="AG3" i="1"/>
  <c r="AF3" i="1"/>
  <c r="AD7" i="1"/>
  <c r="AC7" i="1"/>
  <c r="AB7" i="1"/>
  <c r="AD6" i="1"/>
  <c r="AC6" i="1"/>
  <c r="AB6" i="1"/>
  <c r="BO14" i="1" l="1"/>
  <c r="CE14" i="1"/>
  <c r="DK14" i="1"/>
  <c r="AY14" i="1"/>
  <c r="CU14" i="1"/>
  <c r="CS14" i="1"/>
  <c r="AW14" i="1"/>
  <c r="DI14" i="1"/>
  <c r="BM14" i="1"/>
  <c r="CC14" i="1"/>
  <c r="CD14" i="1"/>
  <c r="AX14" i="1"/>
  <c r="DJ14" i="1"/>
  <c r="BN14" i="1"/>
  <c r="CT14" i="1"/>
  <c r="CV14" i="1"/>
  <c r="DL14" i="1"/>
  <c r="BP14" i="1"/>
  <c r="CF14" i="1"/>
  <c r="AZ14" i="1"/>
  <c r="BB14" i="1"/>
  <c r="DN14" i="1"/>
  <c r="CH14" i="1"/>
  <c r="BR14" i="1"/>
  <c r="CX14" i="1"/>
  <c r="DO14" i="1"/>
  <c r="CI14" i="1"/>
  <c r="CY14" i="1"/>
  <c r="BC14" i="1"/>
  <c r="BS14" i="1"/>
  <c r="CW14" i="1"/>
  <c r="BA14" i="1"/>
  <c r="DM14" i="1"/>
  <c r="BQ14" i="1"/>
  <c r="CG14" i="1"/>
  <c r="BL14" i="1"/>
  <c r="CR14" i="1"/>
  <c r="AV14" i="1"/>
  <c r="CB14" i="1"/>
  <c r="DH14" i="1"/>
  <c r="DP14" i="1"/>
  <c r="BT14" i="1"/>
  <c r="CJ14" i="1"/>
  <c r="CZ14" i="1"/>
  <c r="BD14" i="1"/>
  <c r="BN10" i="1"/>
  <c r="CD10" i="1"/>
  <c r="CT10" i="1"/>
  <c r="AX10" i="1"/>
  <c r="AH10" i="1"/>
  <c r="DJ10" i="1"/>
  <c r="AJ10" i="1"/>
  <c r="AZ10" i="1"/>
  <c r="CF10" i="1"/>
  <c r="BP10" i="1"/>
  <c r="CV10" i="1"/>
  <c r="DL10" i="1"/>
  <c r="AK10" i="1"/>
  <c r="CW10" i="1"/>
  <c r="BA10" i="1"/>
  <c r="BQ10" i="1"/>
  <c r="CG10" i="1"/>
  <c r="DM10" i="1"/>
  <c r="DI10" i="1"/>
  <c r="CC10" i="1"/>
  <c r="BM10" i="1"/>
  <c r="AG10" i="1"/>
  <c r="CS10" i="1"/>
  <c r="AW10" i="1"/>
  <c r="CX10" i="1"/>
  <c r="AL10" i="1"/>
  <c r="BB10" i="1"/>
  <c r="DN10" i="1"/>
  <c r="BR10" i="1"/>
  <c r="CH10" i="1"/>
  <c r="AI10" i="1"/>
  <c r="CU10" i="1"/>
  <c r="AY10" i="1"/>
  <c r="CE10" i="1"/>
  <c r="BO10" i="1"/>
  <c r="DK10" i="1"/>
  <c r="CY10" i="1"/>
  <c r="AM10" i="1"/>
  <c r="DO10" i="1"/>
  <c r="BS10" i="1"/>
  <c r="BC10" i="1"/>
  <c r="CI10" i="1"/>
  <c r="AF14" i="1"/>
  <c r="DH10" i="1"/>
  <c r="BL10" i="1"/>
  <c r="AF10" i="1"/>
  <c r="CR10" i="1"/>
  <c r="AV10" i="1"/>
  <c r="CB10" i="1"/>
  <c r="BD10" i="1"/>
  <c r="DP10" i="1"/>
  <c r="AN10" i="1"/>
  <c r="CJ10" i="1"/>
  <c r="BT10" i="1"/>
  <c r="CZ10" i="1"/>
  <c r="BO29" i="1"/>
  <c r="CE29" i="1"/>
  <c r="CU29" i="1"/>
  <c r="DK29" i="1"/>
  <c r="AI29" i="1"/>
  <c r="AY29" i="1"/>
  <c r="CF29" i="1"/>
  <c r="CV29" i="1"/>
  <c r="DL29" i="1"/>
  <c r="AJ29" i="1"/>
  <c r="AZ29" i="1"/>
  <c r="BP29" i="1"/>
  <c r="DN29" i="1"/>
  <c r="CX29" i="1"/>
  <c r="AL29" i="1"/>
  <c r="BB29" i="1"/>
  <c r="BR29" i="1"/>
  <c r="CH29" i="1"/>
  <c r="AM29" i="1"/>
  <c r="BC29" i="1"/>
  <c r="BS29" i="1"/>
  <c r="DO29" i="1"/>
  <c r="CI29" i="1"/>
  <c r="CY29" i="1"/>
  <c r="CW29" i="1"/>
  <c r="CG29" i="1"/>
  <c r="DM29" i="1"/>
  <c r="AK29" i="1"/>
  <c r="BQ29" i="1"/>
  <c r="BA29" i="1"/>
  <c r="AN29" i="1"/>
  <c r="BD29" i="1"/>
  <c r="BT29" i="1"/>
  <c r="CJ29" i="1"/>
  <c r="CZ29" i="1"/>
  <c r="DP29" i="1"/>
  <c r="CD17" i="1"/>
  <c r="CT17" i="1"/>
  <c r="DJ17" i="1"/>
  <c r="AH17" i="1"/>
  <c r="AX17" i="1"/>
  <c r="BN17" i="1"/>
  <c r="DO17" i="1"/>
  <c r="AM17" i="1"/>
  <c r="BC17" i="1"/>
  <c r="CI17" i="1"/>
  <c r="BS17" i="1"/>
  <c r="CY17" i="1"/>
  <c r="CC17" i="1"/>
  <c r="DI17" i="1"/>
  <c r="AW17" i="1"/>
  <c r="CS17" i="1"/>
  <c r="BM17" i="1"/>
  <c r="AG17" i="1"/>
  <c r="DN17" i="1"/>
  <c r="AL17" i="1"/>
  <c r="CX17" i="1"/>
  <c r="BR17" i="1"/>
  <c r="BB17" i="1"/>
  <c r="CH17" i="1"/>
  <c r="CU13" i="1"/>
  <c r="CG17" i="1"/>
  <c r="BA17" i="1"/>
  <c r="CW17" i="1"/>
  <c r="AK17" i="1"/>
  <c r="DM17" i="1"/>
  <c r="BQ17" i="1"/>
  <c r="CF17" i="1"/>
  <c r="AJ17" i="1"/>
  <c r="DL17" i="1"/>
  <c r="BP17" i="1"/>
  <c r="AZ17" i="1"/>
  <c r="CV17" i="1"/>
  <c r="AN16" i="1"/>
  <c r="CZ13" i="1"/>
  <c r="BT13" i="1"/>
  <c r="BT30" i="1"/>
  <c r="CJ30" i="1"/>
  <c r="DP13" i="1"/>
  <c r="CJ13" i="1"/>
  <c r="BD13" i="1"/>
  <c r="CZ16" i="1"/>
  <c r="BT16" i="1"/>
  <c r="CZ30" i="1"/>
  <c r="DP16" i="1"/>
  <c r="CJ16" i="1"/>
  <c r="DP30" i="1"/>
  <c r="BD16" i="1"/>
  <c r="BD30" i="1"/>
  <c r="AH16" i="1"/>
  <c r="DJ16" i="1"/>
  <c r="CD16" i="1"/>
  <c r="AX16" i="1"/>
  <c r="AX30" i="1"/>
  <c r="DJ30" i="1"/>
  <c r="AX13" i="1"/>
  <c r="CT13" i="1"/>
  <c r="BN13" i="1"/>
  <c r="AX20" i="1"/>
  <c r="BN30" i="1"/>
  <c r="AX25" i="1"/>
  <c r="CD30" i="1"/>
  <c r="CD13" i="1"/>
  <c r="CT16" i="1"/>
  <c r="BN16" i="1"/>
  <c r="CT30" i="1"/>
  <c r="DJ13" i="1"/>
  <c r="AG16" i="1"/>
  <c r="DI16" i="1"/>
  <c r="CC16" i="1"/>
  <c r="AW16" i="1"/>
  <c r="AW13" i="1"/>
  <c r="AW25" i="1"/>
  <c r="AW30" i="1"/>
  <c r="CS16" i="1"/>
  <c r="BM16" i="1"/>
  <c r="DI13" i="1"/>
  <c r="CS13" i="1"/>
  <c r="BM13" i="1"/>
  <c r="AW20" i="1"/>
  <c r="BM30" i="1"/>
  <c r="CC13" i="1"/>
  <c r="CC30" i="1"/>
  <c r="CS30" i="1"/>
  <c r="DI30" i="1"/>
  <c r="AF16" i="1"/>
  <c r="CB16" i="1"/>
  <c r="BL16" i="1"/>
  <c r="AV13" i="1"/>
  <c r="DH30" i="1"/>
  <c r="CR30" i="1"/>
  <c r="CB30" i="1"/>
  <c r="BL30" i="1"/>
  <c r="AV30" i="1"/>
  <c r="CR13" i="1"/>
  <c r="CR16" i="1"/>
  <c r="CB13" i="1"/>
  <c r="DH13" i="1"/>
  <c r="AV16" i="1"/>
  <c r="DH16" i="1"/>
  <c r="BL13" i="1"/>
  <c r="AL16" i="1"/>
  <c r="DN16" i="1"/>
  <c r="BB16" i="1"/>
  <c r="BB13" i="1"/>
  <c r="BR30" i="1"/>
  <c r="CH13" i="1"/>
  <c r="BB20" i="1"/>
  <c r="DN30" i="1"/>
  <c r="BB30" i="1"/>
  <c r="CH30" i="1"/>
  <c r="DN13" i="1"/>
  <c r="CX13" i="1"/>
  <c r="CH16" i="1"/>
  <c r="CX16" i="1"/>
  <c r="BR16" i="1"/>
  <c r="CX30" i="1"/>
  <c r="BR13" i="1"/>
  <c r="BB25" i="1"/>
  <c r="AM16" i="1"/>
  <c r="DO16" i="1"/>
  <c r="BC16" i="1"/>
  <c r="BC13" i="1"/>
  <c r="BS30" i="1"/>
  <c r="CI13" i="1"/>
  <c r="BC20" i="1"/>
  <c r="DO30" i="1"/>
  <c r="BC30" i="1"/>
  <c r="DO13" i="1"/>
  <c r="CY13" i="1"/>
  <c r="CI16" i="1"/>
  <c r="CY16" i="1"/>
  <c r="BS16" i="1"/>
  <c r="CY30" i="1"/>
  <c r="BS13" i="1"/>
  <c r="CI30" i="1"/>
  <c r="BC25" i="1"/>
  <c r="BQ13" i="1"/>
  <c r="BA13" i="1"/>
  <c r="BA25" i="1"/>
  <c r="DM13" i="1"/>
  <c r="CG13" i="1"/>
  <c r="BQ30" i="1"/>
  <c r="BA20" i="1"/>
  <c r="CG30" i="1"/>
  <c r="BQ16" i="1"/>
  <c r="CW30" i="1"/>
  <c r="DM16" i="1"/>
  <c r="CW16" i="1"/>
  <c r="CW13" i="1"/>
  <c r="CG16" i="1"/>
  <c r="BA30" i="1"/>
  <c r="BA16" i="1"/>
  <c r="DM30" i="1"/>
  <c r="BO16" i="1"/>
  <c r="AY16" i="1"/>
  <c r="CU30" i="1"/>
  <c r="CE16" i="1"/>
  <c r="DK30" i="1"/>
  <c r="AY30" i="1"/>
  <c r="BO13" i="1"/>
  <c r="AY13" i="1"/>
  <c r="BO30" i="1"/>
  <c r="DK13" i="1"/>
  <c r="CE13" i="1"/>
  <c r="DK16" i="1"/>
  <c r="CU16" i="1"/>
  <c r="CE30" i="1"/>
  <c r="DL30" i="1"/>
  <c r="AZ16" i="1"/>
  <c r="BP13" i="1"/>
  <c r="AZ13" i="1"/>
  <c r="CV13" i="1"/>
  <c r="CF16" i="1"/>
  <c r="AZ20" i="1"/>
  <c r="CF30" i="1"/>
  <c r="DL13" i="1"/>
  <c r="CF13" i="1"/>
  <c r="AZ30" i="1"/>
  <c r="CV30" i="1"/>
  <c r="AZ25" i="1"/>
  <c r="DL16" i="1"/>
  <c r="CV16" i="1"/>
  <c r="BP30" i="1"/>
  <c r="BP16" i="1"/>
  <c r="AK30" i="1"/>
  <c r="AK16" i="1"/>
  <c r="AJ30" i="1"/>
  <c r="AJ16" i="1"/>
  <c r="AI30" i="1"/>
  <c r="AI16" i="1"/>
  <c r="AM30" i="1"/>
  <c r="AN30" i="1"/>
  <c r="AL30" i="1"/>
  <c r="BM8" i="1"/>
  <c r="CC8" i="1"/>
  <c r="AW7" i="1"/>
  <c r="CS8" i="1"/>
  <c r="AG8" i="1"/>
  <c r="BM7" i="1"/>
  <c r="DI8" i="1"/>
  <c r="CC26" i="1"/>
  <c r="BM26" i="1"/>
  <c r="AX29" i="1"/>
  <c r="BN7" i="1"/>
  <c r="CT7" i="1"/>
  <c r="AH8" i="1"/>
  <c r="BN8" i="1"/>
  <c r="CD8" i="1"/>
  <c r="AX7" i="1"/>
  <c r="DJ8" i="1"/>
  <c r="CD26" i="1"/>
  <c r="BN26" i="1"/>
  <c r="AX8" i="1"/>
  <c r="AX6" i="1"/>
  <c r="BL8" i="1"/>
  <c r="DH8" i="1"/>
  <c r="CB8" i="1"/>
  <c r="BL7" i="1"/>
  <c r="AV8" i="1"/>
  <c r="CR8" i="1"/>
  <c r="AF8" i="1"/>
  <c r="AD15" i="1"/>
  <c r="CH6" i="1"/>
  <c r="AL8" i="1"/>
  <c r="DN8" i="1"/>
  <c r="CH8" i="1"/>
  <c r="BR8" i="1"/>
  <c r="BB7" i="1"/>
  <c r="CX8" i="1"/>
  <c r="DO25" i="1"/>
  <c r="DO7" i="1"/>
  <c r="CI8" i="1"/>
  <c r="AM8" i="1"/>
  <c r="BC8" i="1"/>
  <c r="BS7" i="1"/>
  <c r="BS26" i="1"/>
  <c r="BS8" i="1"/>
  <c r="CY7" i="1"/>
  <c r="BD7" i="1"/>
  <c r="CJ7" i="1"/>
  <c r="BT8" i="1"/>
  <c r="CZ7" i="1"/>
  <c r="BD8" i="1"/>
  <c r="AN8" i="1"/>
  <c r="DP8" i="1"/>
  <c r="BO8" i="1"/>
  <c r="AI9" i="1"/>
  <c r="AY7" i="1"/>
  <c r="DK8" i="1"/>
  <c r="CE7" i="1"/>
  <c r="CU8" i="1"/>
  <c r="AI13" i="1"/>
  <c r="AY8" i="1"/>
  <c r="DM7" i="1"/>
  <c r="CG8" i="1"/>
  <c r="BA8" i="1"/>
  <c r="CW8" i="1"/>
  <c r="AK8" i="1"/>
  <c r="AK9" i="1"/>
  <c r="BQ8" i="1"/>
  <c r="BQ26" i="1"/>
  <c r="AZ26" i="1"/>
  <c r="BP26" i="1"/>
  <c r="BP8" i="1"/>
  <c r="AZ7" i="1"/>
  <c r="DL8" i="1"/>
  <c r="CV8" i="1"/>
  <c r="CF8" i="1"/>
  <c r="AZ8" i="1"/>
  <c r="AJ8" i="1"/>
  <c r="BA6" i="1"/>
  <c r="CA9" i="1"/>
  <c r="AE8" i="1"/>
  <c r="DG8" i="1"/>
  <c r="BK8" i="1"/>
  <c r="AU8" i="1"/>
  <c r="BK7" i="1"/>
  <c r="CQ8" i="1"/>
  <c r="CA8" i="1"/>
  <c r="AW9" i="1"/>
  <c r="BC26" i="1"/>
  <c r="BD9" i="1"/>
  <c r="AW29" i="1"/>
  <c r="DL25" i="1"/>
  <c r="DM25" i="1"/>
  <c r="AV6" i="1"/>
  <c r="BA7" i="1"/>
  <c r="BA11" i="1"/>
  <c r="BR9" i="1"/>
  <c r="AE13" i="1"/>
  <c r="DG6" i="1"/>
  <c r="DG9" i="1"/>
  <c r="CA6" i="1"/>
  <c r="BK9" i="1"/>
  <c r="CQ7" i="1"/>
  <c r="CQ9" i="1"/>
  <c r="CA7" i="1"/>
  <c r="CQ6" i="1"/>
  <c r="BS25" i="1"/>
  <c r="AM25" i="1"/>
  <c r="CY9" i="1"/>
  <c r="DO26" i="1"/>
  <c r="DO11" i="1"/>
  <c r="CI25" i="1"/>
  <c r="CY26" i="1"/>
  <c r="CY8" i="1"/>
  <c r="CY25" i="1"/>
  <c r="DO8" i="1"/>
  <c r="DO6" i="1"/>
  <c r="CY6" i="1"/>
  <c r="BS9" i="1"/>
  <c r="CY11" i="1"/>
  <c r="CI11" i="1"/>
  <c r="CI6" i="1"/>
  <c r="CI9" i="1"/>
  <c r="BS6" i="1"/>
  <c r="BS11" i="1"/>
  <c r="DO9" i="1"/>
  <c r="CI26" i="1"/>
  <c r="CI7" i="1"/>
  <c r="AW6" i="1"/>
  <c r="AV9" i="1"/>
  <c r="AZ11" i="1"/>
  <c r="BA26" i="1"/>
  <c r="AV29" i="1"/>
  <c r="DN9" i="1"/>
  <c r="AY6" i="1"/>
  <c r="BC7" i="1"/>
  <c r="AX9" i="1"/>
  <c r="BC11" i="1"/>
  <c r="CC29" i="1"/>
  <c r="CS25" i="1"/>
  <c r="CS29" i="1"/>
  <c r="DI25" i="1"/>
  <c r="DI6" i="1"/>
  <c r="CS6" i="1"/>
  <c r="DI29" i="1"/>
  <c r="DI9" i="1"/>
  <c r="CS11" i="1"/>
  <c r="DI7" i="1"/>
  <c r="CS7" i="1"/>
  <c r="BM29" i="1"/>
  <c r="BM6" i="1"/>
  <c r="CS9" i="1"/>
  <c r="CC25" i="1"/>
  <c r="DI26" i="1"/>
  <c r="CC7" i="1"/>
  <c r="DI11" i="1"/>
  <c r="CC11" i="1"/>
  <c r="BM25" i="1"/>
  <c r="BM11" i="1"/>
  <c r="CS26" i="1"/>
  <c r="CC9" i="1"/>
  <c r="BM9" i="1"/>
  <c r="CC6" i="1"/>
  <c r="CT29" i="1"/>
  <c r="DJ25" i="1"/>
  <c r="DJ6" i="1"/>
  <c r="DJ29" i="1"/>
  <c r="DJ9" i="1"/>
  <c r="CT11" i="1"/>
  <c r="DJ26" i="1"/>
  <c r="DJ7" i="1"/>
  <c r="CT9" i="1"/>
  <c r="CD25" i="1"/>
  <c r="CT25" i="1"/>
  <c r="CD7" i="1"/>
  <c r="DJ11" i="1"/>
  <c r="CD11" i="1"/>
  <c r="BN25" i="1"/>
  <c r="BN11" i="1"/>
  <c r="BN9" i="1"/>
  <c r="CT26" i="1"/>
  <c r="CD6" i="1"/>
  <c r="BN29" i="1"/>
  <c r="CT6" i="1"/>
  <c r="CD9" i="1"/>
  <c r="CT8" i="1"/>
  <c r="CD29" i="1"/>
  <c r="BN6" i="1"/>
  <c r="AZ6" i="1"/>
  <c r="AU7" i="1"/>
  <c r="BB8" i="1"/>
  <c r="AY9" i="1"/>
  <c r="BD11" i="1"/>
  <c r="CX7" i="1"/>
  <c r="BK6" i="1"/>
  <c r="DK6" i="1"/>
  <c r="DK9" i="1"/>
  <c r="CU7" i="1"/>
  <c r="DK7" i="1"/>
  <c r="BO7" i="1"/>
  <c r="CU9" i="1"/>
  <c r="CU6" i="1"/>
  <c r="CE9" i="1"/>
  <c r="BO9" i="1"/>
  <c r="CE8" i="1"/>
  <c r="CE6" i="1"/>
  <c r="BO6" i="1"/>
  <c r="AV7" i="1"/>
  <c r="AZ9" i="1"/>
  <c r="AV11" i="1"/>
  <c r="AW26" i="1"/>
  <c r="CX6" i="1"/>
  <c r="DN7" i="1"/>
  <c r="BR6" i="1"/>
  <c r="CB29" i="1"/>
  <c r="DH11" i="1"/>
  <c r="CR29" i="1"/>
  <c r="DH6" i="1"/>
  <c r="CR6" i="1"/>
  <c r="DH29" i="1"/>
  <c r="DH9" i="1"/>
  <c r="CB6" i="1"/>
  <c r="DH7" i="1"/>
  <c r="CR7" i="1"/>
  <c r="BL29" i="1"/>
  <c r="BL6" i="1"/>
  <c r="CR9" i="1"/>
  <c r="CR11" i="1"/>
  <c r="CB7" i="1"/>
  <c r="CB9" i="1"/>
  <c r="CB11" i="1"/>
  <c r="BL11" i="1"/>
  <c r="BL9" i="1"/>
  <c r="DL9" i="1"/>
  <c r="CV11" i="1"/>
  <c r="BP25" i="1"/>
  <c r="AJ25" i="1"/>
  <c r="CV7" i="1"/>
  <c r="DL26" i="1"/>
  <c r="DL7" i="1"/>
  <c r="CV9" i="1"/>
  <c r="CF25" i="1"/>
  <c r="DL11" i="1"/>
  <c r="CV26" i="1"/>
  <c r="CV25" i="1"/>
  <c r="CF11" i="1"/>
  <c r="BP11" i="1"/>
  <c r="BP7" i="1"/>
  <c r="CF26" i="1"/>
  <c r="CV6" i="1"/>
  <c r="CF9" i="1"/>
  <c r="BP9" i="1"/>
  <c r="CF6" i="1"/>
  <c r="BP6" i="1"/>
  <c r="DL6" i="1"/>
  <c r="CF7" i="1"/>
  <c r="BC6" i="1"/>
  <c r="BA9" i="1"/>
  <c r="AW11" i="1"/>
  <c r="AX26" i="1"/>
  <c r="DG7" i="1"/>
  <c r="BR7" i="1"/>
  <c r="CX9" i="1"/>
  <c r="CH9" i="1"/>
  <c r="DP11" i="1"/>
  <c r="DP7" i="1"/>
  <c r="CZ8" i="1"/>
  <c r="DP6" i="1"/>
  <c r="DP9" i="1"/>
  <c r="CZ11" i="1"/>
  <c r="CJ6" i="1"/>
  <c r="BT6" i="1"/>
  <c r="CZ6" i="1"/>
  <c r="CJ8" i="1"/>
  <c r="BT9" i="1"/>
  <c r="CJ11" i="1"/>
  <c r="BT11" i="1"/>
  <c r="BT7" i="1"/>
  <c r="CZ9" i="1"/>
  <c r="CJ9" i="1"/>
  <c r="BQ25" i="1"/>
  <c r="AK25" i="1"/>
  <c r="CW7" i="1"/>
  <c r="DM26" i="1"/>
  <c r="CW9" i="1"/>
  <c r="CG25" i="1"/>
  <c r="DM11" i="1"/>
  <c r="CW26" i="1"/>
  <c r="CW25" i="1"/>
  <c r="DM8" i="1"/>
  <c r="BQ11" i="1"/>
  <c r="CW6" i="1"/>
  <c r="CG9" i="1"/>
  <c r="BQ9" i="1"/>
  <c r="CG7" i="1"/>
  <c r="CW11" i="1"/>
  <c r="BQ7" i="1"/>
  <c r="CG6" i="1"/>
  <c r="BQ6" i="1"/>
  <c r="DM9" i="1"/>
  <c r="CG26" i="1"/>
  <c r="CG11" i="1"/>
  <c r="DM6" i="1"/>
  <c r="AU6" i="1"/>
  <c r="BD6" i="1"/>
  <c r="AW8" i="1"/>
  <c r="BB9" i="1"/>
  <c r="BC9" i="1"/>
  <c r="AX11" i="1"/>
  <c r="DN6" i="1"/>
  <c r="CH7" i="1"/>
  <c r="BB6" i="1"/>
  <c r="AI7" i="1"/>
  <c r="AI6" i="1"/>
  <c r="AI8" i="1"/>
  <c r="DQ14" i="1" l="1"/>
  <c r="CK14" i="1"/>
  <c r="BE14" i="1"/>
  <c r="DA14" i="1"/>
  <c r="DA10" i="1"/>
  <c r="BU14" i="1"/>
  <c r="DQ10" i="1"/>
  <c r="BE10" i="1"/>
  <c r="AO10" i="1"/>
  <c r="BU10" i="1"/>
  <c r="CK10" i="1"/>
  <c r="BQ23" i="1"/>
  <c r="BQ22" i="1"/>
  <c r="DN23" i="1"/>
  <c r="DN22" i="1"/>
  <c r="BS23" i="1"/>
  <c r="BS22" i="1"/>
  <c r="DJ23" i="1"/>
  <c r="DJ22" i="1"/>
  <c r="DM23" i="1"/>
  <c r="DM22" i="1"/>
  <c r="AG23" i="1"/>
  <c r="AG22" i="1"/>
  <c r="CI23" i="1"/>
  <c r="CI22" i="1"/>
  <c r="CT23" i="1"/>
  <c r="CT22" i="1"/>
  <c r="CV23" i="1"/>
  <c r="CV22" i="1"/>
  <c r="AK23" i="1"/>
  <c r="AK22" i="1"/>
  <c r="BM23" i="1"/>
  <c r="BM22" i="1"/>
  <c r="BC23" i="1"/>
  <c r="BC22" i="1"/>
  <c r="CD23" i="1"/>
  <c r="CD22" i="1"/>
  <c r="AZ23" i="1"/>
  <c r="AZ22" i="1"/>
  <c r="CW23" i="1"/>
  <c r="CW22" i="1"/>
  <c r="CH23" i="1"/>
  <c r="CH22" i="1"/>
  <c r="CS23" i="1"/>
  <c r="CS22" i="1"/>
  <c r="AM23" i="1"/>
  <c r="AM22" i="1"/>
  <c r="BP23" i="1"/>
  <c r="BP22" i="1"/>
  <c r="BA23" i="1"/>
  <c r="BA22" i="1"/>
  <c r="BB23" i="1"/>
  <c r="BB22" i="1"/>
  <c r="AW23" i="1"/>
  <c r="AW22" i="1"/>
  <c r="DO23" i="1"/>
  <c r="DO22" i="1"/>
  <c r="DL23" i="1"/>
  <c r="DL22" i="1"/>
  <c r="CG23" i="1"/>
  <c r="CG22" i="1"/>
  <c r="BR23" i="1"/>
  <c r="BR22" i="1"/>
  <c r="DI23" i="1"/>
  <c r="DI22" i="1"/>
  <c r="BN23" i="1"/>
  <c r="BN22" i="1"/>
  <c r="AJ23" i="1"/>
  <c r="AJ22" i="1"/>
  <c r="CX23" i="1"/>
  <c r="CX22" i="1"/>
  <c r="CC23" i="1"/>
  <c r="CC22" i="1"/>
  <c r="AX23" i="1"/>
  <c r="AX22" i="1"/>
  <c r="CF23" i="1"/>
  <c r="CF22" i="1"/>
  <c r="AL23" i="1"/>
  <c r="AL22" i="1"/>
  <c r="CY23" i="1"/>
  <c r="CY22" i="1"/>
  <c r="AH23" i="1"/>
  <c r="AH22" i="1"/>
  <c r="CS19" i="1"/>
  <c r="CS20" i="1"/>
  <c r="CS21" i="1"/>
  <c r="AW19" i="1"/>
  <c r="AW21" i="1"/>
  <c r="BN20" i="1"/>
  <c r="BN19" i="1"/>
  <c r="BN21" i="1"/>
  <c r="AL21" i="1"/>
  <c r="AL19" i="1"/>
  <c r="AL20" i="1"/>
  <c r="CY19" i="1"/>
  <c r="CY21" i="1"/>
  <c r="CY20" i="1"/>
  <c r="AH21" i="1"/>
  <c r="AH20" i="1"/>
  <c r="AH19" i="1"/>
  <c r="CH20" i="1"/>
  <c r="CH21" i="1"/>
  <c r="CH19" i="1"/>
  <c r="BR21" i="1"/>
  <c r="BR19" i="1"/>
  <c r="BR20" i="1"/>
  <c r="AX19" i="1"/>
  <c r="AX21" i="1"/>
  <c r="CS15" i="1"/>
  <c r="DJ15" i="1"/>
  <c r="BD15" i="1"/>
  <c r="DN21" i="1"/>
  <c r="DN19" i="1"/>
  <c r="DN20" i="1"/>
  <c r="BS21" i="1"/>
  <c r="BS20" i="1"/>
  <c r="BS19" i="1"/>
  <c r="DJ21" i="1"/>
  <c r="DJ19" i="1"/>
  <c r="DJ20" i="1"/>
  <c r="DO19" i="1"/>
  <c r="DO21" i="1"/>
  <c r="DO20" i="1"/>
  <c r="CX20" i="1"/>
  <c r="CX21" i="1"/>
  <c r="CX19" i="1"/>
  <c r="AG20" i="1"/>
  <c r="AG21" i="1"/>
  <c r="AG19" i="1"/>
  <c r="CI21" i="1"/>
  <c r="CI20" i="1"/>
  <c r="CI19" i="1"/>
  <c r="CT19" i="1"/>
  <c r="CT21" i="1"/>
  <c r="CT20" i="1"/>
  <c r="AM19" i="1"/>
  <c r="AM21" i="1"/>
  <c r="AM20" i="1"/>
  <c r="BB19" i="1"/>
  <c r="BB21" i="1"/>
  <c r="DI21" i="1"/>
  <c r="DI20" i="1"/>
  <c r="DI19" i="1"/>
  <c r="CC19" i="1"/>
  <c r="CC21" i="1"/>
  <c r="CC20" i="1"/>
  <c r="BM21" i="1"/>
  <c r="BM19" i="1"/>
  <c r="BM20" i="1"/>
  <c r="BC21" i="1"/>
  <c r="BC19" i="1"/>
  <c r="CD20" i="1"/>
  <c r="CD19" i="1"/>
  <c r="CD21" i="1"/>
  <c r="DI15" i="1"/>
  <c r="CJ15" i="1"/>
  <c r="DL20" i="1"/>
  <c r="DL19" i="1"/>
  <c r="DL21" i="1"/>
  <c r="AJ20" i="1"/>
  <c r="AJ19" i="1"/>
  <c r="AJ21" i="1"/>
  <c r="CF21" i="1"/>
  <c r="CF20" i="1"/>
  <c r="CF19" i="1"/>
  <c r="DM20" i="1"/>
  <c r="DM21" i="1"/>
  <c r="DM19" i="1"/>
  <c r="CV20" i="1"/>
  <c r="CV19" i="1"/>
  <c r="CV21" i="1"/>
  <c r="AK19" i="1"/>
  <c r="AK21" i="1"/>
  <c r="AK20" i="1"/>
  <c r="BQ20" i="1"/>
  <c r="BQ21" i="1"/>
  <c r="BQ19" i="1"/>
  <c r="AZ21" i="1"/>
  <c r="AZ19" i="1"/>
  <c r="CW19" i="1"/>
  <c r="CW21" i="1"/>
  <c r="CW20" i="1"/>
  <c r="CG19" i="1"/>
  <c r="CG21" i="1"/>
  <c r="CG20" i="1"/>
  <c r="BP20" i="1"/>
  <c r="BP19" i="1"/>
  <c r="BP21" i="1"/>
  <c r="BA21" i="1"/>
  <c r="BA19" i="1"/>
  <c r="CC15" i="1"/>
  <c r="BM15" i="1"/>
  <c r="CZ15" i="1"/>
  <c r="CT15" i="1"/>
  <c r="DP15" i="1"/>
  <c r="AX15" i="1"/>
  <c r="BR15" i="1"/>
  <c r="BB15" i="1"/>
  <c r="CG15" i="1"/>
  <c r="AZ15" i="1"/>
  <c r="AW15" i="1"/>
  <c r="CD15" i="1"/>
  <c r="AV15" i="1"/>
  <c r="DL15" i="1"/>
  <c r="BL15" i="1"/>
  <c r="DH15" i="1"/>
  <c r="CB15" i="1"/>
  <c r="CR15" i="1"/>
  <c r="BT15" i="1"/>
  <c r="BC15" i="1"/>
  <c r="CX15" i="1"/>
  <c r="BN15" i="1"/>
  <c r="CW15" i="1"/>
  <c r="CV15" i="1"/>
  <c r="DO15" i="1"/>
  <c r="BE16" i="1"/>
  <c r="BS15" i="1"/>
  <c r="CY15" i="1"/>
  <c r="CH15" i="1"/>
  <c r="CI15" i="1"/>
  <c r="DN15" i="1"/>
  <c r="CK13" i="1"/>
  <c r="CK16" i="1"/>
  <c r="BU16" i="1"/>
  <c r="CU15" i="1"/>
  <c r="DA13" i="1"/>
  <c r="BE13" i="1"/>
  <c r="DA16" i="1"/>
  <c r="CF15" i="1"/>
  <c r="BP15" i="1"/>
  <c r="DQ16" i="1"/>
  <c r="DQ13" i="1"/>
  <c r="DM15" i="1"/>
  <c r="BA15" i="1"/>
  <c r="BQ15" i="1"/>
  <c r="BU13" i="1"/>
  <c r="AO16" i="1"/>
  <c r="AZ27" i="1"/>
  <c r="CD27" i="1"/>
  <c r="AY31" i="1"/>
  <c r="AY32" i="1" s="1"/>
  <c r="AW27" i="1"/>
  <c r="AX31" i="1"/>
  <c r="AX32" i="1" s="1"/>
  <c r="AX27" i="1"/>
  <c r="BA31" i="1"/>
  <c r="BA32" i="1" s="1"/>
  <c r="DJ31" i="1"/>
  <c r="DJ32" i="1" s="1"/>
  <c r="AV12" i="1"/>
  <c r="AV31" i="1"/>
  <c r="AV32" i="1" s="1"/>
  <c r="BD31" i="1"/>
  <c r="BD32" i="1" s="1"/>
  <c r="DP12" i="1"/>
  <c r="BC12" i="1"/>
  <c r="BC33" i="1" s="1"/>
  <c r="BD12" i="1"/>
  <c r="AZ12" i="1"/>
  <c r="BA12" i="1"/>
  <c r="CT31" i="1"/>
  <c r="CT32" i="1" s="1"/>
  <c r="DL27" i="1"/>
  <c r="BA27" i="1"/>
  <c r="AZ31" i="1"/>
  <c r="AZ32" i="1" s="1"/>
  <c r="DJ27" i="1"/>
  <c r="CF27" i="1"/>
  <c r="BN27" i="1"/>
  <c r="BO31" i="1"/>
  <c r="BO32" i="1" s="1"/>
  <c r="BQ31" i="1"/>
  <c r="BQ32" i="1" s="1"/>
  <c r="CF31" i="1"/>
  <c r="CF32" i="1" s="1"/>
  <c r="BM27" i="1"/>
  <c r="CS27" i="1"/>
  <c r="DQ6" i="1"/>
  <c r="CG12" i="1"/>
  <c r="CF12" i="1"/>
  <c r="CV12" i="1"/>
  <c r="CI31" i="1"/>
  <c r="CI32" i="1" s="1"/>
  <c r="BE8" i="1"/>
  <c r="CK9" i="1"/>
  <c r="AX12" i="1"/>
  <c r="AX33" i="1" s="1"/>
  <c r="CW12" i="1"/>
  <c r="BC31" i="1"/>
  <c r="BC32" i="1" s="1"/>
  <c r="BN31" i="1"/>
  <c r="BN32" i="1" s="1"/>
  <c r="DI27" i="1"/>
  <c r="DO12" i="1"/>
  <c r="DO33" i="1" s="1"/>
  <c r="AW31" i="1"/>
  <c r="AW32" i="1" s="1"/>
  <c r="CV31" i="1"/>
  <c r="CV32" i="1" s="1"/>
  <c r="DH12" i="1"/>
  <c r="BC27" i="1"/>
  <c r="CB31" i="1"/>
  <c r="CB32" i="1" s="1"/>
  <c r="DI31" i="1"/>
  <c r="DI32" i="1" s="1"/>
  <c r="CG31" i="1"/>
  <c r="CG32" i="1" s="1"/>
  <c r="BM31" i="1"/>
  <c r="BM32" i="1" s="1"/>
  <c r="CC31" i="1"/>
  <c r="CC32" i="1" s="1"/>
  <c r="CW31" i="1"/>
  <c r="CW32" i="1" s="1"/>
  <c r="CJ31" i="1"/>
  <c r="CJ32" i="1" s="1"/>
  <c r="BS31" i="1"/>
  <c r="BS32" i="1" s="1"/>
  <c r="AW12" i="1"/>
  <c r="AW33" i="1" s="1"/>
  <c r="BU7" i="1"/>
  <c r="BU9" i="1"/>
  <c r="DQ7" i="1"/>
  <c r="CW27" i="1"/>
  <c r="CZ12" i="1"/>
  <c r="BT31" i="1"/>
  <c r="BT32" i="1" s="1"/>
  <c r="CZ31" i="1"/>
  <c r="CZ32" i="1" s="1"/>
  <c r="CR31" i="1"/>
  <c r="CR32" i="1" s="1"/>
  <c r="CE31" i="1"/>
  <c r="CE32" i="1" s="1"/>
  <c r="CD12" i="1"/>
  <c r="CD33" i="1" s="1"/>
  <c r="CY27" i="1"/>
  <c r="BU8" i="1"/>
  <c r="DQ8" i="1"/>
  <c r="CB12" i="1"/>
  <c r="BM12" i="1"/>
  <c r="BS12" i="1"/>
  <c r="BS33" i="1" s="1"/>
  <c r="CK6" i="1"/>
  <c r="DA8" i="1"/>
  <c r="DO27" i="1"/>
  <c r="DA6" i="1"/>
  <c r="BE9" i="1"/>
  <c r="DM12" i="1"/>
  <c r="DM27" i="1"/>
  <c r="CJ12" i="1"/>
  <c r="DL31" i="1"/>
  <c r="DL32" i="1" s="1"/>
  <c r="BL12" i="1"/>
  <c r="CU31" i="1"/>
  <c r="CU32" i="1" s="1"/>
  <c r="BU6" i="1"/>
  <c r="CT12" i="1"/>
  <c r="CT33" i="1" s="1"/>
  <c r="DJ12" i="1"/>
  <c r="CC12" i="1"/>
  <c r="CC33" i="1" s="1"/>
  <c r="CC27" i="1"/>
  <c r="CS31" i="1"/>
  <c r="CS32" i="1" s="1"/>
  <c r="CY31" i="1"/>
  <c r="CY32" i="1" s="1"/>
  <c r="CI27" i="1"/>
  <c r="CK7" i="1"/>
  <c r="CK8" i="1"/>
  <c r="BE7" i="1"/>
  <c r="BQ12" i="1"/>
  <c r="CG27" i="1"/>
  <c r="DP31" i="1"/>
  <c r="DP32" i="1" s="1"/>
  <c r="DL12" i="1"/>
  <c r="BP31" i="1"/>
  <c r="BP32" i="1" s="1"/>
  <c r="BP27" i="1"/>
  <c r="BL31" i="1"/>
  <c r="BL32" i="1" s="1"/>
  <c r="DH31" i="1"/>
  <c r="DH32" i="1" s="1"/>
  <c r="BN12" i="1"/>
  <c r="BN33" i="1" s="1"/>
  <c r="DI12" i="1"/>
  <c r="DI33" i="1" s="1"/>
  <c r="CI12" i="1"/>
  <c r="CI33" i="1" s="1"/>
  <c r="DA9" i="1"/>
  <c r="DM31" i="1"/>
  <c r="DM32" i="1" s="1"/>
  <c r="CT27" i="1"/>
  <c r="CD31" i="1"/>
  <c r="CD32" i="1" s="1"/>
  <c r="BS27" i="1"/>
  <c r="DQ9" i="1"/>
  <c r="BT12" i="1"/>
  <c r="BQ27" i="1"/>
  <c r="BP12" i="1"/>
  <c r="CV27" i="1"/>
  <c r="CR12" i="1"/>
  <c r="DK31" i="1"/>
  <c r="DK32" i="1" s="1"/>
  <c r="CS12" i="1"/>
  <c r="CY12" i="1"/>
  <c r="CY33" i="1" s="1"/>
  <c r="DO31" i="1"/>
  <c r="DO32" i="1" s="1"/>
  <c r="DA7" i="1"/>
  <c r="BE6" i="1"/>
  <c r="AI31" i="1"/>
  <c r="AI32" i="1" s="1"/>
  <c r="AG13" i="1"/>
  <c r="AG14" i="1"/>
  <c r="AG30" i="1"/>
  <c r="AG25" i="1"/>
  <c r="AG26" i="1"/>
  <c r="AG7" i="1"/>
  <c r="AG29" i="1"/>
  <c r="AG11" i="1"/>
  <c r="AG9" i="1"/>
  <c r="AG6" i="1"/>
  <c r="AH26" i="1"/>
  <c r="AH7" i="1"/>
  <c r="AH29" i="1"/>
  <c r="AH30" i="1"/>
  <c r="AH25" i="1"/>
  <c r="AH9" i="1"/>
  <c r="AH6" i="1"/>
  <c r="AH11" i="1"/>
  <c r="AH13" i="1"/>
  <c r="AH14" i="1"/>
  <c r="AK7" i="1"/>
  <c r="AK11" i="1"/>
  <c r="AK13" i="1"/>
  <c r="AL9" i="1"/>
  <c r="AL13" i="1"/>
  <c r="AL7" i="1"/>
  <c r="AJ6" i="1"/>
  <c r="AJ9" i="1"/>
  <c r="AJ11" i="1"/>
  <c r="AJ13" i="1"/>
  <c r="AJ7" i="1"/>
  <c r="AM11" i="1"/>
  <c r="AM13" i="1"/>
  <c r="AM7" i="1"/>
  <c r="AM9" i="1"/>
  <c r="AN11" i="1"/>
  <c r="AN13" i="1"/>
  <c r="AN7" i="1"/>
  <c r="AN9" i="1"/>
  <c r="AF30" i="1"/>
  <c r="AF9" i="1"/>
  <c r="AF6" i="1"/>
  <c r="AF7" i="1"/>
  <c r="AF11" i="1"/>
  <c r="AF13" i="1"/>
  <c r="AF29" i="1"/>
  <c r="AL6" i="1"/>
  <c r="AM6" i="1"/>
  <c r="AM14" i="1"/>
  <c r="AM26" i="1"/>
  <c r="AN14" i="1"/>
  <c r="AN6" i="1"/>
  <c r="AJ26" i="1"/>
  <c r="AJ14" i="1"/>
  <c r="AK6" i="1"/>
  <c r="AK26" i="1"/>
  <c r="AK14" i="1"/>
  <c r="AE7" i="1"/>
  <c r="AE9" i="1"/>
  <c r="CV33" i="1" l="1"/>
  <c r="BQ33" i="1"/>
  <c r="CW33" i="1"/>
  <c r="BA33" i="1"/>
  <c r="AZ33" i="1"/>
  <c r="CF33" i="1"/>
  <c r="BP33" i="1"/>
  <c r="DM33" i="1"/>
  <c r="CG33" i="1"/>
  <c r="DL33" i="1"/>
  <c r="DJ24" i="1"/>
  <c r="DJ33" i="1"/>
  <c r="AO13" i="1"/>
  <c r="CS24" i="1"/>
  <c r="CS33" i="1"/>
  <c r="BM24" i="1"/>
  <c r="BM33" i="1"/>
  <c r="AX18" i="1"/>
  <c r="AX24" i="1"/>
  <c r="CD24" i="1"/>
  <c r="CD18" i="1"/>
  <c r="CS18" i="1"/>
  <c r="BT18" i="1"/>
  <c r="DI18" i="1"/>
  <c r="CJ18" i="1"/>
  <c r="BD18" i="1"/>
  <c r="AW24" i="1"/>
  <c r="CZ18" i="1"/>
  <c r="BN24" i="1"/>
  <c r="BN18" i="1"/>
  <c r="CC18" i="1"/>
  <c r="BM18" i="1"/>
  <c r="AW18" i="1"/>
  <c r="DI24" i="1"/>
  <c r="CT18" i="1"/>
  <c r="CT24" i="1"/>
  <c r="DJ18" i="1"/>
  <c r="DP18" i="1"/>
  <c r="CC24" i="1"/>
  <c r="CB18" i="1"/>
  <c r="DH18" i="1"/>
  <c r="AV18" i="1"/>
  <c r="CR18" i="1"/>
  <c r="BL18" i="1"/>
  <c r="CY24" i="1"/>
  <c r="CY18" i="1"/>
  <c r="BS18" i="1"/>
  <c r="BS24" i="1"/>
  <c r="CI18" i="1"/>
  <c r="CI24" i="1"/>
  <c r="BC24" i="1"/>
  <c r="BC18" i="1"/>
  <c r="DO24" i="1"/>
  <c r="DO18" i="1"/>
  <c r="DM24" i="1"/>
  <c r="DM18" i="1"/>
  <c r="DL24" i="1"/>
  <c r="DL18" i="1"/>
  <c r="CG18" i="1"/>
  <c r="CG24" i="1"/>
  <c r="BA18" i="1"/>
  <c r="BA24" i="1"/>
  <c r="BQ18" i="1"/>
  <c r="BQ24" i="1"/>
  <c r="AZ18" i="1"/>
  <c r="AZ24" i="1"/>
  <c r="CW18" i="1"/>
  <c r="CW24" i="1"/>
  <c r="CV18" i="1"/>
  <c r="CV24" i="1"/>
  <c r="BP24" i="1"/>
  <c r="BP18" i="1"/>
  <c r="CF18" i="1"/>
  <c r="CF24" i="1"/>
  <c r="AH15" i="1"/>
  <c r="AF12" i="1"/>
  <c r="AN15" i="1"/>
  <c r="AK15" i="1"/>
  <c r="AK12" i="1"/>
  <c r="AM12" i="1"/>
  <c r="AM33" i="1" s="1"/>
  <c r="AM15" i="1"/>
  <c r="AH31" i="1"/>
  <c r="AH32" i="1" s="1"/>
  <c r="AG31" i="1"/>
  <c r="AG32" i="1" s="1"/>
  <c r="AH12" i="1"/>
  <c r="AH33" i="1" s="1"/>
  <c r="AJ12" i="1"/>
  <c r="AO6" i="1"/>
  <c r="AG27" i="1"/>
  <c r="AF31" i="1"/>
  <c r="AF32" i="1" s="1"/>
  <c r="AH27" i="1"/>
  <c r="AG12" i="1"/>
  <c r="AG33" i="1" s="1"/>
  <c r="AO7" i="1"/>
  <c r="AG15" i="1"/>
  <c r="AO9" i="1"/>
  <c r="AN12" i="1"/>
  <c r="AO8" i="1"/>
  <c r="AF15" i="1"/>
  <c r="AJ15" i="1"/>
  <c r="AK27" i="1"/>
  <c r="AJ27" i="1"/>
  <c r="AM31" i="1"/>
  <c r="AM32" i="1" s="1"/>
  <c r="AN31" i="1"/>
  <c r="AN32" i="1" s="1"/>
  <c r="AJ31" i="1"/>
  <c r="AJ32" i="1" s="1"/>
  <c r="AK31" i="1"/>
  <c r="AK32" i="1" s="1"/>
  <c r="I83" i="1"/>
  <c r="G84" i="1"/>
  <c r="E84" i="1"/>
  <c r="C84" i="1"/>
  <c r="E8" i="7" a="1"/>
  <c r="E8" i="7" s="1"/>
  <c r="E7" i="7" a="1"/>
  <c r="E7" i="7" s="1"/>
  <c r="D8" i="7" a="1"/>
  <c r="D8" i="7" s="1"/>
  <c r="D7" i="7" a="1"/>
  <c r="D7" i="7" s="1"/>
  <c r="C8" i="7" a="1"/>
  <c r="C8" i="7" s="1"/>
  <c r="C7" i="7" a="1"/>
  <c r="C7" i="7" s="1"/>
  <c r="B8" i="7" a="1"/>
  <c r="B8" i="7" s="1"/>
  <c r="BJ26" i="1" l="1"/>
  <c r="DF26" i="1"/>
  <c r="BZ26" i="1"/>
  <c r="AD26" i="1"/>
  <c r="AT26" i="1"/>
  <c r="CP26" i="1"/>
  <c r="BI26" i="1"/>
  <c r="DE26" i="1"/>
  <c r="BY26" i="1"/>
  <c r="AC26" i="1"/>
  <c r="AN26" i="1" s="1"/>
  <c r="CO26" i="1"/>
  <c r="AS26" i="1"/>
  <c r="CN26" i="1"/>
  <c r="CR26" i="1" s="1"/>
  <c r="BH26" i="1"/>
  <c r="BL26" i="1" s="1"/>
  <c r="DD26" i="1"/>
  <c r="DH26" i="1" s="1"/>
  <c r="AR26" i="1"/>
  <c r="AV26" i="1" s="1"/>
  <c r="BX26" i="1"/>
  <c r="CB26" i="1" s="1"/>
  <c r="AB26" i="1"/>
  <c r="AF26" i="1" s="1"/>
  <c r="AK33" i="1"/>
  <c r="AJ33" i="1"/>
  <c r="AG24" i="1"/>
  <c r="AG18" i="1"/>
  <c r="AH24" i="1"/>
  <c r="AH18" i="1"/>
  <c r="AN18" i="1"/>
  <c r="AK18" i="1"/>
  <c r="AK24" i="1"/>
  <c r="AJ18" i="1"/>
  <c r="AJ24" i="1"/>
  <c r="AM18" i="1"/>
  <c r="AM24" i="1"/>
  <c r="AF18" i="1"/>
  <c r="AI26" i="1"/>
  <c r="CX26" i="1"/>
  <c r="AL26" i="1"/>
  <c r="E5" i="7"/>
  <c r="D5" i="7"/>
  <c r="C5" i="7"/>
  <c r="E4" i="7"/>
  <c r="D4" i="7"/>
  <c r="C4" i="7"/>
  <c r="E3" i="7"/>
  <c r="D3" i="7"/>
  <c r="C3" i="7"/>
  <c r="E2" i="7"/>
  <c r="D2" i="7"/>
  <c r="C2" i="7"/>
  <c r="B5" i="7"/>
  <c r="B4" i="7"/>
  <c r="I35" i="1"/>
  <c r="I34" i="1"/>
  <c r="CJ26" i="1" l="1"/>
  <c r="BD26" i="1"/>
  <c r="DP26" i="1"/>
  <c r="CZ26" i="1"/>
  <c r="BT26" i="1"/>
  <c r="I37" i="1"/>
  <c r="BR26" i="1"/>
  <c r="DN26" i="1"/>
  <c r="BN28" i="1"/>
  <c r="CS28" i="1"/>
  <c r="BB26" i="1"/>
  <c r="CH26" i="1"/>
  <c r="DM28" i="1"/>
  <c r="CI28" i="1"/>
  <c r="BP28" i="1"/>
  <c r="DL28" i="1"/>
  <c r="CY28" i="1"/>
  <c r="CG28" i="1"/>
  <c r="CC28" i="1"/>
  <c r="BX12" i="1"/>
  <c r="BM28" i="1"/>
  <c r="DJ28" i="1"/>
  <c r="CF28" i="1"/>
  <c r="DO28" i="1"/>
  <c r="BS28" i="1"/>
  <c r="CT28" i="1"/>
  <c r="AW28" i="1"/>
  <c r="BC28" i="1"/>
  <c r="CD28" i="1"/>
  <c r="CW28" i="1"/>
  <c r="AH28" i="1"/>
  <c r="BQ28" i="1"/>
  <c r="AZ28" i="1"/>
  <c r="BA28" i="1"/>
  <c r="DI28" i="1"/>
  <c r="AX28" i="1"/>
  <c r="CV28" i="1"/>
  <c r="AG28" i="1"/>
  <c r="AK28" i="1"/>
  <c r="B11" i="7" a="1"/>
  <c r="B11" i="7" s="1"/>
  <c r="C9" i="7" a="1"/>
  <c r="C9" i="7" s="1"/>
  <c r="C11" i="7" a="1"/>
  <c r="C11" i="7" s="1"/>
  <c r="C10" i="7" a="1"/>
  <c r="C10" i="7" s="1"/>
  <c r="D10" i="7" a="1"/>
  <c r="D10" i="7" s="1"/>
  <c r="D11" i="7" a="1"/>
  <c r="D11" i="7" s="1"/>
  <c r="D9" i="7" a="1"/>
  <c r="D9" i="7" s="1"/>
  <c r="E11" i="7" a="1"/>
  <c r="E11" i="7" s="1"/>
  <c r="E10" i="7" a="1"/>
  <c r="E10" i="7" s="1"/>
  <c r="E9" i="7" a="1"/>
  <c r="E9" i="7" s="1"/>
  <c r="B10" i="7" a="1"/>
  <c r="B10" i="7" s="1"/>
  <c r="B9" i="7" a="1"/>
  <c r="B9" i="7" s="1"/>
  <c r="B21" i="6"/>
  <c r="P31" i="6"/>
  <c r="P30" i="6"/>
  <c r="P29" i="6"/>
  <c r="P28" i="6"/>
  <c r="P27" i="6"/>
  <c r="O31" i="6"/>
  <c r="O30" i="6"/>
  <c r="O29" i="6"/>
  <c r="O28" i="6"/>
  <c r="O27" i="6"/>
  <c r="N31" i="6"/>
  <c r="N30" i="6"/>
  <c r="N29" i="6"/>
  <c r="N28" i="6"/>
  <c r="N27" i="6"/>
  <c r="M31" i="6"/>
  <c r="M30" i="6"/>
  <c r="M29" i="6"/>
  <c r="M28" i="6"/>
  <c r="M27" i="6"/>
  <c r="L31" i="6"/>
  <c r="L30" i="6"/>
  <c r="L29" i="6"/>
  <c r="L28" i="6"/>
  <c r="L27" i="6"/>
  <c r="K31" i="6"/>
  <c r="K30" i="6"/>
  <c r="K29" i="6"/>
  <c r="K28" i="6"/>
  <c r="K27" i="6"/>
  <c r="J31" i="6"/>
  <c r="J30" i="6"/>
  <c r="J29" i="6"/>
  <c r="J28" i="6"/>
  <c r="J27" i="6"/>
  <c r="I31" i="6"/>
  <c r="I30" i="6"/>
  <c r="I29" i="6"/>
  <c r="I28" i="6"/>
  <c r="I27" i="6"/>
  <c r="H31" i="6"/>
  <c r="H30" i="6"/>
  <c r="H29" i="6"/>
  <c r="H28" i="6"/>
  <c r="H27" i="6"/>
  <c r="G31" i="6"/>
  <c r="G30" i="6"/>
  <c r="G29" i="6"/>
  <c r="G28" i="6"/>
  <c r="G27" i="6"/>
  <c r="F31" i="6"/>
  <c r="F30" i="6"/>
  <c r="F29" i="6"/>
  <c r="F28" i="6"/>
  <c r="F27" i="6"/>
  <c r="E31" i="6"/>
  <c r="E30" i="6"/>
  <c r="E29" i="6"/>
  <c r="E28" i="6"/>
  <c r="E27" i="6"/>
  <c r="D31" i="6"/>
  <c r="D30" i="6"/>
  <c r="D29" i="6"/>
  <c r="D28" i="6"/>
  <c r="D27" i="6"/>
  <c r="C31" i="6"/>
  <c r="C30" i="6"/>
  <c r="C29" i="6"/>
  <c r="C28" i="6"/>
  <c r="C27" i="6"/>
  <c r="B31" i="6"/>
  <c r="B30" i="6"/>
  <c r="B29" i="6"/>
  <c r="B28" i="6"/>
  <c r="B27" i="6"/>
  <c r="P25" i="6"/>
  <c r="P24" i="6"/>
  <c r="P23" i="6"/>
  <c r="P22" i="6"/>
  <c r="P21" i="6"/>
  <c r="O25" i="6"/>
  <c r="O24" i="6"/>
  <c r="O23" i="6"/>
  <c r="O22" i="6"/>
  <c r="O21" i="6"/>
  <c r="N25" i="6"/>
  <c r="N24" i="6"/>
  <c r="N23" i="6"/>
  <c r="N22" i="6"/>
  <c r="N21" i="6"/>
  <c r="M25" i="6"/>
  <c r="M24" i="6"/>
  <c r="M23" i="6"/>
  <c r="M22" i="6"/>
  <c r="M21" i="6"/>
  <c r="L25" i="6"/>
  <c r="L24" i="6"/>
  <c r="L23" i="6"/>
  <c r="L22" i="6"/>
  <c r="L21" i="6"/>
  <c r="K25" i="6"/>
  <c r="K24" i="6"/>
  <c r="K23" i="6"/>
  <c r="K22" i="6"/>
  <c r="K21" i="6"/>
  <c r="J25" i="6"/>
  <c r="J24" i="6"/>
  <c r="J23" i="6"/>
  <c r="J22" i="6"/>
  <c r="J21" i="6"/>
  <c r="I25" i="6"/>
  <c r="I24" i="6"/>
  <c r="I23" i="6"/>
  <c r="I22" i="6"/>
  <c r="I21" i="6"/>
  <c r="H25" i="6"/>
  <c r="H24" i="6"/>
  <c r="H23" i="6"/>
  <c r="H22" i="6"/>
  <c r="H21" i="6"/>
  <c r="G25" i="6"/>
  <c r="G24" i="6"/>
  <c r="G23" i="6"/>
  <c r="G22" i="6"/>
  <c r="G21" i="6"/>
  <c r="F25" i="6"/>
  <c r="F24" i="6"/>
  <c r="F23" i="6"/>
  <c r="F22" i="6"/>
  <c r="F21" i="6"/>
  <c r="E25" i="6"/>
  <c r="E24" i="6"/>
  <c r="E23" i="6"/>
  <c r="E22" i="6"/>
  <c r="E21" i="6"/>
  <c r="D25" i="6"/>
  <c r="D24" i="6"/>
  <c r="D23" i="6"/>
  <c r="D22" i="6"/>
  <c r="D21" i="6"/>
  <c r="C25" i="6"/>
  <c r="C24" i="6"/>
  <c r="C23" i="6"/>
  <c r="C22" i="6"/>
  <c r="C21" i="6"/>
  <c r="B25" i="6"/>
  <c r="K58" i="6" s="1"/>
  <c r="B24" i="6"/>
  <c r="C75" i="6" s="1"/>
  <c r="B23" i="6"/>
  <c r="C74" i="6" s="1"/>
  <c r="B22" i="6"/>
  <c r="BX17" i="1" l="1"/>
  <c r="CB17" i="1" s="1"/>
  <c r="BX18" i="1"/>
  <c r="AY11" i="1"/>
  <c r="AY12" i="1" s="1"/>
  <c r="CE11" i="1"/>
  <c r="CE12" i="1" s="1"/>
  <c r="BO11" i="1"/>
  <c r="BO12" i="1" s="1"/>
  <c r="DK11" i="1"/>
  <c r="DK12" i="1" s="1"/>
  <c r="AB12" i="1"/>
  <c r="AI11" i="1"/>
  <c r="AI12" i="1" s="1"/>
  <c r="CU11" i="1"/>
  <c r="CU12" i="1" s="1"/>
  <c r="G72" i="6"/>
  <c r="M45" i="6"/>
  <c r="N45" i="6"/>
  <c r="N54" i="6"/>
  <c r="M54" i="6"/>
  <c r="O72" i="6"/>
  <c r="N72" i="6"/>
  <c r="O45" i="6"/>
  <c r="L72" i="6"/>
  <c r="L54" i="6"/>
  <c r="D72" i="6"/>
  <c r="E72" i="6"/>
  <c r="O54" i="6"/>
  <c r="L45" i="6"/>
  <c r="F72" i="6"/>
  <c r="M72" i="6"/>
  <c r="K75" i="6"/>
  <c r="B72" i="6"/>
  <c r="J48" i="6"/>
  <c r="J47" i="6"/>
  <c r="J54" i="6"/>
  <c r="J76" i="6"/>
  <c r="K45" i="6"/>
  <c r="K48" i="6"/>
  <c r="L57" i="6"/>
  <c r="G73" i="6"/>
  <c r="M46" i="6"/>
  <c r="N55" i="6"/>
  <c r="M55" i="6"/>
  <c r="O73" i="6"/>
  <c r="N46" i="6"/>
  <c r="L73" i="6"/>
  <c r="L55" i="6"/>
  <c r="D73" i="6"/>
  <c r="E73" i="6"/>
  <c r="M73" i="6"/>
  <c r="O46" i="6"/>
  <c r="O55" i="6"/>
  <c r="L46" i="6"/>
  <c r="F73" i="6"/>
  <c r="K55" i="6"/>
  <c r="N73" i="6"/>
  <c r="K72" i="6"/>
  <c r="B73" i="6"/>
  <c r="K49" i="6"/>
  <c r="M47" i="6"/>
  <c r="M56" i="6"/>
  <c r="O74" i="6"/>
  <c r="N47" i="6"/>
  <c r="G74" i="6"/>
  <c r="O56" i="6"/>
  <c r="L74" i="6"/>
  <c r="L56" i="6"/>
  <c r="D74" i="6"/>
  <c r="E74" i="6"/>
  <c r="N56" i="6"/>
  <c r="M74" i="6"/>
  <c r="O47" i="6"/>
  <c r="N74" i="6"/>
  <c r="L47" i="6"/>
  <c r="F74" i="6"/>
  <c r="J56" i="6"/>
  <c r="K76" i="6"/>
  <c r="B74" i="6"/>
  <c r="K46" i="6"/>
  <c r="K56" i="6"/>
  <c r="J73" i="6"/>
  <c r="K73" i="6"/>
  <c r="J45" i="6"/>
  <c r="M57" i="6"/>
  <c r="O75" i="6"/>
  <c r="N48" i="6"/>
  <c r="G75" i="6"/>
  <c r="M48" i="6"/>
  <c r="N57" i="6"/>
  <c r="F75" i="6"/>
  <c r="O48" i="6"/>
  <c r="M75" i="6"/>
  <c r="N75" i="6"/>
  <c r="L48" i="6"/>
  <c r="K57" i="6"/>
  <c r="J57" i="6"/>
  <c r="O57" i="6"/>
  <c r="L75" i="6"/>
  <c r="D75" i="6"/>
  <c r="E75" i="6"/>
  <c r="M58" i="6"/>
  <c r="O76" i="6"/>
  <c r="N49" i="6"/>
  <c r="G76" i="6"/>
  <c r="N58" i="6"/>
  <c r="M49" i="6"/>
  <c r="O49" i="6"/>
  <c r="M76" i="6"/>
  <c r="O58" i="6"/>
  <c r="N76" i="6"/>
  <c r="L49" i="6"/>
  <c r="J58" i="6"/>
  <c r="L76" i="6"/>
  <c r="L58" i="6"/>
  <c r="D76" i="6"/>
  <c r="E76" i="6"/>
  <c r="F76" i="6"/>
  <c r="K74" i="6"/>
  <c r="J72" i="6"/>
  <c r="B75" i="6"/>
  <c r="J49" i="6"/>
  <c r="J74" i="6"/>
  <c r="C72" i="6"/>
  <c r="B76" i="6"/>
  <c r="K47" i="6"/>
  <c r="J55" i="6"/>
  <c r="J75" i="6"/>
  <c r="C73" i="6"/>
  <c r="C76" i="6"/>
  <c r="J46" i="6"/>
  <c r="K54" i="6"/>
  <c r="AR12" i="1"/>
  <c r="BH12" i="1"/>
  <c r="AC12" i="1"/>
  <c r="CO12" i="1"/>
  <c r="DE12" i="1"/>
  <c r="BI12" i="1"/>
  <c r="AS12" i="1"/>
  <c r="DD12" i="1"/>
  <c r="AU11" i="1"/>
  <c r="AQ12" i="1"/>
  <c r="AD12" i="1"/>
  <c r="CP12" i="1"/>
  <c r="DF12" i="1"/>
  <c r="BZ12" i="1"/>
  <c r="BJ12" i="1"/>
  <c r="AT12" i="1"/>
  <c r="CN12" i="1"/>
  <c r="BW12" i="1"/>
  <c r="CA11" i="1"/>
  <c r="BG12" i="1"/>
  <c r="BK11" i="1"/>
  <c r="DG11" i="1"/>
  <c r="DC12" i="1"/>
  <c r="CM12" i="1"/>
  <c r="CQ11" i="1"/>
  <c r="AJ28" i="1"/>
  <c r="AL11" i="1"/>
  <c r="AL12" i="1" s="1"/>
  <c r="AL33" i="1" s="1"/>
  <c r="AE11" i="1"/>
  <c r="AE12" i="1" s="1"/>
  <c r="CB22" i="1" l="1"/>
  <c r="CB19" i="1"/>
  <c r="CB20" i="1"/>
  <c r="CB21" i="1"/>
  <c r="C71" i="6"/>
  <c r="CU18" i="1"/>
  <c r="AT17" i="1"/>
  <c r="AT18" i="1"/>
  <c r="BJ18" i="1"/>
  <c r="BJ17" i="1"/>
  <c r="AS17" i="1"/>
  <c r="BD17" i="1" s="1"/>
  <c r="AS18" i="1"/>
  <c r="BZ17" i="1"/>
  <c r="BZ18" i="1"/>
  <c r="BI18" i="1"/>
  <c r="BI17" i="1"/>
  <c r="CP18" i="1"/>
  <c r="CP17" i="1"/>
  <c r="DF18" i="1"/>
  <c r="DF17" i="1"/>
  <c r="DE18" i="1"/>
  <c r="DE17" i="1"/>
  <c r="CO18" i="1"/>
  <c r="CO17" i="1"/>
  <c r="BH17" i="1"/>
  <c r="BL17" i="1" s="1"/>
  <c r="BH18" i="1"/>
  <c r="AR18" i="1"/>
  <c r="AR17" i="1"/>
  <c r="AV17" i="1" s="1"/>
  <c r="CN18" i="1"/>
  <c r="CN17" i="1"/>
  <c r="CR17" i="1" s="1"/>
  <c r="DD18" i="1"/>
  <c r="DD17" i="1"/>
  <c r="DH17" i="1" s="1"/>
  <c r="BX20" i="1"/>
  <c r="BX22" i="1"/>
  <c r="BX21" i="1"/>
  <c r="BX19" i="1"/>
  <c r="AD18" i="1"/>
  <c r="AD17" i="1"/>
  <c r="K44" i="6"/>
  <c r="F71" i="6"/>
  <c r="M44" i="6"/>
  <c r="N44" i="6"/>
  <c r="J53" i="6"/>
  <c r="L44" i="6"/>
  <c r="M71" i="6"/>
  <c r="CJ25" i="1" s="1"/>
  <c r="CJ27" i="1" s="1"/>
  <c r="K71" i="6"/>
  <c r="BD25" i="1" s="1"/>
  <c r="BD27" i="1" s="1"/>
  <c r="G71" i="6"/>
  <c r="L71" i="6"/>
  <c r="BT25" i="1" s="1"/>
  <c r="BT27" i="1" s="1"/>
  <c r="CX11" i="1"/>
  <c r="CX12" i="1" s="1"/>
  <c r="CX33" i="1" s="1"/>
  <c r="M53" i="6"/>
  <c r="B71" i="6"/>
  <c r="E71" i="6"/>
  <c r="O71" i="6"/>
  <c r="DP25" i="1" s="1"/>
  <c r="DP27" i="1" s="1"/>
  <c r="O53" i="6"/>
  <c r="N71" i="6"/>
  <c r="CZ25" i="1" s="1"/>
  <c r="CZ27" i="1" s="1"/>
  <c r="J71" i="6"/>
  <c r="AN25" i="1" s="1"/>
  <c r="AN27" i="1" s="1"/>
  <c r="D71" i="6"/>
  <c r="L53" i="6"/>
  <c r="N53" i="6"/>
  <c r="O44" i="6"/>
  <c r="K53" i="6"/>
  <c r="J44" i="6"/>
  <c r="DN11" i="1"/>
  <c r="DN12" i="1" s="1"/>
  <c r="DN33" i="1" s="1"/>
  <c r="CQ12" i="1"/>
  <c r="DG12" i="1"/>
  <c r="BR11" i="1"/>
  <c r="BR12" i="1" s="1"/>
  <c r="BR33" i="1" s="1"/>
  <c r="AU12" i="1"/>
  <c r="BK12" i="1"/>
  <c r="CA12" i="1"/>
  <c r="CH11" i="1"/>
  <c r="CH12" i="1" s="1"/>
  <c r="CH33" i="1" s="1"/>
  <c r="BY12" i="1"/>
  <c r="BB11" i="1"/>
  <c r="BB12" i="1" s="1"/>
  <c r="BB33" i="1" s="1"/>
  <c r="AO11" i="1"/>
  <c r="AO12" i="1" s="1"/>
  <c r="AO29" i="1" s="1"/>
  <c r="AM27" i="1"/>
  <c r="AM28" i="1" s="1"/>
  <c r="AE30" i="1"/>
  <c r="H56" i="1"/>
  <c r="DP17" i="1" l="1"/>
  <c r="DP21" i="1" s="1"/>
  <c r="CZ17" i="1"/>
  <c r="CZ22" i="1" s="1"/>
  <c r="BT17" i="1"/>
  <c r="BT22" i="1" s="1"/>
  <c r="BD22" i="1"/>
  <c r="BD21" i="1"/>
  <c r="BD19" i="1"/>
  <c r="AV19" i="1"/>
  <c r="AV21" i="1"/>
  <c r="AV22" i="1"/>
  <c r="CR22" i="1"/>
  <c r="CR19" i="1"/>
  <c r="CR20" i="1"/>
  <c r="CR21" i="1"/>
  <c r="DH22" i="1"/>
  <c r="DH21" i="1"/>
  <c r="DH20" i="1"/>
  <c r="DH19" i="1"/>
  <c r="BL21" i="1"/>
  <c r="BL22" i="1"/>
  <c r="BL19" i="1"/>
  <c r="BL20" i="1"/>
  <c r="CE15" i="1"/>
  <c r="CE18" i="1" s="1"/>
  <c r="AY15" i="1"/>
  <c r="AY18" i="1" s="1"/>
  <c r="DK15" i="1"/>
  <c r="DK18" i="1" s="1"/>
  <c r="BO15" i="1"/>
  <c r="BO18" i="1" s="1"/>
  <c r="BX23" i="1"/>
  <c r="CP21" i="1"/>
  <c r="CP20" i="1"/>
  <c r="CP22" i="1"/>
  <c r="CP19" i="1"/>
  <c r="CO22" i="1"/>
  <c r="CO19" i="1"/>
  <c r="CO20" i="1"/>
  <c r="CO21" i="1"/>
  <c r="AS21" i="1"/>
  <c r="AS20" i="1"/>
  <c r="AS19" i="1"/>
  <c r="AS22" i="1"/>
  <c r="BJ20" i="1"/>
  <c r="BJ19" i="1"/>
  <c r="BJ22" i="1"/>
  <c r="BJ21" i="1"/>
  <c r="DE21" i="1"/>
  <c r="DE20" i="1"/>
  <c r="DE19" i="1"/>
  <c r="DE22" i="1"/>
  <c r="BI20" i="1"/>
  <c r="BI21" i="1"/>
  <c r="BI19" i="1"/>
  <c r="BI22" i="1"/>
  <c r="BY17" i="1"/>
  <c r="CJ17" i="1" s="1"/>
  <c r="BY18" i="1"/>
  <c r="DF22" i="1"/>
  <c r="DF21" i="1"/>
  <c r="DF20" i="1"/>
  <c r="DF19" i="1"/>
  <c r="BZ20" i="1"/>
  <c r="BZ19" i="1"/>
  <c r="BZ21" i="1"/>
  <c r="BZ22" i="1"/>
  <c r="AT21" i="1"/>
  <c r="AT20" i="1"/>
  <c r="AT22" i="1"/>
  <c r="AT19" i="1"/>
  <c r="DD19" i="1"/>
  <c r="DD22" i="1"/>
  <c r="DD21" i="1"/>
  <c r="DD20" i="1"/>
  <c r="CN19" i="1"/>
  <c r="CN21" i="1"/>
  <c r="CN22" i="1"/>
  <c r="CN20" i="1"/>
  <c r="AR19" i="1"/>
  <c r="AR21" i="1"/>
  <c r="AR22" i="1"/>
  <c r="AR20" i="1"/>
  <c r="AV20" i="1" s="1"/>
  <c r="BH20" i="1"/>
  <c r="BH21" i="1"/>
  <c r="BH22" i="1"/>
  <c r="BH19" i="1"/>
  <c r="DN24" i="1"/>
  <c r="DN18" i="1"/>
  <c r="BB24" i="1"/>
  <c r="BB18" i="1"/>
  <c r="CX24" i="1"/>
  <c r="CX18" i="1"/>
  <c r="CH24" i="1"/>
  <c r="CH18" i="1"/>
  <c r="BR24" i="1"/>
  <c r="BR18" i="1"/>
  <c r="AD21" i="1"/>
  <c r="AD22" i="1"/>
  <c r="AD20" i="1"/>
  <c r="AD19" i="1"/>
  <c r="D66" i="6"/>
  <c r="D67" i="6"/>
  <c r="D64" i="6"/>
  <c r="D65" i="6"/>
  <c r="D63" i="6"/>
  <c r="C63" i="6"/>
  <c r="C64" i="6"/>
  <c r="C66" i="6"/>
  <c r="C67" i="6"/>
  <c r="C65" i="6"/>
  <c r="F64" i="6"/>
  <c r="F67" i="6"/>
  <c r="F65" i="6"/>
  <c r="F63" i="6"/>
  <c r="F66" i="6"/>
  <c r="G67" i="6"/>
  <c r="G65" i="6"/>
  <c r="G63" i="6"/>
  <c r="G66" i="6"/>
  <c r="G64" i="6"/>
  <c r="E64" i="6"/>
  <c r="E67" i="6"/>
  <c r="E65" i="6"/>
  <c r="E63" i="6"/>
  <c r="E66" i="6"/>
  <c r="B65" i="6"/>
  <c r="B67" i="6"/>
  <c r="B66" i="6"/>
  <c r="B63" i="6"/>
  <c r="B64" i="6"/>
  <c r="DA11" i="1"/>
  <c r="DA12" i="1" s="1"/>
  <c r="DA29" i="1" s="1"/>
  <c r="CK11" i="1"/>
  <c r="CK12" i="1" s="1"/>
  <c r="CK29" i="1" s="1"/>
  <c r="DQ11" i="1"/>
  <c r="DQ12" i="1" s="1"/>
  <c r="DQ29" i="1" s="1"/>
  <c r="BE11" i="1"/>
  <c r="BE12" i="1"/>
  <c r="BE29" i="1" s="1"/>
  <c r="BU11" i="1"/>
  <c r="BU12" i="1" s="1"/>
  <c r="BU29" i="1" s="1"/>
  <c r="AC15" i="1"/>
  <c r="AB15" i="1"/>
  <c r="CZ19" i="1" l="1"/>
  <c r="DP19" i="1"/>
  <c r="CZ20" i="1"/>
  <c r="DP20" i="1"/>
  <c r="DP22" i="1"/>
  <c r="BZ23" i="1"/>
  <c r="BZ24" i="1" s="1"/>
  <c r="DF23" i="1"/>
  <c r="DF24" i="1" s="1"/>
  <c r="BI23" i="1"/>
  <c r="BI24" i="1" s="1"/>
  <c r="BJ23" i="1"/>
  <c r="BJ24" i="1" s="1"/>
  <c r="BT19" i="1"/>
  <c r="BT20" i="1"/>
  <c r="BT21" i="1"/>
  <c r="CO23" i="1"/>
  <c r="CO24" i="1" s="1"/>
  <c r="AT23" i="1"/>
  <c r="AT24" i="1" s="1"/>
  <c r="DE23" i="1"/>
  <c r="DE24" i="1" s="1"/>
  <c r="CP23" i="1"/>
  <c r="CP24" i="1" s="1"/>
  <c r="AD23" i="1"/>
  <c r="AD24" i="1" s="1"/>
  <c r="AS23" i="1"/>
  <c r="AS24" i="1" s="1"/>
  <c r="CZ21" i="1"/>
  <c r="BD20" i="1"/>
  <c r="CJ19" i="1"/>
  <c r="CJ21" i="1"/>
  <c r="CJ22" i="1"/>
  <c r="CJ20" i="1"/>
  <c r="BX24" i="1"/>
  <c r="CB23" i="1"/>
  <c r="CB24" i="1" s="1"/>
  <c r="B36" i="6"/>
  <c r="DC15" i="1"/>
  <c r="AQ15" i="1"/>
  <c r="BW15" i="1"/>
  <c r="BG15" i="1"/>
  <c r="CM15" i="1"/>
  <c r="BH23" i="1"/>
  <c r="DA30" i="1"/>
  <c r="BU30" i="1"/>
  <c r="CK30" i="1"/>
  <c r="BE30" i="1"/>
  <c r="DQ30" i="1"/>
  <c r="CN23" i="1"/>
  <c r="AR23" i="1"/>
  <c r="DD23" i="1"/>
  <c r="BY19" i="1"/>
  <c r="BY20" i="1"/>
  <c r="BY21" i="1"/>
  <c r="BY22" i="1"/>
  <c r="N37" i="6"/>
  <c r="M40" i="6"/>
  <c r="AC18" i="1"/>
  <c r="AC17" i="1"/>
  <c r="AN17" i="1" s="1"/>
  <c r="AB18" i="1"/>
  <c r="AB17" i="1"/>
  <c r="AF17" i="1" s="1"/>
  <c r="O39" i="6"/>
  <c r="O36" i="6"/>
  <c r="O40" i="6"/>
  <c r="O37" i="6"/>
  <c r="O38" i="6"/>
  <c r="L40" i="6"/>
  <c r="L36" i="6"/>
  <c r="L39" i="6"/>
  <c r="L38" i="6"/>
  <c r="L37" i="6"/>
  <c r="M37" i="6"/>
  <c r="M38" i="6"/>
  <c r="M39" i="6"/>
  <c r="F56" i="6"/>
  <c r="F55" i="6"/>
  <c r="F54" i="6"/>
  <c r="F58" i="6"/>
  <c r="F57" i="6"/>
  <c r="D58" i="6"/>
  <c r="D55" i="6"/>
  <c r="D57" i="6"/>
  <c r="D56" i="6"/>
  <c r="D54" i="6"/>
  <c r="E58" i="6"/>
  <c r="E57" i="6"/>
  <c r="E56" i="6"/>
  <c r="E55" i="6"/>
  <c r="E54" i="6"/>
  <c r="AO30" i="1"/>
  <c r="C55" i="6"/>
  <c r="C54" i="6"/>
  <c r="C58" i="6"/>
  <c r="C57" i="6"/>
  <c r="C56" i="6"/>
  <c r="G56" i="6"/>
  <c r="G58" i="6"/>
  <c r="G57" i="6"/>
  <c r="G55" i="6"/>
  <c r="G54" i="6"/>
  <c r="AE15" i="1"/>
  <c r="AI14" i="1"/>
  <c r="AI15" i="1" s="1"/>
  <c r="AL14" i="1"/>
  <c r="AL15" i="1" s="1"/>
  <c r="BT23" i="1" l="1"/>
  <c r="BT24" i="1" s="1"/>
  <c r="BT33" i="1" s="1"/>
  <c r="CZ23" i="1"/>
  <c r="CZ24" i="1" s="1"/>
  <c r="CZ33" i="1" s="1"/>
  <c r="DP23" i="1"/>
  <c r="DP24" i="1" s="1"/>
  <c r="DP33" i="1" s="1"/>
  <c r="BD23" i="1"/>
  <c r="BD24" i="1" s="1"/>
  <c r="BD33" i="1" s="1"/>
  <c r="BY23" i="1"/>
  <c r="BY24" i="1" s="1"/>
  <c r="BT28" i="1"/>
  <c r="AN22" i="1"/>
  <c r="AN20" i="1"/>
  <c r="AN19" i="1"/>
  <c r="AN21" i="1"/>
  <c r="CN24" i="1"/>
  <c r="CR23" i="1"/>
  <c r="CR24" i="1" s="1"/>
  <c r="BH24" i="1"/>
  <c r="BL23" i="1"/>
  <c r="BL24" i="1" s="1"/>
  <c r="AF22" i="1"/>
  <c r="AF20" i="1"/>
  <c r="AF21" i="1"/>
  <c r="AF19" i="1"/>
  <c r="AR24" i="1"/>
  <c r="AV23" i="1"/>
  <c r="AV24" i="1" s="1"/>
  <c r="DD24" i="1"/>
  <c r="DH23" i="1"/>
  <c r="DH24" i="1" s="1"/>
  <c r="AI17" i="1"/>
  <c r="BW17" i="1"/>
  <c r="CE17" i="1" s="1"/>
  <c r="CE22" i="1" s="1"/>
  <c r="BW18" i="1"/>
  <c r="E38" i="6" s="1"/>
  <c r="AU15" i="1"/>
  <c r="AQ18" i="1"/>
  <c r="C36" i="6" s="1"/>
  <c r="AQ17" i="1"/>
  <c r="AY17" i="1" s="1"/>
  <c r="AY22" i="1" s="1"/>
  <c r="CQ15" i="1"/>
  <c r="DG15" i="1"/>
  <c r="CM18" i="1"/>
  <c r="F38" i="6" s="1"/>
  <c r="CM17" i="1"/>
  <c r="CU17" i="1" s="1"/>
  <c r="CU22" i="1" s="1"/>
  <c r="DC17" i="1"/>
  <c r="DK17" i="1" s="1"/>
  <c r="DK22" i="1" s="1"/>
  <c r="DC18" i="1"/>
  <c r="CA15" i="1"/>
  <c r="BK15" i="1"/>
  <c r="AE17" i="1"/>
  <c r="AE22" i="1" s="1"/>
  <c r="BG17" i="1"/>
  <c r="BO17" i="1" s="1"/>
  <c r="BO22" i="1" s="1"/>
  <c r="BG18" i="1"/>
  <c r="D36" i="6" s="1"/>
  <c r="B40" i="6"/>
  <c r="B39" i="6"/>
  <c r="B38" i="6"/>
  <c r="B37" i="6"/>
  <c r="AO15" i="1"/>
  <c r="C47" i="6"/>
  <c r="M36" i="6"/>
  <c r="M35" i="6" s="1"/>
  <c r="CE25" i="1" s="1"/>
  <c r="N39" i="6"/>
  <c r="N38" i="6"/>
  <c r="N36" i="6"/>
  <c r="N40" i="6"/>
  <c r="AB21" i="1"/>
  <c r="AB22" i="1"/>
  <c r="AC21" i="1"/>
  <c r="AC22" i="1"/>
  <c r="B57" i="6"/>
  <c r="B55" i="6"/>
  <c r="B49" i="6"/>
  <c r="B47" i="6"/>
  <c r="B56" i="6"/>
  <c r="B45" i="6"/>
  <c r="AC19" i="1"/>
  <c r="AC20" i="1"/>
  <c r="AB20" i="1"/>
  <c r="AB19" i="1"/>
  <c r="B58" i="6"/>
  <c r="B54" i="6"/>
  <c r="B46" i="6"/>
  <c r="B48" i="6"/>
  <c r="AI18" i="1"/>
  <c r="K40" i="6" s="1"/>
  <c r="AL24" i="1"/>
  <c r="AL18" i="1"/>
  <c r="K67" i="6" s="1"/>
  <c r="L35" i="6"/>
  <c r="BO25" i="1" s="1"/>
  <c r="C46" i="6"/>
  <c r="C48" i="6"/>
  <c r="C45" i="6"/>
  <c r="C49" i="6"/>
  <c r="E47" i="6"/>
  <c r="E46" i="6"/>
  <c r="E45" i="6"/>
  <c r="E49" i="6"/>
  <c r="E48" i="6"/>
  <c r="F49" i="6"/>
  <c r="F48" i="6"/>
  <c r="F47" i="6"/>
  <c r="F46" i="6"/>
  <c r="F45" i="6"/>
  <c r="D45" i="6"/>
  <c r="D49" i="6"/>
  <c r="D47" i="6"/>
  <c r="D48" i="6"/>
  <c r="D46" i="6"/>
  <c r="G45" i="6"/>
  <c r="G49" i="6"/>
  <c r="G48" i="6"/>
  <c r="G47" i="6"/>
  <c r="G46" i="6"/>
  <c r="AO14" i="1"/>
  <c r="O67" i="6"/>
  <c r="O66" i="6"/>
  <c r="O65" i="6"/>
  <c r="O64" i="6"/>
  <c r="O63" i="6"/>
  <c r="O35" i="6"/>
  <c r="DK25" i="1" s="1"/>
  <c r="M65" i="6"/>
  <c r="M64" i="6"/>
  <c r="M63" i="6"/>
  <c r="M67" i="6"/>
  <c r="M66" i="6"/>
  <c r="L64" i="6"/>
  <c r="L63" i="6"/>
  <c r="L67" i="6"/>
  <c r="L66" i="6"/>
  <c r="L65" i="6"/>
  <c r="N67" i="6"/>
  <c r="N66" i="6"/>
  <c r="N65" i="6"/>
  <c r="N64" i="6"/>
  <c r="N63" i="6"/>
  <c r="C53" i="6"/>
  <c r="D53" i="6"/>
  <c r="BI25" i="1" s="1"/>
  <c r="BI27" i="1" s="1"/>
  <c r="D62" i="6"/>
  <c r="BJ25" i="1" s="1"/>
  <c r="BJ27" i="1" s="1"/>
  <c r="E53" i="6"/>
  <c r="BY25" i="1" s="1"/>
  <c r="BY27" i="1" s="1"/>
  <c r="C62" i="6"/>
  <c r="E62" i="6"/>
  <c r="BZ25" i="1" s="1"/>
  <c r="BZ27" i="1" s="1"/>
  <c r="F62" i="6"/>
  <c r="CP25" i="1" s="1"/>
  <c r="CP27" i="1" s="1"/>
  <c r="CP28" i="1" s="1"/>
  <c r="F53" i="6"/>
  <c r="CO25" i="1" s="1"/>
  <c r="CO27" i="1" s="1"/>
  <c r="G53" i="6"/>
  <c r="DE25" i="1" s="1"/>
  <c r="DE27" i="1" s="1"/>
  <c r="G62" i="6"/>
  <c r="DF25" i="1" s="1"/>
  <c r="DF27" i="1" s="1"/>
  <c r="CZ28" i="1" l="1"/>
  <c r="DP28" i="1"/>
  <c r="CJ23" i="1"/>
  <c r="CJ24" i="1" s="1"/>
  <c r="CJ33" i="1" s="1"/>
  <c r="BD28" i="1"/>
  <c r="B53" i="6"/>
  <c r="AC25" i="1" s="1"/>
  <c r="AC27" i="1" s="1"/>
  <c r="DF28" i="1"/>
  <c r="BZ28" i="1"/>
  <c r="BJ28" i="1"/>
  <c r="AC23" i="1"/>
  <c r="AC24" i="1" s="1"/>
  <c r="AI22" i="1"/>
  <c r="D40" i="6"/>
  <c r="D39" i="6"/>
  <c r="D38" i="6"/>
  <c r="CU21" i="1"/>
  <c r="CU20" i="1"/>
  <c r="CU19" i="1"/>
  <c r="AY19" i="1"/>
  <c r="AY21" i="1"/>
  <c r="DK21" i="1"/>
  <c r="DK20" i="1"/>
  <c r="DK19" i="1"/>
  <c r="CE19" i="1"/>
  <c r="CE21" i="1"/>
  <c r="CE20" i="1"/>
  <c r="BO21" i="1"/>
  <c r="BO19" i="1"/>
  <c r="BO20" i="1"/>
  <c r="AI20" i="1"/>
  <c r="AI21" i="1"/>
  <c r="AI19" i="1"/>
  <c r="F36" i="6"/>
  <c r="F39" i="6"/>
  <c r="F40" i="6"/>
  <c r="F37" i="6"/>
  <c r="E40" i="6"/>
  <c r="AE23" i="1"/>
  <c r="E36" i="6"/>
  <c r="D37" i="6"/>
  <c r="E39" i="6"/>
  <c r="E37" i="6"/>
  <c r="C40" i="6"/>
  <c r="B35" i="6"/>
  <c r="AA25" i="1" s="1"/>
  <c r="AA27" i="1" s="1"/>
  <c r="G38" i="6"/>
  <c r="G37" i="6"/>
  <c r="G36" i="6"/>
  <c r="C38" i="6"/>
  <c r="G39" i="6"/>
  <c r="G40" i="6"/>
  <c r="CK15" i="1"/>
  <c r="CA18" i="1"/>
  <c r="DA15" i="1"/>
  <c r="CQ18" i="1"/>
  <c r="AU17" i="1"/>
  <c r="AU22" i="1" s="1"/>
  <c r="AQ19" i="1"/>
  <c r="AQ22" i="1"/>
  <c r="AQ20" i="1"/>
  <c r="AQ21" i="1"/>
  <c r="CQ17" i="1"/>
  <c r="CQ22" i="1" s="1"/>
  <c r="CM19" i="1"/>
  <c r="CM20" i="1"/>
  <c r="CM22" i="1"/>
  <c r="CM21" i="1"/>
  <c r="AE19" i="1"/>
  <c r="AE21" i="1"/>
  <c r="AE20" i="1"/>
  <c r="BE15" i="1"/>
  <c r="AU18" i="1"/>
  <c r="DG17" i="1"/>
  <c r="DG22" i="1" s="1"/>
  <c r="DC22" i="1"/>
  <c r="DC19" i="1"/>
  <c r="DC21" i="1"/>
  <c r="DC20" i="1"/>
  <c r="C39" i="6"/>
  <c r="C37" i="6"/>
  <c r="BK17" i="1"/>
  <c r="BK22" i="1" s="1"/>
  <c r="BG20" i="1"/>
  <c r="BG21" i="1"/>
  <c r="BG22" i="1"/>
  <c r="BG19" i="1"/>
  <c r="BU15" i="1"/>
  <c r="BK18" i="1"/>
  <c r="DQ15" i="1"/>
  <c r="DG18" i="1"/>
  <c r="CA17" i="1"/>
  <c r="CA22" i="1" s="1"/>
  <c r="BW20" i="1"/>
  <c r="BW21" i="1"/>
  <c r="BW19" i="1"/>
  <c r="BW22" i="1"/>
  <c r="AO17" i="1"/>
  <c r="AB23" i="1"/>
  <c r="N35" i="6"/>
  <c r="CU25" i="1" s="1"/>
  <c r="AS25" i="1"/>
  <c r="AS27" i="1" s="1"/>
  <c r="AT25" i="1"/>
  <c r="AT27" i="1" s="1"/>
  <c r="K66" i="6"/>
  <c r="J66" i="6"/>
  <c r="K64" i="6"/>
  <c r="K63" i="6"/>
  <c r="K65" i="6"/>
  <c r="J67" i="6"/>
  <c r="J65" i="6"/>
  <c r="J64" i="6"/>
  <c r="J63" i="6"/>
  <c r="J40" i="6"/>
  <c r="J39" i="6"/>
  <c r="K39" i="6"/>
  <c r="K38" i="6"/>
  <c r="J38" i="6"/>
  <c r="J36" i="6"/>
  <c r="J37" i="6"/>
  <c r="K36" i="6"/>
  <c r="K37" i="6"/>
  <c r="AE18" i="1"/>
  <c r="G44" i="6"/>
  <c r="DD25" i="1" s="1"/>
  <c r="D44" i="6"/>
  <c r="BH25" i="1" s="1"/>
  <c r="C44" i="6"/>
  <c r="E44" i="6"/>
  <c r="BX25" i="1" s="1"/>
  <c r="F44" i="6"/>
  <c r="CN25" i="1" s="1"/>
  <c r="BY28" i="1"/>
  <c r="L62" i="6"/>
  <c r="BR25" i="1" s="1"/>
  <c r="O62" i="6"/>
  <c r="DN25" i="1" s="1"/>
  <c r="N62" i="6"/>
  <c r="CX25" i="1" s="1"/>
  <c r="M62" i="6"/>
  <c r="CH25" i="1" s="1"/>
  <c r="DE28" i="1"/>
  <c r="BI28" i="1"/>
  <c r="CO28" i="1"/>
  <c r="B62" i="6"/>
  <c r="AD25" i="1" s="1"/>
  <c r="AD27" i="1" s="1"/>
  <c r="B44" i="6"/>
  <c r="AB25" i="1" s="1"/>
  <c r="CJ28" i="1" l="1"/>
  <c r="AN23" i="1"/>
  <c r="AN24" i="1" s="1"/>
  <c r="D35" i="6"/>
  <c r="BG25" i="1" s="1"/>
  <c r="AD28" i="1"/>
  <c r="AT28" i="1"/>
  <c r="AS28" i="1"/>
  <c r="AB24" i="1"/>
  <c r="AF23" i="1"/>
  <c r="AF24" i="1" s="1"/>
  <c r="AA28" i="1"/>
  <c r="AA33" i="1"/>
  <c r="AI23" i="1"/>
  <c r="AI24" i="1" s="1"/>
  <c r="AU20" i="1"/>
  <c r="AY20" i="1"/>
  <c r="CM23" i="1"/>
  <c r="CQ23" i="1" s="1"/>
  <c r="DC23" i="1"/>
  <c r="DG23" i="1" s="1"/>
  <c r="BW23" i="1"/>
  <c r="CA23" i="1" s="1"/>
  <c r="BG23" i="1"/>
  <c r="AQ23" i="1"/>
  <c r="AU23" i="1" s="1"/>
  <c r="BK21" i="1"/>
  <c r="BU21" i="1" s="1"/>
  <c r="BK20" i="1"/>
  <c r="BK19" i="1"/>
  <c r="BU17" i="1"/>
  <c r="DG19" i="1"/>
  <c r="DG20" i="1"/>
  <c r="DG21" i="1"/>
  <c r="DQ21" i="1" s="1"/>
  <c r="DQ17" i="1"/>
  <c r="BU22" i="1"/>
  <c r="BU18" i="1"/>
  <c r="BE22" i="1"/>
  <c r="BE18" i="1"/>
  <c r="AU19" i="1"/>
  <c r="AU21" i="1"/>
  <c r="BE21" i="1" s="1"/>
  <c r="BE17" i="1"/>
  <c r="CQ20" i="1"/>
  <c r="CQ19" i="1"/>
  <c r="CQ21" i="1"/>
  <c r="DA21" i="1" s="1"/>
  <c r="DA17" i="1"/>
  <c r="DA22" i="1"/>
  <c r="DA18" i="1"/>
  <c r="DQ22" i="1"/>
  <c r="DQ18" i="1"/>
  <c r="CK22" i="1"/>
  <c r="CK18" i="1"/>
  <c r="CA21" i="1"/>
  <c r="CK21" i="1" s="1"/>
  <c r="CA20" i="1"/>
  <c r="CA19" i="1"/>
  <c r="CK17" i="1"/>
  <c r="AO18" i="1"/>
  <c r="AO22" i="1"/>
  <c r="AO21" i="1"/>
  <c r="CN27" i="1"/>
  <c r="CN28" i="1" s="1"/>
  <c r="CR25" i="1"/>
  <c r="CR27" i="1" s="1"/>
  <c r="BX27" i="1"/>
  <c r="CB25" i="1"/>
  <c r="CB27" i="1" s="1"/>
  <c r="BH27" i="1"/>
  <c r="BH28" i="1" s="1"/>
  <c r="BL25" i="1"/>
  <c r="BL27" i="1" s="1"/>
  <c r="AB27" i="1"/>
  <c r="AF25" i="1"/>
  <c r="AF27" i="1" s="1"/>
  <c r="DD27" i="1"/>
  <c r="DD28" i="1" s="1"/>
  <c r="DH25" i="1"/>
  <c r="DH27" i="1" s="1"/>
  <c r="AR25" i="1"/>
  <c r="AO19" i="1"/>
  <c r="K62" i="6"/>
  <c r="BB27" i="1" s="1"/>
  <c r="BB28" i="1" s="1"/>
  <c r="K35" i="6"/>
  <c r="AY25" i="1" s="1"/>
  <c r="J35" i="6"/>
  <c r="AI25" i="1" s="1"/>
  <c r="AI27" i="1" s="1"/>
  <c r="J62" i="6"/>
  <c r="AC28" i="1"/>
  <c r="CE26" i="1"/>
  <c r="CE27" i="1" s="1"/>
  <c r="BO26" i="1"/>
  <c r="BO27" i="1" s="1"/>
  <c r="AY26" i="1"/>
  <c r="AO31" i="1"/>
  <c r="AO32" i="1" s="1"/>
  <c r="BI31" i="1"/>
  <c r="BI32" i="1" s="1"/>
  <c r="BI33" i="1" s="1"/>
  <c r="DQ31" i="1"/>
  <c r="DQ32" i="1" s="1"/>
  <c r="BH31" i="1"/>
  <c r="BH32" i="1" s="1"/>
  <c r="BZ31" i="1"/>
  <c r="BZ32" i="1" s="1"/>
  <c r="BZ33" i="1" s="1"/>
  <c r="AL31" i="1"/>
  <c r="AL32" i="1" s="1"/>
  <c r="CK31" i="1"/>
  <c r="CK32" i="1" s="1"/>
  <c r="BR31" i="1"/>
  <c r="BR32" i="1" s="1"/>
  <c r="DF31" i="1"/>
  <c r="DF32" i="1" s="1"/>
  <c r="DF33" i="1" s="1"/>
  <c r="CH31" i="1"/>
  <c r="CH32" i="1" s="1"/>
  <c r="AS31" i="1"/>
  <c r="AS32" i="1" s="1"/>
  <c r="AS33" i="1" s="1"/>
  <c r="DA31" i="1"/>
  <c r="DA32" i="1" s="1"/>
  <c r="BX31" i="1"/>
  <c r="BX32" i="1" s="1"/>
  <c r="AC31" i="1"/>
  <c r="AC32" i="1" s="1"/>
  <c r="AC33" i="1" s="1"/>
  <c r="BU31" i="1"/>
  <c r="BU32" i="1" s="1"/>
  <c r="BJ31" i="1"/>
  <c r="BJ32" i="1" s="1"/>
  <c r="BJ33" i="1" s="1"/>
  <c r="DD31" i="1"/>
  <c r="DD32" i="1" s="1"/>
  <c r="AT31" i="1"/>
  <c r="AT32" i="1" s="1"/>
  <c r="AT33" i="1" s="1"/>
  <c r="BB31" i="1"/>
  <c r="BB32" i="1" s="1"/>
  <c r="BE31" i="1"/>
  <c r="BE32" i="1" s="1"/>
  <c r="BY31" i="1"/>
  <c r="BY32" i="1" s="1"/>
  <c r="BY33" i="1" s="1"/>
  <c r="AB31" i="1"/>
  <c r="AB32" i="1" s="1"/>
  <c r="CX31" i="1"/>
  <c r="CX32" i="1" s="1"/>
  <c r="DN31" i="1"/>
  <c r="DN32" i="1" s="1"/>
  <c r="CN31" i="1"/>
  <c r="CN32" i="1" s="1"/>
  <c r="AL25" i="1"/>
  <c r="AL27" i="1" s="1"/>
  <c r="DN27" i="1"/>
  <c r="DN28" i="1" s="1"/>
  <c r="BR27" i="1"/>
  <c r="BR28" i="1" s="1"/>
  <c r="CX27" i="1"/>
  <c r="CX28" i="1" s="1"/>
  <c r="CH27" i="1"/>
  <c r="CH28" i="1" s="1"/>
  <c r="I84" i="1"/>
  <c r="E3" i="1"/>
  <c r="AB28" i="1" l="1"/>
  <c r="AN28" i="1"/>
  <c r="AN33" i="1"/>
  <c r="DK23" i="1"/>
  <c r="DK24" i="1" s="1"/>
  <c r="AI33" i="1"/>
  <c r="BK23" i="1"/>
  <c r="BK24" i="1" s="1"/>
  <c r="BO23" i="1"/>
  <c r="BO24" i="1" s="1"/>
  <c r="BO33" i="1" s="1"/>
  <c r="AY23" i="1"/>
  <c r="AY24" i="1" s="1"/>
  <c r="CU23" i="1"/>
  <c r="CU24" i="1" s="1"/>
  <c r="CE23" i="1"/>
  <c r="CE24" i="1" s="1"/>
  <c r="CE28" i="1" s="1"/>
  <c r="AQ24" i="1"/>
  <c r="BG24" i="1"/>
  <c r="DC24" i="1"/>
  <c r="CM24" i="1"/>
  <c r="BW24" i="1"/>
  <c r="CQ24" i="1"/>
  <c r="CA24" i="1"/>
  <c r="AU24" i="1"/>
  <c r="CK19" i="1"/>
  <c r="CK20" i="1"/>
  <c r="BU19" i="1"/>
  <c r="BU20" i="1"/>
  <c r="DQ20" i="1"/>
  <c r="DQ19" i="1"/>
  <c r="DA19" i="1"/>
  <c r="DA20" i="1"/>
  <c r="BE20" i="1"/>
  <c r="BE19" i="1"/>
  <c r="AF28" i="1"/>
  <c r="AE24" i="1"/>
  <c r="AO24" i="1" s="1"/>
  <c r="BX33" i="1"/>
  <c r="DD33" i="1"/>
  <c r="CN33" i="1"/>
  <c r="BH33" i="1"/>
  <c r="BX28" i="1"/>
  <c r="CB28" i="1"/>
  <c r="CB33" i="1"/>
  <c r="DH28" i="1"/>
  <c r="DH33" i="1"/>
  <c r="CR28" i="1"/>
  <c r="CR33" i="1"/>
  <c r="AB33" i="1"/>
  <c r="BL28" i="1"/>
  <c r="BL33" i="1"/>
  <c r="AF33" i="1"/>
  <c r="AR27" i="1"/>
  <c r="AV25" i="1"/>
  <c r="AV27" i="1" s="1"/>
  <c r="CA26" i="1"/>
  <c r="CK26" i="1" s="1"/>
  <c r="AU26" i="1"/>
  <c r="BE26" i="1" s="1"/>
  <c r="AO20" i="1"/>
  <c r="AY27" i="1"/>
  <c r="BK26" i="1"/>
  <c r="BU26" i="1" s="1"/>
  <c r="AI28" i="1"/>
  <c r="CQ26" i="1"/>
  <c r="CU26" i="1"/>
  <c r="CU27" i="1" s="1"/>
  <c r="DG26" i="1"/>
  <c r="DK26" i="1"/>
  <c r="DK27" i="1" s="1"/>
  <c r="AE26" i="1"/>
  <c r="AO26" i="1" s="1"/>
  <c r="CO31" i="1"/>
  <c r="CO32" i="1" s="1"/>
  <c r="CO33" i="1" s="1"/>
  <c r="CP31" i="1"/>
  <c r="CP32" i="1" s="1"/>
  <c r="CP33" i="1" s="1"/>
  <c r="AR31" i="1"/>
  <c r="AR32" i="1" s="1"/>
  <c r="AD31" i="1"/>
  <c r="AD32" i="1" s="1"/>
  <c r="AD33" i="1" s="1"/>
  <c r="DE31" i="1"/>
  <c r="DE32" i="1" s="1"/>
  <c r="DE33" i="1" s="1"/>
  <c r="AU29" i="1"/>
  <c r="AU31" i="1" s="1"/>
  <c r="AU32" i="1" s="1"/>
  <c r="BG31" i="1"/>
  <c r="BG32" i="1" s="1"/>
  <c r="BK29" i="1"/>
  <c r="BK31" i="1" s="1"/>
  <c r="BK32" i="1" s="1"/>
  <c r="BW31" i="1"/>
  <c r="BW32" i="1" s="1"/>
  <c r="CA29" i="1"/>
  <c r="CA31" i="1" s="1"/>
  <c r="CA32" i="1" s="1"/>
  <c r="CQ29" i="1"/>
  <c r="CQ31" i="1" s="1"/>
  <c r="CQ32" i="1" s="1"/>
  <c r="CM31" i="1"/>
  <c r="CM32" i="1" s="1"/>
  <c r="AE29" i="1"/>
  <c r="AE31" i="1" s="1"/>
  <c r="AE32" i="1" s="1"/>
  <c r="DG29" i="1"/>
  <c r="DG31" i="1" s="1"/>
  <c r="DG32" i="1" s="1"/>
  <c r="DC31" i="1"/>
  <c r="DC32" i="1" s="1"/>
  <c r="DQ26" i="1" l="1"/>
  <c r="DA26" i="1"/>
  <c r="BE24" i="1"/>
  <c r="CK24" i="1"/>
  <c r="BO28" i="1"/>
  <c r="BU24" i="1"/>
  <c r="CE33" i="1"/>
  <c r="CU33" i="1"/>
  <c r="DA24" i="1"/>
  <c r="CK23" i="1"/>
  <c r="DA23" i="1"/>
  <c r="BU23" i="1"/>
  <c r="BE23" i="1"/>
  <c r="DG24" i="1"/>
  <c r="DQ24" i="1" s="1"/>
  <c r="DQ23" i="1"/>
  <c r="AO23" i="1"/>
  <c r="AV28" i="1"/>
  <c r="AV33" i="1"/>
  <c r="AR28" i="1"/>
  <c r="AR33" i="1"/>
  <c r="AY28" i="1"/>
  <c r="AY33" i="1"/>
  <c r="DK28" i="1"/>
  <c r="DK33" i="1"/>
  <c r="CU28" i="1"/>
  <c r="AQ31" i="1"/>
  <c r="AQ32" i="1" s="1"/>
  <c r="AL28" i="1"/>
  <c r="C35" i="6"/>
  <c r="AQ25" i="1" s="1"/>
  <c r="AU25" i="1" s="1"/>
  <c r="BE25" i="1" s="1"/>
  <c r="G35" i="6"/>
  <c r="DC25" i="1" s="1"/>
  <c r="E35" i="6"/>
  <c r="BW25" i="1" s="1"/>
  <c r="F35" i="6" l="1"/>
  <c r="CM25" i="1" s="1"/>
  <c r="CM27" i="1" l="1"/>
  <c r="CM33" i="1" s="1"/>
  <c r="CQ25" i="1"/>
  <c r="BK25" i="1"/>
  <c r="BG27" i="1"/>
  <c r="CA25" i="1"/>
  <c r="BW27" i="1"/>
  <c r="BW33" i="1" s="1"/>
  <c r="DC27" i="1"/>
  <c r="DC33" i="1" s="1"/>
  <c r="DG25" i="1"/>
  <c r="DQ25" i="1" s="1"/>
  <c r="AQ27" i="1"/>
  <c r="AQ33" i="1" s="1"/>
  <c r="BG28" i="1" l="1"/>
  <c r="BG33" i="1"/>
  <c r="DC28" i="1"/>
  <c r="CM28" i="1"/>
  <c r="BW28" i="1"/>
  <c r="AQ28" i="1"/>
  <c r="DG27" i="1"/>
  <c r="DG33" i="1" s="1"/>
  <c r="DQ27" i="1"/>
  <c r="DQ33" i="1" s="1"/>
  <c r="CK25" i="1"/>
  <c r="CK27" i="1" s="1"/>
  <c r="CK33" i="1" s="1"/>
  <c r="CA27" i="1"/>
  <c r="CA33" i="1" s="1"/>
  <c r="BU25" i="1"/>
  <c r="BK27" i="1"/>
  <c r="BK33" i="1" s="1"/>
  <c r="CQ27" i="1"/>
  <c r="CQ33" i="1" s="1"/>
  <c r="DA25" i="1"/>
  <c r="DA27" i="1" s="1"/>
  <c r="DA33" i="1" s="1"/>
  <c r="BE27" i="1"/>
  <c r="AU27" i="1"/>
  <c r="AU33" i="1" s="1"/>
  <c r="AE25" i="1"/>
  <c r="AO25" i="1" s="1"/>
  <c r="AO27" i="1" s="1"/>
  <c r="AO33" i="1" l="1"/>
  <c r="BE33" i="1"/>
  <c r="D92" i="1" s="1"/>
  <c r="H92" i="1"/>
  <c r="BU27" i="1"/>
  <c r="DG28" i="1"/>
  <c r="CQ28" i="1"/>
  <c r="CA28" i="1"/>
  <c r="BK28" i="1"/>
  <c r="AU28" i="1"/>
  <c r="DA28" i="1"/>
  <c r="CK28" i="1"/>
  <c r="DQ28" i="1"/>
  <c r="BE28" i="1"/>
  <c r="AE27" i="1"/>
  <c r="AE33" i="1" s="1"/>
  <c r="BU33" i="1" l="1"/>
  <c r="F92" i="1" s="1"/>
  <c r="B92" i="1"/>
  <c r="BU28" i="1"/>
  <c r="AO28" i="1"/>
  <c r="AE28" i="1"/>
</calcChain>
</file>

<file path=xl/sharedStrings.xml><?xml version="1.0" encoding="utf-8"?>
<sst xmlns="http://schemas.openxmlformats.org/spreadsheetml/2006/main" count="535" uniqueCount="220">
  <si>
    <t>Loan Applicants Details</t>
  </si>
  <si>
    <t>Loan Amount</t>
  </si>
  <si>
    <t>Loan Terms in Years</t>
  </si>
  <si>
    <t>Int. Only Period</t>
  </si>
  <si>
    <t>Total Loan Amounts</t>
  </si>
  <si>
    <t>Security Value</t>
  </si>
  <si>
    <t>LVR</t>
  </si>
  <si>
    <t>Total Security Value</t>
  </si>
  <si>
    <t>Gross Annual Income</t>
  </si>
  <si>
    <t>Base Income (PAYG)</t>
  </si>
  <si>
    <t>Total Income</t>
  </si>
  <si>
    <t>Total Tax Deductibility</t>
  </si>
  <si>
    <t>This loan @ assessment rate</t>
  </si>
  <si>
    <t>Total (p/m)</t>
  </si>
  <si>
    <t>Total</t>
  </si>
  <si>
    <t>Annual</t>
  </si>
  <si>
    <t>Bonus</t>
  </si>
  <si>
    <t>Overtime</t>
  </si>
  <si>
    <t>Floor Assessment rate</t>
  </si>
  <si>
    <t>Buffer Rates</t>
  </si>
  <si>
    <t>Ultra Prime</t>
  </si>
  <si>
    <t>Prime</t>
  </si>
  <si>
    <t>Plus</t>
  </si>
  <si>
    <t>Flex</t>
  </si>
  <si>
    <t>Actual Interest Rate</t>
  </si>
  <si>
    <t>N</t>
  </si>
  <si>
    <t>Y</t>
  </si>
  <si>
    <t>New investment loan interest</t>
  </si>
  <si>
    <t>Negative gearing amount per applicant</t>
  </si>
  <si>
    <t>Net Income</t>
  </si>
  <si>
    <t>Result</t>
  </si>
  <si>
    <t>Serviceability test (NDI)</t>
  </si>
  <si>
    <t>Applicant 1</t>
  </si>
  <si>
    <t>Applicant 2</t>
  </si>
  <si>
    <t>Applicant 3</t>
  </si>
  <si>
    <t>Applicant 4</t>
  </si>
  <si>
    <t>Tax on this income</t>
  </si>
  <si>
    <t>Taxable income lower limit</t>
  </si>
  <si>
    <t>Taxable income upper limit</t>
  </si>
  <si>
    <t>Total current gross HH income from all sources (measured in current dollars)</t>
  </si>
  <si>
    <t>More Than</t>
  </si>
  <si>
    <t>or less</t>
  </si>
  <si>
    <t>to</t>
  </si>
  <si>
    <t>Australia</t>
  </si>
  <si>
    <t>Couple</t>
  </si>
  <si>
    <t>Couple with 1 child</t>
  </si>
  <si>
    <t>Couple with 2 children</t>
  </si>
  <si>
    <t>Couple with 3 children</t>
  </si>
  <si>
    <t>Couple cost of additional dependents (capped at 10)</t>
  </si>
  <si>
    <t>Single person</t>
  </si>
  <si>
    <t>Single parent with 1 child</t>
  </si>
  <si>
    <t>Single parent with 2 children</t>
  </si>
  <si>
    <t>Single parent with 3 children</t>
  </si>
  <si>
    <t>Single cost of additional dependents (capped at 10)</t>
  </si>
  <si>
    <t>Investment (Y/N)</t>
  </si>
  <si>
    <t xml:space="preserve">Plus </t>
  </si>
  <si>
    <t>NDI</t>
  </si>
  <si>
    <t>Medicare Levy</t>
  </si>
  <si>
    <t>Rental Income</t>
  </si>
  <si>
    <t>Sum of all above amounts</t>
  </si>
  <si>
    <t>Net Available Income</t>
  </si>
  <si>
    <t>Interest Rate</t>
  </si>
  <si>
    <t>New Monthly Commitments</t>
  </si>
  <si>
    <t>Total Monthly Commitments</t>
  </si>
  <si>
    <t>Total Annual Commitments</t>
  </si>
  <si>
    <t>Annual Expense as per HEM table</t>
  </si>
  <si>
    <t>Actual Annual Expense</t>
  </si>
  <si>
    <t>Tax Deducted</t>
  </si>
  <si>
    <t>Total Tax Deducted (Tax + Medicare Levy)</t>
  </si>
  <si>
    <t>New Loan</t>
  </si>
  <si>
    <t>Tax Slabs Amounts</t>
  </si>
  <si>
    <t>Medicare Levy %</t>
  </si>
  <si>
    <t>Individual (Single)</t>
  </si>
  <si>
    <t>Individual (Couple)</t>
  </si>
  <si>
    <t>N/A</t>
  </si>
  <si>
    <t>Non-loan Party</t>
  </si>
  <si>
    <t>Sample Calculator</t>
  </si>
  <si>
    <t>Valid Status Resi</t>
  </si>
  <si>
    <t>Company</t>
  </si>
  <si>
    <t>Don’t remove</t>
  </si>
  <si>
    <t>Servicability Calculator</t>
  </si>
  <si>
    <t>Status</t>
  </si>
  <si>
    <t>Individual (Couple) With</t>
  </si>
  <si>
    <t>Existing Investment home loan interest</t>
  </si>
  <si>
    <t>Applicant 12</t>
  </si>
  <si>
    <t>Applicant 13</t>
  </si>
  <si>
    <t>Applicant 14</t>
  </si>
  <si>
    <t>Applicant 23</t>
  </si>
  <si>
    <t>Applicant 24</t>
  </si>
  <si>
    <t>Applicant 34</t>
  </si>
  <si>
    <t>Final</t>
  </si>
  <si>
    <t>Renting</t>
  </si>
  <si>
    <t>Living in owned Property</t>
  </si>
  <si>
    <t>Plus (&gt;699)</t>
  </si>
  <si>
    <t>Plus (&lt;700)</t>
  </si>
  <si>
    <t>Flex (&gt;699)</t>
  </si>
  <si>
    <t>Flex (&lt;700)</t>
  </si>
  <si>
    <t>Taxable Income lower Limit</t>
  </si>
  <si>
    <t>Taxable Income upper Limit</t>
  </si>
  <si>
    <t>Offset</t>
  </si>
  <si>
    <t>Low income offset</t>
  </si>
  <si>
    <t>Low and medium income offset</t>
  </si>
  <si>
    <t>Column1</t>
  </si>
  <si>
    <t>Living with Parents</t>
  </si>
  <si>
    <t>Commission</t>
  </si>
  <si>
    <t>Annual Basic living expense by Client</t>
  </si>
  <si>
    <t>Total Annual Outings (Includes investment property expense)</t>
  </si>
  <si>
    <t>Investment Portion</t>
  </si>
  <si>
    <t>Applicant 1 % Share</t>
  </si>
  <si>
    <t>Applicant 2 % Share</t>
  </si>
  <si>
    <t>Applicant 3 % Share</t>
  </si>
  <si>
    <t>Applicant 4 % Share</t>
  </si>
  <si>
    <t>Serviceability Calculator</t>
  </si>
  <si>
    <t>Monthly</t>
  </si>
  <si>
    <t>Non Taxable income</t>
  </si>
  <si>
    <t>Taxable Income</t>
  </si>
  <si>
    <t>Share / Dividend income</t>
  </si>
  <si>
    <t>Total Monthly Outings</t>
  </si>
  <si>
    <t>Monthly property expenses ( apportion expenses to each applicant as per % of property ownership)</t>
  </si>
  <si>
    <t>Annual Rental Income Received ( apportion rental income to each applicant as per % of property ownership) (Not to be refinanced)</t>
  </si>
  <si>
    <t>Residential Proposed Security</t>
  </si>
  <si>
    <t>Securities Proposed (Offered to Well- Nigh)</t>
  </si>
  <si>
    <t>Rental income for all new loans offered to Well Nigh</t>
  </si>
  <si>
    <t>Ownership % for all new loans per individual applicant</t>
  </si>
  <si>
    <t>Annual Commitments (Existing and not be refinanced)</t>
  </si>
  <si>
    <t>Ownership % for all existing loans per individual applicant</t>
  </si>
  <si>
    <t>Total Monthly property expenses (New and existing)</t>
  </si>
  <si>
    <t>Total Annual property expenses (New and existing)</t>
  </si>
  <si>
    <t>Applicant Names:</t>
  </si>
  <si>
    <t>Applicant Status:</t>
  </si>
  <si>
    <t>Couple with other Applicants:</t>
  </si>
  <si>
    <t>Number of Dependents:</t>
  </si>
  <si>
    <t>Residential Status:</t>
  </si>
  <si>
    <t>Loan 1:</t>
  </si>
  <si>
    <t>Loan 2:</t>
  </si>
  <si>
    <t>Loan 3:</t>
  </si>
  <si>
    <t>Loan 4:</t>
  </si>
  <si>
    <t>Loan 5:</t>
  </si>
  <si>
    <t>Security 1:</t>
  </si>
  <si>
    <t>Security 2:</t>
  </si>
  <si>
    <t>Security 3:</t>
  </si>
  <si>
    <t>Security 4:</t>
  </si>
  <si>
    <t>Security 5:</t>
  </si>
  <si>
    <t>Is your Credit Score&gt;699? (Y/N):</t>
  </si>
  <si>
    <t>Base Income (PAYG):</t>
  </si>
  <si>
    <t>Overtime:</t>
  </si>
  <si>
    <t>Bonus:</t>
  </si>
  <si>
    <t>Commission:</t>
  </si>
  <si>
    <t xml:space="preserve">Share Dividend income: </t>
  </si>
  <si>
    <t>Non-taxable Income:</t>
  </si>
  <si>
    <t>Total Annual Rental:</t>
  </si>
  <si>
    <t>Existing home loan 1:</t>
  </si>
  <si>
    <t>Existing home loan 2:</t>
  </si>
  <si>
    <t>Existing home loan 3:</t>
  </si>
  <si>
    <t>Existing home loan 4:</t>
  </si>
  <si>
    <t>Monthly Personal Loan Repayment:</t>
  </si>
  <si>
    <t>Monthly Hire Purchase:</t>
  </si>
  <si>
    <t>Monthly Leaser / Car loan:</t>
  </si>
  <si>
    <t>Monthly Other Debts:</t>
  </si>
  <si>
    <t>Monthly Margin / Terms / Other Loans:</t>
  </si>
  <si>
    <t>Credit card total limits:</t>
  </si>
  <si>
    <t>Notional Rent:</t>
  </si>
  <si>
    <t>Other Monthly Repayments:</t>
  </si>
  <si>
    <t>Discretionary Living Expenses (p/m):</t>
  </si>
  <si>
    <t xml:space="preserve">Important Notes </t>
  </si>
  <si>
    <t xml:space="preserve">Calculator assumes user is aware of the policy requirements. Any input errors resulting in different borrowing capacity in EMMS at any stage will be a responsibility of the user  </t>
  </si>
  <si>
    <t>Calculator is prepared for PAYG and Sole trader employees. Self company borrowers will be included in the next version</t>
  </si>
  <si>
    <t>Field Name</t>
  </si>
  <si>
    <t>Instruction</t>
  </si>
  <si>
    <t>Reset (BUTTON)</t>
  </si>
  <si>
    <t>Allows the user to clear all input fields in the calculator</t>
  </si>
  <si>
    <t>Applicant Name</t>
  </si>
  <si>
    <t>Applicants name</t>
  </si>
  <si>
    <t>Applicant Status</t>
  </si>
  <si>
    <t xml:space="preserve">Mandatory field - For each applicant of the loan, what is their marital status. Drop down selection of Single, Couple, Company. Note, for company borrowers please select individual gurrantors as borrowers in servicing </t>
  </si>
  <si>
    <t>Couple with</t>
  </si>
  <si>
    <t>Mandatory field - Links applicants who are a couple for household income band selection for living expense benchmark. 
This field must be correctly completed for both individuals of a couple, where one member of a couple is not correctly linked the living expense will be calculated as an additional couple living expense.
Drop down selection N/A, Non-Loan Party or Applicant “X” when another Applicant is applied with a Couple status</t>
  </si>
  <si>
    <t>Dependents</t>
  </si>
  <si>
    <t xml:space="preserve">Number of child dependents. Every child below or above 18 financially dependant to be included in Servicing.Inclusion of one dependant under both applicants will only be counted as 1 if they are a couple  </t>
  </si>
  <si>
    <t xml:space="preserve">Residential Status </t>
  </si>
  <si>
    <t>Mandatory Field to select Renting, Living in owner property, living with parents. ( For purchase OO, living in owned property to be selected)</t>
  </si>
  <si>
    <t xml:space="preserve">New Loan </t>
  </si>
  <si>
    <t>Mandatory field - Total loan amount including any capitalised fees, Loan term, IO term ( 0 to 10), Actual interest rate and Investment (Y/N)</t>
  </si>
  <si>
    <t>Credit Score more than 699 ( Y/N)</t>
  </si>
  <si>
    <t>Mandatory Field: Plus and Flex borrowing capacity will be same as Prime if any one or more borrower is less than 699</t>
  </si>
  <si>
    <t xml:space="preserve">The applicants income from acceptable taxable income sources.Trust distribution to be included as Individual borrowers .Any other taxable income such as allowances, penalties, insurances to be included under Payg Base Income </t>
  </si>
  <si>
    <t xml:space="preserve">Foreign Income </t>
  </si>
  <si>
    <t>90% of the overseas income converted to AUD to be included under Base Income (Payg)</t>
  </si>
  <si>
    <t>Bonus and Commission</t>
  </si>
  <si>
    <t xml:space="preserve">Use lowest of the last 2 years for Prime/Ultra Prime. If NDI is less than 1, then we can use  latest year for Plus and Flex assuming it has increased in the second year.  </t>
  </si>
  <si>
    <t>Non-taxable Income</t>
  </si>
  <si>
    <t>Income from acceptable untaxed income sources such as Centrelink allowances. Tax is not calculated on this income</t>
  </si>
  <si>
    <t xml:space="preserve">Annual Rental income received </t>
  </si>
  <si>
    <t>Rental to be included only for loans to be refinanced with Well Nigh</t>
  </si>
  <si>
    <t xml:space="preserve">Tax deductibility - Ownership percentage of security </t>
  </si>
  <si>
    <t xml:space="preserve">Mandatory field: Please included ownership % of each applicant even if it OO on the new loans with Well Nigh. Calculator will use negative gearing for loans where Investment was selected as Yes </t>
  </si>
  <si>
    <t xml:space="preserve">Annual Commitments ( Existing commitments) </t>
  </si>
  <si>
    <t xml:space="preserve">Existing home loan to be included as displayed. Personal loan, Lease Hire, HECS and Margin loans only monthly repayments to be included. Credit cards only limit required to be included. EMMS will take 3.8% of the limit for servicing. Please do not included credit card limits if cards are paid in full each month for Plus and Flex </t>
  </si>
  <si>
    <t xml:space="preserve">Annual Commitments ( Notional Rent) </t>
  </si>
  <si>
    <t xml:space="preserve">$650/applicant notional rent is included if the applicant status is living with parents ( Rent free) in Ultra Prime and Prime. Excluded for plus and Flex if credit score is more than 699 and living rent free </t>
  </si>
  <si>
    <t xml:space="preserve">Annual Rental income received ( Existing commitments) </t>
  </si>
  <si>
    <t>Tax deductibility - Ownership percentage of security ( Existing commitment not being refinanced)</t>
  </si>
  <si>
    <t xml:space="preserve">Monthly Living Expenses </t>
  </si>
  <si>
    <t xml:space="preserve">All living expenses except property maintenance expenses to be included in servicing </t>
  </si>
  <si>
    <t xml:space="preserve">Property Expenses </t>
  </si>
  <si>
    <t>All existing and new properties expenses to be included as a total monthly expenses. Monthly property expense is a part of the living expense for comparison with HEM</t>
  </si>
  <si>
    <t>Maximum Serviceable Loan Amount</t>
  </si>
  <si>
    <t xml:space="preserve">This is an indication of the maximum loan amount that the borrower can service. </t>
  </si>
  <si>
    <t xml:space="preserve">NDI Full Doc </t>
  </si>
  <si>
    <t>Ultra Prime or Specials NDI to be 1.05, Standard Prime, plus and Flex to be 1.00</t>
  </si>
  <si>
    <t xml:space="preserve">NDI Lo Doc </t>
  </si>
  <si>
    <t>Ultra Prime and Prime to be 1.10. ( All other NDI's not applicable)</t>
  </si>
  <si>
    <t>Limit</t>
  </si>
  <si>
    <t>Original Loan Terms (Years)</t>
  </si>
  <si>
    <t>Current IO period</t>
  </si>
  <si>
    <t>Int Only Y/N</t>
  </si>
  <si>
    <t>Monthly Payments</t>
  </si>
  <si>
    <t>Investment</t>
  </si>
  <si>
    <t>Basic living Expenses (p/m):</t>
  </si>
  <si>
    <t>Monthly Living Expenses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</si>
</sst>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 #,##0.00_);_(* \(#,##0.00\);_(* &quot;-&quot;??_);_(@_)"/>
    <numFmt numFmtId="166" formatCode="_-[$$-409]* #,##0.00_ ;_-[$$-409]* \-#,##0.00\ ;_-[$$-409]* &quot;-&quot;??_ ;_-@_ "/>
    <numFmt numFmtId="167" formatCode="_-[$$-409]* #,##0_ ;_-[$$-409]* \-#,##0\ ;_-[$$-409]* &quot;-&quot;??_ ;_-@_ "/>
    <numFmt numFmtId="168" formatCode="&quot;$&quot;#,##0"/>
    <numFmt numFmtId="169" formatCode="_-&quot;$&quot;* #,##0_-;\-&quot;$&quot;* #,##0_-;_-&quot;$&quot;* &quot;-&quot;??_-;_-@_-"/>
    <numFmt numFmtId="170" formatCode="_ * #,##0_ ;_ * \-#,##0_ ;_ * &quot;-&quot;??_ ;_ @_ "/>
  </numFmts>
  <fonts count="28" x14ac:knownFonts="1">
    <font>
      <sz val="11"/>
      <color theme="1"/>
      <name val="Calibri"/>
      <family val="2"/>
      <scheme val="minor"/>
    </font>
    <font>
      <sz val="11"/>
      <color theme="1"/>
      <name val="Calibri"/>
      <family val="2"/>
      <scheme val="minor"/>
    </font>
    <font>
      <b/>
      <sz val="11"/>
      <color rgb="FF3333CC"/>
      <name val="Calibri"/>
      <family val="2"/>
      <scheme val="minor"/>
    </font>
    <font>
      <sz val="11"/>
      <color rgb="FF3333CC"/>
      <name val="Calibri"/>
      <family val="2"/>
      <scheme val="minor"/>
    </font>
    <font>
      <sz val="11"/>
      <name val="Calibri"/>
      <family val="2"/>
      <scheme val="minor"/>
    </font>
    <font>
      <b/>
      <sz val="11"/>
      <name val="Calibri"/>
      <family val="2"/>
      <scheme val="minor"/>
    </font>
    <font>
      <b/>
      <sz val="11"/>
      <color theme="1"/>
      <name val="Calibri"/>
      <family val="2"/>
      <scheme val="minor"/>
    </font>
    <font>
      <b/>
      <sz val="11"/>
      <color rgb="FFFF0000"/>
      <name val="Calibri"/>
      <family val="2"/>
      <scheme val="minor"/>
    </font>
    <font>
      <b/>
      <sz val="11"/>
      <name val="Times New Roman"/>
      <family val="1"/>
    </font>
    <font>
      <sz val="10"/>
      <name val="Arial"/>
      <family val="2"/>
    </font>
    <font>
      <b/>
      <sz val="22"/>
      <color theme="1"/>
      <name val="Calibri"/>
      <family val="2"/>
      <scheme val="minor"/>
    </font>
    <font>
      <sz val="8"/>
      <name val="Calibri"/>
      <family val="2"/>
      <scheme val="minor"/>
    </font>
    <font>
      <sz val="10"/>
      <color theme="0"/>
      <name val="Arial"/>
      <family val="2"/>
    </font>
    <font>
      <b/>
      <sz val="10"/>
      <color theme="0"/>
      <name val="Arial"/>
      <family val="2"/>
    </font>
    <font>
      <b/>
      <sz val="16"/>
      <name val="Calibri"/>
      <family val="2"/>
      <scheme val="minor"/>
    </font>
    <font>
      <b/>
      <sz val="16"/>
      <color theme="1"/>
      <name val="Calibri"/>
      <family val="2"/>
      <scheme val="minor"/>
    </font>
    <font>
      <sz val="16"/>
      <name val="Calibri"/>
      <family val="2"/>
      <scheme val="minor"/>
    </font>
    <font>
      <sz val="16"/>
      <color theme="1"/>
      <name val="Calibri"/>
      <family val="2"/>
      <scheme val="minor"/>
    </font>
    <font>
      <b/>
      <sz val="11"/>
      <color theme="0"/>
      <name val="Calibri"/>
      <family val="2"/>
      <scheme val="minor"/>
    </font>
    <font>
      <b/>
      <sz val="16"/>
      <color theme="0"/>
      <name val="Calibri"/>
      <family val="2"/>
      <scheme val="minor"/>
    </font>
    <font>
      <b/>
      <sz val="11"/>
      <color rgb="FF00B050"/>
      <name val="Calibri"/>
      <family val="2"/>
      <scheme val="minor"/>
    </font>
    <font>
      <sz val="11"/>
      <color rgb="FF00B050"/>
      <name val="Calibri"/>
      <family val="2"/>
      <scheme val="minor"/>
    </font>
    <font>
      <b/>
      <sz val="16"/>
      <color rgb="FF7030A0"/>
      <name val="Calibri"/>
      <family val="2"/>
      <scheme val="minor"/>
    </font>
    <font>
      <b/>
      <sz val="12"/>
      <name val="Calibri"/>
      <family val="2"/>
    </font>
    <font>
      <b/>
      <sz val="11"/>
      <color rgb="FFFFFFFF"/>
      <name val="Calibri"/>
      <family val="2"/>
    </font>
    <font>
      <b/>
      <sz val="11"/>
      <color theme="0"/>
      <name val="Calibri"/>
      <family val="2"/>
    </font>
    <font>
      <sz val="11"/>
      <name val="Calibri"/>
      <family val="2"/>
    </font>
    <font>
      <sz val="11"/>
      <color rgb="FF000000"/>
      <name val="Calibri"/>
      <family val="2"/>
      <charset val="204"/>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14996795556505021"/>
        <bgColor indexed="64"/>
      </patternFill>
    </fill>
    <fill>
      <patternFill patternType="solid">
        <fgColor rgb="FF00B050"/>
        <bgColor indexed="64"/>
      </patternFill>
    </fill>
    <fill>
      <patternFill patternType="solid">
        <fgColor rgb="FFFFFF00"/>
        <bgColor indexed="64"/>
      </patternFill>
    </fill>
    <fill>
      <patternFill patternType="solid">
        <fgColor rgb="FF00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thin">
        <color rgb="FF00B050"/>
      </bottom>
      <diagonal/>
    </border>
    <border>
      <left/>
      <right style="thin">
        <color indexed="64"/>
      </right>
      <top style="thin">
        <color indexed="64"/>
      </top>
      <bottom style="thin">
        <color indexed="64"/>
      </bottom>
      <diagonal/>
    </border>
    <border>
      <left style="medium">
        <color rgb="FF00B050"/>
      </left>
      <right style="thin">
        <color rgb="FF00B050"/>
      </right>
      <top style="medium">
        <color rgb="FF00B050"/>
      </top>
      <bottom style="thin">
        <color rgb="FF00B050"/>
      </bottom>
      <diagonal/>
    </border>
    <border>
      <left style="thin">
        <color rgb="FF00B050"/>
      </left>
      <right style="thin">
        <color rgb="FF00B050"/>
      </right>
      <top style="medium">
        <color rgb="FF00B050"/>
      </top>
      <bottom style="thin">
        <color rgb="FF00B050"/>
      </bottom>
      <diagonal/>
    </border>
    <border>
      <left style="thin">
        <color rgb="FF00B050"/>
      </left>
      <right style="medium">
        <color rgb="FF00B050"/>
      </right>
      <top style="medium">
        <color rgb="FF00B050"/>
      </top>
      <bottom style="thin">
        <color rgb="FF00B050"/>
      </bottom>
      <diagonal/>
    </border>
    <border>
      <left style="medium">
        <color rgb="FF00B050"/>
      </left>
      <right style="thin">
        <color rgb="FF00B050"/>
      </right>
      <top style="thin">
        <color rgb="FF00B050"/>
      </top>
      <bottom style="thin">
        <color rgb="FF00B050"/>
      </bottom>
      <diagonal/>
    </border>
    <border>
      <left style="medium">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medium">
        <color rgb="FF00B050"/>
      </bottom>
      <diagonal/>
    </border>
  </borders>
  <cellStyleXfs count="6">
    <xf numFmtId="0" fontId="0" fillId="0" borderId="0"/>
    <xf numFmtId="165"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234">
    <xf numFmtId="0" fontId="0" fillId="0" borderId="0" xfId="0"/>
    <xf numFmtId="0" fontId="0" fillId="0" borderId="1" xfId="0" applyBorder="1" applyAlignment="1">
      <alignment horizontal="center" vertical="center"/>
    </xf>
    <xf numFmtId="165" fontId="0" fillId="0" borderId="0" xfId="1" applyFont="1"/>
    <xf numFmtId="0" fontId="0" fillId="0" borderId="3" xfId="0" applyBorder="1"/>
    <xf numFmtId="0" fontId="8" fillId="2" borderId="4" xfId="0" applyFont="1" applyFill="1" applyBorder="1" applyAlignment="1">
      <alignment horizontal="left" vertical="center"/>
    </xf>
    <xf numFmtId="0" fontId="9" fillId="2" borderId="4" xfId="0" applyFont="1" applyFill="1" applyBorder="1" applyAlignment="1">
      <alignment horizontal="left"/>
    </xf>
    <xf numFmtId="0" fontId="8" fillId="2" borderId="5" xfId="0" applyFont="1" applyFill="1" applyBorder="1" applyAlignment="1">
      <alignment horizontal="left" vertical="center"/>
    </xf>
    <xf numFmtId="0" fontId="0" fillId="0" borderId="6" xfId="0" applyBorder="1"/>
    <xf numFmtId="168" fontId="8" fillId="2" borderId="7" xfId="0" applyNumberFormat="1" applyFont="1" applyFill="1" applyBorder="1" applyAlignment="1">
      <alignment horizontal="left"/>
    </xf>
    <xf numFmtId="168" fontId="8" fillId="2" borderId="8" xfId="0" applyNumberFormat="1" applyFont="1" applyFill="1" applyBorder="1" applyAlignment="1">
      <alignment horizontal="left"/>
    </xf>
    <xf numFmtId="168" fontId="8" fillId="2" borderId="9" xfId="0" applyNumberFormat="1" applyFont="1" applyFill="1" applyBorder="1" applyAlignment="1">
      <alignment horizontal="left" wrapText="1"/>
    </xf>
    <xf numFmtId="0" fontId="8" fillId="2" borderId="6" xfId="0" applyFont="1" applyFill="1" applyBorder="1" applyAlignment="1">
      <alignment horizontal="left" vertical="center"/>
    </xf>
    <xf numFmtId="0" fontId="8" fillId="2" borderId="0" xfId="0" applyFont="1" applyFill="1" applyAlignment="1">
      <alignment horizontal="left" vertical="center"/>
    </xf>
    <xf numFmtId="168" fontId="8" fillId="2" borderId="10" xfId="0" applyNumberFormat="1" applyFont="1" applyFill="1" applyBorder="1" applyAlignment="1">
      <alignment horizontal="left" wrapText="1"/>
    </xf>
    <xf numFmtId="0" fontId="10" fillId="0" borderId="6" xfId="0" applyFont="1" applyBorder="1"/>
    <xf numFmtId="0" fontId="8" fillId="2" borderId="11" xfId="0" applyFont="1" applyFill="1" applyBorder="1" applyAlignment="1">
      <alignment horizontal="left" vertical="top"/>
    </xf>
    <xf numFmtId="168" fontId="8" fillId="2" borderId="12" xfId="0" applyNumberFormat="1" applyFont="1" applyFill="1" applyBorder="1" applyAlignment="1">
      <alignment horizontal="left" vertical="top"/>
    </xf>
    <xf numFmtId="168" fontId="8" fillId="2" borderId="13" xfId="0" applyNumberFormat="1" applyFont="1" applyFill="1" applyBorder="1" applyAlignment="1">
      <alignment horizontal="left" vertical="top"/>
    </xf>
    <xf numFmtId="169" fontId="0" fillId="0" borderId="0" xfId="3" applyNumberFormat="1" applyFont="1" applyBorder="1"/>
    <xf numFmtId="169" fontId="0" fillId="0" borderId="10" xfId="3" applyNumberFormat="1" applyFont="1" applyBorder="1"/>
    <xf numFmtId="0" fontId="0" fillId="0" borderId="14" xfId="0" applyBorder="1"/>
    <xf numFmtId="169" fontId="0" fillId="0" borderId="15" xfId="3" applyNumberFormat="1" applyFont="1" applyBorder="1"/>
    <xf numFmtId="169" fontId="0" fillId="0" borderId="16" xfId="3" applyNumberFormat="1" applyFont="1" applyBorder="1"/>
    <xf numFmtId="169" fontId="0" fillId="0" borderId="0" xfId="3" applyNumberFormat="1" applyFont="1" applyFill="1" applyBorder="1"/>
    <xf numFmtId="170" fontId="0" fillId="0" borderId="0" xfId="1" applyNumberFormat="1" applyFont="1"/>
    <xf numFmtId="9" fontId="0" fillId="0" borderId="0" xfId="1" applyNumberFormat="1" applyFont="1"/>
    <xf numFmtId="167" fontId="0" fillId="0" borderId="0" xfId="1" applyNumberFormat="1" applyFont="1"/>
    <xf numFmtId="0" fontId="0" fillId="0" borderId="0" xfId="0" applyBorder="1" applyAlignment="1">
      <alignment horizontal="center" vertical="center"/>
    </xf>
    <xf numFmtId="167" fontId="0" fillId="3" borderId="0" xfId="1" applyNumberFormat="1" applyFont="1" applyFill="1"/>
    <xf numFmtId="0" fontId="6" fillId="0" borderId="0" xfId="0" applyFont="1"/>
    <xf numFmtId="0" fontId="6" fillId="0" borderId="18" xfId="0" applyFont="1" applyBorder="1"/>
    <xf numFmtId="0" fontId="9" fillId="0" borderId="17" xfId="0" applyFont="1" applyBorder="1"/>
    <xf numFmtId="0" fontId="9" fillId="0" borderId="19" xfId="0" applyFont="1" applyBorder="1"/>
    <xf numFmtId="0" fontId="12" fillId="4" borderId="0" xfId="0" applyFont="1" applyFill="1"/>
    <xf numFmtId="0" fontId="13" fillId="4" borderId="0" xfId="0" applyFont="1" applyFill="1"/>
    <xf numFmtId="0" fontId="0" fillId="5" borderId="0" xfId="0" applyFill="1"/>
    <xf numFmtId="0" fontId="6" fillId="5" borderId="0" xfId="0" applyFont="1" applyFill="1"/>
    <xf numFmtId="0" fontId="9" fillId="5" borderId="0" xfId="0" applyFont="1" applyFill="1" applyAlignment="1">
      <alignment horizontal="right" wrapText="1"/>
    </xf>
    <xf numFmtId="14" fontId="0" fillId="0" borderId="0" xfId="1" applyNumberFormat="1" applyFont="1"/>
    <xf numFmtId="0" fontId="0" fillId="0" borderId="0" xfId="1" applyNumberFormat="1" applyFont="1"/>
    <xf numFmtId="165" fontId="0" fillId="0" borderId="0" xfId="1" applyFont="1" applyFill="1"/>
    <xf numFmtId="0" fontId="0" fillId="0" borderId="0" xfId="0" applyFill="1" applyBorder="1"/>
    <xf numFmtId="167" fontId="0" fillId="0" borderId="0" xfId="1" applyNumberFormat="1" applyFont="1" applyFill="1"/>
    <xf numFmtId="167" fontId="0" fillId="0" borderId="21" xfId="1" applyNumberFormat="1" applyFont="1" applyFill="1" applyBorder="1" applyProtection="1">
      <protection locked="0"/>
    </xf>
    <xf numFmtId="166" fontId="0" fillId="0" borderId="21" xfId="1" applyNumberFormat="1" applyFont="1" applyFill="1" applyBorder="1" applyProtection="1">
      <protection locked="0"/>
    </xf>
    <xf numFmtId="1" fontId="0" fillId="0" borderId="21" xfId="1" applyNumberFormat="1" applyFont="1" applyFill="1" applyBorder="1" applyAlignment="1" applyProtection="1">
      <alignment horizontal="center" vertical="center"/>
      <protection locked="0"/>
    </xf>
    <xf numFmtId="0" fontId="4" fillId="0" borderId="21" xfId="0" applyFont="1" applyFill="1" applyBorder="1" applyAlignment="1" applyProtection="1">
      <alignment horizontal="center" vertical="center"/>
      <protection locked="0"/>
    </xf>
    <xf numFmtId="0" fontId="10" fillId="0" borderId="0" xfId="0" applyFont="1" applyFill="1" applyBorder="1" applyAlignment="1" applyProtection="1">
      <alignment horizontal="center" vertical="center" wrapText="1"/>
      <protection hidden="1"/>
    </xf>
    <xf numFmtId="0" fontId="0" fillId="0" borderId="0" xfId="0" applyFill="1" applyProtection="1">
      <protection hidden="1"/>
    </xf>
    <xf numFmtId="0" fontId="0" fillId="0" borderId="0" xfId="0" applyProtection="1">
      <protection hidden="1"/>
    </xf>
    <xf numFmtId="0" fontId="0" fillId="0" borderId="0" xfId="0" applyFill="1" applyBorder="1" applyProtection="1">
      <protection hidden="1"/>
    </xf>
    <xf numFmtId="0" fontId="7" fillId="0" borderId="0" xfId="0" applyFont="1" applyFill="1" applyBorder="1" applyAlignment="1" applyProtection="1">
      <alignment horizontal="left" vertical="center"/>
      <protection hidden="1"/>
    </xf>
    <xf numFmtId="10" fontId="0" fillId="0" borderId="0" xfId="2" applyNumberFormat="1" applyFont="1" applyFill="1" applyProtection="1">
      <protection hidden="1"/>
    </xf>
    <xf numFmtId="0" fontId="0" fillId="0" borderId="1" xfId="0" applyFill="1" applyBorder="1" applyProtection="1">
      <protection hidden="1"/>
    </xf>
    <xf numFmtId="0" fontId="0" fillId="0" borderId="0" xfId="0" applyFill="1" applyBorder="1" applyAlignment="1" applyProtection="1">
      <alignment horizontal="left" vertical="center"/>
      <protection hidden="1"/>
    </xf>
    <xf numFmtId="0" fontId="0" fillId="0" borderId="2" xfId="0" applyFill="1" applyBorder="1" applyAlignment="1" applyProtection="1">
      <alignment horizontal="center" vertical="center"/>
      <protection hidden="1"/>
    </xf>
    <xf numFmtId="0" fontId="0" fillId="0" borderId="1" xfId="0" applyFill="1" applyBorder="1" applyAlignment="1" applyProtection="1">
      <alignment horizontal="center" vertical="center"/>
      <protection hidden="1"/>
    </xf>
    <xf numFmtId="0" fontId="6" fillId="0" borderId="0" xfId="0" applyFont="1" applyFill="1" applyBorder="1" applyAlignment="1" applyProtection="1">
      <alignment horizontal="center" vertical="center"/>
      <protection hidden="1"/>
    </xf>
    <xf numFmtId="0" fontId="0" fillId="0" borderId="0" xfId="0" applyFill="1" applyBorder="1" applyAlignment="1" applyProtection="1">
      <alignment horizontal="center"/>
      <protection hidden="1"/>
    </xf>
    <xf numFmtId="0" fontId="0" fillId="0" borderId="2" xfId="0" applyFill="1" applyBorder="1" applyProtection="1">
      <protection hidden="1"/>
    </xf>
    <xf numFmtId="167" fontId="0" fillId="0" borderId="1" xfId="0" applyNumberFormat="1" applyFill="1" applyBorder="1" applyAlignment="1" applyProtection="1">
      <alignment horizontal="center" vertical="center"/>
      <protection hidden="1"/>
    </xf>
    <xf numFmtId="166" fontId="0" fillId="0" borderId="1" xfId="0" applyNumberFormat="1" applyFill="1" applyBorder="1" applyAlignment="1" applyProtection="1">
      <alignment horizontal="center" vertical="center"/>
      <protection hidden="1"/>
    </xf>
    <xf numFmtId="0" fontId="6" fillId="0" borderId="0" xfId="0" applyFont="1" applyFill="1" applyBorder="1" applyProtection="1">
      <protection hidden="1"/>
    </xf>
    <xf numFmtId="166" fontId="0" fillId="0" borderId="0" xfId="0" applyNumberFormat="1" applyProtection="1">
      <protection hidden="1"/>
    </xf>
    <xf numFmtId="0" fontId="0" fillId="0" borderId="2" xfId="0" applyNumberFormat="1" applyFill="1" applyBorder="1" applyProtection="1">
      <protection hidden="1"/>
    </xf>
    <xf numFmtId="167" fontId="0" fillId="0" borderId="0" xfId="0" applyNumberFormat="1" applyFill="1" applyBorder="1" applyProtection="1">
      <protection hidden="1"/>
    </xf>
    <xf numFmtId="0" fontId="0" fillId="0" borderId="0" xfId="0" applyFill="1" applyBorder="1" applyAlignment="1" applyProtection="1">
      <alignment horizontal="center" wrapText="1"/>
      <protection hidden="1"/>
    </xf>
    <xf numFmtId="0" fontId="6" fillId="0" borderId="0" xfId="0" applyFont="1" applyFill="1" applyBorder="1" applyAlignment="1" applyProtection="1">
      <alignment horizontal="left" vertical="center"/>
      <protection hidden="1"/>
    </xf>
    <xf numFmtId="9" fontId="0" fillId="0" borderId="0" xfId="2" applyFont="1" applyFill="1" applyBorder="1" applyAlignment="1" applyProtection="1">
      <alignment horizontal="center"/>
      <protection hidden="1"/>
    </xf>
    <xf numFmtId="0" fontId="4" fillId="0" borderId="2" xfId="0" applyFont="1" applyFill="1" applyBorder="1" applyProtection="1">
      <protection hidden="1"/>
    </xf>
    <xf numFmtId="0" fontId="4" fillId="0" borderId="0" xfId="0" applyFont="1" applyFill="1" applyBorder="1" applyProtection="1">
      <protection hidden="1"/>
    </xf>
    <xf numFmtId="167" fontId="4" fillId="0" borderId="1" xfId="0" applyNumberFormat="1" applyFont="1" applyFill="1" applyBorder="1" applyAlignment="1" applyProtection="1">
      <alignment horizontal="center" vertical="center"/>
      <protection hidden="1"/>
    </xf>
    <xf numFmtId="0" fontId="0" fillId="0" borderId="1" xfId="0" applyFont="1" applyFill="1" applyBorder="1" applyProtection="1">
      <protection hidden="1"/>
    </xf>
    <xf numFmtId="166" fontId="0" fillId="0" borderId="1" xfId="0" applyNumberFormat="1" applyFill="1" applyBorder="1" applyProtection="1">
      <protection hidden="1"/>
    </xf>
    <xf numFmtId="167" fontId="0" fillId="0" borderId="1" xfId="0" applyNumberFormat="1" applyFill="1" applyBorder="1" applyProtection="1">
      <protection hidden="1"/>
    </xf>
    <xf numFmtId="0" fontId="0" fillId="0" borderId="2" xfId="0" applyFont="1" applyFill="1" applyBorder="1" applyProtection="1">
      <protection hidden="1"/>
    </xf>
    <xf numFmtId="166" fontId="2" fillId="0" borderId="0" xfId="0" applyNumberFormat="1" applyFont="1" applyFill="1" applyBorder="1" applyAlignment="1" applyProtection="1">
      <alignment horizontal="center" vertical="center"/>
      <protection hidden="1"/>
    </xf>
    <xf numFmtId="0" fontId="6" fillId="0" borderId="0" xfId="0" applyFont="1" applyFill="1" applyBorder="1" applyAlignment="1" applyProtection="1">
      <alignment horizontal="right" vertical="center"/>
      <protection hidden="1"/>
    </xf>
    <xf numFmtId="167" fontId="0" fillId="0" borderId="0" xfId="1" applyNumberFormat="1" applyFont="1" applyFill="1" applyBorder="1" applyAlignment="1" applyProtection="1">
      <alignment horizontal="center" vertical="center"/>
      <protection hidden="1"/>
    </xf>
    <xf numFmtId="166" fontId="0" fillId="0" borderId="0" xfId="1" applyNumberFormat="1" applyFont="1" applyFill="1" applyBorder="1" applyAlignment="1" applyProtection="1">
      <alignment horizontal="center" vertical="center"/>
      <protection hidden="1"/>
    </xf>
    <xf numFmtId="0" fontId="0" fillId="0" borderId="20" xfId="0" applyFont="1" applyFill="1" applyBorder="1" applyProtection="1">
      <protection hidden="1"/>
    </xf>
    <xf numFmtId="10" fontId="2" fillId="0" borderId="0" xfId="2" applyNumberFormat="1" applyFont="1" applyFill="1" applyBorder="1" applyAlignment="1" applyProtection="1">
      <alignment horizontal="center"/>
      <protection hidden="1"/>
    </xf>
    <xf numFmtId="2" fontId="0" fillId="0" borderId="0" xfId="0" applyNumberFormat="1" applyProtection="1">
      <protection hidden="1"/>
    </xf>
    <xf numFmtId="0" fontId="0" fillId="0" borderId="0" xfId="0" applyFill="1" applyBorder="1" applyAlignment="1" applyProtection="1">
      <alignment horizontal="center" vertical="center" wrapText="1"/>
      <protection hidden="1"/>
    </xf>
    <xf numFmtId="166" fontId="3" fillId="0" borderId="0" xfId="1" applyNumberFormat="1" applyFont="1" applyFill="1" applyBorder="1" applyProtection="1">
      <protection hidden="1"/>
    </xf>
    <xf numFmtId="2" fontId="0" fillId="0" borderId="1" xfId="0" applyNumberFormat="1" applyFill="1" applyBorder="1" applyAlignment="1" applyProtection="1">
      <alignment horizontal="center" vertical="center"/>
      <protection hidden="1"/>
    </xf>
    <xf numFmtId="167" fontId="0" fillId="0" borderId="0" xfId="0" applyNumberFormat="1" applyFill="1" applyProtection="1">
      <protection hidden="1"/>
    </xf>
    <xf numFmtId="166" fontId="2" fillId="0" borderId="0" xfId="1" applyNumberFormat="1" applyFont="1" applyFill="1" applyBorder="1" applyProtection="1">
      <protection hidden="1"/>
    </xf>
    <xf numFmtId="0" fontId="6" fillId="0" borderId="0" xfId="0" applyFont="1" applyFill="1" applyBorder="1" applyAlignment="1" applyProtection="1">
      <alignment horizontal="center" vertical="center" wrapText="1"/>
      <protection hidden="1"/>
    </xf>
    <xf numFmtId="167" fontId="2" fillId="0" borderId="0" xfId="1" applyNumberFormat="1" applyFont="1" applyFill="1" applyBorder="1" applyProtection="1">
      <protection hidden="1"/>
    </xf>
    <xf numFmtId="166" fontId="3" fillId="0" borderId="0" xfId="1" applyNumberFormat="1" applyFont="1" applyFill="1" applyBorder="1" applyAlignment="1" applyProtection="1">
      <alignment horizontal="center" vertical="center"/>
      <protection hidden="1"/>
    </xf>
    <xf numFmtId="166" fontId="2" fillId="0" borderId="0" xfId="1" applyNumberFormat="1" applyFont="1" applyFill="1" applyBorder="1" applyAlignment="1" applyProtection="1">
      <alignment vertical="center"/>
      <protection hidden="1"/>
    </xf>
    <xf numFmtId="166" fontId="2" fillId="0" borderId="0" xfId="1" applyNumberFormat="1" applyFont="1" applyFill="1" applyBorder="1" applyAlignment="1" applyProtection="1">
      <alignment horizontal="center" vertical="center"/>
      <protection hidden="1"/>
    </xf>
    <xf numFmtId="166" fontId="3" fillId="0" borderId="0" xfId="1" applyNumberFormat="1" applyFont="1" applyFill="1" applyBorder="1" applyAlignment="1" applyProtection="1">
      <alignment vertical="center"/>
      <protection hidden="1"/>
    </xf>
    <xf numFmtId="1" fontId="0" fillId="0" borderId="0" xfId="0" applyNumberFormat="1" applyProtection="1">
      <protection hidden="1"/>
    </xf>
    <xf numFmtId="2" fontId="4" fillId="0" borderId="0" xfId="2" applyNumberFormat="1" applyFont="1" applyFill="1" applyBorder="1" applyAlignment="1" applyProtection="1">
      <alignment horizontal="center" vertical="center"/>
      <protection hidden="1"/>
    </xf>
    <xf numFmtId="167" fontId="0" fillId="0" borderId="0" xfId="0" applyNumberFormat="1" applyProtection="1">
      <protection hidden="1"/>
    </xf>
    <xf numFmtId="166" fontId="3" fillId="0" borderId="0" xfId="0" applyNumberFormat="1" applyFont="1" applyFill="1" applyBorder="1" applyAlignment="1" applyProtection="1">
      <alignment horizontal="center" vertical="center"/>
      <protection hidden="1"/>
    </xf>
    <xf numFmtId="166" fontId="4" fillId="0" borderId="0" xfId="1" applyNumberFormat="1" applyFont="1" applyFill="1" applyBorder="1" applyAlignment="1" applyProtection="1">
      <alignment horizontal="center" vertical="center"/>
      <protection hidden="1"/>
    </xf>
    <xf numFmtId="0" fontId="14" fillId="0" borderId="0" xfId="0" applyFont="1" applyFill="1" applyBorder="1" applyAlignment="1" applyProtection="1">
      <alignment horizontal="center" vertical="center" wrapText="1"/>
      <protection hidden="1"/>
    </xf>
    <xf numFmtId="0" fontId="15" fillId="0" borderId="0" xfId="0" applyFont="1" applyFill="1" applyBorder="1" applyAlignment="1" applyProtection="1">
      <alignment horizontal="center" vertical="center"/>
      <protection hidden="1"/>
    </xf>
    <xf numFmtId="2" fontId="17" fillId="0" borderId="0" xfId="0" applyNumberFormat="1" applyFont="1" applyFill="1" applyBorder="1" applyAlignment="1" applyProtection="1">
      <alignment horizontal="center" vertical="center"/>
      <protection hidden="1"/>
    </xf>
    <xf numFmtId="0" fontId="0" fillId="0" borderId="0" xfId="0" applyFill="1" applyAlignment="1" applyProtection="1">
      <alignment wrapText="1"/>
      <protection hidden="1"/>
    </xf>
    <xf numFmtId="0" fontId="0" fillId="0" borderId="0" xfId="0" applyAlignment="1" applyProtection="1">
      <alignment wrapText="1"/>
      <protection hidden="1"/>
    </xf>
    <xf numFmtId="0" fontId="0" fillId="0" borderId="0" xfId="0" applyFill="1" applyAlignment="1" applyProtection="1">
      <alignment horizontal="center" vertical="center"/>
      <protection hidden="1"/>
    </xf>
    <xf numFmtId="0" fontId="0" fillId="0" borderId="0" xfId="0" applyFill="1" applyBorder="1" applyAlignment="1" applyProtection="1">
      <alignment horizontal="center" vertical="center"/>
      <protection hidden="1"/>
    </xf>
    <xf numFmtId="166" fontId="4" fillId="0" borderId="23" xfId="1" applyNumberFormat="1" applyFont="1" applyFill="1" applyBorder="1" applyAlignment="1" applyProtection="1">
      <alignment horizontal="center" vertical="center"/>
      <protection locked="0"/>
    </xf>
    <xf numFmtId="0" fontId="0" fillId="0" borderId="0" xfId="0" applyAlignment="1" applyProtection="1">
      <alignment horizontal="left" indent="1"/>
      <protection hidden="1"/>
    </xf>
    <xf numFmtId="0" fontId="24" fillId="8" borderId="1" xfId="0" applyFont="1" applyFill="1" applyBorder="1" applyAlignment="1" applyProtection="1">
      <alignment horizontal="left" vertical="top" wrapText="1" indent="2"/>
      <protection hidden="1"/>
    </xf>
    <xf numFmtId="0" fontId="25" fillId="8" borderId="1" xfId="0" applyFont="1" applyFill="1" applyBorder="1" applyAlignment="1" applyProtection="1">
      <alignment horizontal="left" vertical="top" wrapText="1" indent="2"/>
      <protection hidden="1"/>
    </xf>
    <xf numFmtId="0" fontId="26" fillId="0" borderId="1" xfId="0" applyFont="1" applyBorder="1" applyAlignment="1" applyProtection="1">
      <alignment horizontal="left" vertical="top" wrapText="1" indent="2"/>
      <protection hidden="1"/>
    </xf>
    <xf numFmtId="9" fontId="0" fillId="0" borderId="21" xfId="2" applyFont="1" applyFill="1" applyBorder="1" applyAlignment="1" applyProtection="1">
      <alignment horizontal="center" vertical="center"/>
      <protection locked="0"/>
    </xf>
    <xf numFmtId="167" fontId="2" fillId="0" borderId="22" xfId="1" applyNumberFormat="1" applyFont="1" applyFill="1" applyBorder="1" applyAlignment="1" applyProtection="1">
      <alignment horizontal="center" vertical="center"/>
      <protection locked="0"/>
    </xf>
    <xf numFmtId="166" fontId="0" fillId="0" borderId="21" xfId="0" applyNumberFormat="1" applyFill="1" applyBorder="1" applyAlignment="1" applyProtection="1">
      <alignment horizontal="center" vertical="center"/>
      <protection locked="0"/>
    </xf>
    <xf numFmtId="166" fontId="0" fillId="0" borderId="21" xfId="1" applyNumberFormat="1" applyFont="1" applyFill="1" applyBorder="1" applyAlignment="1" applyProtection="1">
      <alignment horizontal="center" vertical="center"/>
      <protection locked="0"/>
    </xf>
    <xf numFmtId="167" fontId="0" fillId="0" borderId="21" xfId="1" applyNumberFormat="1" applyFont="1" applyFill="1" applyBorder="1" applyAlignment="1" applyProtection="1">
      <alignment horizontal="center" vertical="center"/>
      <protection locked="0"/>
    </xf>
    <xf numFmtId="0" fontId="0" fillId="0" borderId="21" xfId="0" applyFill="1" applyBorder="1" applyAlignment="1" applyProtection="1">
      <alignment horizontal="center" vertical="center"/>
      <protection locked="0"/>
    </xf>
    <xf numFmtId="0" fontId="6" fillId="0" borderId="21" xfId="0" applyFont="1" applyBorder="1" applyAlignment="1" applyProtection="1">
      <alignment horizontal="center" vertical="center"/>
      <protection hidden="1"/>
    </xf>
    <xf numFmtId="0" fontId="6" fillId="0" borderId="21" xfId="0" applyFont="1" applyFill="1" applyBorder="1" applyAlignment="1" applyProtection="1">
      <alignment horizontal="center" vertical="center" wrapText="1"/>
      <protection hidden="1"/>
    </xf>
    <xf numFmtId="0" fontId="6" fillId="0" borderId="21" xfId="0" applyFont="1" applyFill="1" applyBorder="1" applyAlignment="1" applyProtection="1">
      <alignment horizontal="center" vertical="center"/>
      <protection hidden="1"/>
    </xf>
    <xf numFmtId="0" fontId="6" fillId="0" borderId="21" xfId="0" applyFont="1" applyBorder="1" applyAlignment="1" applyProtection="1">
      <alignment horizontal="center" vertical="center" wrapText="1"/>
      <protection hidden="1"/>
    </xf>
    <xf numFmtId="0" fontId="5" fillId="0" borderId="21" xfId="0" applyFont="1" applyBorder="1" applyAlignment="1" applyProtection="1">
      <alignment horizontal="center" vertical="center"/>
      <protection hidden="1"/>
    </xf>
    <xf numFmtId="10" fontId="3" fillId="0" borderId="21" xfId="2" applyNumberFormat="1" applyFont="1" applyFill="1" applyBorder="1" applyAlignment="1" applyProtection="1">
      <alignment horizontal="center" vertical="center"/>
      <protection hidden="1"/>
    </xf>
    <xf numFmtId="0" fontId="6" fillId="0" borderId="28" xfId="0" applyFont="1" applyBorder="1" applyAlignment="1" applyProtection="1">
      <alignment horizontal="right" vertical="center" wrapText="1"/>
      <protection hidden="1"/>
    </xf>
    <xf numFmtId="0" fontId="5" fillId="0" borderId="29" xfId="0" applyFont="1" applyFill="1" applyBorder="1" applyAlignment="1" applyProtection="1">
      <alignment horizontal="right" vertical="center" wrapText="1"/>
      <protection hidden="1"/>
    </xf>
    <xf numFmtId="0" fontId="6" fillId="0" borderId="28" xfId="0" applyFont="1" applyBorder="1" applyAlignment="1" applyProtection="1">
      <alignment wrapText="1"/>
      <protection hidden="1"/>
    </xf>
    <xf numFmtId="0" fontId="18" fillId="6" borderId="25" xfId="0" applyFont="1" applyFill="1" applyBorder="1" applyAlignment="1" applyProtection="1">
      <protection hidden="1"/>
    </xf>
    <xf numFmtId="0" fontId="18" fillId="6" borderId="26" xfId="0" applyFont="1" applyFill="1" applyBorder="1" applyAlignment="1" applyProtection="1">
      <alignment horizontal="center" vertical="center"/>
      <protection hidden="1"/>
    </xf>
    <xf numFmtId="0" fontId="18" fillId="6" borderId="27" xfId="0" applyFont="1" applyFill="1" applyBorder="1" applyAlignment="1" applyProtection="1">
      <alignment horizontal="center" vertical="center"/>
      <protection hidden="1"/>
    </xf>
    <xf numFmtId="0" fontId="0" fillId="0" borderId="23" xfId="0" applyBorder="1" applyProtection="1">
      <protection hidden="1"/>
    </xf>
    <xf numFmtId="166" fontId="21" fillId="0" borderId="23" xfId="1" applyNumberFormat="1" applyFont="1" applyBorder="1" applyProtection="1">
      <protection hidden="1"/>
    </xf>
    <xf numFmtId="0" fontId="6" fillId="0" borderId="29" xfId="0" applyFont="1" applyBorder="1" applyAlignment="1" applyProtection="1">
      <alignment horizontal="right" vertical="center" wrapText="1"/>
      <protection hidden="1"/>
    </xf>
    <xf numFmtId="166" fontId="20" fillId="0" borderId="22" xfId="1" applyNumberFormat="1" applyFont="1" applyBorder="1" applyAlignment="1" applyProtection="1">
      <alignment horizontal="center" vertical="center"/>
      <protection hidden="1"/>
    </xf>
    <xf numFmtId="166" fontId="20" fillId="0" borderId="30" xfId="1" applyNumberFormat="1" applyFont="1" applyBorder="1" applyProtection="1">
      <protection hidden="1"/>
    </xf>
    <xf numFmtId="0" fontId="6" fillId="0" borderId="28" xfId="0" applyFont="1" applyFill="1" applyBorder="1" applyAlignment="1" applyProtection="1">
      <alignment horizontal="left" vertical="center" wrapText="1"/>
      <protection hidden="1"/>
    </xf>
    <xf numFmtId="0" fontId="6" fillId="0" borderId="23" xfId="0" applyFont="1" applyFill="1" applyBorder="1" applyAlignment="1" applyProtection="1">
      <alignment horizontal="center" vertical="center" wrapText="1"/>
      <protection hidden="1"/>
    </xf>
    <xf numFmtId="167" fontId="20" fillId="0" borderId="30" xfId="1" applyNumberFormat="1" applyFont="1" applyBorder="1" applyProtection="1">
      <protection hidden="1"/>
    </xf>
    <xf numFmtId="0" fontId="6" fillId="0" borderId="28" xfId="0" applyFont="1" applyFill="1" applyBorder="1" applyAlignment="1" applyProtection="1">
      <alignment horizontal="center" vertical="center" wrapText="1"/>
      <protection hidden="1"/>
    </xf>
    <xf numFmtId="0" fontId="6" fillId="0" borderId="23" xfId="0" applyFont="1" applyFill="1" applyBorder="1" applyAlignment="1" applyProtection="1">
      <alignment horizontal="center" vertical="center"/>
      <protection hidden="1"/>
    </xf>
    <xf numFmtId="166" fontId="21" fillId="0" borderId="23" xfId="1" applyNumberFormat="1" applyFont="1" applyBorder="1" applyAlignment="1" applyProtection="1">
      <alignment horizontal="center" vertical="center"/>
      <protection hidden="1"/>
    </xf>
    <xf numFmtId="166" fontId="20" fillId="0" borderId="23" xfId="1" applyNumberFormat="1" applyFont="1" applyFill="1" applyBorder="1" applyAlignment="1" applyProtection="1">
      <alignment vertical="center"/>
      <protection hidden="1"/>
    </xf>
    <xf numFmtId="166" fontId="20" fillId="0" borderId="30" xfId="1" applyNumberFormat="1" applyFont="1" applyFill="1" applyBorder="1" applyAlignment="1" applyProtection="1">
      <alignment vertical="center"/>
      <protection hidden="1"/>
    </xf>
    <xf numFmtId="0" fontId="6" fillId="0" borderId="28" xfId="0" applyFont="1" applyBorder="1" applyAlignment="1" applyProtection="1">
      <alignment horizontal="center" vertical="center" wrapText="1"/>
      <protection hidden="1"/>
    </xf>
    <xf numFmtId="0" fontId="6" fillId="0" borderId="23" xfId="0" applyFont="1" applyBorder="1" applyAlignment="1" applyProtection="1">
      <alignment horizontal="center" vertical="center"/>
      <protection hidden="1"/>
    </xf>
    <xf numFmtId="166" fontId="21" fillId="0" borderId="23" xfId="1" applyNumberFormat="1" applyFont="1" applyFill="1" applyBorder="1" applyAlignment="1" applyProtection="1">
      <alignment horizontal="center" vertical="center"/>
      <protection hidden="1"/>
    </xf>
    <xf numFmtId="0" fontId="6" fillId="0" borderId="28" xfId="0" applyFont="1" applyFill="1" applyBorder="1" applyAlignment="1" applyProtection="1">
      <alignment horizontal="right" vertical="center" wrapText="1"/>
      <protection hidden="1"/>
    </xf>
    <xf numFmtId="166" fontId="21" fillId="0" borderId="23" xfId="1" applyNumberFormat="1" applyFont="1" applyBorder="1" applyAlignment="1" applyProtection="1">
      <alignment vertical="center"/>
      <protection hidden="1"/>
    </xf>
    <xf numFmtId="166" fontId="20" fillId="0" borderId="30" xfId="1" applyNumberFormat="1" applyFont="1" applyBorder="1" applyAlignment="1" applyProtection="1">
      <alignment horizontal="center" vertical="center"/>
      <protection hidden="1"/>
    </xf>
    <xf numFmtId="167" fontId="20" fillId="0" borderId="30" xfId="1" applyNumberFormat="1" applyFont="1" applyFill="1" applyBorder="1" applyProtection="1">
      <protection hidden="1"/>
    </xf>
    <xf numFmtId="2" fontId="21" fillId="0" borderId="23" xfId="2" applyNumberFormat="1" applyFont="1" applyFill="1" applyBorder="1" applyAlignment="1" applyProtection="1">
      <alignment horizontal="center" vertical="center"/>
      <protection hidden="1"/>
    </xf>
    <xf numFmtId="166" fontId="21" fillId="0" borderId="23" xfId="0" applyNumberFormat="1" applyFont="1" applyBorder="1" applyAlignment="1" applyProtection="1">
      <alignment horizontal="center" vertical="center"/>
      <protection hidden="1"/>
    </xf>
    <xf numFmtId="166" fontId="21" fillId="0" borderId="22" xfId="0" applyNumberFormat="1" applyFont="1" applyBorder="1" applyAlignment="1" applyProtection="1">
      <alignment vertical="center"/>
      <protection hidden="1"/>
    </xf>
    <xf numFmtId="166" fontId="20" fillId="0" borderId="30" xfId="0" applyNumberFormat="1" applyFont="1" applyBorder="1" applyAlignment="1" applyProtection="1">
      <alignment horizontal="center" vertical="center"/>
      <protection hidden="1"/>
    </xf>
    <xf numFmtId="166" fontId="20" fillId="0" borderId="30" xfId="1" applyNumberFormat="1" applyFont="1" applyFill="1" applyBorder="1" applyAlignment="1" applyProtection="1">
      <alignment horizontal="center" vertical="center"/>
      <protection hidden="1"/>
    </xf>
    <xf numFmtId="0" fontId="22" fillId="7" borderId="12" xfId="0" applyFont="1" applyFill="1" applyBorder="1" applyAlignment="1" applyProtection="1">
      <alignment horizontal="left" wrapText="1" indent="1"/>
      <protection hidden="1"/>
    </xf>
    <xf numFmtId="0" fontId="23" fillId="0" borderId="2" xfId="0" applyFont="1" applyBorder="1" applyAlignment="1" applyProtection="1">
      <alignment horizontal="left" vertical="top" indent="1"/>
      <protection hidden="1"/>
    </xf>
    <xf numFmtId="0" fontId="23" fillId="0" borderId="24" xfId="0" applyFont="1" applyBorder="1" applyAlignment="1" applyProtection="1">
      <alignment horizontal="left" vertical="top" indent="1"/>
      <protection hidden="1"/>
    </xf>
    <xf numFmtId="0" fontId="0" fillId="0" borderId="21" xfId="0" applyFill="1" applyBorder="1" applyAlignment="1" applyProtection="1">
      <alignment horizontal="center"/>
      <protection locked="0"/>
    </xf>
    <xf numFmtId="0" fontId="0" fillId="0" borderId="22" xfId="0" applyFill="1" applyBorder="1" applyAlignment="1" applyProtection="1">
      <alignment horizontal="center"/>
      <protection locked="0"/>
    </xf>
    <xf numFmtId="0" fontId="18" fillId="6" borderId="28" xfId="0" applyFont="1" applyFill="1" applyBorder="1" applyAlignment="1" applyProtection="1">
      <alignment horizontal="left" vertical="center"/>
      <protection hidden="1"/>
    </xf>
    <xf numFmtId="0" fontId="18" fillId="6" borderId="21" xfId="0" applyFont="1" applyFill="1" applyBorder="1" applyAlignment="1" applyProtection="1">
      <alignment horizontal="left" vertical="center"/>
      <protection hidden="1"/>
    </xf>
    <xf numFmtId="0" fontId="18" fillId="6" borderId="23" xfId="0" applyFont="1" applyFill="1" applyBorder="1" applyAlignment="1" applyProtection="1">
      <alignment horizontal="left" vertical="center"/>
      <protection hidden="1"/>
    </xf>
    <xf numFmtId="0" fontId="0" fillId="0" borderId="21" xfId="0" applyFill="1" applyBorder="1" applyAlignment="1" applyProtection="1">
      <alignment horizontal="left" vertical="center"/>
      <protection locked="0"/>
    </xf>
    <xf numFmtId="0" fontId="0" fillId="0" borderId="23" xfId="0" applyFill="1" applyBorder="1" applyAlignment="1" applyProtection="1">
      <alignment horizontal="left" vertical="center"/>
      <protection locked="0"/>
    </xf>
    <xf numFmtId="0" fontId="6" fillId="0" borderId="21"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0" fillId="0" borderId="23" xfId="0" applyFill="1" applyBorder="1" applyAlignment="1" applyProtection="1">
      <alignment horizontal="center"/>
      <protection locked="0"/>
    </xf>
    <xf numFmtId="0" fontId="0" fillId="0" borderId="30" xfId="0" applyFill="1" applyBorder="1" applyAlignment="1" applyProtection="1">
      <alignment horizontal="center"/>
      <protection locked="0"/>
    </xf>
    <xf numFmtId="10" fontId="0" fillId="0" borderId="21" xfId="2" applyNumberFormat="1" applyFont="1" applyFill="1" applyBorder="1" applyAlignment="1" applyProtection="1">
      <alignment horizontal="center"/>
      <protection locked="0"/>
    </xf>
    <xf numFmtId="9" fontId="0" fillId="0" borderId="21" xfId="2" applyFont="1" applyFill="1" applyBorder="1" applyAlignment="1" applyProtection="1">
      <alignment horizontal="center"/>
      <protection locked="0"/>
    </xf>
    <xf numFmtId="9" fontId="0" fillId="0" borderId="23" xfId="2" applyFont="1" applyFill="1" applyBorder="1" applyAlignment="1" applyProtection="1">
      <alignment horizontal="center"/>
      <protection locked="0"/>
    </xf>
    <xf numFmtId="0" fontId="0" fillId="0" borderId="0" xfId="0" applyBorder="1" applyAlignment="1" applyProtection="1">
      <alignment horizontal="center" wrapText="1"/>
      <protection hidden="1"/>
    </xf>
    <xf numFmtId="0" fontId="18" fillId="6" borderId="25" xfId="0" applyFont="1" applyFill="1" applyBorder="1" applyAlignment="1" applyProtection="1">
      <alignment horizontal="left" vertical="center"/>
      <protection hidden="1"/>
    </xf>
    <xf numFmtId="0" fontId="18" fillId="6" borderId="26" xfId="0" applyFont="1" applyFill="1" applyBorder="1" applyAlignment="1" applyProtection="1">
      <alignment horizontal="left" vertical="center"/>
      <protection hidden="1"/>
    </xf>
    <xf numFmtId="0" fontId="18" fillId="6" borderId="27" xfId="0" applyFont="1" applyFill="1" applyBorder="1" applyAlignment="1" applyProtection="1">
      <alignment horizontal="left" vertical="center"/>
      <protection hidden="1"/>
    </xf>
    <xf numFmtId="0" fontId="10" fillId="0" borderId="25" xfId="0" applyFont="1" applyBorder="1" applyAlignment="1" applyProtection="1">
      <alignment horizontal="center" vertical="center" wrapText="1"/>
      <protection hidden="1"/>
    </xf>
    <xf numFmtId="0" fontId="10" fillId="0" borderId="26" xfId="0" applyFont="1" applyBorder="1" applyAlignment="1" applyProtection="1">
      <alignment horizontal="center" vertical="center" wrapText="1"/>
      <protection hidden="1"/>
    </xf>
    <xf numFmtId="0" fontId="10" fillId="0" borderId="27" xfId="0" applyFont="1" applyBorder="1" applyAlignment="1" applyProtection="1">
      <alignment horizontal="center" vertical="center" wrapText="1"/>
      <protection hidden="1"/>
    </xf>
    <xf numFmtId="0" fontId="10" fillId="0" borderId="28" xfId="0" applyFont="1" applyBorder="1" applyAlignment="1" applyProtection="1">
      <alignment horizontal="center" vertical="center" wrapText="1"/>
      <protection hidden="1"/>
    </xf>
    <xf numFmtId="0" fontId="10" fillId="0" borderId="21" xfId="0" applyFont="1" applyBorder="1" applyAlignment="1" applyProtection="1">
      <alignment horizontal="center" vertical="center" wrapText="1"/>
      <protection hidden="1"/>
    </xf>
    <xf numFmtId="0" fontId="10" fillId="0" borderId="23" xfId="0" applyFont="1" applyBorder="1" applyAlignment="1" applyProtection="1">
      <alignment horizontal="center" vertical="center" wrapText="1"/>
      <protection hidden="1"/>
    </xf>
    <xf numFmtId="166" fontId="0" fillId="0" borderId="21" xfId="1" applyNumberFormat="1" applyFont="1" applyFill="1" applyBorder="1" applyAlignment="1" applyProtection="1">
      <alignment horizontal="center" vertical="center"/>
      <protection locked="0"/>
    </xf>
    <xf numFmtId="167" fontId="2" fillId="0" borderId="22" xfId="1" applyNumberFormat="1" applyFont="1" applyFill="1" applyBorder="1" applyAlignment="1" applyProtection="1">
      <alignment horizontal="center" vertical="center"/>
      <protection locked="0"/>
    </xf>
    <xf numFmtId="0" fontId="6" fillId="0" borderId="21" xfId="0" applyFont="1" applyFill="1" applyBorder="1" applyAlignment="1" applyProtection="1">
      <alignment horizontal="center" vertical="center"/>
      <protection hidden="1"/>
    </xf>
    <xf numFmtId="166" fontId="0" fillId="0" borderId="23" xfId="1" applyNumberFormat="1" applyFont="1" applyFill="1" applyBorder="1" applyAlignment="1" applyProtection="1">
      <alignment horizontal="center" vertical="center"/>
      <protection locked="0"/>
    </xf>
    <xf numFmtId="0" fontId="6" fillId="0" borderId="29" xfId="0" applyFont="1" applyBorder="1" applyAlignment="1" applyProtection="1">
      <alignment horizontal="center" vertical="center" wrapText="1"/>
      <protection hidden="1"/>
    </xf>
    <xf numFmtId="0" fontId="6" fillId="0" borderId="22" xfId="0" applyFont="1" applyBorder="1" applyAlignment="1" applyProtection="1">
      <alignment horizontal="center" vertical="center" wrapText="1"/>
      <protection hidden="1"/>
    </xf>
    <xf numFmtId="10" fontId="20" fillId="0" borderId="22" xfId="2" applyNumberFormat="1" applyFont="1" applyBorder="1" applyAlignment="1" applyProtection="1">
      <alignment horizontal="center"/>
      <protection hidden="1"/>
    </xf>
    <xf numFmtId="10" fontId="20" fillId="0" borderId="30" xfId="2" applyNumberFormat="1" applyFont="1" applyBorder="1" applyAlignment="1" applyProtection="1">
      <alignment horizontal="center"/>
      <protection hidden="1"/>
    </xf>
    <xf numFmtId="0" fontId="18" fillId="6" borderId="26" xfId="0" applyFont="1" applyFill="1" applyBorder="1" applyAlignment="1" applyProtection="1">
      <alignment horizontal="center"/>
      <protection hidden="1"/>
    </xf>
    <xf numFmtId="0" fontId="0" fillId="0" borderId="21" xfId="0" applyFill="1" applyBorder="1" applyAlignment="1" applyProtection="1">
      <alignment horizontal="center" vertical="center"/>
      <protection locked="0"/>
    </xf>
    <xf numFmtId="167" fontId="20" fillId="0" borderId="22" xfId="0" applyNumberFormat="1" applyFont="1" applyBorder="1" applyAlignment="1" applyProtection="1">
      <alignment horizontal="center"/>
      <protection hidden="1"/>
    </xf>
    <xf numFmtId="0" fontId="6" fillId="0" borderId="22" xfId="0" applyFont="1" applyBorder="1" applyAlignment="1" applyProtection="1">
      <alignment horizontal="center" vertical="center"/>
      <protection hidden="1"/>
    </xf>
    <xf numFmtId="0" fontId="0" fillId="0" borderId="0" xfId="0" applyBorder="1" applyAlignment="1" applyProtection="1">
      <alignment horizontal="center" vertical="center" wrapText="1"/>
      <protection hidden="1"/>
    </xf>
    <xf numFmtId="0" fontId="6" fillId="0" borderId="29" xfId="0" applyFont="1" applyBorder="1" applyAlignment="1" applyProtection="1">
      <alignment horizontal="right" vertical="center" wrapText="1"/>
      <protection hidden="1"/>
    </xf>
    <xf numFmtId="0" fontId="6" fillId="0" borderId="22" xfId="0" applyFont="1" applyBorder="1" applyAlignment="1" applyProtection="1">
      <alignment horizontal="right" vertical="center" wrapText="1"/>
      <protection hidden="1"/>
    </xf>
    <xf numFmtId="166" fontId="20" fillId="0" borderId="22" xfId="0" applyNumberFormat="1" applyFont="1" applyBorder="1" applyAlignment="1" applyProtection="1">
      <alignment horizontal="center" vertical="center"/>
      <protection hidden="1"/>
    </xf>
    <xf numFmtId="166" fontId="20" fillId="0" borderId="30" xfId="0" applyNumberFormat="1" applyFont="1" applyBorder="1" applyAlignment="1" applyProtection="1">
      <alignment horizontal="center" vertical="center"/>
      <protection hidden="1"/>
    </xf>
    <xf numFmtId="167" fontId="0" fillId="0" borderId="21" xfId="1" applyNumberFormat="1" applyFont="1" applyFill="1" applyBorder="1" applyAlignment="1" applyProtection="1">
      <alignment horizontal="center" vertical="center"/>
      <protection locked="0"/>
    </xf>
    <xf numFmtId="167" fontId="0" fillId="0" borderId="23" xfId="1" applyNumberFormat="1" applyFont="1" applyFill="1" applyBorder="1" applyAlignment="1" applyProtection="1">
      <alignment horizontal="center" vertical="center"/>
      <protection locked="0"/>
    </xf>
    <xf numFmtId="0" fontId="6" fillId="0" borderId="28" xfId="0" applyFont="1" applyBorder="1" applyAlignment="1" applyProtection="1">
      <alignment horizontal="left" vertical="center"/>
      <protection hidden="1"/>
    </xf>
    <xf numFmtId="0" fontId="6" fillId="0" borderId="21" xfId="0" applyFont="1" applyBorder="1" applyAlignment="1" applyProtection="1">
      <alignment horizontal="left" vertical="center"/>
      <protection hidden="1"/>
    </xf>
    <xf numFmtId="0" fontId="6" fillId="0" borderId="23" xfId="0" applyFont="1" applyBorder="1" applyAlignment="1" applyProtection="1">
      <alignment horizontal="left" vertical="center"/>
      <protection hidden="1"/>
    </xf>
    <xf numFmtId="166" fontId="0" fillId="0" borderId="21" xfId="0" applyNumberFormat="1" applyFill="1" applyBorder="1" applyAlignment="1" applyProtection="1">
      <alignment horizontal="center" vertical="center"/>
      <protection locked="0"/>
    </xf>
    <xf numFmtId="166" fontId="21" fillId="0" borderId="22" xfId="0" applyNumberFormat="1" applyFont="1" applyBorder="1" applyAlignment="1" applyProtection="1">
      <alignment horizontal="center" vertical="center"/>
      <protection hidden="1"/>
    </xf>
    <xf numFmtId="0" fontId="6" fillId="0" borderId="29" xfId="0" applyFont="1" applyFill="1" applyBorder="1" applyAlignment="1" applyProtection="1">
      <alignment horizontal="right" vertical="center" wrapText="1"/>
      <protection hidden="1"/>
    </xf>
    <xf numFmtId="0" fontId="6" fillId="0" borderId="22" xfId="0" applyFont="1" applyFill="1" applyBorder="1" applyAlignment="1" applyProtection="1">
      <alignment horizontal="right" vertical="center" wrapText="1"/>
      <protection hidden="1"/>
    </xf>
    <xf numFmtId="0" fontId="6" fillId="0" borderId="21" xfId="0" applyFont="1" applyFill="1" applyBorder="1" applyAlignment="1" applyProtection="1">
      <alignment horizontal="center" vertical="center" wrapText="1"/>
      <protection hidden="1"/>
    </xf>
    <xf numFmtId="0" fontId="6" fillId="0" borderId="29" xfId="0" applyFont="1" applyBorder="1" applyAlignment="1" applyProtection="1">
      <alignment horizontal="right" wrapText="1"/>
      <protection hidden="1"/>
    </xf>
    <xf numFmtId="0" fontId="6" fillId="0" borderId="22" xfId="0" applyFont="1" applyBorder="1" applyAlignment="1" applyProtection="1">
      <alignment horizontal="right" wrapText="1"/>
      <protection hidden="1"/>
    </xf>
    <xf numFmtId="9" fontId="0" fillId="0" borderId="21" xfId="2" applyFont="1" applyFill="1" applyBorder="1" applyAlignment="1" applyProtection="1">
      <alignment horizontal="center" vertical="center"/>
      <protection locked="0"/>
    </xf>
    <xf numFmtId="166" fontId="21" fillId="0" borderId="21" xfId="0" applyNumberFormat="1" applyFont="1" applyFill="1" applyBorder="1" applyAlignment="1" applyProtection="1">
      <alignment horizontal="center" vertical="center"/>
      <protection hidden="1"/>
    </xf>
    <xf numFmtId="0" fontId="6" fillId="0" borderId="28" xfId="0" applyFont="1" applyBorder="1" applyAlignment="1" applyProtection="1">
      <alignment horizontal="right" vertical="center" wrapText="1"/>
      <protection hidden="1"/>
    </xf>
    <xf numFmtId="0" fontId="6" fillId="0" borderId="21" xfId="0" applyFont="1" applyBorder="1" applyAlignment="1" applyProtection="1">
      <alignment horizontal="right" vertical="center" wrapText="1"/>
      <protection hidden="1"/>
    </xf>
    <xf numFmtId="0" fontId="6" fillId="0" borderId="0" xfId="0" applyFont="1" applyBorder="1" applyAlignment="1" applyProtection="1">
      <alignment horizontal="center" vertical="center" wrapText="1"/>
      <protection hidden="1"/>
    </xf>
    <xf numFmtId="166" fontId="20" fillId="0" borderId="22" xfId="1" applyNumberFormat="1" applyFont="1" applyBorder="1" applyAlignment="1" applyProtection="1">
      <alignment horizontal="center" vertical="center"/>
      <protection hidden="1"/>
    </xf>
    <xf numFmtId="0" fontId="0" fillId="0" borderId="29" xfId="0" applyBorder="1" applyAlignment="1" applyProtection="1">
      <alignment horizontal="center" wrapText="1"/>
      <protection hidden="1"/>
    </xf>
    <xf numFmtId="0" fontId="0" fillId="0" borderId="22" xfId="0" applyBorder="1" applyAlignment="1" applyProtection="1">
      <alignment horizontal="center" wrapText="1"/>
      <protection hidden="1"/>
    </xf>
    <xf numFmtId="0" fontId="0" fillId="0" borderId="30" xfId="0" applyBorder="1" applyAlignment="1" applyProtection="1">
      <alignment horizontal="center" wrapText="1"/>
      <protection hidden="1"/>
    </xf>
    <xf numFmtId="0" fontId="19" fillId="6" borderId="25" xfId="0" applyFont="1" applyFill="1" applyBorder="1" applyAlignment="1" applyProtection="1">
      <alignment horizontal="center" vertical="center" wrapText="1"/>
      <protection hidden="1"/>
    </xf>
    <xf numFmtId="0" fontId="19" fillId="6" borderId="26" xfId="0" applyFont="1" applyFill="1" applyBorder="1" applyAlignment="1" applyProtection="1">
      <alignment horizontal="center" vertical="center" wrapText="1"/>
      <protection hidden="1"/>
    </xf>
    <xf numFmtId="0" fontId="19" fillId="6" borderId="27" xfId="0" applyFont="1" applyFill="1" applyBorder="1" applyAlignment="1" applyProtection="1">
      <alignment horizontal="center" vertical="center" wrapText="1"/>
      <protection hidden="1"/>
    </xf>
    <xf numFmtId="0" fontId="14" fillId="0" borderId="28" xfId="0" applyFont="1" applyFill="1" applyBorder="1" applyAlignment="1" applyProtection="1">
      <alignment horizontal="center" vertical="center" wrapText="1"/>
      <protection hidden="1"/>
    </xf>
    <xf numFmtId="2" fontId="14" fillId="0" borderId="21" xfId="0" applyNumberFormat="1" applyFont="1" applyFill="1" applyBorder="1" applyAlignment="1" applyProtection="1">
      <alignment horizontal="center" vertical="center"/>
      <protection hidden="1"/>
    </xf>
    <xf numFmtId="0" fontId="15" fillId="0" borderId="21" xfId="0" applyFont="1" applyBorder="1" applyAlignment="1" applyProtection="1">
      <alignment horizontal="center" vertical="center"/>
      <protection hidden="1"/>
    </xf>
    <xf numFmtId="0" fontId="15" fillId="0" borderId="23" xfId="0" applyFont="1" applyBorder="1" applyAlignment="1" applyProtection="1">
      <alignment horizontal="center" vertical="center"/>
      <protection hidden="1"/>
    </xf>
    <xf numFmtId="2" fontId="16" fillId="0" borderId="21" xfId="0" applyNumberFormat="1" applyFont="1" applyFill="1" applyBorder="1" applyAlignment="1" applyProtection="1">
      <alignment horizontal="center" vertical="center"/>
      <protection hidden="1"/>
    </xf>
    <xf numFmtId="2" fontId="17" fillId="0" borderId="21" xfId="0" applyNumberFormat="1" applyFont="1" applyBorder="1" applyAlignment="1" applyProtection="1">
      <alignment horizontal="center" vertical="center"/>
      <protection hidden="1"/>
    </xf>
    <xf numFmtId="2" fontId="17" fillId="0" borderId="23" xfId="0" applyNumberFormat="1" applyFont="1" applyBorder="1" applyAlignment="1" applyProtection="1">
      <alignment horizontal="center" vertical="center"/>
      <protection hidden="1"/>
    </xf>
    <xf numFmtId="0" fontId="6" fillId="0" borderId="28" xfId="0" applyFont="1" applyBorder="1" applyAlignment="1" applyProtection="1">
      <alignment horizontal="right" wrapText="1"/>
      <protection hidden="1"/>
    </xf>
    <xf numFmtId="0" fontId="6" fillId="0" borderId="21" xfId="0" applyFont="1" applyBorder="1" applyAlignment="1" applyProtection="1">
      <alignment horizontal="right" wrapText="1"/>
      <protection hidden="1"/>
    </xf>
    <xf numFmtId="0" fontId="6" fillId="0" borderId="29" xfId="0" applyFont="1" applyBorder="1" applyAlignment="1" applyProtection="1">
      <alignment horizontal="right" vertical="center"/>
      <protection hidden="1"/>
    </xf>
    <xf numFmtId="0" fontId="6" fillId="0" borderId="22" xfId="0" applyFont="1" applyBorder="1" applyAlignment="1" applyProtection="1">
      <alignment horizontal="right" vertical="center"/>
      <protection hidden="1"/>
    </xf>
    <xf numFmtId="0" fontId="0" fillId="0" borderId="1" xfId="0" applyBorder="1" applyAlignment="1">
      <alignment horizontal="center"/>
    </xf>
  </cellXfs>
  <cellStyles count="6">
    <cellStyle name="Comma" xfId="1" builtinId="3"/>
    <cellStyle name="Comma 2" xfId="4" xr:uid="{BBCE6B80-E6CA-4473-A4DF-3744C6B2EBB3}"/>
    <cellStyle name="Currency" xfId="3" builtinId="4"/>
    <cellStyle name="Currency 2" xfId="5" xr:uid="{F518726C-C1F0-4E27-8C7D-A833CC62DCD5}"/>
    <cellStyle name="Normal" xfId="0" builtinId="0"/>
    <cellStyle name="Percent" xfId="2" builtinId="5"/>
  </cellStyles>
  <dxfs count="27">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7</xdr:col>
          <xdr:colOff>1066800</xdr:colOff>
          <xdr:row>0</xdr:row>
          <xdr:rowOff>30480</xdr:rowOff>
        </xdr:from>
        <xdr:to>
          <xdr:col>8</xdr:col>
          <xdr:colOff>800100</xdr:colOff>
          <xdr:row>1</xdr:row>
          <xdr:rowOff>114300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Reset</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1:D6" totalsRowShown="0" headerRowDxfId="17" dataDxfId="16">
  <autoFilter ref="A1:D6" xr:uid="{00000000-0009-0000-0100-000002000000}"/>
  <tableColumns count="4">
    <tableColumn id="1" xr3:uid="{00000000-0010-0000-0000-000001000000}" name="Taxable income lower limit" dataDxfId="15"/>
    <tableColumn id="2" xr3:uid="{00000000-0010-0000-0000-000002000000}" name="Taxable income upper limit" dataDxfId="14"/>
    <tableColumn id="3" xr3:uid="{00000000-0010-0000-0000-000003000000}" name="Tax on this income" dataDxfId="13"/>
    <tableColumn id="4" xr3:uid="{00000000-0010-0000-0000-000004000000}" name="Tax Slabs Amoun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2:D16" totalsRowShown="0" headerRowDxfId="11" dataDxfId="10">
  <autoFilter ref="A12:D16" xr:uid="{00000000-0009-0000-0100-000004000000}"/>
  <tableColumns count="4">
    <tableColumn id="1" xr3:uid="{00000000-0010-0000-0100-000001000000}" name="Taxable Income lower Limit" dataDxfId="9"/>
    <tableColumn id="2" xr3:uid="{00000000-0010-0000-0100-000002000000}" name="Taxable Income upper Limit" dataDxfId="8"/>
    <tableColumn id="3" xr3:uid="{00000000-0010-0000-0100-000003000000}" name="Column1" dataDxfId="7"/>
    <tableColumn id="4" xr3:uid="{00000000-0010-0000-0100-000004000000}" name="Offset"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20:D23" totalsRowShown="0" headerRowDxfId="5" dataDxfId="4">
  <autoFilter ref="A20:D23" xr:uid="{00000000-0009-0000-0100-000005000000}"/>
  <tableColumns count="4">
    <tableColumn id="1" xr3:uid="{00000000-0010-0000-0200-000001000000}" name="Taxable Income lower Limit" dataDxfId="3"/>
    <tableColumn id="2" xr3:uid="{00000000-0010-0000-0200-000002000000}" name="Taxable Income upper Limit" dataDxfId="2"/>
    <tableColumn id="3" xr3:uid="{00000000-0010-0000-0200-000003000000}" name="Column1" dataDxfId="1"/>
    <tableColumn id="4" xr3:uid="{00000000-0010-0000-0200-000004000000}" name="Offs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1F0A0-E870-4827-B0B1-B52CFCF75F2A}">
  <sheetPr codeName="Sheet5"/>
  <dimension ref="A1:B27"/>
  <sheetViews>
    <sheetView showGridLines="0" workbookViewId="0">
      <selection activeCell="B7" sqref="B7"/>
    </sheetView>
  </sheetViews>
  <sheetFormatPr defaultColWidth="122" defaultRowHeight="14.4" x14ac:dyDescent="0.3"/>
  <cols>
    <col min="1" max="1" width="28.44140625" style="107" customWidth="1"/>
    <col min="2" max="2" width="155" style="107" customWidth="1"/>
    <col min="3" max="16384" width="122" style="107"/>
  </cols>
  <sheetData>
    <row r="1" spans="1:2" ht="21" x14ac:dyDescent="0.4">
      <c r="A1" s="154" t="s">
        <v>164</v>
      </c>
      <c r="B1" s="154"/>
    </row>
    <row r="2" spans="1:2" ht="15.6" x14ac:dyDescent="0.3">
      <c r="A2" s="155" t="s">
        <v>165</v>
      </c>
      <c r="B2" s="156"/>
    </row>
    <row r="3" spans="1:2" ht="15.6" x14ac:dyDescent="0.3">
      <c r="A3" s="155" t="s">
        <v>166</v>
      </c>
      <c r="B3" s="156"/>
    </row>
    <row r="4" spans="1:2" x14ac:dyDescent="0.3">
      <c r="A4" s="108" t="s">
        <v>167</v>
      </c>
      <c r="B4" s="109" t="s">
        <v>168</v>
      </c>
    </row>
    <row r="5" spans="1:2" x14ac:dyDescent="0.3">
      <c r="A5" s="110" t="s">
        <v>169</v>
      </c>
      <c r="B5" s="110" t="s">
        <v>170</v>
      </c>
    </row>
    <row r="6" spans="1:2" x14ac:dyDescent="0.3">
      <c r="A6" s="110" t="s">
        <v>171</v>
      </c>
      <c r="B6" s="110" t="s">
        <v>172</v>
      </c>
    </row>
    <row r="7" spans="1:2" ht="28.8" x14ac:dyDescent="0.3">
      <c r="A7" s="110" t="s">
        <v>173</v>
      </c>
      <c r="B7" s="110" t="s">
        <v>174</v>
      </c>
    </row>
    <row r="8" spans="1:2" ht="57.6" x14ac:dyDescent="0.3">
      <c r="A8" s="110" t="s">
        <v>175</v>
      </c>
      <c r="B8" s="110" t="s">
        <v>176</v>
      </c>
    </row>
    <row r="9" spans="1:2" ht="28.8" x14ac:dyDescent="0.3">
      <c r="A9" s="110" t="s">
        <v>177</v>
      </c>
      <c r="B9" s="110" t="s">
        <v>178</v>
      </c>
    </row>
    <row r="10" spans="1:2" x14ac:dyDescent="0.3">
      <c r="A10" s="110" t="s">
        <v>179</v>
      </c>
      <c r="B10" s="110" t="s">
        <v>180</v>
      </c>
    </row>
    <row r="11" spans="1:2" x14ac:dyDescent="0.3">
      <c r="A11" s="110" t="s">
        <v>181</v>
      </c>
      <c r="B11" s="110" t="s">
        <v>182</v>
      </c>
    </row>
    <row r="12" spans="1:2" ht="28.8" x14ac:dyDescent="0.3">
      <c r="A12" s="110" t="s">
        <v>183</v>
      </c>
      <c r="B12" s="110" t="s">
        <v>184</v>
      </c>
    </row>
    <row r="13" spans="1:2" ht="28.8" x14ac:dyDescent="0.3">
      <c r="A13" s="110" t="s">
        <v>8</v>
      </c>
      <c r="B13" s="110" t="s">
        <v>185</v>
      </c>
    </row>
    <row r="14" spans="1:2" x14ac:dyDescent="0.3">
      <c r="A14" s="110" t="s">
        <v>186</v>
      </c>
      <c r="B14" s="110" t="s">
        <v>187</v>
      </c>
    </row>
    <row r="15" spans="1:2" x14ac:dyDescent="0.3">
      <c r="A15" s="110" t="s">
        <v>188</v>
      </c>
      <c r="B15" s="110" t="s">
        <v>189</v>
      </c>
    </row>
    <row r="16" spans="1:2" x14ac:dyDescent="0.3">
      <c r="A16" s="110" t="s">
        <v>190</v>
      </c>
      <c r="B16" s="110" t="s">
        <v>191</v>
      </c>
    </row>
    <row r="17" spans="1:2" ht="28.8" x14ac:dyDescent="0.3">
      <c r="A17" s="110" t="s">
        <v>192</v>
      </c>
      <c r="B17" s="110" t="s">
        <v>193</v>
      </c>
    </row>
    <row r="18" spans="1:2" ht="28.8" x14ac:dyDescent="0.3">
      <c r="A18" s="110" t="s">
        <v>194</v>
      </c>
      <c r="B18" s="110" t="s">
        <v>195</v>
      </c>
    </row>
    <row r="19" spans="1:2" ht="28.8" x14ac:dyDescent="0.3">
      <c r="A19" s="110" t="s">
        <v>196</v>
      </c>
      <c r="B19" s="110" t="s">
        <v>197</v>
      </c>
    </row>
    <row r="20" spans="1:2" ht="28.8" x14ac:dyDescent="0.3">
      <c r="A20" s="110" t="s">
        <v>198</v>
      </c>
      <c r="B20" s="110" t="s">
        <v>199</v>
      </c>
    </row>
    <row r="21" spans="1:2" ht="43.2" x14ac:dyDescent="0.3">
      <c r="A21" s="110" t="s">
        <v>200</v>
      </c>
      <c r="B21" s="110" t="s">
        <v>193</v>
      </c>
    </row>
    <row r="22" spans="1:2" ht="57.6" x14ac:dyDescent="0.3">
      <c r="A22" s="110" t="s">
        <v>201</v>
      </c>
      <c r="B22" s="110" t="s">
        <v>195</v>
      </c>
    </row>
    <row r="23" spans="1:2" x14ac:dyDescent="0.3">
      <c r="A23" s="110" t="s">
        <v>202</v>
      </c>
      <c r="B23" s="110" t="s">
        <v>203</v>
      </c>
    </row>
    <row r="24" spans="1:2" x14ac:dyDescent="0.3">
      <c r="A24" s="110" t="s">
        <v>204</v>
      </c>
      <c r="B24" s="110" t="s">
        <v>205</v>
      </c>
    </row>
    <row r="25" spans="1:2" ht="28.8" x14ac:dyDescent="0.3">
      <c r="A25" s="110" t="s">
        <v>206</v>
      </c>
      <c r="B25" s="110" t="s">
        <v>207</v>
      </c>
    </row>
    <row r="26" spans="1:2" x14ac:dyDescent="0.3">
      <c r="A26" s="110" t="s">
        <v>208</v>
      </c>
      <c r="B26" s="110" t="s">
        <v>209</v>
      </c>
    </row>
    <row r="27" spans="1:2" x14ac:dyDescent="0.3">
      <c r="A27" s="110" t="s">
        <v>210</v>
      </c>
      <c r="B27" s="110" t="s">
        <v>211</v>
      </c>
    </row>
  </sheetData>
  <mergeCells count="3">
    <mergeCell ref="A1:B1"/>
    <mergeCell ref="A2:B2"/>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R152"/>
  <sheetViews>
    <sheetView showGridLines="0" topLeftCell="A76" zoomScaleNormal="100" workbookViewId="0">
      <selection activeCell="A93" sqref="A93:I93"/>
    </sheetView>
  </sheetViews>
  <sheetFormatPr defaultColWidth="9.109375" defaultRowHeight="14.4" x14ac:dyDescent="0.3"/>
  <cols>
    <col min="1" max="1" width="25.6640625" style="103" customWidth="1"/>
    <col min="2" max="9" width="20.6640625" style="49" customWidth="1"/>
    <col min="10" max="17" width="13.6640625" style="48" customWidth="1"/>
    <col min="18" max="18" width="2.5546875" style="48" customWidth="1"/>
    <col min="19" max="19" width="20.88671875" style="49" customWidth="1"/>
    <col min="20" max="20" width="6.5546875" style="49" customWidth="1"/>
    <col min="21" max="21" width="2" style="49" customWidth="1"/>
    <col min="22" max="22" width="3" style="49" customWidth="1"/>
    <col min="23" max="23" width="17.44140625" style="49" customWidth="1"/>
    <col min="24" max="24" width="23.44140625" style="49" customWidth="1"/>
    <col min="25" max="25" width="10.88671875" style="49" customWidth="1"/>
    <col min="26" max="26" width="57" style="48" customWidth="1"/>
    <col min="27" max="40" width="12.109375" style="48" customWidth="1"/>
    <col min="41" max="41" width="17.6640625" style="48" customWidth="1"/>
    <col min="42" max="42" width="11.6640625" style="50" customWidth="1"/>
    <col min="43" max="56" width="12.109375" style="48" customWidth="1"/>
    <col min="57" max="57" width="15.6640625" style="48" customWidth="1"/>
    <col min="58" max="58" width="10.44140625" style="50" customWidth="1"/>
    <col min="59" max="72" width="12.109375" style="48" customWidth="1"/>
    <col min="73" max="73" width="13.6640625" style="48" customWidth="1"/>
    <col min="74" max="74" width="10.44140625" style="50" customWidth="1"/>
    <col min="75" max="88" width="12.109375" style="48" customWidth="1"/>
    <col min="89" max="89" width="13.6640625" style="48" customWidth="1"/>
    <col min="90" max="90" width="10.44140625" style="50" customWidth="1"/>
    <col min="91" max="104" width="12.109375" style="48" customWidth="1"/>
    <col min="105" max="105" width="13.6640625" style="48" customWidth="1"/>
    <col min="106" max="106" width="10.44140625" style="50" customWidth="1"/>
    <col min="107" max="120" width="12.109375" style="48" customWidth="1"/>
    <col min="121" max="121" width="13.6640625" style="48" customWidth="1"/>
    <col min="122" max="122" width="10.6640625" style="49" bestFit="1" customWidth="1"/>
    <col min="123" max="16384" width="9.109375" style="49"/>
  </cols>
  <sheetData>
    <row r="1" spans="1:122" ht="22.2" customHeight="1" x14ac:dyDescent="0.3">
      <c r="A1" s="175" t="s">
        <v>112</v>
      </c>
      <c r="B1" s="176"/>
      <c r="C1" s="176"/>
      <c r="D1" s="176"/>
      <c r="E1" s="176"/>
      <c r="F1" s="176"/>
      <c r="G1" s="176"/>
      <c r="H1" s="176"/>
      <c r="I1" s="177"/>
      <c r="J1" s="47"/>
      <c r="K1" s="47"/>
      <c r="L1" s="47"/>
      <c r="M1" s="47"/>
      <c r="N1" s="47"/>
      <c r="O1" s="47"/>
      <c r="P1" s="47"/>
      <c r="Q1" s="47"/>
    </row>
    <row r="2" spans="1:122" ht="22.8" customHeight="1" x14ac:dyDescent="0.3">
      <c r="A2" s="178"/>
      <c r="B2" s="179"/>
      <c r="C2" s="179"/>
      <c r="D2" s="179"/>
      <c r="E2" s="179"/>
      <c r="F2" s="179"/>
      <c r="G2" s="179"/>
      <c r="H2" s="179"/>
      <c r="I2" s="180"/>
      <c r="J2" s="47"/>
      <c r="K2" s="47"/>
      <c r="L2" s="47"/>
      <c r="M2" s="47"/>
      <c r="N2" s="47"/>
      <c r="O2" s="47"/>
      <c r="P2" s="47"/>
      <c r="Q2" s="47"/>
    </row>
    <row r="3" spans="1:122" x14ac:dyDescent="0.3">
      <c r="A3" s="159" t="s">
        <v>0</v>
      </c>
      <c r="B3" s="160"/>
      <c r="C3" s="160"/>
      <c r="D3" s="160"/>
      <c r="E3" s="160" t="str">
        <f>IF(G27&gt;95%,"**LVR not to exceed 95%**","")</f>
        <v/>
      </c>
      <c r="F3" s="160"/>
      <c r="G3" s="160"/>
      <c r="H3" s="160"/>
      <c r="I3" s="161"/>
      <c r="J3" s="51"/>
      <c r="K3" s="51"/>
      <c r="L3" s="51"/>
      <c r="M3" s="51"/>
      <c r="N3" s="51"/>
      <c r="O3" s="51"/>
      <c r="P3" s="51"/>
      <c r="Q3" s="51"/>
      <c r="S3" s="49" t="s">
        <v>18</v>
      </c>
      <c r="T3" s="52">
        <v>5.0500000000000003E-2</v>
      </c>
      <c r="Z3" s="53"/>
      <c r="AA3" s="53"/>
      <c r="AB3" s="53"/>
      <c r="AC3" s="53"/>
      <c r="AD3" s="53"/>
      <c r="AE3" s="53">
        <f>IF(OR((AND($B$6="Individual (Couple)",$B$7="Non-loan party")),$B$6="Individual (Single)"),1,0)</f>
        <v>0</v>
      </c>
      <c r="AF3" s="53">
        <f>IF($D$6="Individual (Single)",1,0)</f>
        <v>1</v>
      </c>
      <c r="AG3" s="53">
        <f>IF($F$6="Individual (Single)",1,0)</f>
        <v>0</v>
      </c>
      <c r="AH3" s="53">
        <f>IF($H$6="Individual (Single)",1,0)</f>
        <v>0</v>
      </c>
      <c r="AI3" s="53">
        <f>IF(AND(($B$5=$D$7),($D$5=$B$7)),1,0)</f>
        <v>0</v>
      </c>
      <c r="AJ3" s="53">
        <f>IF(AND(($B$5=$F$7),($F$5=$B$7)),1,0)</f>
        <v>0</v>
      </c>
      <c r="AK3" s="53">
        <f>IF(AND(($B$5=$H$7),($H$5=$B$7)),1,0)</f>
        <v>0</v>
      </c>
      <c r="AL3" s="53">
        <f>IF(AND(($D$5=$F$7),($F$5=$D$7)),1,0)</f>
        <v>0</v>
      </c>
      <c r="AM3" s="53">
        <f>IF(AND(($D$5=$H$7),($H$5=$D$7)),1,0)</f>
        <v>0</v>
      </c>
      <c r="AN3" s="53">
        <f>IF(AND(($F$5=$H$7),($H$5=$F$7)),1,0)</f>
        <v>1</v>
      </c>
      <c r="AO3" s="53"/>
    </row>
    <row r="4" spans="1:122" x14ac:dyDescent="0.3">
      <c r="A4" s="123" t="s">
        <v>128</v>
      </c>
      <c r="B4" s="162"/>
      <c r="C4" s="162"/>
      <c r="D4" s="162"/>
      <c r="E4" s="162"/>
      <c r="F4" s="162"/>
      <c r="G4" s="162"/>
      <c r="H4" s="162"/>
      <c r="I4" s="163"/>
      <c r="J4" s="54"/>
      <c r="K4" s="54"/>
      <c r="L4" s="54"/>
      <c r="M4" s="54"/>
      <c r="N4" s="54"/>
      <c r="O4" s="54"/>
      <c r="P4" s="54"/>
      <c r="Q4" s="54"/>
      <c r="S4" s="49" t="s">
        <v>19</v>
      </c>
      <c r="T4" s="52">
        <v>2.5000000000000001E-2</v>
      </c>
      <c r="Z4" s="55"/>
      <c r="AA4" s="56" t="s">
        <v>20</v>
      </c>
      <c r="AB4" s="56" t="s">
        <v>20</v>
      </c>
      <c r="AC4" s="56" t="s">
        <v>20</v>
      </c>
      <c r="AD4" s="56" t="s">
        <v>20</v>
      </c>
      <c r="AE4" s="56" t="s">
        <v>20</v>
      </c>
      <c r="AF4" s="56" t="s">
        <v>20</v>
      </c>
      <c r="AG4" s="56" t="s">
        <v>20</v>
      </c>
      <c r="AH4" s="56" t="s">
        <v>20</v>
      </c>
      <c r="AI4" s="56" t="s">
        <v>32</v>
      </c>
      <c r="AJ4" s="56" t="s">
        <v>32</v>
      </c>
      <c r="AK4" s="56" t="s">
        <v>32</v>
      </c>
      <c r="AL4" s="56" t="s">
        <v>33</v>
      </c>
      <c r="AM4" s="56" t="s">
        <v>33</v>
      </c>
      <c r="AN4" s="56" t="s">
        <v>34</v>
      </c>
      <c r="AO4" s="56"/>
      <c r="AQ4" s="56" t="s">
        <v>21</v>
      </c>
      <c r="AR4" s="56" t="s">
        <v>21</v>
      </c>
      <c r="AS4" s="56" t="s">
        <v>21</v>
      </c>
      <c r="AT4" s="56" t="s">
        <v>21</v>
      </c>
      <c r="AU4" s="56" t="s">
        <v>21</v>
      </c>
      <c r="AV4" s="56" t="s">
        <v>21</v>
      </c>
      <c r="AW4" s="56" t="s">
        <v>21</v>
      </c>
      <c r="AX4" s="56" t="s">
        <v>21</v>
      </c>
      <c r="AY4" s="56" t="s">
        <v>32</v>
      </c>
      <c r="AZ4" s="56" t="s">
        <v>32</v>
      </c>
      <c r="BA4" s="56" t="s">
        <v>32</v>
      </c>
      <c r="BB4" s="56" t="s">
        <v>33</v>
      </c>
      <c r="BC4" s="56" t="s">
        <v>33</v>
      </c>
      <c r="BD4" s="56" t="s">
        <v>34</v>
      </c>
      <c r="BE4" s="56"/>
      <c r="BG4" s="56" t="s">
        <v>93</v>
      </c>
      <c r="BH4" s="56" t="s">
        <v>93</v>
      </c>
      <c r="BI4" s="56" t="s">
        <v>93</v>
      </c>
      <c r="BJ4" s="56" t="s">
        <v>93</v>
      </c>
      <c r="BK4" s="56" t="s">
        <v>93</v>
      </c>
      <c r="BL4" s="56" t="s">
        <v>93</v>
      </c>
      <c r="BM4" s="56" t="s">
        <v>93</v>
      </c>
      <c r="BN4" s="56" t="s">
        <v>93</v>
      </c>
      <c r="BO4" s="56" t="s">
        <v>32</v>
      </c>
      <c r="BP4" s="56" t="s">
        <v>32</v>
      </c>
      <c r="BQ4" s="56" t="s">
        <v>32</v>
      </c>
      <c r="BR4" s="56" t="s">
        <v>33</v>
      </c>
      <c r="BS4" s="56" t="s">
        <v>33</v>
      </c>
      <c r="BT4" s="56" t="s">
        <v>34</v>
      </c>
      <c r="BU4" s="56"/>
      <c r="BW4" s="56" t="s">
        <v>94</v>
      </c>
      <c r="BX4" s="56" t="s">
        <v>94</v>
      </c>
      <c r="BY4" s="56" t="s">
        <v>94</v>
      </c>
      <c r="BZ4" s="56" t="s">
        <v>94</v>
      </c>
      <c r="CA4" s="56" t="s">
        <v>94</v>
      </c>
      <c r="CB4" s="56" t="s">
        <v>94</v>
      </c>
      <c r="CC4" s="56" t="s">
        <v>94</v>
      </c>
      <c r="CD4" s="56" t="s">
        <v>94</v>
      </c>
      <c r="CE4" s="56" t="s">
        <v>32</v>
      </c>
      <c r="CF4" s="56" t="s">
        <v>32</v>
      </c>
      <c r="CG4" s="56" t="s">
        <v>32</v>
      </c>
      <c r="CH4" s="56" t="s">
        <v>33</v>
      </c>
      <c r="CI4" s="56" t="s">
        <v>33</v>
      </c>
      <c r="CJ4" s="56" t="s">
        <v>34</v>
      </c>
      <c r="CK4" s="56"/>
      <c r="CM4" s="56" t="s">
        <v>95</v>
      </c>
      <c r="CN4" s="56" t="s">
        <v>95</v>
      </c>
      <c r="CO4" s="56" t="s">
        <v>95</v>
      </c>
      <c r="CP4" s="56" t="s">
        <v>95</v>
      </c>
      <c r="CQ4" s="56" t="s">
        <v>95</v>
      </c>
      <c r="CR4" s="56" t="s">
        <v>95</v>
      </c>
      <c r="CS4" s="56" t="s">
        <v>95</v>
      </c>
      <c r="CT4" s="56" t="s">
        <v>95</v>
      </c>
      <c r="CU4" s="56" t="s">
        <v>32</v>
      </c>
      <c r="CV4" s="56" t="s">
        <v>32</v>
      </c>
      <c r="CW4" s="56" t="s">
        <v>32</v>
      </c>
      <c r="CX4" s="56" t="s">
        <v>33</v>
      </c>
      <c r="CY4" s="56" t="s">
        <v>33</v>
      </c>
      <c r="CZ4" s="56" t="s">
        <v>34</v>
      </c>
      <c r="DA4" s="56"/>
      <c r="DC4" s="56" t="s">
        <v>96</v>
      </c>
      <c r="DD4" s="56" t="s">
        <v>96</v>
      </c>
      <c r="DE4" s="56" t="s">
        <v>96</v>
      </c>
      <c r="DF4" s="56" t="s">
        <v>96</v>
      </c>
      <c r="DG4" s="56" t="s">
        <v>96</v>
      </c>
      <c r="DH4" s="56" t="s">
        <v>96</v>
      </c>
      <c r="DI4" s="56" t="s">
        <v>96</v>
      </c>
      <c r="DJ4" s="56" t="s">
        <v>96</v>
      </c>
      <c r="DK4" s="56" t="s">
        <v>32</v>
      </c>
      <c r="DL4" s="56" t="s">
        <v>32</v>
      </c>
      <c r="DM4" s="56" t="s">
        <v>32</v>
      </c>
      <c r="DN4" s="56" t="s">
        <v>33</v>
      </c>
      <c r="DO4" s="56" t="s">
        <v>33</v>
      </c>
      <c r="DP4" s="56" t="s">
        <v>34</v>
      </c>
      <c r="DQ4" s="56"/>
    </row>
    <row r="5" spans="1:122" x14ac:dyDescent="0.3">
      <c r="A5" s="123"/>
      <c r="B5" s="164" t="s">
        <v>32</v>
      </c>
      <c r="C5" s="164"/>
      <c r="D5" s="164" t="s">
        <v>33</v>
      </c>
      <c r="E5" s="164"/>
      <c r="F5" s="164" t="s">
        <v>34</v>
      </c>
      <c r="G5" s="164"/>
      <c r="H5" s="164" t="s">
        <v>35</v>
      </c>
      <c r="I5" s="165"/>
      <c r="J5" s="57"/>
      <c r="K5" s="57"/>
      <c r="L5" s="57"/>
      <c r="M5" s="57"/>
      <c r="N5" s="57"/>
      <c r="O5" s="57"/>
      <c r="P5" s="57"/>
      <c r="Q5" s="57"/>
      <c r="T5" s="52"/>
      <c r="Z5" s="55"/>
      <c r="AA5" s="56" t="s">
        <v>32</v>
      </c>
      <c r="AB5" s="56" t="s">
        <v>33</v>
      </c>
      <c r="AC5" s="56" t="s">
        <v>34</v>
      </c>
      <c r="AD5" s="56" t="s">
        <v>35</v>
      </c>
      <c r="AE5" s="56" t="s">
        <v>32</v>
      </c>
      <c r="AF5" s="56" t="s">
        <v>33</v>
      </c>
      <c r="AG5" s="56" t="s">
        <v>34</v>
      </c>
      <c r="AH5" s="56" t="s">
        <v>35</v>
      </c>
      <c r="AI5" s="56" t="s">
        <v>33</v>
      </c>
      <c r="AJ5" s="56" t="s">
        <v>34</v>
      </c>
      <c r="AK5" s="56" t="s">
        <v>35</v>
      </c>
      <c r="AL5" s="56" t="s">
        <v>34</v>
      </c>
      <c r="AM5" s="56" t="s">
        <v>35</v>
      </c>
      <c r="AN5" s="56" t="s">
        <v>35</v>
      </c>
      <c r="AO5" s="56" t="s">
        <v>90</v>
      </c>
      <c r="AQ5" s="56" t="s">
        <v>32</v>
      </c>
      <c r="AR5" s="56" t="s">
        <v>33</v>
      </c>
      <c r="AS5" s="56" t="s">
        <v>34</v>
      </c>
      <c r="AT5" s="56" t="s">
        <v>35</v>
      </c>
      <c r="AU5" s="56" t="s">
        <v>32</v>
      </c>
      <c r="AV5" s="56" t="s">
        <v>33</v>
      </c>
      <c r="AW5" s="56" t="s">
        <v>34</v>
      </c>
      <c r="AX5" s="56" t="s">
        <v>35</v>
      </c>
      <c r="AY5" s="56" t="s">
        <v>33</v>
      </c>
      <c r="AZ5" s="56" t="s">
        <v>34</v>
      </c>
      <c r="BA5" s="56" t="s">
        <v>35</v>
      </c>
      <c r="BB5" s="56" t="s">
        <v>34</v>
      </c>
      <c r="BC5" s="56" t="s">
        <v>35</v>
      </c>
      <c r="BD5" s="56" t="s">
        <v>35</v>
      </c>
      <c r="BE5" s="56" t="s">
        <v>90</v>
      </c>
      <c r="BG5" s="56" t="s">
        <v>32</v>
      </c>
      <c r="BH5" s="56" t="s">
        <v>33</v>
      </c>
      <c r="BI5" s="56" t="s">
        <v>34</v>
      </c>
      <c r="BJ5" s="56" t="s">
        <v>35</v>
      </c>
      <c r="BK5" s="56" t="s">
        <v>32</v>
      </c>
      <c r="BL5" s="56" t="s">
        <v>33</v>
      </c>
      <c r="BM5" s="56" t="s">
        <v>34</v>
      </c>
      <c r="BN5" s="56" t="s">
        <v>35</v>
      </c>
      <c r="BO5" s="56" t="s">
        <v>33</v>
      </c>
      <c r="BP5" s="56" t="s">
        <v>34</v>
      </c>
      <c r="BQ5" s="56" t="s">
        <v>35</v>
      </c>
      <c r="BR5" s="56" t="s">
        <v>34</v>
      </c>
      <c r="BS5" s="56" t="s">
        <v>35</v>
      </c>
      <c r="BT5" s="56" t="s">
        <v>35</v>
      </c>
      <c r="BU5" s="56" t="s">
        <v>90</v>
      </c>
      <c r="BW5" s="56" t="s">
        <v>32</v>
      </c>
      <c r="BX5" s="56" t="s">
        <v>33</v>
      </c>
      <c r="BY5" s="56" t="s">
        <v>34</v>
      </c>
      <c r="BZ5" s="56" t="s">
        <v>35</v>
      </c>
      <c r="CA5" s="56" t="s">
        <v>32</v>
      </c>
      <c r="CB5" s="56" t="s">
        <v>33</v>
      </c>
      <c r="CC5" s="56" t="s">
        <v>34</v>
      </c>
      <c r="CD5" s="56" t="s">
        <v>35</v>
      </c>
      <c r="CE5" s="56" t="s">
        <v>33</v>
      </c>
      <c r="CF5" s="56" t="s">
        <v>34</v>
      </c>
      <c r="CG5" s="56" t="s">
        <v>35</v>
      </c>
      <c r="CH5" s="56" t="s">
        <v>34</v>
      </c>
      <c r="CI5" s="56" t="s">
        <v>35</v>
      </c>
      <c r="CJ5" s="56" t="s">
        <v>35</v>
      </c>
      <c r="CK5" s="56" t="s">
        <v>90</v>
      </c>
      <c r="CM5" s="56" t="s">
        <v>32</v>
      </c>
      <c r="CN5" s="56" t="s">
        <v>33</v>
      </c>
      <c r="CO5" s="56" t="s">
        <v>34</v>
      </c>
      <c r="CP5" s="56" t="s">
        <v>35</v>
      </c>
      <c r="CQ5" s="56" t="s">
        <v>32</v>
      </c>
      <c r="CR5" s="56" t="s">
        <v>33</v>
      </c>
      <c r="CS5" s="56" t="s">
        <v>34</v>
      </c>
      <c r="CT5" s="56" t="s">
        <v>35</v>
      </c>
      <c r="CU5" s="56" t="s">
        <v>33</v>
      </c>
      <c r="CV5" s="56" t="s">
        <v>34</v>
      </c>
      <c r="CW5" s="56" t="s">
        <v>35</v>
      </c>
      <c r="CX5" s="56" t="s">
        <v>34</v>
      </c>
      <c r="CY5" s="56" t="s">
        <v>35</v>
      </c>
      <c r="CZ5" s="56" t="s">
        <v>35</v>
      </c>
      <c r="DA5" s="56" t="s">
        <v>90</v>
      </c>
      <c r="DC5" s="56" t="s">
        <v>32</v>
      </c>
      <c r="DD5" s="56" t="s">
        <v>33</v>
      </c>
      <c r="DE5" s="56" t="s">
        <v>34</v>
      </c>
      <c r="DF5" s="56" t="s">
        <v>35</v>
      </c>
      <c r="DG5" s="56" t="s">
        <v>32</v>
      </c>
      <c r="DH5" s="56" t="s">
        <v>33</v>
      </c>
      <c r="DI5" s="56" t="s">
        <v>34</v>
      </c>
      <c r="DJ5" s="56" t="s">
        <v>35</v>
      </c>
      <c r="DK5" s="56" t="s">
        <v>33</v>
      </c>
      <c r="DL5" s="56" t="s">
        <v>34</v>
      </c>
      <c r="DM5" s="56" t="s">
        <v>35</v>
      </c>
      <c r="DN5" s="56" t="s">
        <v>34</v>
      </c>
      <c r="DO5" s="56" t="s">
        <v>35</v>
      </c>
      <c r="DP5" s="56" t="s">
        <v>35</v>
      </c>
      <c r="DQ5" s="56" t="s">
        <v>90</v>
      </c>
    </row>
    <row r="6" spans="1:122" x14ac:dyDescent="0.3">
      <c r="A6" s="123" t="s">
        <v>129</v>
      </c>
      <c r="B6" s="157" t="s">
        <v>78</v>
      </c>
      <c r="C6" s="157"/>
      <c r="D6" s="157" t="s">
        <v>72</v>
      </c>
      <c r="E6" s="157"/>
      <c r="F6" s="157" t="s">
        <v>73</v>
      </c>
      <c r="G6" s="157"/>
      <c r="H6" s="157" t="s">
        <v>73</v>
      </c>
      <c r="I6" s="166"/>
      <c r="J6" s="58"/>
      <c r="K6" s="58"/>
      <c r="L6" s="58"/>
      <c r="M6" s="58"/>
      <c r="N6" s="58"/>
      <c r="O6" s="58"/>
      <c r="P6" s="58"/>
      <c r="Q6" s="58"/>
      <c r="T6" s="48"/>
      <c r="Z6" s="59" t="s">
        <v>9</v>
      </c>
      <c r="AA6" s="60">
        <f>'Sample Calculator'!$B$31</f>
        <v>60000</v>
      </c>
      <c r="AB6" s="60">
        <f>'Sample Calculator'!$C$31</f>
        <v>50000</v>
      </c>
      <c r="AC6" s="60">
        <f>'Sample Calculator'!$E$31</f>
        <v>800000</v>
      </c>
      <c r="AD6" s="60">
        <f>'Sample Calculator'!$G$31</f>
        <v>6000</v>
      </c>
      <c r="AE6" s="60">
        <f t="shared" ref="AE6:AE11" si="0">IF($AE$3=1,AA6,0)</f>
        <v>0</v>
      </c>
      <c r="AF6" s="60">
        <f>IF($AF$3=1,AB6,0)</f>
        <v>50000</v>
      </c>
      <c r="AG6" s="60">
        <f>IF($AG$3=1,AC6,0)</f>
        <v>0</v>
      </c>
      <c r="AH6" s="60">
        <f>IF($AH$3=1,AD6,0)</f>
        <v>0</v>
      </c>
      <c r="AI6" s="60">
        <f>IF($AI$3=0,0,AA6+AB6)</f>
        <v>0</v>
      </c>
      <c r="AJ6" s="60">
        <f>IF($AJ$3=0,0,AA6+AC6)</f>
        <v>0</v>
      </c>
      <c r="AK6" s="60">
        <f>IF($AK$3=0,0,AA6+AD6)</f>
        <v>0</v>
      </c>
      <c r="AL6" s="60">
        <f>IF($AL$3=0,0,AB6+AC6)</f>
        <v>0</v>
      </c>
      <c r="AM6" s="60">
        <f>IF($AM$3=0,0,AB6+AD6)</f>
        <v>0</v>
      </c>
      <c r="AN6" s="60">
        <f>IF($AN$3=0,0,AC6+AD6)</f>
        <v>806000</v>
      </c>
      <c r="AO6" s="61">
        <f t="shared" ref="AO6:AO11" si="1">SUM(AE6:AN6)</f>
        <v>856000</v>
      </c>
      <c r="AP6" s="62"/>
      <c r="AQ6" s="60">
        <f>'Sample Calculator'!$B$31</f>
        <v>60000</v>
      </c>
      <c r="AR6" s="60">
        <f>'Sample Calculator'!$C$31</f>
        <v>50000</v>
      </c>
      <c r="AS6" s="60">
        <f>'Sample Calculator'!$E$31</f>
        <v>800000</v>
      </c>
      <c r="AT6" s="60">
        <f>'Sample Calculator'!$G$31</f>
        <v>6000</v>
      </c>
      <c r="AU6" s="60">
        <f t="shared" ref="AU6:AU11" si="2">IF($AE$3=1,AQ6,0)</f>
        <v>0</v>
      </c>
      <c r="AV6" s="60">
        <f>IF($AF$3=1,AR6,0)</f>
        <v>50000</v>
      </c>
      <c r="AW6" s="60">
        <f>IF($AG$3=1,AS6,0)</f>
        <v>0</v>
      </c>
      <c r="AX6" s="60">
        <f>IF($AH$3=1,AT6,0)</f>
        <v>0</v>
      </c>
      <c r="AY6" s="60">
        <f>IF($AI$3=0,0,AQ6+AR6)</f>
        <v>0</v>
      </c>
      <c r="AZ6" s="60">
        <f>IF($AJ$3=0,0,AQ6+AS6)</f>
        <v>0</v>
      </c>
      <c r="BA6" s="60">
        <f>IF($AK$3=0,0,AQ6+AT6)</f>
        <v>0</v>
      </c>
      <c r="BB6" s="60">
        <f>IF($AL$3=0,0,AR6+AS6)</f>
        <v>0</v>
      </c>
      <c r="BC6" s="60">
        <f>IF($AM$3=0,0,AR6+AT6)</f>
        <v>0</v>
      </c>
      <c r="BD6" s="60">
        <f>IF($AN$3=0,0,AS6+AT6)</f>
        <v>806000</v>
      </c>
      <c r="BE6" s="60">
        <f t="shared" ref="BE6:BE11" si="3">SUM(AU6:BD6)</f>
        <v>856000</v>
      </c>
      <c r="BG6" s="60">
        <f>'Sample Calculator'!$B$31</f>
        <v>60000</v>
      </c>
      <c r="BH6" s="60">
        <f>'Sample Calculator'!$C$31</f>
        <v>50000</v>
      </c>
      <c r="BI6" s="60">
        <f>'Sample Calculator'!$E$31</f>
        <v>800000</v>
      </c>
      <c r="BJ6" s="60">
        <f>'Sample Calculator'!$G$31</f>
        <v>6000</v>
      </c>
      <c r="BK6" s="60">
        <f t="shared" ref="BK6:BK11" si="4">IF($AE$3=1,BG6,0)</f>
        <v>0</v>
      </c>
      <c r="BL6" s="60">
        <f>IF($AF$3=1,BH6,0)</f>
        <v>50000</v>
      </c>
      <c r="BM6" s="60">
        <f>IF($AG$3=1,BI6,0)</f>
        <v>0</v>
      </c>
      <c r="BN6" s="60">
        <f>IF($AH$3=1,BJ6,0)</f>
        <v>0</v>
      </c>
      <c r="BO6" s="60">
        <f>IF($AI$3=0,0,BG6+BH6)</f>
        <v>0</v>
      </c>
      <c r="BP6" s="60">
        <f>IF($AJ$3=0,0,BG6+BI6)</f>
        <v>0</v>
      </c>
      <c r="BQ6" s="60">
        <f>IF($AK$3=0,0,BG6+BJ6)</f>
        <v>0</v>
      </c>
      <c r="BR6" s="60">
        <f>IF($AL$3=0,0,BH6+BI6)</f>
        <v>0</v>
      </c>
      <c r="BS6" s="60">
        <f>IF($AM$3=0,0,BH6+BJ6)</f>
        <v>0</v>
      </c>
      <c r="BT6" s="60">
        <f>IF($AN$3=0,0,BI6+BJ6)</f>
        <v>806000</v>
      </c>
      <c r="BU6" s="60">
        <f t="shared" ref="BU6:BU11" si="5">SUM(BK6:BT6)</f>
        <v>856000</v>
      </c>
      <c r="BW6" s="60">
        <f>'Sample Calculator'!$B$31</f>
        <v>60000</v>
      </c>
      <c r="BX6" s="60">
        <f>'Sample Calculator'!$C$31</f>
        <v>50000</v>
      </c>
      <c r="BY6" s="60">
        <f>'Sample Calculator'!$E$31</f>
        <v>800000</v>
      </c>
      <c r="BZ6" s="60">
        <f>'Sample Calculator'!$G$31</f>
        <v>6000</v>
      </c>
      <c r="CA6" s="60">
        <f t="shared" ref="CA6:CA11" si="6">IF($AE$3=1,BW6,0)</f>
        <v>0</v>
      </c>
      <c r="CB6" s="60">
        <f>IF($AF$3=1,BX6,0)</f>
        <v>50000</v>
      </c>
      <c r="CC6" s="60">
        <f>IF($AG$3=1,BY6,0)</f>
        <v>0</v>
      </c>
      <c r="CD6" s="60">
        <f>IF($AH$3=1,BZ6,0)</f>
        <v>0</v>
      </c>
      <c r="CE6" s="60">
        <f>IF($AI$3=0,0,BW6+BX6)</f>
        <v>0</v>
      </c>
      <c r="CF6" s="60">
        <f>IF($AJ$3=0,0,BW6+BY6)</f>
        <v>0</v>
      </c>
      <c r="CG6" s="60">
        <f>IF($AK$3=0,0,BW6+BZ6)</f>
        <v>0</v>
      </c>
      <c r="CH6" s="60">
        <f>IF($AL$3=0,0,BX6+BY6)</f>
        <v>0</v>
      </c>
      <c r="CI6" s="60">
        <f>IF($AM$3=0,0,BX6+BZ6)</f>
        <v>0</v>
      </c>
      <c r="CJ6" s="60">
        <f>IF($AN$3=0,0,BY6+BZ6)</f>
        <v>806000</v>
      </c>
      <c r="CK6" s="60">
        <f t="shared" ref="CK6:CK11" si="7">SUM(CA6:CJ6)</f>
        <v>856000</v>
      </c>
      <c r="CM6" s="60">
        <f>'Sample Calculator'!$B$31</f>
        <v>60000</v>
      </c>
      <c r="CN6" s="60">
        <f>'Sample Calculator'!$C$31</f>
        <v>50000</v>
      </c>
      <c r="CO6" s="60">
        <f>'Sample Calculator'!$E$31</f>
        <v>800000</v>
      </c>
      <c r="CP6" s="60">
        <f>'Sample Calculator'!$G$31</f>
        <v>6000</v>
      </c>
      <c r="CQ6" s="60">
        <f t="shared" ref="CQ6:CQ11" si="8">IF($AE$3=1,CM6,0)</f>
        <v>0</v>
      </c>
      <c r="CR6" s="60">
        <f>IF($AF$3=1,CN6,0)</f>
        <v>50000</v>
      </c>
      <c r="CS6" s="60">
        <f>IF($AG$3=1,CO6,0)</f>
        <v>0</v>
      </c>
      <c r="CT6" s="60">
        <f>IF($AH$3=1,CP6,0)</f>
        <v>0</v>
      </c>
      <c r="CU6" s="60">
        <f>IF($AI$3=0,0,CM6+CN6)</f>
        <v>0</v>
      </c>
      <c r="CV6" s="60">
        <f>IF($AJ$3=0,0,CM6+CO6)</f>
        <v>0</v>
      </c>
      <c r="CW6" s="60">
        <f>IF($AK$3=0,0,CM6+CP6)</f>
        <v>0</v>
      </c>
      <c r="CX6" s="60">
        <f>IF($AL$3=0,0,CN6+CO6)</f>
        <v>0</v>
      </c>
      <c r="CY6" s="60">
        <f>IF($AM$3=0,0,CN6+CP6)</f>
        <v>0</v>
      </c>
      <c r="CZ6" s="60">
        <f>IF($AN$3=0,0,CO6+CP6)</f>
        <v>806000</v>
      </c>
      <c r="DA6" s="60">
        <f t="shared" ref="DA6:DA11" si="9">SUM(CQ6:CZ6)</f>
        <v>856000</v>
      </c>
      <c r="DC6" s="60">
        <f>'Sample Calculator'!$B$31</f>
        <v>60000</v>
      </c>
      <c r="DD6" s="60">
        <f>'Sample Calculator'!$C$31</f>
        <v>50000</v>
      </c>
      <c r="DE6" s="60">
        <f>'Sample Calculator'!$E$31</f>
        <v>800000</v>
      </c>
      <c r="DF6" s="60">
        <f>'Sample Calculator'!$G$31</f>
        <v>6000</v>
      </c>
      <c r="DG6" s="60">
        <f t="shared" ref="DG6:DG11" si="10">IF($AE$3=1,DC6,0)</f>
        <v>0</v>
      </c>
      <c r="DH6" s="60">
        <f>IF($AF$3=1,DD6,0)</f>
        <v>50000</v>
      </c>
      <c r="DI6" s="60">
        <f>IF($AG$3=1,DE6,0)</f>
        <v>0</v>
      </c>
      <c r="DJ6" s="60">
        <f>IF($AH$3=1,DF6,0)</f>
        <v>0</v>
      </c>
      <c r="DK6" s="60">
        <f>IF($AI$3=0,0,DC6+DD6)</f>
        <v>0</v>
      </c>
      <c r="DL6" s="60">
        <f>IF($AJ$3=0,0,DC6+DE6)</f>
        <v>0</v>
      </c>
      <c r="DM6" s="60">
        <f>IF($AK$3=0,0,DC6+DF6)</f>
        <v>0</v>
      </c>
      <c r="DN6" s="60">
        <f>IF($AL$3=0,0,DD6+DE6)</f>
        <v>0</v>
      </c>
      <c r="DO6" s="60">
        <f>IF($AM$3=0,0,DD6+DF6)</f>
        <v>0</v>
      </c>
      <c r="DP6" s="60">
        <f>IF($AN$3=0,0,DE6+DF6)</f>
        <v>806000</v>
      </c>
      <c r="DQ6" s="60">
        <f t="shared" ref="DQ6:DQ11" si="11">SUM(DG6:DP6)</f>
        <v>856000</v>
      </c>
      <c r="DR6" s="63"/>
    </row>
    <row r="7" spans="1:122" ht="28.8" x14ac:dyDescent="0.3">
      <c r="A7" s="123" t="s">
        <v>130</v>
      </c>
      <c r="B7" s="157"/>
      <c r="C7" s="157"/>
      <c r="D7" s="157"/>
      <c r="E7" s="157"/>
      <c r="F7" s="157" t="s">
        <v>35</v>
      </c>
      <c r="G7" s="157"/>
      <c r="H7" s="157" t="s">
        <v>34</v>
      </c>
      <c r="I7" s="166"/>
      <c r="J7" s="58"/>
      <c r="K7" s="58"/>
      <c r="L7" s="58"/>
      <c r="M7" s="58"/>
      <c r="N7" s="58"/>
      <c r="O7" s="58"/>
      <c r="P7" s="58"/>
      <c r="Q7" s="58"/>
      <c r="S7" s="49" t="s">
        <v>20</v>
      </c>
      <c r="T7" s="48">
        <v>1.0509999999999999</v>
      </c>
      <c r="Z7" s="59" t="s">
        <v>17</v>
      </c>
      <c r="AA7" s="60">
        <f>'Sample Calculator'!$B$32</f>
        <v>5000000</v>
      </c>
      <c r="AB7" s="60">
        <f>'Sample Calculator'!$C$32</f>
        <v>0</v>
      </c>
      <c r="AC7" s="60">
        <f>'Sample Calculator'!$E$32</f>
        <v>0</v>
      </c>
      <c r="AD7" s="60">
        <f>'Sample Calculator'!$G$32</f>
        <v>0</v>
      </c>
      <c r="AE7" s="60">
        <f t="shared" si="0"/>
        <v>0</v>
      </c>
      <c r="AF7" s="60">
        <f t="shared" ref="AF7:AF9" si="12">IF($AF$3=1,AB7,0)</f>
        <v>0</v>
      </c>
      <c r="AG7" s="60">
        <f t="shared" ref="AG7:AG9" si="13">IF($AG$3=1,AC7,0)</f>
        <v>0</v>
      </c>
      <c r="AH7" s="60">
        <f t="shared" ref="AH7:AH9" si="14">IF($AH$3=1,AD7,0)</f>
        <v>0</v>
      </c>
      <c r="AI7" s="60">
        <f t="shared" ref="AI7:AI8" si="15">IF($AI$3=0,0,AA7+AB7)</f>
        <v>0</v>
      </c>
      <c r="AJ7" s="60">
        <f t="shared" ref="AJ7:AJ9" si="16">IF($AJ$3=0,0,AA7+AC7)</f>
        <v>0</v>
      </c>
      <c r="AK7" s="60">
        <f t="shared" ref="AK7" si="17">IF($AK$3=0,0,AA7+AD7)</f>
        <v>0</v>
      </c>
      <c r="AL7" s="60">
        <f t="shared" ref="AL7:AL9" si="18">IF($AL$3=0,0,AB7+AC7)</f>
        <v>0</v>
      </c>
      <c r="AM7" s="60">
        <f t="shared" ref="AM7:AM9" si="19">IF($AM$3=0,0,AB7+AD7)</f>
        <v>0</v>
      </c>
      <c r="AN7" s="60">
        <f t="shared" ref="AN7:AN9" si="20">IF($AN$3=0,0,AC7+AD7)</f>
        <v>0</v>
      </c>
      <c r="AO7" s="61">
        <f t="shared" si="1"/>
        <v>0</v>
      </c>
      <c r="AQ7" s="60">
        <f>'Sample Calculator'!$B$32</f>
        <v>5000000</v>
      </c>
      <c r="AR7" s="60">
        <f>'Sample Calculator'!$C$32</f>
        <v>0</v>
      </c>
      <c r="AS7" s="60">
        <f>'Sample Calculator'!$E$32</f>
        <v>0</v>
      </c>
      <c r="AT7" s="60">
        <f>'Sample Calculator'!$G$32</f>
        <v>0</v>
      </c>
      <c r="AU7" s="60">
        <f t="shared" si="2"/>
        <v>0</v>
      </c>
      <c r="AV7" s="60">
        <f t="shared" ref="AV7:AV9" si="21">IF($AF$3=1,AR7,0)</f>
        <v>0</v>
      </c>
      <c r="AW7" s="60">
        <f>IF($AG$3=1,AS7,0)</f>
        <v>0</v>
      </c>
      <c r="AX7" s="60">
        <f>IF($AH$3=1,AT7,0)</f>
        <v>0</v>
      </c>
      <c r="AY7" s="60">
        <f>IF($AI$3=0,0,AQ7+AR7)</f>
        <v>0</v>
      </c>
      <c r="AZ7" s="60">
        <f>IF($AJ$3=0,0,AQ7+AS7)</f>
        <v>0</v>
      </c>
      <c r="BA7" s="60">
        <f t="shared" ref="BA7:BA9" si="22">IF($AK$3=0,0,AQ7+AT7)</f>
        <v>0</v>
      </c>
      <c r="BB7" s="60">
        <f>IF($AL$3=0,0,AR7+AS7)</f>
        <v>0</v>
      </c>
      <c r="BC7" s="60">
        <f t="shared" ref="BC7:BC9" si="23">IF($AM$3=0,0,AR7+AT7)</f>
        <v>0</v>
      </c>
      <c r="BD7" s="60">
        <f>IF($AN$3=0,0,AS7+AT7)</f>
        <v>0</v>
      </c>
      <c r="BE7" s="60">
        <f t="shared" si="3"/>
        <v>0</v>
      </c>
      <c r="BG7" s="60">
        <f>'Sample Calculator'!$B$32</f>
        <v>5000000</v>
      </c>
      <c r="BH7" s="60">
        <f>'Sample Calculator'!$C$32</f>
        <v>0</v>
      </c>
      <c r="BI7" s="60">
        <f>'Sample Calculator'!$E$32</f>
        <v>0</v>
      </c>
      <c r="BJ7" s="60">
        <f>'Sample Calculator'!$G$32</f>
        <v>0</v>
      </c>
      <c r="BK7" s="60">
        <f t="shared" si="4"/>
        <v>0</v>
      </c>
      <c r="BL7" s="60">
        <f>IF($AF$3=1,BH7,0)</f>
        <v>0</v>
      </c>
      <c r="BM7" s="60">
        <f>IF($AG$3=1,BI7,0)</f>
        <v>0</v>
      </c>
      <c r="BN7" s="60">
        <f>IF($AH$3=1,BJ7,0)</f>
        <v>0</v>
      </c>
      <c r="BO7" s="60">
        <f t="shared" ref="BO7:BO9" si="24">IF($AI$3=0,0,BG7+BH7)</f>
        <v>0</v>
      </c>
      <c r="BP7" s="60">
        <f t="shared" ref="BP7:BP9" si="25">IF($AJ$3=0,0,BG7+BI7)</f>
        <v>0</v>
      </c>
      <c r="BQ7" s="60">
        <f t="shared" ref="BQ7:BQ9" si="26">IF($AK$3=0,0,BG7+BJ7)</f>
        <v>0</v>
      </c>
      <c r="BR7" s="60">
        <f t="shared" ref="BR7:BR9" si="27">IF($AL$3=0,0,BH7+BI7)</f>
        <v>0</v>
      </c>
      <c r="BS7" s="60">
        <f>IF($AM$3=0,0,BH7+BJ7)</f>
        <v>0</v>
      </c>
      <c r="BT7" s="60">
        <f t="shared" ref="BT7:BT9" si="28">IF($AN$3=0,0,BI7+BJ7)</f>
        <v>0</v>
      </c>
      <c r="BU7" s="60">
        <f t="shared" si="5"/>
        <v>0</v>
      </c>
      <c r="BW7" s="60">
        <f>'Sample Calculator'!$B$32</f>
        <v>5000000</v>
      </c>
      <c r="BX7" s="60">
        <f>'Sample Calculator'!$C$32</f>
        <v>0</v>
      </c>
      <c r="BY7" s="60">
        <f>'Sample Calculator'!$E$32</f>
        <v>0</v>
      </c>
      <c r="BZ7" s="60">
        <f>'Sample Calculator'!$G$32</f>
        <v>0</v>
      </c>
      <c r="CA7" s="60">
        <f t="shared" si="6"/>
        <v>0</v>
      </c>
      <c r="CB7" s="60">
        <f t="shared" ref="CB7:CB9" si="29">IF($AF$3=1,BX7,0)</f>
        <v>0</v>
      </c>
      <c r="CC7" s="60">
        <f t="shared" ref="CC7:CC9" si="30">IF($AG$3=1,BY7,0)</f>
        <v>0</v>
      </c>
      <c r="CD7" s="60">
        <f t="shared" ref="CD7:CD9" si="31">IF($AH$3=1,BZ7,0)</f>
        <v>0</v>
      </c>
      <c r="CE7" s="60">
        <f>IF($AI$3=0,0,BW7+BX7)</f>
        <v>0</v>
      </c>
      <c r="CF7" s="60">
        <f t="shared" ref="CF7:CF9" si="32">IF($AJ$3=0,0,BW7+BY7)</f>
        <v>0</v>
      </c>
      <c r="CG7" s="60">
        <f t="shared" ref="CG7:CG9" si="33">IF($AK$3=0,0,BW7+BZ7)</f>
        <v>0</v>
      </c>
      <c r="CH7" s="60">
        <f t="shared" ref="CH7:CH9" si="34">IF($AL$3=0,0,BX7+BY7)</f>
        <v>0</v>
      </c>
      <c r="CI7" s="60">
        <f t="shared" ref="CI7:CI9" si="35">IF($AM$3=0,0,BX7+BZ7)</f>
        <v>0</v>
      </c>
      <c r="CJ7" s="60">
        <f>IF($AN$3=0,0,BY7+BZ7)</f>
        <v>0</v>
      </c>
      <c r="CK7" s="60">
        <f t="shared" si="7"/>
        <v>0</v>
      </c>
      <c r="CM7" s="60">
        <f>'Sample Calculator'!$B$32</f>
        <v>5000000</v>
      </c>
      <c r="CN7" s="60">
        <f>'Sample Calculator'!$C$32</f>
        <v>0</v>
      </c>
      <c r="CO7" s="60">
        <f>'Sample Calculator'!$E$32</f>
        <v>0</v>
      </c>
      <c r="CP7" s="60">
        <f>'Sample Calculator'!$G$32</f>
        <v>0</v>
      </c>
      <c r="CQ7" s="60">
        <f t="shared" si="8"/>
        <v>0</v>
      </c>
      <c r="CR7" s="60">
        <f t="shared" ref="CR7:CR10" si="36">IF($AF$3=1,CN7,0)</f>
        <v>0</v>
      </c>
      <c r="CS7" s="60">
        <f t="shared" ref="CS7:CS10" si="37">IF($AG$3=1,CO7,0)</f>
        <v>0</v>
      </c>
      <c r="CT7" s="60">
        <f>IF($AH$3=1,CP7,0)</f>
        <v>0</v>
      </c>
      <c r="CU7" s="60">
        <f t="shared" ref="CU7:CU10" si="38">IF($AI$3=0,0,CM7+CN7)</f>
        <v>0</v>
      </c>
      <c r="CV7" s="60">
        <f t="shared" ref="CV7:CV10" si="39">IF($AJ$3=0,0,CM7+CO7)</f>
        <v>0</v>
      </c>
      <c r="CW7" s="60">
        <f t="shared" ref="CW7:CW10" si="40">IF($AK$3=0,0,CM7+CP7)</f>
        <v>0</v>
      </c>
      <c r="CX7" s="60">
        <f t="shared" ref="CX7:CX10" si="41">IF($AL$3=0,0,CN7+CO7)</f>
        <v>0</v>
      </c>
      <c r="CY7" s="60">
        <f>IF($AM$3=0,0,CN7+CP7)</f>
        <v>0</v>
      </c>
      <c r="CZ7" s="60">
        <f>IF($AN$3=0,0,CO7+CP7)</f>
        <v>0</v>
      </c>
      <c r="DA7" s="60">
        <f t="shared" si="9"/>
        <v>0</v>
      </c>
      <c r="DC7" s="60">
        <f>'Sample Calculator'!$B$32</f>
        <v>5000000</v>
      </c>
      <c r="DD7" s="60">
        <f>'Sample Calculator'!$C$32</f>
        <v>0</v>
      </c>
      <c r="DE7" s="60">
        <f>'Sample Calculator'!$E$32</f>
        <v>0</v>
      </c>
      <c r="DF7" s="60">
        <f>'Sample Calculator'!$G$32</f>
        <v>0</v>
      </c>
      <c r="DG7" s="60">
        <f t="shared" si="10"/>
        <v>0</v>
      </c>
      <c r="DH7" s="60">
        <f t="shared" ref="DH7:DH10" si="42">IF($AF$3=1,DD7,0)</f>
        <v>0</v>
      </c>
      <c r="DI7" s="60">
        <f t="shared" ref="DI7:DI10" si="43">IF($AG$3=1,DE7,0)</f>
        <v>0</v>
      </c>
      <c r="DJ7" s="60">
        <f t="shared" ref="DJ7:DJ10" si="44">IF($AH$3=1,DF7,0)</f>
        <v>0</v>
      </c>
      <c r="DK7" s="60">
        <f t="shared" ref="DK7:DK10" si="45">IF($AI$3=0,0,DC7+DD7)</f>
        <v>0</v>
      </c>
      <c r="DL7" s="60">
        <f t="shared" ref="DL7:DL10" si="46">IF($AJ$3=0,0,DC7+DE7)</f>
        <v>0</v>
      </c>
      <c r="DM7" s="60">
        <f>IF($AK$3=0,0,DC7+DF7)</f>
        <v>0</v>
      </c>
      <c r="DN7" s="60">
        <f t="shared" ref="DN7:DN10" si="47">IF($AL$3=0,0,DD7+DE7)</f>
        <v>0</v>
      </c>
      <c r="DO7" s="60">
        <f>IF($AM$3=0,0,DD7+DF7)</f>
        <v>0</v>
      </c>
      <c r="DP7" s="60">
        <f t="shared" ref="DP7:DP10" si="48">IF($AN$3=0,0,DE7+DF7)</f>
        <v>0</v>
      </c>
      <c r="DQ7" s="60">
        <f t="shared" si="11"/>
        <v>0</v>
      </c>
      <c r="DR7" s="63"/>
    </row>
    <row r="8" spans="1:122" x14ac:dyDescent="0.3">
      <c r="A8" s="123" t="s">
        <v>131</v>
      </c>
      <c r="B8" s="157">
        <v>4</v>
      </c>
      <c r="C8" s="157"/>
      <c r="D8" s="157">
        <v>3</v>
      </c>
      <c r="E8" s="157"/>
      <c r="F8" s="157">
        <v>3</v>
      </c>
      <c r="G8" s="157"/>
      <c r="H8" s="157">
        <v>3</v>
      </c>
      <c r="I8" s="166"/>
      <c r="J8" s="58"/>
      <c r="K8" s="58"/>
      <c r="L8" s="58"/>
      <c r="M8" s="58"/>
      <c r="N8" s="58"/>
      <c r="O8" s="58"/>
      <c r="P8" s="58"/>
      <c r="Q8" s="58"/>
      <c r="S8" s="49" t="s">
        <v>21</v>
      </c>
      <c r="T8" s="48">
        <v>1.0009999999999999</v>
      </c>
      <c r="Z8" s="64" t="s">
        <v>16</v>
      </c>
      <c r="AA8" s="60">
        <f>'Sample Calculator'!$B$33*0.8</f>
        <v>0</v>
      </c>
      <c r="AB8" s="60">
        <f>'Sample Calculator'!$C$33*0.8</f>
        <v>0</v>
      </c>
      <c r="AC8" s="60">
        <f>'Sample Calculator'!$E$33*0.8</f>
        <v>0</v>
      </c>
      <c r="AD8" s="60">
        <f>'Sample Calculator'!$G$33*0.8</f>
        <v>0</v>
      </c>
      <c r="AE8" s="60">
        <f t="shared" si="0"/>
        <v>0</v>
      </c>
      <c r="AF8" s="60">
        <f>IF($AF$3=1,AB8,0)</f>
        <v>0</v>
      </c>
      <c r="AG8" s="60">
        <f>IF($AG$3=1,AC8,0)</f>
        <v>0</v>
      </c>
      <c r="AH8" s="60">
        <f>IF($AH$3=1,AD8,0)</f>
        <v>0</v>
      </c>
      <c r="AI8" s="60">
        <f t="shared" si="15"/>
        <v>0</v>
      </c>
      <c r="AJ8" s="60">
        <f>IF($AJ$3=0,0,AA8+AC8)</f>
        <v>0</v>
      </c>
      <c r="AK8" s="60">
        <f>IF($AK$3=0,0,AA8+AD8)</f>
        <v>0</v>
      </c>
      <c r="AL8" s="60">
        <f>IF($AL$3=0,0,AB8+AC8)</f>
        <v>0</v>
      </c>
      <c r="AM8" s="60">
        <f>IF($AM$3=0,0,AB8+AD8)</f>
        <v>0</v>
      </c>
      <c r="AN8" s="60">
        <f>IF($AN$3=0,0,AC8+AD8)</f>
        <v>0</v>
      </c>
      <c r="AO8" s="61">
        <f t="shared" si="1"/>
        <v>0</v>
      </c>
      <c r="AP8" s="65"/>
      <c r="AQ8" s="60">
        <f>'Sample Calculator'!$B$33*0.8</f>
        <v>0</v>
      </c>
      <c r="AR8" s="60">
        <f>'Sample Calculator'!$C$33*0.8</f>
        <v>0</v>
      </c>
      <c r="AS8" s="60">
        <f>'Sample Calculator'!$E$33*0.8</f>
        <v>0</v>
      </c>
      <c r="AT8" s="60">
        <f>'Sample Calculator'!$G$33*0.8</f>
        <v>0</v>
      </c>
      <c r="AU8" s="60">
        <f t="shared" si="2"/>
        <v>0</v>
      </c>
      <c r="AV8" s="60">
        <f>IF($AF$3=1,AR8,0)</f>
        <v>0</v>
      </c>
      <c r="AW8" s="60">
        <f t="shared" ref="AW8:AW9" si="49">IF($AG$3=1,AS8,0)</f>
        <v>0</v>
      </c>
      <c r="AX8" s="60">
        <f t="shared" ref="AX8:AX9" si="50">IF($AH$3=1,AT8,0)</f>
        <v>0</v>
      </c>
      <c r="AY8" s="60">
        <f>IF($AI$3=0,0,AQ8+AR8)</f>
        <v>0</v>
      </c>
      <c r="AZ8" s="60">
        <f>IF($AJ$3=0,0,AQ8+AS8)</f>
        <v>0</v>
      </c>
      <c r="BA8" s="60">
        <f>IF($AK$3=0,0,AQ8+AT8)</f>
        <v>0</v>
      </c>
      <c r="BB8" s="60">
        <f t="shared" ref="BB8:BB9" si="51">IF($AL$3=0,0,AR8+AS8)</f>
        <v>0</v>
      </c>
      <c r="BC8" s="60">
        <f>IF($AM$3=0,0,AR8+AT8)</f>
        <v>0</v>
      </c>
      <c r="BD8" s="60">
        <f>IF($AN$3=0,0,AS8+AT8)</f>
        <v>0</v>
      </c>
      <c r="BE8" s="60">
        <f t="shared" si="3"/>
        <v>0</v>
      </c>
      <c r="BF8" s="65"/>
      <c r="BG8" s="60">
        <f>'Sample Calculator'!$B$33*0.8</f>
        <v>0</v>
      </c>
      <c r="BH8" s="60">
        <f>'Sample Calculator'!$C$33*0.8</f>
        <v>0</v>
      </c>
      <c r="BI8" s="60">
        <f>'Sample Calculator'!$E$33*0.8</f>
        <v>0</v>
      </c>
      <c r="BJ8" s="60">
        <f>'Sample Calculator'!$G$33*0.8</f>
        <v>0</v>
      </c>
      <c r="BK8" s="60">
        <f t="shared" si="4"/>
        <v>0</v>
      </c>
      <c r="BL8" s="60">
        <f>IF($AF$3=1,BH8,0)</f>
        <v>0</v>
      </c>
      <c r="BM8" s="60">
        <f>IF($AG$3=1,BI8,0)</f>
        <v>0</v>
      </c>
      <c r="BN8" s="60">
        <f>IF($AH$3=1,BJ8,0)</f>
        <v>0</v>
      </c>
      <c r="BO8" s="60">
        <f>IF($AI$3=0,0,BG8+BH8)</f>
        <v>0</v>
      </c>
      <c r="BP8" s="60">
        <f>IF($AJ$3=0,0,BG8+BI8)</f>
        <v>0</v>
      </c>
      <c r="BQ8" s="60">
        <f>IF($AK$3=0,0,BG8+BJ8)</f>
        <v>0</v>
      </c>
      <c r="BR8" s="60">
        <f>IF($AL$3=0,0,BH8+BI8)</f>
        <v>0</v>
      </c>
      <c r="BS8" s="60">
        <f>IF($AM$3=0,0,BH8+BJ8)</f>
        <v>0</v>
      </c>
      <c r="BT8" s="60">
        <f>IF($AN$3=0,0,BI8+BJ8)</f>
        <v>0</v>
      </c>
      <c r="BU8" s="60">
        <f t="shared" si="5"/>
        <v>0</v>
      </c>
      <c r="BV8" s="65"/>
      <c r="BW8" s="60">
        <f>'Sample Calculator'!$B$33*0.8</f>
        <v>0</v>
      </c>
      <c r="BX8" s="60">
        <f>'Sample Calculator'!$C$33*0.8</f>
        <v>0</v>
      </c>
      <c r="BY8" s="60">
        <f>'Sample Calculator'!$E$33*0.8</f>
        <v>0</v>
      </c>
      <c r="BZ8" s="60">
        <f>'Sample Calculator'!$G$33*0.8</f>
        <v>0</v>
      </c>
      <c r="CA8" s="60">
        <f t="shared" si="6"/>
        <v>0</v>
      </c>
      <c r="CB8" s="60">
        <f>IF($AF$3=1,BX8,0)</f>
        <v>0</v>
      </c>
      <c r="CC8" s="60">
        <f>IF($AG$3=1,BY8,0)</f>
        <v>0</v>
      </c>
      <c r="CD8" s="60">
        <f>IF($AH$3=1,BZ8,0)</f>
        <v>0</v>
      </c>
      <c r="CE8" s="60">
        <f t="shared" ref="CE8:CE9" si="52">IF($AI$3=0,0,BW8+BX8)</f>
        <v>0</v>
      </c>
      <c r="CF8" s="60">
        <f>IF($AJ$3=0,0,BW8+BY8)</f>
        <v>0</v>
      </c>
      <c r="CG8" s="60">
        <f>IF($AK$3=0,0,BW8+BZ8)</f>
        <v>0</v>
      </c>
      <c r="CH8" s="60">
        <f>IF($AL$3=0,0,BX8+BY8)</f>
        <v>0</v>
      </c>
      <c r="CI8" s="60">
        <f>IF($AM$3=0,0,BX8+BZ8)</f>
        <v>0</v>
      </c>
      <c r="CJ8" s="60">
        <f t="shared" ref="CJ8:CJ9" si="53">IF($AN$3=0,0,BY8+BZ8)</f>
        <v>0</v>
      </c>
      <c r="CK8" s="60">
        <f t="shared" si="7"/>
        <v>0</v>
      </c>
      <c r="CL8" s="65"/>
      <c r="CM8" s="60">
        <f>'Sample Calculator'!$B$33</f>
        <v>0</v>
      </c>
      <c r="CN8" s="60">
        <f>'Sample Calculator'!$C$33</f>
        <v>0</v>
      </c>
      <c r="CO8" s="60">
        <f>'Sample Calculator'!$E$33</f>
        <v>0</v>
      </c>
      <c r="CP8" s="60">
        <f>'Sample Calculator'!$G$33</f>
        <v>0</v>
      </c>
      <c r="CQ8" s="60">
        <f t="shared" si="8"/>
        <v>0</v>
      </c>
      <c r="CR8" s="60">
        <f>IF($AF$3=1,CN8,0)</f>
        <v>0</v>
      </c>
      <c r="CS8" s="60">
        <f>IF($AG$3=1,CO8,0)</f>
        <v>0</v>
      </c>
      <c r="CT8" s="60">
        <f t="shared" ref="CT8:CT10" si="54">IF($AH$3=1,CP8,0)</f>
        <v>0</v>
      </c>
      <c r="CU8" s="60">
        <f>IF($AI$3=0,0,CM8+CN8)</f>
        <v>0</v>
      </c>
      <c r="CV8" s="60">
        <f>IF($AJ$3=0,0,CM8+CO8)</f>
        <v>0</v>
      </c>
      <c r="CW8" s="60">
        <f>IF($AK$3=0,0,CM8+CP8)</f>
        <v>0</v>
      </c>
      <c r="CX8" s="60">
        <f>IF($AL$3=0,0,CN8+CO8)</f>
        <v>0</v>
      </c>
      <c r="CY8" s="60">
        <f t="shared" ref="CY8:CY10" si="55">IF($AM$3=0,0,CN8+CP8)</f>
        <v>0</v>
      </c>
      <c r="CZ8" s="60">
        <f t="shared" ref="CZ8:CZ10" si="56">IF($AN$3=0,0,CO8+CP8)</f>
        <v>0</v>
      </c>
      <c r="DA8" s="60">
        <f t="shared" si="9"/>
        <v>0</v>
      </c>
      <c r="DB8" s="65"/>
      <c r="DC8" s="60">
        <f>'Sample Calculator'!$B$33*0.8</f>
        <v>0</v>
      </c>
      <c r="DD8" s="60">
        <f>'Sample Calculator'!$C$33*0.8</f>
        <v>0</v>
      </c>
      <c r="DE8" s="60">
        <f>'Sample Calculator'!$E$33*0.8</f>
        <v>0</v>
      </c>
      <c r="DF8" s="60">
        <f>'Sample Calculator'!$G$33*0.8</f>
        <v>0</v>
      </c>
      <c r="DG8" s="60">
        <f t="shared" si="10"/>
        <v>0</v>
      </c>
      <c r="DH8" s="60">
        <f>IF($AF$3=1,DD8,0)</f>
        <v>0</v>
      </c>
      <c r="DI8" s="60">
        <f>IF($AG$3=1,DE8,0)</f>
        <v>0</v>
      </c>
      <c r="DJ8" s="60">
        <f>IF($AH$3=1,DF8,0)</f>
        <v>0</v>
      </c>
      <c r="DK8" s="60">
        <f>IF($AI$3=0,0,DC8+DD8)</f>
        <v>0</v>
      </c>
      <c r="DL8" s="60">
        <f>IF($AJ$3=0,0,DC8+DE8)</f>
        <v>0</v>
      </c>
      <c r="DM8" s="60">
        <f t="shared" ref="DM8:DM10" si="57">IF($AK$3=0,0,DC8+DF8)</f>
        <v>0</v>
      </c>
      <c r="DN8" s="60">
        <f>IF($AL$3=0,0,DD8+DE8)</f>
        <v>0</v>
      </c>
      <c r="DO8" s="60">
        <f t="shared" ref="DO8:DO10" si="58">IF($AM$3=0,0,DD8+DF8)</f>
        <v>0</v>
      </c>
      <c r="DP8" s="60">
        <f>IF($AN$3=0,0,DE8+DF8)</f>
        <v>0</v>
      </c>
      <c r="DQ8" s="60">
        <f t="shared" si="11"/>
        <v>0</v>
      </c>
      <c r="DR8" s="63"/>
    </row>
    <row r="9" spans="1:122" ht="15" thickBot="1" x14ac:dyDescent="0.35">
      <c r="A9" s="124" t="s">
        <v>132</v>
      </c>
      <c r="B9" s="158" t="s">
        <v>103</v>
      </c>
      <c r="C9" s="158"/>
      <c r="D9" s="158" t="s">
        <v>91</v>
      </c>
      <c r="E9" s="158"/>
      <c r="F9" s="158" t="s">
        <v>91</v>
      </c>
      <c r="G9" s="158"/>
      <c r="H9" s="158" t="s">
        <v>91</v>
      </c>
      <c r="I9" s="167"/>
      <c r="J9" s="58"/>
      <c r="K9" s="58"/>
      <c r="L9" s="58"/>
      <c r="M9" s="58"/>
      <c r="N9" s="58"/>
      <c r="O9" s="58"/>
      <c r="P9" s="58"/>
      <c r="Q9" s="58"/>
      <c r="S9" s="49" t="s">
        <v>22</v>
      </c>
      <c r="T9" s="48">
        <v>1</v>
      </c>
      <c r="Z9" s="64" t="s">
        <v>104</v>
      </c>
      <c r="AA9" s="60">
        <f>'Sample Calculator'!$B$34*0.9</f>
        <v>0</v>
      </c>
      <c r="AB9" s="60">
        <f>'Sample Calculator'!$C$34*0.9</f>
        <v>0</v>
      </c>
      <c r="AC9" s="60">
        <f>'Sample Calculator'!$E$34*0.9</f>
        <v>0</v>
      </c>
      <c r="AD9" s="60">
        <f>'Sample Calculator'!$G$34*0.9</f>
        <v>0</v>
      </c>
      <c r="AE9" s="60">
        <f t="shared" si="0"/>
        <v>0</v>
      </c>
      <c r="AF9" s="60">
        <f t="shared" si="12"/>
        <v>0</v>
      </c>
      <c r="AG9" s="60">
        <f t="shared" si="13"/>
        <v>0</v>
      </c>
      <c r="AH9" s="60">
        <f t="shared" si="14"/>
        <v>0</v>
      </c>
      <c r="AI9" s="60">
        <f>IF($AI$3=0,0,AA9+AB9)</f>
        <v>0</v>
      </c>
      <c r="AJ9" s="60">
        <f t="shared" si="16"/>
        <v>0</v>
      </c>
      <c r="AK9" s="60">
        <f>IF($AK$3=0,0,AA9+AD9)</f>
        <v>0</v>
      </c>
      <c r="AL9" s="60">
        <f t="shared" si="18"/>
        <v>0</v>
      </c>
      <c r="AM9" s="60">
        <f t="shared" si="19"/>
        <v>0</v>
      </c>
      <c r="AN9" s="60">
        <f t="shared" si="20"/>
        <v>0</v>
      </c>
      <c r="AO9" s="61">
        <f t="shared" si="1"/>
        <v>0</v>
      </c>
      <c r="AP9" s="65"/>
      <c r="AQ9" s="60">
        <f>'Sample Calculator'!$B$34*0.9</f>
        <v>0</v>
      </c>
      <c r="AR9" s="60">
        <f>'Sample Calculator'!$C$34*0.9</f>
        <v>0</v>
      </c>
      <c r="AS9" s="60">
        <f>'Sample Calculator'!$E$34*0.9</f>
        <v>0</v>
      </c>
      <c r="AT9" s="60">
        <f>'Sample Calculator'!$G$34*0.9</f>
        <v>0</v>
      </c>
      <c r="AU9" s="60">
        <f t="shared" si="2"/>
        <v>0</v>
      </c>
      <c r="AV9" s="60">
        <f t="shared" si="21"/>
        <v>0</v>
      </c>
      <c r="AW9" s="60">
        <f t="shared" si="49"/>
        <v>0</v>
      </c>
      <c r="AX9" s="60">
        <f t="shared" si="50"/>
        <v>0</v>
      </c>
      <c r="AY9" s="60">
        <f t="shared" ref="AY9" si="59">IF($AI$3=0,0,AQ9+AR9)</f>
        <v>0</v>
      </c>
      <c r="AZ9" s="60">
        <f t="shared" ref="AZ9" si="60">IF($AJ$3=0,0,AQ9+AS9)</f>
        <v>0</v>
      </c>
      <c r="BA9" s="60">
        <f t="shared" si="22"/>
        <v>0</v>
      </c>
      <c r="BB9" s="60">
        <f t="shared" si="51"/>
        <v>0</v>
      </c>
      <c r="BC9" s="60">
        <f t="shared" si="23"/>
        <v>0</v>
      </c>
      <c r="BD9" s="60">
        <f t="shared" ref="BD9" si="61">IF($AN$3=0,0,AS9+AT9)</f>
        <v>0</v>
      </c>
      <c r="BE9" s="60">
        <f t="shared" si="3"/>
        <v>0</v>
      </c>
      <c r="BF9" s="65"/>
      <c r="BG9" s="60">
        <f>'Sample Calculator'!$B$34*0.9</f>
        <v>0</v>
      </c>
      <c r="BH9" s="60">
        <f>'Sample Calculator'!$C$34*0.9</f>
        <v>0</v>
      </c>
      <c r="BI9" s="60">
        <f>'Sample Calculator'!$E$34*0.9</f>
        <v>0</v>
      </c>
      <c r="BJ9" s="60">
        <f>'Sample Calculator'!$G$34*0.9</f>
        <v>0</v>
      </c>
      <c r="BK9" s="60">
        <f t="shared" si="4"/>
        <v>0</v>
      </c>
      <c r="BL9" s="60">
        <f t="shared" ref="BL9" si="62">IF($AF$3=1,BH9,0)</f>
        <v>0</v>
      </c>
      <c r="BM9" s="60">
        <f t="shared" ref="BM9" si="63">IF($AG$3=1,BI9,0)</f>
        <v>0</v>
      </c>
      <c r="BN9" s="60">
        <f t="shared" ref="BN9" si="64">IF($AH$3=1,BJ9,0)</f>
        <v>0</v>
      </c>
      <c r="BO9" s="60">
        <f t="shared" si="24"/>
        <v>0</v>
      </c>
      <c r="BP9" s="60">
        <f t="shared" si="25"/>
        <v>0</v>
      </c>
      <c r="BQ9" s="60">
        <f t="shared" si="26"/>
        <v>0</v>
      </c>
      <c r="BR9" s="60">
        <f t="shared" si="27"/>
        <v>0</v>
      </c>
      <c r="BS9" s="60">
        <f t="shared" ref="BS9" si="65">IF($AM$3=0,0,BH9+BJ9)</f>
        <v>0</v>
      </c>
      <c r="BT9" s="60">
        <f t="shared" si="28"/>
        <v>0</v>
      </c>
      <c r="BU9" s="60">
        <f t="shared" si="5"/>
        <v>0</v>
      </c>
      <c r="BV9" s="65"/>
      <c r="BW9" s="60">
        <f>'Sample Calculator'!$B$34*0.9</f>
        <v>0</v>
      </c>
      <c r="BX9" s="60">
        <f>'Sample Calculator'!$C$34*0.9</f>
        <v>0</v>
      </c>
      <c r="BY9" s="60">
        <f>'Sample Calculator'!$E$34*0.9</f>
        <v>0</v>
      </c>
      <c r="BZ9" s="60">
        <f>'Sample Calculator'!$G$34*0.9</f>
        <v>0</v>
      </c>
      <c r="CA9" s="60">
        <f t="shared" si="6"/>
        <v>0</v>
      </c>
      <c r="CB9" s="60">
        <f t="shared" si="29"/>
        <v>0</v>
      </c>
      <c r="CC9" s="60">
        <f t="shared" si="30"/>
        <v>0</v>
      </c>
      <c r="CD9" s="60">
        <f t="shared" si="31"/>
        <v>0</v>
      </c>
      <c r="CE9" s="60">
        <f t="shared" si="52"/>
        <v>0</v>
      </c>
      <c r="CF9" s="60">
        <f t="shared" si="32"/>
        <v>0</v>
      </c>
      <c r="CG9" s="60">
        <f t="shared" si="33"/>
        <v>0</v>
      </c>
      <c r="CH9" s="60">
        <f t="shared" si="34"/>
        <v>0</v>
      </c>
      <c r="CI9" s="60">
        <f t="shared" si="35"/>
        <v>0</v>
      </c>
      <c r="CJ9" s="60">
        <f t="shared" si="53"/>
        <v>0</v>
      </c>
      <c r="CK9" s="60">
        <f t="shared" si="7"/>
        <v>0</v>
      </c>
      <c r="CL9" s="65"/>
      <c r="CM9" s="60">
        <f>'Sample Calculator'!$B$34</f>
        <v>0</v>
      </c>
      <c r="CN9" s="60">
        <f>'Sample Calculator'!$C$34</f>
        <v>0</v>
      </c>
      <c r="CO9" s="60">
        <f>'Sample Calculator'!$E$34</f>
        <v>0</v>
      </c>
      <c r="CP9" s="60">
        <f>'Sample Calculator'!$G$34</f>
        <v>0</v>
      </c>
      <c r="CQ9" s="60">
        <f t="shared" si="8"/>
        <v>0</v>
      </c>
      <c r="CR9" s="60">
        <f t="shared" si="36"/>
        <v>0</v>
      </c>
      <c r="CS9" s="60">
        <f t="shared" si="37"/>
        <v>0</v>
      </c>
      <c r="CT9" s="60">
        <f t="shared" si="54"/>
        <v>0</v>
      </c>
      <c r="CU9" s="60">
        <f t="shared" si="38"/>
        <v>0</v>
      </c>
      <c r="CV9" s="60">
        <f t="shared" si="39"/>
        <v>0</v>
      </c>
      <c r="CW9" s="60">
        <f t="shared" si="40"/>
        <v>0</v>
      </c>
      <c r="CX9" s="60">
        <f t="shared" si="41"/>
        <v>0</v>
      </c>
      <c r="CY9" s="60">
        <f t="shared" si="55"/>
        <v>0</v>
      </c>
      <c r="CZ9" s="60">
        <f t="shared" si="56"/>
        <v>0</v>
      </c>
      <c r="DA9" s="60">
        <f t="shared" si="9"/>
        <v>0</v>
      </c>
      <c r="DB9" s="65"/>
      <c r="DC9" s="60">
        <f>'Sample Calculator'!$B$34*0.9</f>
        <v>0</v>
      </c>
      <c r="DD9" s="60">
        <f>'Sample Calculator'!$C$34*0.9</f>
        <v>0</v>
      </c>
      <c r="DE9" s="60">
        <f>'Sample Calculator'!$E$34*0.9</f>
        <v>0</v>
      </c>
      <c r="DF9" s="60">
        <f>'Sample Calculator'!$G$34*0.9</f>
        <v>0</v>
      </c>
      <c r="DG9" s="60">
        <f t="shared" si="10"/>
        <v>0</v>
      </c>
      <c r="DH9" s="60">
        <f t="shared" si="42"/>
        <v>0</v>
      </c>
      <c r="DI9" s="60">
        <f t="shared" si="43"/>
        <v>0</v>
      </c>
      <c r="DJ9" s="60">
        <f t="shared" si="44"/>
        <v>0</v>
      </c>
      <c r="DK9" s="60">
        <f t="shared" si="45"/>
        <v>0</v>
      </c>
      <c r="DL9" s="60">
        <f t="shared" si="46"/>
        <v>0</v>
      </c>
      <c r="DM9" s="60">
        <f t="shared" si="57"/>
        <v>0</v>
      </c>
      <c r="DN9" s="60">
        <f t="shared" si="47"/>
        <v>0</v>
      </c>
      <c r="DO9" s="60">
        <f t="shared" si="58"/>
        <v>0</v>
      </c>
      <c r="DP9" s="60">
        <f t="shared" si="48"/>
        <v>0</v>
      </c>
      <c r="DQ9" s="60">
        <f t="shared" si="11"/>
        <v>0</v>
      </c>
      <c r="DR9" s="63"/>
    </row>
    <row r="10" spans="1:122" ht="15" thickBot="1" x14ac:dyDescent="0.35">
      <c r="A10" s="171"/>
      <c r="B10" s="171"/>
      <c r="C10" s="171"/>
      <c r="D10" s="171"/>
      <c r="E10" s="171"/>
      <c r="F10" s="171"/>
      <c r="G10" s="171"/>
      <c r="H10" s="171"/>
      <c r="I10" s="171"/>
      <c r="J10" s="66"/>
      <c r="K10" s="66"/>
      <c r="L10" s="66"/>
      <c r="M10" s="66"/>
      <c r="N10" s="66"/>
      <c r="O10" s="66"/>
      <c r="P10" s="66"/>
      <c r="Q10" s="66"/>
      <c r="S10" s="49" t="s">
        <v>23</v>
      </c>
      <c r="T10" s="48">
        <v>1</v>
      </c>
      <c r="Z10" s="64" t="s">
        <v>116</v>
      </c>
      <c r="AA10" s="60">
        <f>'Sample Calculator'!$B$35*0.9</f>
        <v>0</v>
      </c>
      <c r="AB10" s="60">
        <f>'Sample Calculator'!$C$35*0.9</f>
        <v>0</v>
      </c>
      <c r="AC10" s="60">
        <f>'Sample Calculator'!$E$35*0.9</f>
        <v>0</v>
      </c>
      <c r="AD10" s="60">
        <f>'Sample Calculator'!$G$35*0.9</f>
        <v>0</v>
      </c>
      <c r="AE10" s="60">
        <f t="shared" si="0"/>
        <v>0</v>
      </c>
      <c r="AF10" s="60">
        <f t="shared" ref="AF10" si="66">IF($AF$3=1,AB10,0)</f>
        <v>0</v>
      </c>
      <c r="AG10" s="60">
        <f t="shared" ref="AG10" si="67">IF($AG$3=1,AC10,0)</f>
        <v>0</v>
      </c>
      <c r="AH10" s="60">
        <f t="shared" ref="AH10" si="68">IF($AH$3=1,AD10,0)</f>
        <v>0</v>
      </c>
      <c r="AI10" s="60">
        <f>IF($AI$3=0,0,AA10+AB10)</f>
        <v>0</v>
      </c>
      <c r="AJ10" s="60">
        <f t="shared" ref="AJ10" si="69">IF($AJ$3=0,0,AA10+AC10)</f>
        <v>0</v>
      </c>
      <c r="AK10" s="60">
        <f>IF($AK$3=0,0,AA10+AD10)</f>
        <v>0</v>
      </c>
      <c r="AL10" s="60">
        <f t="shared" ref="AL10" si="70">IF($AL$3=0,0,AB10+AC10)</f>
        <v>0</v>
      </c>
      <c r="AM10" s="60">
        <f t="shared" ref="AM10" si="71">IF($AM$3=0,0,AB10+AD10)</f>
        <v>0</v>
      </c>
      <c r="AN10" s="60">
        <f t="shared" ref="AN10" si="72">IF($AN$3=0,0,AC10+AD10)</f>
        <v>0</v>
      </c>
      <c r="AO10" s="61">
        <f t="shared" si="1"/>
        <v>0</v>
      </c>
      <c r="AP10" s="65"/>
      <c r="AQ10" s="60">
        <f>'Sample Calculator'!$B$35*0.9</f>
        <v>0</v>
      </c>
      <c r="AR10" s="60">
        <f>'Sample Calculator'!$C$35*0.9</f>
        <v>0</v>
      </c>
      <c r="AS10" s="60">
        <f>'Sample Calculator'!$E$35*0.9</f>
        <v>0</v>
      </c>
      <c r="AT10" s="60">
        <f>'Sample Calculator'!$G$35*0.9</f>
        <v>0</v>
      </c>
      <c r="AU10" s="60">
        <f t="shared" si="2"/>
        <v>0</v>
      </c>
      <c r="AV10" s="60">
        <f t="shared" ref="AV10" si="73">IF($AF$3=1,AR10,0)</f>
        <v>0</v>
      </c>
      <c r="AW10" s="60">
        <f t="shared" ref="AW10" si="74">IF($AG$3=1,AS10,0)</f>
        <v>0</v>
      </c>
      <c r="AX10" s="60">
        <f t="shared" ref="AX10" si="75">IF($AH$3=1,AT10,0)</f>
        <v>0</v>
      </c>
      <c r="AY10" s="60">
        <f t="shared" ref="AY10" si="76">IF($AI$3=0,0,AQ10+AR10)</f>
        <v>0</v>
      </c>
      <c r="AZ10" s="60">
        <f t="shared" ref="AZ10" si="77">IF($AJ$3=0,0,AQ10+AS10)</f>
        <v>0</v>
      </c>
      <c r="BA10" s="60">
        <f t="shared" ref="BA10" si="78">IF($AK$3=0,0,AQ10+AT10)</f>
        <v>0</v>
      </c>
      <c r="BB10" s="60">
        <f t="shared" ref="BB10" si="79">IF($AL$3=0,0,AR10+AS10)</f>
        <v>0</v>
      </c>
      <c r="BC10" s="60">
        <f t="shared" ref="BC10" si="80">IF($AM$3=0,0,AR10+AT10)</f>
        <v>0</v>
      </c>
      <c r="BD10" s="60">
        <f t="shared" ref="BD10" si="81">IF($AN$3=0,0,AS10+AT10)</f>
        <v>0</v>
      </c>
      <c r="BE10" s="60">
        <f t="shared" si="3"/>
        <v>0</v>
      </c>
      <c r="BF10" s="65"/>
      <c r="BG10" s="60">
        <f>'Sample Calculator'!$B$35*0.9</f>
        <v>0</v>
      </c>
      <c r="BH10" s="60">
        <f>'Sample Calculator'!$C$35*0.9</f>
        <v>0</v>
      </c>
      <c r="BI10" s="60">
        <f>'Sample Calculator'!$E$35*0.9</f>
        <v>0</v>
      </c>
      <c r="BJ10" s="60">
        <f>'Sample Calculator'!$G$35*0.9</f>
        <v>0</v>
      </c>
      <c r="BK10" s="60">
        <f t="shared" si="4"/>
        <v>0</v>
      </c>
      <c r="BL10" s="60">
        <f t="shared" ref="BL10" si="82">IF($AF$3=1,BH10,0)</f>
        <v>0</v>
      </c>
      <c r="BM10" s="60">
        <f t="shared" ref="BM10" si="83">IF($AG$3=1,BI10,0)</f>
        <v>0</v>
      </c>
      <c r="BN10" s="60">
        <f t="shared" ref="BN10" si="84">IF($AH$3=1,BJ10,0)</f>
        <v>0</v>
      </c>
      <c r="BO10" s="60">
        <f t="shared" ref="BO10" si="85">IF($AI$3=0,0,BG10+BH10)</f>
        <v>0</v>
      </c>
      <c r="BP10" s="60">
        <f t="shared" ref="BP10" si="86">IF($AJ$3=0,0,BG10+BI10)</f>
        <v>0</v>
      </c>
      <c r="BQ10" s="60">
        <f t="shared" ref="BQ10" si="87">IF($AK$3=0,0,BG10+BJ10)</f>
        <v>0</v>
      </c>
      <c r="BR10" s="60">
        <f t="shared" ref="BR10" si="88">IF($AL$3=0,0,BH10+BI10)</f>
        <v>0</v>
      </c>
      <c r="BS10" s="60">
        <f t="shared" ref="BS10" si="89">IF($AM$3=0,0,BH10+BJ10)</f>
        <v>0</v>
      </c>
      <c r="BT10" s="60">
        <f t="shared" ref="BT10" si="90">IF($AN$3=0,0,BI10+BJ10)</f>
        <v>0</v>
      </c>
      <c r="BU10" s="60">
        <f t="shared" si="5"/>
        <v>0</v>
      </c>
      <c r="BV10" s="65"/>
      <c r="BW10" s="60">
        <f>'Sample Calculator'!$B$35*0.9</f>
        <v>0</v>
      </c>
      <c r="BX10" s="60">
        <f>'Sample Calculator'!$C$35*0.9</f>
        <v>0</v>
      </c>
      <c r="BY10" s="60">
        <f>'Sample Calculator'!$E$35*0.9</f>
        <v>0</v>
      </c>
      <c r="BZ10" s="60">
        <f>'Sample Calculator'!$G$35*0.9</f>
        <v>0</v>
      </c>
      <c r="CA10" s="60">
        <f t="shared" si="6"/>
        <v>0</v>
      </c>
      <c r="CB10" s="60">
        <f t="shared" ref="CB10" si="91">IF($AF$3=1,BX10,0)</f>
        <v>0</v>
      </c>
      <c r="CC10" s="60">
        <f t="shared" ref="CC10" si="92">IF($AG$3=1,BY10,0)</f>
        <v>0</v>
      </c>
      <c r="CD10" s="60">
        <f t="shared" ref="CD10" si="93">IF($AH$3=1,BZ10,0)</f>
        <v>0</v>
      </c>
      <c r="CE10" s="60">
        <f t="shared" ref="CE10" si="94">IF($AI$3=0,0,BW10+BX10)</f>
        <v>0</v>
      </c>
      <c r="CF10" s="60">
        <f t="shared" ref="CF10" si="95">IF($AJ$3=0,0,BW10+BY10)</f>
        <v>0</v>
      </c>
      <c r="CG10" s="60">
        <f t="shared" ref="CG10" si="96">IF($AK$3=0,0,BW10+BZ10)</f>
        <v>0</v>
      </c>
      <c r="CH10" s="60">
        <f t="shared" ref="CH10" si="97">IF($AL$3=0,0,BX10+BY10)</f>
        <v>0</v>
      </c>
      <c r="CI10" s="60">
        <f t="shared" ref="CI10" si="98">IF($AM$3=0,0,BX10+BZ10)</f>
        <v>0</v>
      </c>
      <c r="CJ10" s="60">
        <f t="shared" ref="CJ10" si="99">IF($AN$3=0,0,BY10+BZ10)</f>
        <v>0</v>
      </c>
      <c r="CK10" s="60">
        <f t="shared" si="7"/>
        <v>0</v>
      </c>
      <c r="CL10" s="65"/>
      <c r="CM10" s="60">
        <f>'Sample Calculator'!$B$35*0.9</f>
        <v>0</v>
      </c>
      <c r="CN10" s="60">
        <f>'Sample Calculator'!$C$35*0.9</f>
        <v>0</v>
      </c>
      <c r="CO10" s="60">
        <f>'Sample Calculator'!$E$35*0.9</f>
        <v>0</v>
      </c>
      <c r="CP10" s="60">
        <f>'Sample Calculator'!$G$35*0.9</f>
        <v>0</v>
      </c>
      <c r="CQ10" s="60">
        <f t="shared" si="8"/>
        <v>0</v>
      </c>
      <c r="CR10" s="60">
        <f t="shared" si="36"/>
        <v>0</v>
      </c>
      <c r="CS10" s="60">
        <f t="shared" si="37"/>
        <v>0</v>
      </c>
      <c r="CT10" s="60">
        <f t="shared" si="54"/>
        <v>0</v>
      </c>
      <c r="CU10" s="60">
        <f t="shared" si="38"/>
        <v>0</v>
      </c>
      <c r="CV10" s="60">
        <f t="shared" si="39"/>
        <v>0</v>
      </c>
      <c r="CW10" s="60">
        <f t="shared" si="40"/>
        <v>0</v>
      </c>
      <c r="CX10" s="60">
        <f t="shared" si="41"/>
        <v>0</v>
      </c>
      <c r="CY10" s="60">
        <f t="shared" si="55"/>
        <v>0</v>
      </c>
      <c r="CZ10" s="60">
        <f t="shared" si="56"/>
        <v>0</v>
      </c>
      <c r="DA10" s="60">
        <f t="shared" si="9"/>
        <v>0</v>
      </c>
      <c r="DB10" s="65"/>
      <c r="DC10" s="60">
        <f>'Sample Calculator'!$B$35*0.9</f>
        <v>0</v>
      </c>
      <c r="DD10" s="60">
        <f>'Sample Calculator'!$C$35*0.9</f>
        <v>0</v>
      </c>
      <c r="DE10" s="60">
        <f>'Sample Calculator'!$E$35*0.9</f>
        <v>0</v>
      </c>
      <c r="DF10" s="60">
        <f>'Sample Calculator'!$G$35*0.9</f>
        <v>0</v>
      </c>
      <c r="DG10" s="60">
        <f t="shared" si="10"/>
        <v>0</v>
      </c>
      <c r="DH10" s="60">
        <f t="shared" si="42"/>
        <v>0</v>
      </c>
      <c r="DI10" s="60">
        <f t="shared" si="43"/>
        <v>0</v>
      </c>
      <c r="DJ10" s="60">
        <f t="shared" si="44"/>
        <v>0</v>
      </c>
      <c r="DK10" s="60">
        <f t="shared" si="45"/>
        <v>0</v>
      </c>
      <c r="DL10" s="60">
        <f t="shared" si="46"/>
        <v>0</v>
      </c>
      <c r="DM10" s="60">
        <f t="shared" si="57"/>
        <v>0</v>
      </c>
      <c r="DN10" s="60">
        <f t="shared" si="47"/>
        <v>0</v>
      </c>
      <c r="DO10" s="60">
        <f t="shared" si="58"/>
        <v>0</v>
      </c>
      <c r="DP10" s="60">
        <f t="shared" si="48"/>
        <v>0</v>
      </c>
      <c r="DQ10" s="60">
        <f t="shared" si="11"/>
        <v>0</v>
      </c>
      <c r="DR10" s="63"/>
    </row>
    <row r="11" spans="1:122" x14ac:dyDescent="0.3">
      <c r="A11" s="172" t="s">
        <v>69</v>
      </c>
      <c r="B11" s="173"/>
      <c r="C11" s="173"/>
      <c r="D11" s="173"/>
      <c r="E11" s="173"/>
      <c r="F11" s="173"/>
      <c r="G11" s="173"/>
      <c r="H11" s="173"/>
      <c r="I11" s="174"/>
      <c r="J11" s="67"/>
      <c r="K11" s="67"/>
      <c r="L11" s="67"/>
      <c r="M11" s="67"/>
      <c r="N11" s="67"/>
      <c r="O11" s="67"/>
      <c r="P11" s="67"/>
      <c r="Q11" s="67"/>
      <c r="Z11" s="59" t="s">
        <v>58</v>
      </c>
      <c r="AA11" s="60">
        <f>('Sample Calculator'!$B$41+'Sample Calculator'!$B$71)*0.8</f>
        <v>49776.800000000003</v>
      </c>
      <c r="AB11" s="60">
        <f>('Sample Calculator'!$C$41+'Sample Calculator'!$C$71)*0.8</f>
        <v>10504</v>
      </c>
      <c r="AC11" s="60">
        <f>('Sample Calculator'!$E$41+'Sample Calculator'!$E$71)*0.8</f>
        <v>19110.400000000001</v>
      </c>
      <c r="AD11" s="60">
        <f>('Sample Calculator'!$G$41+'Sample Calculator'!$G$71)*0.8</f>
        <v>27118.400000000001</v>
      </c>
      <c r="AE11" s="60">
        <f t="shared" si="0"/>
        <v>0</v>
      </c>
      <c r="AF11" s="60">
        <f>IF($AF$3=1,AB11,0)</f>
        <v>10504</v>
      </c>
      <c r="AG11" s="60">
        <f>IF($AG$3=1,AC11,0)</f>
        <v>0</v>
      </c>
      <c r="AH11" s="60">
        <f>IF($AH$3=1,AD11,0)</f>
        <v>0</v>
      </c>
      <c r="AI11" s="60">
        <f>IF($AI$3=0,0,AA11+AB11)</f>
        <v>0</v>
      </c>
      <c r="AJ11" s="60">
        <f>IF($AJ$3=0,0,AA11+AC11)</f>
        <v>0</v>
      </c>
      <c r="AK11" s="60">
        <f>IF($AK$3=0,0,AA11+AD11)</f>
        <v>0</v>
      </c>
      <c r="AL11" s="60">
        <f>IF($AL$3=0,0,AB11+AC11)</f>
        <v>0</v>
      </c>
      <c r="AM11" s="60">
        <f>IF($AM$3=0,0,AB11+AD11)</f>
        <v>0</v>
      </c>
      <c r="AN11" s="60">
        <f>IF($AN$3=0,0,AC11+AD11)</f>
        <v>46228.800000000003</v>
      </c>
      <c r="AO11" s="61">
        <f t="shared" si="1"/>
        <v>56732.800000000003</v>
      </c>
      <c r="AP11" s="62"/>
      <c r="AQ11" s="60">
        <f>('Sample Calculator'!$B$41+'Sample Calculator'!$B$71)*0.8</f>
        <v>49776.800000000003</v>
      </c>
      <c r="AR11" s="60">
        <f>('Sample Calculator'!$C$41+'Sample Calculator'!$C$71)*0.8</f>
        <v>10504</v>
      </c>
      <c r="AS11" s="60">
        <f>('Sample Calculator'!$E$41+'Sample Calculator'!$E$71)*0.8</f>
        <v>19110.400000000001</v>
      </c>
      <c r="AT11" s="60">
        <f>('Sample Calculator'!$G$41+'Sample Calculator'!$G$71)*0.8</f>
        <v>27118.400000000001</v>
      </c>
      <c r="AU11" s="60">
        <f t="shared" si="2"/>
        <v>0</v>
      </c>
      <c r="AV11" s="60">
        <f>IF($AF$3=1,AR11,0)</f>
        <v>10504</v>
      </c>
      <c r="AW11" s="60">
        <f>IF($AG$3=1,AS11,0)</f>
        <v>0</v>
      </c>
      <c r="AX11" s="60">
        <f>IF($AH$3=1,AT11,0)</f>
        <v>0</v>
      </c>
      <c r="AY11" s="60">
        <f>IF($AI$3=0,0,AQ11+AR11)</f>
        <v>0</v>
      </c>
      <c r="AZ11" s="60">
        <f>IF($AJ$3=0,0,AQ11+AS11)</f>
        <v>0</v>
      </c>
      <c r="BA11" s="60">
        <f>IF($AK$3=0,0,AQ11+AT11)</f>
        <v>0</v>
      </c>
      <c r="BB11" s="60">
        <f>IF($AL$3=0,0,AR11+AS11)</f>
        <v>0</v>
      </c>
      <c r="BC11" s="60">
        <f>IF($AM$3=0,0,AR11+AT11)</f>
        <v>0</v>
      </c>
      <c r="BD11" s="60">
        <f>IF($AN$3=0,0,AS11+AT11)</f>
        <v>46228.800000000003</v>
      </c>
      <c r="BE11" s="60">
        <f t="shared" si="3"/>
        <v>56732.800000000003</v>
      </c>
      <c r="BG11" s="60">
        <f>('Sample Calculator'!$B$41+'Sample Calculator'!$B$71)*0.9</f>
        <v>55998.9</v>
      </c>
      <c r="BH11" s="60">
        <f>('Sample Calculator'!$C$41+'Sample Calculator'!$C$71)*0.9</f>
        <v>11817</v>
      </c>
      <c r="BI11" s="60">
        <f>('Sample Calculator'!$E$41+'Sample Calculator'!$E$71)*0.9</f>
        <v>21499.200000000001</v>
      </c>
      <c r="BJ11" s="60">
        <f>('Sample Calculator'!$G$41+'Sample Calculator'!$G$71)*0.9</f>
        <v>30508.2</v>
      </c>
      <c r="BK11" s="60">
        <f t="shared" si="4"/>
        <v>0</v>
      </c>
      <c r="BL11" s="60">
        <f>IF($AF$3=1,BH11,0)</f>
        <v>11817</v>
      </c>
      <c r="BM11" s="60">
        <f>IF($AG$3=1,BI11,0)</f>
        <v>0</v>
      </c>
      <c r="BN11" s="60">
        <f>IF($AH$3=1,BJ11,0)</f>
        <v>0</v>
      </c>
      <c r="BO11" s="60">
        <f>IF($AI$3=0,0,BG11+BH11)</f>
        <v>0</v>
      </c>
      <c r="BP11" s="60">
        <f>IF($AJ$3=0,0,BG11+BI11)</f>
        <v>0</v>
      </c>
      <c r="BQ11" s="60">
        <f>IF($AK$3=0,0,BG11+BJ11)</f>
        <v>0</v>
      </c>
      <c r="BR11" s="60">
        <f>IF($AL$3=0,0,BH11+BI11)</f>
        <v>0</v>
      </c>
      <c r="BS11" s="60">
        <f>IF($AM$3=0,0,BH11+BJ11)</f>
        <v>0</v>
      </c>
      <c r="BT11" s="60">
        <f>IF($AN$3=0,0,BI11+BJ11)</f>
        <v>52007.4</v>
      </c>
      <c r="BU11" s="60">
        <f t="shared" si="5"/>
        <v>63824.4</v>
      </c>
      <c r="BW11" s="60">
        <f>('Sample Calculator'!$B$41+'Sample Calculator'!$B$71)*0.8</f>
        <v>49776.800000000003</v>
      </c>
      <c r="BX11" s="60">
        <f>('Sample Calculator'!$C$41+'Sample Calculator'!$C$71)*0.8</f>
        <v>10504</v>
      </c>
      <c r="BY11" s="60">
        <f>('Sample Calculator'!$E$41+'Sample Calculator'!$E$71)*0.8</f>
        <v>19110.400000000001</v>
      </c>
      <c r="BZ11" s="60">
        <f>('Sample Calculator'!$G$41+'Sample Calculator'!$G$71)*0.8</f>
        <v>27118.400000000001</v>
      </c>
      <c r="CA11" s="60">
        <f t="shared" si="6"/>
        <v>0</v>
      </c>
      <c r="CB11" s="60">
        <f>IF($AF$3=1,BX11,0)</f>
        <v>10504</v>
      </c>
      <c r="CC11" s="60">
        <f>IF($AG$3=1,BY11,0)</f>
        <v>0</v>
      </c>
      <c r="CD11" s="60">
        <f>IF($AH$3=1,BZ11,0)</f>
        <v>0</v>
      </c>
      <c r="CE11" s="60">
        <f>IF($AI$3=0,0,BW11+BX11)</f>
        <v>0</v>
      </c>
      <c r="CF11" s="60">
        <f>IF($AJ$3=0,0,BW11+BY11)</f>
        <v>0</v>
      </c>
      <c r="CG11" s="60">
        <f>IF($AK$3=0,0,BW11+BZ11)</f>
        <v>0</v>
      </c>
      <c r="CH11" s="60">
        <f>IF($AL$3=0,0,BX11+BY11)</f>
        <v>0</v>
      </c>
      <c r="CI11" s="60">
        <f>IF($AM$3=0,0,BX11+BZ11)</f>
        <v>0</v>
      </c>
      <c r="CJ11" s="60">
        <f>IF($AN$3=0,0,BY11+BZ11)</f>
        <v>46228.800000000003</v>
      </c>
      <c r="CK11" s="60">
        <f t="shared" si="7"/>
        <v>56732.800000000003</v>
      </c>
      <c r="CM11" s="60">
        <f>('Sample Calculator'!$B$41+'Sample Calculator'!$B$71)*0.95</f>
        <v>59109.95</v>
      </c>
      <c r="CN11" s="60">
        <f>('Sample Calculator'!$C$41+'Sample Calculator'!$C$71)*0.95</f>
        <v>12473.5</v>
      </c>
      <c r="CO11" s="60">
        <f>('Sample Calculator'!$E$41+'Sample Calculator'!$E$71)*0.95</f>
        <v>22693.599999999999</v>
      </c>
      <c r="CP11" s="60">
        <f>('Sample Calculator'!$G$41+'Sample Calculator'!$G$71)*0.95</f>
        <v>32203.1</v>
      </c>
      <c r="CQ11" s="60">
        <f t="shared" si="8"/>
        <v>0</v>
      </c>
      <c r="CR11" s="60">
        <f>IF($AF$3=1,CN11,0)</f>
        <v>12473.5</v>
      </c>
      <c r="CS11" s="60">
        <f>IF($AG$3=1,CO11,0)</f>
        <v>0</v>
      </c>
      <c r="CT11" s="60">
        <f>IF($AH$3=1,CP11,0)</f>
        <v>0</v>
      </c>
      <c r="CU11" s="60">
        <f>IF($AI$3=0,0,CM11+CN11)</f>
        <v>0</v>
      </c>
      <c r="CV11" s="60">
        <f>IF($AJ$3=0,0,CM11+CO11)</f>
        <v>0</v>
      </c>
      <c r="CW11" s="60">
        <f>IF($AK$3=0,0,CM11+CP11)</f>
        <v>0</v>
      </c>
      <c r="CX11" s="60">
        <f>IF($AL$3=0,0,CN11+CO11)</f>
        <v>0</v>
      </c>
      <c r="CY11" s="60">
        <f>IF($AM$3=0,0,CN11+CP11)</f>
        <v>0</v>
      </c>
      <c r="CZ11" s="60">
        <f>IF($AN$3=0,0,CO11+CP11)</f>
        <v>54896.7</v>
      </c>
      <c r="DA11" s="60">
        <f t="shared" si="9"/>
        <v>67370.2</v>
      </c>
      <c r="DC11" s="60">
        <f>('Sample Calculator'!$B$41+'Sample Calculator'!$B$71)*0.8</f>
        <v>49776.800000000003</v>
      </c>
      <c r="DD11" s="60">
        <f>('Sample Calculator'!$C$41+'Sample Calculator'!$C$71)*0.8</f>
        <v>10504</v>
      </c>
      <c r="DE11" s="60">
        <f>('Sample Calculator'!$E$41+'Sample Calculator'!$E$71)*0.8</f>
        <v>19110.400000000001</v>
      </c>
      <c r="DF11" s="60">
        <f>('Sample Calculator'!$G$41+'Sample Calculator'!$G$71)*0.8</f>
        <v>27118.400000000001</v>
      </c>
      <c r="DG11" s="60">
        <f t="shared" si="10"/>
        <v>0</v>
      </c>
      <c r="DH11" s="60">
        <f>IF($AF$3=1,DD11,0)</f>
        <v>10504</v>
      </c>
      <c r="DI11" s="60">
        <f>IF($AG$3=1,DE11,0)</f>
        <v>0</v>
      </c>
      <c r="DJ11" s="60">
        <f>IF($AH$3=1,DF11,0)</f>
        <v>0</v>
      </c>
      <c r="DK11" s="60">
        <f>IF($AI$3=0,0,DC11+DD11)</f>
        <v>0</v>
      </c>
      <c r="DL11" s="60">
        <f>IF($AJ$3=0,0,DC11+DE11)</f>
        <v>0</v>
      </c>
      <c r="DM11" s="60">
        <f>IF($AK$3=0,0,DC11+DF11)</f>
        <v>0</v>
      </c>
      <c r="DN11" s="60">
        <f>IF($AL$3=0,0,DD11+DE11)</f>
        <v>0</v>
      </c>
      <c r="DO11" s="60">
        <f>IF($AM$3=0,0,DD11+DF11)</f>
        <v>0</v>
      </c>
      <c r="DP11" s="60">
        <f>IF($AN$3=0,0,DE11+DF11)</f>
        <v>46228.800000000003</v>
      </c>
      <c r="DQ11" s="60">
        <f t="shared" si="11"/>
        <v>56732.800000000003</v>
      </c>
      <c r="DR11" s="63"/>
    </row>
    <row r="12" spans="1:122" x14ac:dyDescent="0.3">
      <c r="A12" s="125"/>
      <c r="B12" s="117" t="s">
        <v>1</v>
      </c>
      <c r="C12" s="117" t="s">
        <v>2</v>
      </c>
      <c r="D12" s="164" t="s">
        <v>3</v>
      </c>
      <c r="E12" s="164"/>
      <c r="F12" s="164" t="s">
        <v>24</v>
      </c>
      <c r="G12" s="164"/>
      <c r="H12" s="164" t="s">
        <v>54</v>
      </c>
      <c r="I12" s="165"/>
      <c r="J12" s="57"/>
      <c r="K12" s="57"/>
      <c r="L12" s="57"/>
      <c r="M12" s="57"/>
      <c r="N12" s="57"/>
      <c r="O12" s="57"/>
      <c r="P12" s="57"/>
      <c r="Q12" s="57"/>
      <c r="Z12" s="59" t="s">
        <v>59</v>
      </c>
      <c r="AA12" s="60">
        <f t="shared" ref="AA12:AN12" si="100">SUM(AA$6:AA$11)</f>
        <v>5109776.8</v>
      </c>
      <c r="AB12" s="60">
        <f t="shared" si="100"/>
        <v>60504</v>
      </c>
      <c r="AC12" s="60">
        <f t="shared" si="100"/>
        <v>819110.40000000002</v>
      </c>
      <c r="AD12" s="60">
        <f t="shared" si="100"/>
        <v>33118.400000000001</v>
      </c>
      <c r="AE12" s="60">
        <f t="shared" si="100"/>
        <v>0</v>
      </c>
      <c r="AF12" s="60">
        <f t="shared" si="100"/>
        <v>60504</v>
      </c>
      <c r="AG12" s="60">
        <f t="shared" si="100"/>
        <v>0</v>
      </c>
      <c r="AH12" s="60">
        <f t="shared" si="100"/>
        <v>0</v>
      </c>
      <c r="AI12" s="60">
        <f t="shared" si="100"/>
        <v>0</v>
      </c>
      <c r="AJ12" s="60">
        <f t="shared" si="100"/>
        <v>0</v>
      </c>
      <c r="AK12" s="60">
        <f t="shared" si="100"/>
        <v>0</v>
      </c>
      <c r="AL12" s="60">
        <f t="shared" si="100"/>
        <v>0</v>
      </c>
      <c r="AM12" s="60">
        <f t="shared" si="100"/>
        <v>0</v>
      </c>
      <c r="AN12" s="60">
        <f t="shared" si="100"/>
        <v>852228.8</v>
      </c>
      <c r="AO12" s="61">
        <f>SUM($AO$6:$AO$11)</f>
        <v>912732.8</v>
      </c>
      <c r="AP12" s="62"/>
      <c r="AQ12" s="60">
        <f t="shared" ref="AQ12:BD12" si="101">SUM(AQ$6:AQ$11)</f>
        <v>5109776.8</v>
      </c>
      <c r="AR12" s="60">
        <f t="shared" si="101"/>
        <v>60504</v>
      </c>
      <c r="AS12" s="60">
        <f t="shared" si="101"/>
        <v>819110.40000000002</v>
      </c>
      <c r="AT12" s="60">
        <f t="shared" si="101"/>
        <v>33118.400000000001</v>
      </c>
      <c r="AU12" s="60">
        <f t="shared" si="101"/>
        <v>0</v>
      </c>
      <c r="AV12" s="60">
        <f t="shared" si="101"/>
        <v>60504</v>
      </c>
      <c r="AW12" s="60">
        <f t="shared" si="101"/>
        <v>0</v>
      </c>
      <c r="AX12" s="60">
        <f t="shared" si="101"/>
        <v>0</v>
      </c>
      <c r="AY12" s="60">
        <f t="shared" si="101"/>
        <v>0</v>
      </c>
      <c r="AZ12" s="60">
        <f t="shared" si="101"/>
        <v>0</v>
      </c>
      <c r="BA12" s="60">
        <f t="shared" si="101"/>
        <v>0</v>
      </c>
      <c r="BB12" s="60">
        <f t="shared" si="101"/>
        <v>0</v>
      </c>
      <c r="BC12" s="60">
        <f t="shared" si="101"/>
        <v>0</v>
      </c>
      <c r="BD12" s="60">
        <f t="shared" si="101"/>
        <v>852228.8</v>
      </c>
      <c r="BE12" s="60">
        <f>SUM($AO$6:$AO$11)</f>
        <v>912732.8</v>
      </c>
      <c r="BG12" s="60">
        <f t="shared" ref="BG12:BU12" si="102">SUM(BG$6:BG$11)</f>
        <v>5115998.9000000004</v>
      </c>
      <c r="BH12" s="60">
        <f t="shared" si="102"/>
        <v>61817</v>
      </c>
      <c r="BI12" s="60">
        <f t="shared" si="102"/>
        <v>821499.2</v>
      </c>
      <c r="BJ12" s="60">
        <f t="shared" si="102"/>
        <v>36508.199999999997</v>
      </c>
      <c r="BK12" s="60">
        <f t="shared" si="102"/>
        <v>0</v>
      </c>
      <c r="BL12" s="60">
        <f t="shared" si="102"/>
        <v>61817</v>
      </c>
      <c r="BM12" s="60">
        <f t="shared" si="102"/>
        <v>0</v>
      </c>
      <c r="BN12" s="60">
        <f t="shared" si="102"/>
        <v>0</v>
      </c>
      <c r="BO12" s="60">
        <f t="shared" si="102"/>
        <v>0</v>
      </c>
      <c r="BP12" s="60">
        <f t="shared" si="102"/>
        <v>0</v>
      </c>
      <c r="BQ12" s="60">
        <f t="shared" si="102"/>
        <v>0</v>
      </c>
      <c r="BR12" s="60">
        <f t="shared" si="102"/>
        <v>0</v>
      </c>
      <c r="BS12" s="60">
        <f t="shared" si="102"/>
        <v>0</v>
      </c>
      <c r="BT12" s="60">
        <f t="shared" si="102"/>
        <v>858007.4</v>
      </c>
      <c r="BU12" s="60">
        <f t="shared" si="102"/>
        <v>919824.4</v>
      </c>
      <c r="BW12" s="60">
        <f t="shared" ref="BW12:CK12" si="103">SUM(BW$6:BW$11)</f>
        <v>5109776.8</v>
      </c>
      <c r="BX12" s="60">
        <f t="shared" si="103"/>
        <v>60504</v>
      </c>
      <c r="BY12" s="60">
        <f t="shared" si="103"/>
        <v>819110.40000000002</v>
      </c>
      <c r="BZ12" s="60">
        <f t="shared" si="103"/>
        <v>33118.400000000001</v>
      </c>
      <c r="CA12" s="60">
        <f t="shared" si="103"/>
        <v>0</v>
      </c>
      <c r="CB12" s="60">
        <f t="shared" si="103"/>
        <v>60504</v>
      </c>
      <c r="CC12" s="60">
        <f t="shared" si="103"/>
        <v>0</v>
      </c>
      <c r="CD12" s="60">
        <f t="shared" si="103"/>
        <v>0</v>
      </c>
      <c r="CE12" s="60">
        <f t="shared" si="103"/>
        <v>0</v>
      </c>
      <c r="CF12" s="60">
        <f t="shared" si="103"/>
        <v>0</v>
      </c>
      <c r="CG12" s="60">
        <f t="shared" si="103"/>
        <v>0</v>
      </c>
      <c r="CH12" s="60">
        <f t="shared" si="103"/>
        <v>0</v>
      </c>
      <c r="CI12" s="60">
        <f t="shared" si="103"/>
        <v>0</v>
      </c>
      <c r="CJ12" s="60">
        <f t="shared" si="103"/>
        <v>852228.8</v>
      </c>
      <c r="CK12" s="60">
        <f t="shared" si="103"/>
        <v>912732.8</v>
      </c>
      <c r="CM12" s="60">
        <f t="shared" ref="CM12:DA12" si="104">SUM(CM$6:CM$11)</f>
        <v>5119109.95</v>
      </c>
      <c r="CN12" s="60">
        <f t="shared" si="104"/>
        <v>62473.5</v>
      </c>
      <c r="CO12" s="60">
        <f t="shared" si="104"/>
        <v>822693.6</v>
      </c>
      <c r="CP12" s="60">
        <f t="shared" si="104"/>
        <v>38203.1</v>
      </c>
      <c r="CQ12" s="60">
        <f t="shared" si="104"/>
        <v>0</v>
      </c>
      <c r="CR12" s="60">
        <f t="shared" si="104"/>
        <v>62473.5</v>
      </c>
      <c r="CS12" s="60">
        <f t="shared" si="104"/>
        <v>0</v>
      </c>
      <c r="CT12" s="60">
        <f t="shared" si="104"/>
        <v>0</v>
      </c>
      <c r="CU12" s="60">
        <f t="shared" si="104"/>
        <v>0</v>
      </c>
      <c r="CV12" s="60">
        <f t="shared" si="104"/>
        <v>0</v>
      </c>
      <c r="CW12" s="60">
        <f t="shared" si="104"/>
        <v>0</v>
      </c>
      <c r="CX12" s="60">
        <f t="shared" si="104"/>
        <v>0</v>
      </c>
      <c r="CY12" s="60">
        <f t="shared" si="104"/>
        <v>0</v>
      </c>
      <c r="CZ12" s="60">
        <f t="shared" si="104"/>
        <v>860896.7</v>
      </c>
      <c r="DA12" s="60">
        <f t="shared" si="104"/>
        <v>923370.2</v>
      </c>
      <c r="DC12" s="60">
        <f t="shared" ref="DC12:DQ12" si="105">SUM(DC$6:DC$11)</f>
        <v>5109776.8</v>
      </c>
      <c r="DD12" s="60">
        <f t="shared" si="105"/>
        <v>60504</v>
      </c>
      <c r="DE12" s="60">
        <f t="shared" si="105"/>
        <v>819110.40000000002</v>
      </c>
      <c r="DF12" s="60">
        <f t="shared" si="105"/>
        <v>33118.400000000001</v>
      </c>
      <c r="DG12" s="60">
        <f t="shared" si="105"/>
        <v>0</v>
      </c>
      <c r="DH12" s="60">
        <f t="shared" si="105"/>
        <v>60504</v>
      </c>
      <c r="DI12" s="60">
        <f t="shared" si="105"/>
        <v>0</v>
      </c>
      <c r="DJ12" s="60">
        <f t="shared" si="105"/>
        <v>0</v>
      </c>
      <c r="DK12" s="60">
        <f t="shared" si="105"/>
        <v>0</v>
      </c>
      <c r="DL12" s="60">
        <f t="shared" si="105"/>
        <v>0</v>
      </c>
      <c r="DM12" s="60">
        <f t="shared" si="105"/>
        <v>0</v>
      </c>
      <c r="DN12" s="60">
        <f t="shared" si="105"/>
        <v>0</v>
      </c>
      <c r="DO12" s="60">
        <f t="shared" si="105"/>
        <v>0</v>
      </c>
      <c r="DP12" s="60">
        <f t="shared" si="105"/>
        <v>852228.8</v>
      </c>
      <c r="DQ12" s="60">
        <f t="shared" si="105"/>
        <v>912732.8</v>
      </c>
      <c r="DR12" s="63"/>
    </row>
    <row r="13" spans="1:122" x14ac:dyDescent="0.3">
      <c r="A13" s="123" t="s">
        <v>133</v>
      </c>
      <c r="B13" s="43">
        <v>100000</v>
      </c>
      <c r="C13" s="116">
        <v>10</v>
      </c>
      <c r="D13" s="157">
        <v>5</v>
      </c>
      <c r="E13" s="157"/>
      <c r="F13" s="168">
        <v>0.05</v>
      </c>
      <c r="G13" s="168"/>
      <c r="H13" s="169" t="s">
        <v>26</v>
      </c>
      <c r="I13" s="170"/>
      <c r="J13" s="68"/>
      <c r="K13" s="68"/>
      <c r="L13" s="68"/>
      <c r="M13" s="68"/>
      <c r="N13" s="68"/>
      <c r="O13" s="68"/>
      <c r="P13" s="68"/>
      <c r="Q13" s="68"/>
      <c r="Z13" s="69" t="s">
        <v>27</v>
      </c>
      <c r="AA13" s="60">
        <f>IF($H$13="Y",IF($T$3&gt;($F$13+$T$4),(($B$13*$T$3)*$B$45),(($B$13*($F$13+$T$4)*$B$45))),0)+IF($H$14="Y",IF($T$3&gt;($F$14+$T$4),(($B$14*$T$3)*$B$46),(($B$14*($F$14+$T$4)*$B$46))),0)+IF($H$15="Y",IF($T$3&gt;($F$15+$T$4),(($B$15*$T$3)*$B$47),(($B$15*($F$15+$T$4)*$B$47))),0)+IF($H$16="Y",IF($T$3&gt;($F$16+$T$4),(($B$16*$T$3)*$B$48),(($B$16*($F$16+$T$4)*$B$48))),0)+IF($H$17="Y",IF($T$3&gt;($F$17+$T$4),(($B$17*$T$3)*$B$49),(($B$17*($F$17+$T$4)*$B$49))),0)</f>
        <v>3750.0000000000005</v>
      </c>
      <c r="AB13" s="60">
        <f>IF($H$13="Y",IF($T$3&gt;($F$13+$T$4),(($B$13*$T$3)*$C$45),(($B$13*($F$13+$T$4)*$C$45))),0)+IF($H$14="Y",IF($T$3&gt;($F$14+$T$4),(($B$14*$T$3)*$C$46),(($B$14*($F$14+$T$4)*$C$46))),0)+IF($H$15="Y",IF($T$3&gt;($F$15+$T$4),(($B$15*$T$3)*$C$47),(($B$15*($F$15+$T$4)*$C$47))),0)+IF($H$16="Y",IF($T$3&gt;($F$16+$T$4),(($B$16*$T$3)*$C$48),(($B$16*($F$16+$T$4)*$C$48))),0)+IF($H$17="Y",IF($T$3&gt;($F$17+$T$4),(($B$17*$T$3)*$C$49),(($B$17*($F$17+$T$4)*$C$49))),0)</f>
        <v>1875.0000000000002</v>
      </c>
      <c r="AC13" s="60">
        <f>IF($H$13="Y",IF($T$3&gt;($F$13+$T$4),(($B$13*$T$3)*$E$45),(($B$13*($F$13+$T$4)*$E$45))),0)+IF($H$14="Y",IF($T$3&gt;($F$14+$T$4),(($B$14*$T$3)*$E$46),(($B$14*($F$14+$T$4)*$E$46))),0)+IF($H$15="Y",IF($T$3&gt;($F$15+$T$4),(($B$15*$T$3)*$E$47),(($B$15*($F$15+$T$4)*$E$47))),0)+IF($H$16="Y",IF($T$3&gt;($F$16+$T$4),(($B$16*$T$3)*$E$48),(($B$16*($F$16+$T$4)*$E$48))),0)+IF($H$17="Y",IF($T$3&gt;($F$17+$T$4),(($B$17*$T$3)*$E$49),(($B$17*($F$17+$T$4)*$E$49))),0)</f>
        <v>1500.0000000000002</v>
      </c>
      <c r="AD13" s="60">
        <f>IF($H$13="Y",IF($T$3&gt;($F$13+$T$4),(($B$13*$T$3)*$G$45),(($B$13*($F$13+$T$4)*$G$45))),0)+IF($H$14="Y",IF($T$3&gt;($F$14+$T$4),(($B$14*$T$3)*$G$46),(($B$14*($F$14+$T$4)*$G$46))),0)+IF($H$15="Y",IF($T$3&gt;($F$15+$T$4),(($B$15*$T$3)*$G$47),(($B$15*($F$15+$T$4)*$G$47))),0)+IF($H$16="Y",IF($T$3&gt;($F$16+$T$4),(($B$16*$T$3)*$G$48),(($B$16*($F$16+$T$4)*$G$48))),0)+IF($H$17="Y",IF($T$3&gt;($F$17+$T$4),(($B$17*$T$3)*$G$49),(($B$17*($F$17+$T$4)*$G$49))),0)</f>
        <v>375.00000000000006</v>
      </c>
      <c r="AE13" s="60">
        <f>IF($AE$3=1,AA13,0)</f>
        <v>0</v>
      </c>
      <c r="AF13" s="60">
        <f>IF($AF$3=1,AB13,0)</f>
        <v>1875.0000000000002</v>
      </c>
      <c r="AG13" s="60">
        <f>IF($AG$3=1,AC13,0)</f>
        <v>0</v>
      </c>
      <c r="AH13" s="60">
        <f>IF($AH$3=1,AD13,0)</f>
        <v>0</v>
      </c>
      <c r="AI13" s="60">
        <f>IF($AI$3=0,0,AA13+AB13)</f>
        <v>0</v>
      </c>
      <c r="AJ13" s="60">
        <f>IF($AJ$3=0,0,AA13+AC13)</f>
        <v>0</v>
      </c>
      <c r="AK13" s="60">
        <f>IF($AK$3=0,0,AA13+AD13)</f>
        <v>0</v>
      </c>
      <c r="AL13" s="60">
        <f>IF($AL$3=0,0,AB13+AC13)</f>
        <v>0</v>
      </c>
      <c r="AM13" s="60">
        <f>IF($AM$3=0,0,AB13+AD13)</f>
        <v>0</v>
      </c>
      <c r="AN13" s="60">
        <f>IF($AN$3=0,0,AC13+AD13)</f>
        <v>1875.0000000000002</v>
      </c>
      <c r="AO13" s="61">
        <f t="shared" ref="AO13" si="106">SUM(AE13:AN13)</f>
        <v>3750.0000000000005</v>
      </c>
      <c r="AP13" s="70"/>
      <c r="AQ13" s="60">
        <f>IF($H$13="Y",IF($T$3&gt;($F$13+$T$4),(($B$13*$T$3)*$B$45),(($B$13*($F$13+$T$4)*$B$45))),0)+IF($H$14="Y",IF($T$3&gt;($F$14+$T$4),(($B$14*$T$3)*$B$46),(($B$14*($F$14+$T$4)*$B$46))),0)+IF($H$15="Y",IF($T$3&gt;($F$15+$T$4),(($B$15*$T$3)*$B$47),(($B$15*($F$15+$T$4)*$B$47))),0)+IF($H$16="Y",IF($T$3&gt;($F$16+$T$4),(($B$16*$T$3)*$B$48),(($B$16*($F$16+$T$4)*$B$48))),0)+IF($H$17="Y",IF($T$3&gt;($F$17+$T$4),(($B$17*$T$3)*$B$49),(($B$17*($F$17+$T$4)*$B$49))),0)</f>
        <v>3750.0000000000005</v>
      </c>
      <c r="AR13" s="60">
        <f>IF($H$13="Y",IF($T$3&gt;($F$13+$T$4),(($B$13*$T$3)*$C$45),(($B$13*($F$13+$T$4)*$C$45))),0)+IF($H$14="Y",IF($T$3&gt;($F$14+$T$4),(($B$14*$T$3)*$C$46),(($B$14*($F$14+$T$4)*$C$46))),0)+IF($H$15="Y",IF($T$3&gt;($F$15+$T$4),(($B$15*$T$3)*$C$47),(($B$15*($F$15+$T$4)*$C$47))),0)+IF($H$16="Y",IF($T$3&gt;($F$16+$T$4),(($B$16*$T$3)*$C$48),(($B$16*($F$16+$T$4)*$C$48))),0)+IF($H$17="Y",IF($T$3&gt;($F$17+$T$4),(($B$17*$T$3)*$C$49),(($B$17*($F$17+$T$4)*$C$49))),0)</f>
        <v>1875.0000000000002</v>
      </c>
      <c r="AS13" s="60">
        <f>IF($H$13="Y",IF($T$3&gt;($F$13+$T$4),(($B$13*$T$3)*$E$45),(($B$13*($F$13+$T$4)*$E$45))),0)+IF($H$14="Y",IF($T$3&gt;($F$14+$T$4),(($B$14*$T$3)*$E$46),(($B$14*($F$14+$T$4)*$E$46))),0)+IF($H$15="Y",IF($T$3&gt;($F$15+$T$4),(($B$15*$T$3)*$E$47),(($B$15*($F$15+$T$4)*$E$47))),0)+IF($H$16="Y",IF($T$3&gt;($F$16+$T$4),(($B$16*$T$3)*$E$48),(($B$16*($F$16+$T$4)*$E$48))),0)+IF($H$17="Y",IF($T$3&gt;($F$17+$T$4),(($B$17*$T$3)*$E$49),(($B$17*($F$17+$T$4)*$E$49))),0)</f>
        <v>1500.0000000000002</v>
      </c>
      <c r="AT13" s="60">
        <f>IF($H$13="Y",IF($T$3&gt;($F$13+$T$4),(($B$13*$T$3)*$G$45),(($B$13*($F$13+$T$4)*$G$45))),0)+IF($H$14="Y",IF($T$3&gt;($F$14+$T$4),(($B$14*$T$3)*$G$46),(($B$14*($F$14+$T$4)*$G$46))),0)+IF($H$15="Y",IF($T$3&gt;($F$15+$T$4),(($B$15*$T$3)*$G$47),(($B$15*($F$15+$T$4)*$G$47))),0)+IF($H$16="Y",IF($T$3&gt;($F$16+$T$4),(($B$16*$T$3)*$G$48),(($B$16*($F$16+$T$4)*$G$48))),0)+IF($H$17="Y",IF($T$3&gt;($F$17+$T$4),(($B$17*$T$3)*$G$49),(($B$17*($F$17+$T$4)*$G$49))),0)</f>
        <v>375.00000000000006</v>
      </c>
      <c r="AU13" s="60">
        <f>IF($AE$3=1,AQ13,0)</f>
        <v>0</v>
      </c>
      <c r="AV13" s="60">
        <f t="shared" ref="AV13" si="107">IF($AF$3=1,AR13,0)</f>
        <v>1875.0000000000002</v>
      </c>
      <c r="AW13" s="60">
        <f t="shared" ref="AW13" si="108">IF($AG$3=1,AS13,0)</f>
        <v>0</v>
      </c>
      <c r="AX13" s="60">
        <f t="shared" ref="AX13" si="109">IF($AH$3=1,AT13,0)</f>
        <v>0</v>
      </c>
      <c r="AY13" s="60">
        <f>IF($AI$3=0,0,AQ13+AR13)</f>
        <v>0</v>
      </c>
      <c r="AZ13" s="60">
        <f>IF($AJ$3=0,0,AQ13+AS13)</f>
        <v>0</v>
      </c>
      <c r="BA13" s="60">
        <f>IF($AK$3=0,0,AQ13+AT13)</f>
        <v>0</v>
      </c>
      <c r="BB13" s="60">
        <f>IF($AL$3=0,0,AR13+AS13)</f>
        <v>0</v>
      </c>
      <c r="BC13" s="60">
        <f>IF($AM$3=0,0,AR13+AT13)</f>
        <v>0</v>
      </c>
      <c r="BD13" s="60">
        <f>IF($AN$3=0,0,AS13+AT13)</f>
        <v>1875.0000000000002</v>
      </c>
      <c r="BE13" s="61">
        <f t="shared" ref="BE13:BE18" si="110">SUM(AU13:BD13)</f>
        <v>3750.0000000000005</v>
      </c>
      <c r="BF13" s="70"/>
      <c r="BG13" s="60">
        <f>IF($H$13="Y",IF($T$3&gt;($F$13+$T$4),(($B$13*$T$3)*$B$45),(($B$13*($F$13+$T$4)*$B$45))),0)+IF($H$14="Y",IF($T$3&gt;($F$14+$T$4),(($B$14*$T$3)*$B$46),(($B$14*($F$14+$T$4)*$B$46))),0)+IF($H$15="Y",IF($T$3&gt;($F$15+$T$4),(($B$15*$T$3)*$B$47),(($B$15*($F$15+$T$4)*$B$47))),0)+IF($H$16="Y",IF($T$3&gt;($F$16+$T$4),(($B$16*$T$3)*$B$48),(($B$16*($F$16+$T$4)*$B$48))),0)+IF($H$17="Y",IF($T$3&gt;($F$17+$T$4),(($B$17*$T$3)*$B$49),(($B$17*($F$17+$T$4)*$B$49))),0)</f>
        <v>3750.0000000000005</v>
      </c>
      <c r="BH13" s="60">
        <f>IF($H$13="Y",IF($T$3&gt;($F$13+$T$4),(($B$13*$T$3)*$C$45),(($B$13*($F$13+$T$4)*$C$45))),0)+IF($H$14="Y",IF($T$3&gt;($F$14+$T$4),(($B$14*$T$3)*$C$46),(($B$14*($F$14+$T$4)*$C$46))),0)+IF($H$15="Y",IF($T$3&gt;($F$15+$T$4),(($B$15*$T$3)*$C$47),(($B$15*($F$15+$T$4)*$C$47))),0)+IF($H$16="Y",IF($T$3&gt;($F$16+$T$4),(($B$16*$T$3)*$C$48),(($B$16*($F$16+$T$4)*$C$48))),0)+IF($H$17="Y",IF($T$3&gt;($F$17+$T$4),(($B$17*$T$3)*$C$49),(($B$17*($F$17+$T$4)*$C$49))),0)</f>
        <v>1875.0000000000002</v>
      </c>
      <c r="BI13" s="60">
        <f>IF($H$13="Y",IF($T$3&gt;($F$13+$T$4),(($B$13*$T$3)*$E$45),(($B$13*($F$13+$T$4)*$E$45))),0)+IF($H$14="Y",IF($T$3&gt;($F$14+$T$4),(($B$14*$T$3)*$E$46),(($B$14*($F$14+$T$4)*$E$46))),0)+IF($H$15="Y",IF($T$3&gt;($F$15+$T$4),(($B$15*$T$3)*$E$47),(($B$15*($F$15+$T$4)*$E$47))),0)+IF($H$16="Y",IF($T$3&gt;($F$16+$T$4),(($B$16*$T$3)*$E$48),(($B$16*($F$16+$T$4)*$E$48))),0)+IF($H$17="Y",IF($T$3&gt;($F$17+$T$4),(($B$17*$T$3)*$E$49),(($B$17*($F$17+$T$4)*$E$49))),0)</f>
        <v>1500.0000000000002</v>
      </c>
      <c r="BJ13" s="60">
        <f>IF($H$13="Y",IF($T$3&gt;($F$13+$T$4),(($B$13*$T$3)*$G$45),(($B$13*($F$13+$T$4)*$G$45))),0)+IF($H$14="Y",IF($T$3&gt;($F$14+$T$4),(($B$14*$T$3)*$G$46),(($B$14*($F$14+$T$4)*$G$46))),0)+IF($H$15="Y",IF($T$3&gt;($F$15+$T$4),(($B$15*$T$3)*$G$47),(($B$15*($F$15+$T$4)*$G$47))),0)+IF($H$16="Y",IF($T$3&gt;($F$16+$T$4),(($B$16*$T$3)*$G$48),(($B$16*($F$16+$T$4)*$G$48))),0)+IF($H$17="Y",IF($T$3&gt;($F$17+$T$4),(($B$17*$T$3)*$G$49),(($B$17*($F$17+$T$4)*$G$49))),0)</f>
        <v>375.00000000000006</v>
      </c>
      <c r="BK13" s="60">
        <f>IF($AE$3=1,BG13,0)</f>
        <v>0</v>
      </c>
      <c r="BL13" s="60">
        <f t="shared" ref="BL13" si="111">IF($AF$3=1,BH13,0)</f>
        <v>1875.0000000000002</v>
      </c>
      <c r="BM13" s="60">
        <f t="shared" ref="BM13" si="112">IF($AG$3=1,BI13,0)</f>
        <v>0</v>
      </c>
      <c r="BN13" s="60">
        <f t="shared" ref="BN13" si="113">IF($AH$3=1,BJ13,0)</f>
        <v>0</v>
      </c>
      <c r="BO13" s="60">
        <f>IF($AI$3=0,0,BG13+BH13)</f>
        <v>0</v>
      </c>
      <c r="BP13" s="60">
        <f>IF($AJ$3=0,0,BG13+BI13)</f>
        <v>0</v>
      </c>
      <c r="BQ13" s="60">
        <f>IF($AK$3=0,0,BG13+BJ13)</f>
        <v>0</v>
      </c>
      <c r="BR13" s="60">
        <f>IF($AL$3=0,0,BH13+BI13)</f>
        <v>0</v>
      </c>
      <c r="BS13" s="60">
        <f>IF($AM$3=0,0,BH13+BJ13)</f>
        <v>0</v>
      </c>
      <c r="BT13" s="60">
        <f>IF($AN$3=0,0,BI13+BJ13)</f>
        <v>1875.0000000000002</v>
      </c>
      <c r="BU13" s="61">
        <f t="shared" ref="BU13:BU18" si="114">SUM(BK13:BT13)</f>
        <v>3750.0000000000005</v>
      </c>
      <c r="BV13" s="70"/>
      <c r="BW13" s="60">
        <f>IF($H$13="Y",IF($T$3&gt;($F$13+$T$4),(($B$13*$T$3)*$B$45),(($B$13*($F$13+$T$4)*$B$45))),0)+IF($H$14="Y",IF($T$3&gt;($F$14+$T$4),(($B$14*$T$3)*$B$46),(($B$14*($F$14+$T$4)*$B$46))),0)+IF($H$15="Y",IF($T$3&gt;($F$15+$T$4),(($B$15*$T$3)*$B$47),(($B$15*($F$15+$T$4)*$B$47))),0)+IF($H$16="Y",IF($T$3&gt;($F$16+$T$4),(($B$16*$T$3)*$B$48),(($B$16*($F$16+$T$4)*$B$48))),0)+IF($H$17="Y",IF($T$3&gt;($F$17+$T$4),(($B$17*$T$3)*$B$49),(($B$17*($F$17+$T$4)*$B$49))),0)</f>
        <v>3750.0000000000005</v>
      </c>
      <c r="BX13" s="60">
        <f>IF($H$13="Y",IF($T$3&gt;($F$13+$T$4),(($B$13*$T$3)*$C$45),(($B$13*($F$13+$T$4)*$C$45))),0)+IF($H$14="Y",IF($T$3&gt;($F$14+$T$4),(($B$14*$T$3)*$C$46),(($B$14*($F$14+$T$4)*$C$46))),0)+IF($H$15="Y",IF($T$3&gt;($F$15+$T$4),(($B$15*$T$3)*$C$47),(($B$15*($F$15+$T$4)*$C$47))),0)+IF($H$16="Y",IF($T$3&gt;($F$16+$T$4),(($B$16*$T$3)*$C$48),(($B$16*($F$16+$T$4)*$C$48))),0)+IF($H$17="Y",IF($T$3&gt;($F$17+$T$4),(($B$17*$T$3)*$C$49),(($B$17*($F$17+$T$4)*$C$49))),0)</f>
        <v>1875.0000000000002</v>
      </c>
      <c r="BY13" s="60">
        <f>IF($H$13="Y",IF($T$3&gt;($F$13+$T$4),(($B$13*$T$3)*$E$45),(($B$13*($F$13+$T$4)*$E$45))),0)+IF($H$14="Y",IF($T$3&gt;($F$14+$T$4),(($B$14*$T$3)*$E$46),(($B$14*($F$14+$T$4)*$E$46))),0)+IF($H$15="Y",IF($T$3&gt;($F$15+$T$4),(($B$15*$T$3)*$E$47),(($B$15*($F$15+$T$4)*$E$47))),0)+IF($H$16="Y",IF($T$3&gt;($F$16+$T$4),(($B$16*$T$3)*$E$48),(($B$16*($F$16+$T$4)*$E$48))),0)+IF($H$17="Y",IF($T$3&gt;($F$17+$T$4),(($B$17*$T$3)*$E$49),(($B$17*($F$17+$T$4)*$E$49))),0)</f>
        <v>1500.0000000000002</v>
      </c>
      <c r="BZ13" s="60">
        <f>IF($H$13="Y",IF($T$3&gt;($F$13+$T$4),(($B$13*$T$3)*$G$45),(($B$13*($F$13+$T$4)*$G$45))),0)+IF($H$14="Y",IF($T$3&gt;($F$14+$T$4),(($B$14*$T$3)*$G$46),(($B$14*($F$14+$T$4)*$G$46))),0)+IF($H$15="Y",IF($T$3&gt;($F$15+$T$4),(($B$15*$T$3)*$G$47),(($B$15*($F$15+$T$4)*$G$47))),0)+IF($H$16="Y",IF($T$3&gt;($F$16+$T$4),(($B$16*$T$3)*$G$48),(($B$16*($F$16+$T$4)*$G$48))),0)+IF($H$17="Y",IF($T$3&gt;($F$17+$T$4),(($B$17*$T$3)*$G$49),(($B$17*($F$17+$T$4)*$G$49))),0)</f>
        <v>375.00000000000006</v>
      </c>
      <c r="CA13" s="60">
        <f>IF($AE$3=1,BW13,0)</f>
        <v>0</v>
      </c>
      <c r="CB13" s="60">
        <f t="shared" ref="CB13" si="115">IF($AF$3=1,BX13,0)</f>
        <v>1875.0000000000002</v>
      </c>
      <c r="CC13" s="60">
        <f t="shared" ref="CC13" si="116">IF($AG$3=1,BY13,0)</f>
        <v>0</v>
      </c>
      <c r="CD13" s="60">
        <f t="shared" ref="CD13" si="117">IF($AH$3=1,BZ13,0)</f>
        <v>0</v>
      </c>
      <c r="CE13" s="60">
        <f>IF($AI$3=0,0,BW13+BX13)</f>
        <v>0</v>
      </c>
      <c r="CF13" s="60">
        <f>IF($AJ$3=0,0,BW13+BY13)</f>
        <v>0</v>
      </c>
      <c r="CG13" s="60">
        <f>IF($AK$3=0,0,BW13+BZ13)</f>
        <v>0</v>
      </c>
      <c r="CH13" s="60">
        <f>IF($AL$3=0,0,BX13+BY13)</f>
        <v>0</v>
      </c>
      <c r="CI13" s="60">
        <f>IF($AM$3=0,0,BX13+BZ13)</f>
        <v>0</v>
      </c>
      <c r="CJ13" s="60">
        <f>IF($AN$3=0,0,BY13+BZ13)</f>
        <v>1875.0000000000002</v>
      </c>
      <c r="CK13" s="61">
        <f t="shared" ref="CK13:CK18" si="118">SUM(CA13:CJ13)</f>
        <v>3750.0000000000005</v>
      </c>
      <c r="CL13" s="70"/>
      <c r="CM13" s="60">
        <f>IF($H$13="Y",IF($T$3&gt;($F$13+$T$4),(($B$13*$T$3)*$B$45),(($B$13*($F$13+$T$4)*$B$45))),0)+IF($H$14="Y",IF($T$3&gt;($F$14+$T$4),(($B$14*$T$3)*$B$46),(($B$14*($F$14+$T$4)*$B$46))),0)+IF($H$15="Y",IF($T$3&gt;($F$15+$T$4),(($B$15*$T$3)*$B$47),(($B$15*($F$15+$T$4)*$B$47))),0)+IF($H$16="Y",IF($T$3&gt;($F$16+$T$4),(($B$16*$T$3)*$B$48),(($B$16*($F$16+$T$4)*$B$48))),0)+IF($H$17="Y",IF($T$3&gt;($F$17+$T$4),(($B$17*$T$3)*$B$49),(($B$17*($F$17+$T$4)*$B$49))),0)</f>
        <v>3750.0000000000005</v>
      </c>
      <c r="CN13" s="60">
        <f>IF($H$13="Y",IF($T$3&gt;($F$13+$T$4),(($B$13*$T$3)*$C$45),(($B$13*($F$13+$T$4)*$C$45))),0)+IF($H$14="Y",IF($T$3&gt;($F$14+$T$4),(($B$14*$T$3)*$C$46),(($B$14*($F$14+$T$4)*$C$46))),0)+IF($H$15="Y",IF($T$3&gt;($F$15+$T$4),(($B$15*$T$3)*$C$47),(($B$15*($F$15+$T$4)*$C$47))),0)+IF($H$16="Y",IF($T$3&gt;($F$16+$T$4),(($B$16*$T$3)*$C$48),(($B$16*($F$16+$T$4)*$C$48))),0)+IF($H$17="Y",IF($T$3&gt;($F$17+$T$4),(($B$17*$T$3)*$C$49),(($B$17*($F$17+$T$4)*$C$49))),0)</f>
        <v>1875.0000000000002</v>
      </c>
      <c r="CO13" s="60">
        <f>IF($H$13="Y",IF($T$3&gt;($F$13+$T$4),(($B$13*$T$3)*$E$45),(($B$13*($F$13+$T$4)*$E$45))),0)+IF($H$14="Y",IF($T$3&gt;($F$14+$T$4),(($B$14*$T$3)*$E$46),(($B$14*($F$14+$T$4)*$E$46))),0)+IF($H$15="Y",IF($T$3&gt;($F$15+$T$4),(($B$15*$T$3)*$E$47),(($B$15*($F$15+$T$4)*$E$47))),0)+IF($H$16="Y",IF($T$3&gt;($F$16+$T$4),(($B$16*$T$3)*$E$48),(($B$16*($F$16+$T$4)*$E$48))),0)+IF($H$17="Y",IF($T$3&gt;($F$17+$T$4),(($B$17*$T$3)*$E$49),(($B$17*($F$17+$T$4)*$E$49))),0)</f>
        <v>1500.0000000000002</v>
      </c>
      <c r="CP13" s="60">
        <f>IF($H$13="Y",IF($T$3&gt;($F$13+$T$4),(($B$13*$T$3)*$G$45),(($B$13*($F$13+$T$4)*$G$45))),0)+IF($H$14="Y",IF($T$3&gt;($F$14+$T$4),(($B$14*$T$3)*$G$46),(($B$14*($F$14+$T$4)*$G$46))),0)+IF($H$15="Y",IF($T$3&gt;($F$15+$T$4),(($B$15*$T$3)*$G$47),(($B$15*($F$15+$T$4)*$G$47))),0)+IF($H$16="Y",IF($T$3&gt;($F$16+$T$4),(($B$16*$T$3)*$G$48),(($B$16*($F$16+$T$4)*$G$48))),0)+IF($H$17="Y",IF($T$3&gt;($F$17+$T$4),(($B$17*$T$3)*$G$49),(($B$17*($F$17+$T$4)*$G$49))),0)</f>
        <v>375.00000000000006</v>
      </c>
      <c r="CQ13" s="60">
        <f>IF($AE$3=1,CM13,0)</f>
        <v>0</v>
      </c>
      <c r="CR13" s="60">
        <f t="shared" ref="CR13" si="119">IF($AF$3=1,CN13,0)</f>
        <v>1875.0000000000002</v>
      </c>
      <c r="CS13" s="60">
        <f t="shared" ref="CS13" si="120">IF($AG$3=1,CO13,0)</f>
        <v>0</v>
      </c>
      <c r="CT13" s="60">
        <f t="shared" ref="CT13" si="121">IF($AH$3=1,CP13,0)</f>
        <v>0</v>
      </c>
      <c r="CU13" s="60">
        <f>IF($AI$3=0,0,CM13+CN13)</f>
        <v>0</v>
      </c>
      <c r="CV13" s="60">
        <f>IF($AJ$3=0,0,CM13+CO13)</f>
        <v>0</v>
      </c>
      <c r="CW13" s="60">
        <f>IF($AK$3=0,0,CM13+CP13)</f>
        <v>0</v>
      </c>
      <c r="CX13" s="60">
        <f>IF($AL$3=0,0,CN13+CO13)</f>
        <v>0</v>
      </c>
      <c r="CY13" s="60">
        <f>IF($AM$3=0,0,CN13+CP13)</f>
        <v>0</v>
      </c>
      <c r="CZ13" s="60">
        <f>IF($AN$3=0,0,CO13+CP13)</f>
        <v>1875.0000000000002</v>
      </c>
      <c r="DA13" s="61">
        <f t="shared" ref="DA13:DA16" si="122">SUM(CQ13:CZ13)</f>
        <v>3750.0000000000005</v>
      </c>
      <c r="DB13" s="70"/>
      <c r="DC13" s="60">
        <f>IF($H$13="Y",IF($T$3&gt;($F$13+$T$4),(($B$13*$T$3)*$B$45),(($B$13*($F$13+$T$4)*$B$45))),0)+IF($H$14="Y",IF($T$3&gt;($F$14+$T$4),(($B$14*$T$3)*$B$46),(($B$14*($F$14+$T$4)*$B$46))),0)+IF($H$15="Y",IF($T$3&gt;($F$15+$T$4),(($B$15*$T$3)*$B$47),(($B$15*($F$15+$T$4)*$B$47))),0)+IF($H$16="Y",IF($T$3&gt;($F$16+$T$4),(($B$16*$T$3)*$B$48),(($B$16*($F$16+$T$4)*$B$48))),0)+IF($H$17="Y",IF($T$3&gt;($F$17+$T$4),(($B$17*$T$3)*$B$49),(($B$17*($F$17+$T$4)*$B$49))),0)</f>
        <v>3750.0000000000005</v>
      </c>
      <c r="DD13" s="60">
        <f>IF($H$13="Y",IF($T$3&gt;($F$13+$T$4),(($B$13*$T$3)*$C$45),(($B$13*($F$13+$T$4)*$C$45))),0)+IF($H$14="Y",IF($T$3&gt;($F$14+$T$4),(($B$14*$T$3)*$C$46),(($B$14*($F$14+$T$4)*$C$46))),0)+IF($H$15="Y",IF($T$3&gt;($F$15+$T$4),(($B$15*$T$3)*$C$47),(($B$15*($F$15+$T$4)*$C$47))),0)+IF($H$16="Y",IF($T$3&gt;($F$16+$T$4),(($B$16*$T$3)*$C$48),(($B$16*($F$16+$T$4)*$C$48))),0)+IF($H$17="Y",IF($T$3&gt;($F$17+$T$4),(($B$17*$T$3)*$C$49),(($B$17*($F$17+$T$4)*$C$49))),0)</f>
        <v>1875.0000000000002</v>
      </c>
      <c r="DE13" s="60">
        <f>IF($H$13="Y",IF($T$3&gt;($F$13+$T$4),(($B$13*$T$3)*$E$45),(($B$13*($F$13+$T$4)*$E$45))),0)+IF($H$14="Y",IF($T$3&gt;($F$14+$T$4),(($B$14*$T$3)*$E$46),(($B$14*($F$14+$T$4)*$E$46))),0)+IF($H$15="Y",IF($T$3&gt;($F$15+$T$4),(($B$15*$T$3)*$E$47),(($B$15*($F$15+$T$4)*$E$47))),0)+IF($H$16="Y",IF($T$3&gt;($F$16+$T$4),(($B$16*$T$3)*$E$48),(($B$16*($F$16+$T$4)*$E$48))),0)+IF($H$17="Y",IF($T$3&gt;($F$17+$T$4),(($B$17*$T$3)*$E$49),(($B$17*($F$17+$T$4)*$E$49))),0)</f>
        <v>1500.0000000000002</v>
      </c>
      <c r="DF13" s="60">
        <f>IF($H$13="Y",IF($T$3&gt;($F$13+$T$4),(($B$13*$T$3)*$G$45),(($B$13*($F$13+$T$4)*$G$45))),0)+IF($H$14="Y",IF($T$3&gt;($F$14+$T$4),(($B$14*$T$3)*$G$46),(($B$14*($F$14+$T$4)*$G$46))),0)+IF($H$15="Y",IF($T$3&gt;($F$15+$T$4),(($B$15*$T$3)*$G$47),(($B$15*($F$15+$T$4)*$G$47))),0)+IF($H$16="Y",IF($T$3&gt;($F$16+$T$4),(($B$16*$T$3)*$G$48),(($B$16*($F$16+$T$4)*$G$48))),0)+IF($H$17="Y",IF($T$3&gt;($F$17+$T$4),(($B$17*$T$3)*$G$49),(($B$17*($F$17+$T$4)*$G$49))),0)</f>
        <v>375.00000000000006</v>
      </c>
      <c r="DG13" s="60">
        <f>IF($AE$3=1,DC13,0)</f>
        <v>0</v>
      </c>
      <c r="DH13" s="60">
        <f t="shared" ref="DH13" si="123">IF($AF$3=1,DD13,0)</f>
        <v>1875.0000000000002</v>
      </c>
      <c r="DI13" s="60">
        <f t="shared" ref="DI13" si="124">IF($AG$3=1,DE13,0)</f>
        <v>0</v>
      </c>
      <c r="DJ13" s="60">
        <f t="shared" ref="DJ13" si="125">IF($AH$3=1,DF13,0)</f>
        <v>0</v>
      </c>
      <c r="DK13" s="60">
        <f>IF($AI$3=0,0,DC13+DD13)</f>
        <v>0</v>
      </c>
      <c r="DL13" s="60">
        <f>IF($AJ$3=0,0,DC13+DE13)</f>
        <v>0</v>
      </c>
      <c r="DM13" s="60">
        <f>IF($AK$3=0,0,DC13+DF13)</f>
        <v>0</v>
      </c>
      <c r="DN13" s="60">
        <f>IF($AL$3=0,0,DD13+DE13)</f>
        <v>0</v>
      </c>
      <c r="DO13" s="60">
        <f>IF($AM$3=0,0,DD13+DF13)</f>
        <v>0</v>
      </c>
      <c r="DP13" s="60">
        <f>IF($AN$3=0,0,DE13+DF13)</f>
        <v>1875.0000000000002</v>
      </c>
      <c r="DQ13" s="61">
        <f t="shared" ref="DQ13:DQ18" si="126">SUM(DG13:DP13)</f>
        <v>3750.0000000000005</v>
      </c>
      <c r="DR13" s="63"/>
    </row>
    <row r="14" spans="1:122" x14ac:dyDescent="0.3">
      <c r="A14" s="123" t="s">
        <v>134</v>
      </c>
      <c r="B14" s="43">
        <v>200000</v>
      </c>
      <c r="C14" s="116">
        <v>10</v>
      </c>
      <c r="D14" s="157">
        <v>5</v>
      </c>
      <c r="E14" s="157"/>
      <c r="F14" s="168">
        <v>0.1</v>
      </c>
      <c r="G14" s="168"/>
      <c r="H14" s="169" t="s">
        <v>25</v>
      </c>
      <c r="I14" s="170"/>
      <c r="J14" s="68"/>
      <c r="K14" s="68"/>
      <c r="L14" s="68"/>
      <c r="M14" s="68"/>
      <c r="N14" s="68"/>
      <c r="O14" s="68"/>
      <c r="P14" s="68"/>
      <c r="Q14" s="68"/>
      <c r="Z14" s="69" t="s">
        <v>83</v>
      </c>
      <c r="AA14" s="71">
        <f>IF(AND($B$41="",$B$71=""),0,IF($G$55="Y",IF($E$55="Y",($B$55*$T$3*$B$75),($B$55*$H$55*$B$75)),0)+IF($G$56="Y",IF($E$56="Y",($B$56*$T$3*$B$76),($B$56*$H$56*$B$76)),0)+IF($G$57="Y",IF($E$57="Y",($B$57*$T$3*$B$77),($B$57*$H$57*$B$77)),0)+IF($G$58="Y",IF($E$58="Y",($B$58*$T$3*$B$78),($B$58*$H$58*$B$78)),0))</f>
        <v>14282.814</v>
      </c>
      <c r="AB14" s="71">
        <f>IF(AND($C$41="",$C$71=""),0,IF($G$55="Y",IF($E$55="Y",($B$55*$T$3*$C$75),($B$55*$H$55*$C$75)),0)+IF($G$56="Y",IF($E$56="Y",($B$56*$T$3*$C$76),($B$56*$H$56*$C$76)),0)+IF($G$57="Y",IF($E$57="Y",($B$57*$T$3*$C$77),($B$57*$H$57*$C$77)),0)+IF($G$58="Y",IF($E$58="Y",($B$58*$T$3*$C$78),($B$58*$H$58*$C$78)),0))</f>
        <v>2856.5628000000002</v>
      </c>
      <c r="AC14" s="71">
        <f>IF(AND($E$41="",$E$71=""),0,IF($G$55="Y",IF($E$55="Y",($B$55*$T$3*$E$75),($B$55*$H$55*$E$75)),0)+IF($G$56="Y",IF($E$56="Y",($B$56*$T$3*$E$76),($B$56*$H$56*$E$76)),0)+IF($G$57="Y",IF($E$57="Y",($B$57*$T$3*$E$77),($B$57*$H$57*$E$77)),0)+IF($G$58="Y",IF($E$58="Y",($B$58*$T$3*$E$78),($B$58*$H$58*$E$78)),0))</f>
        <v>5713.1256000000003</v>
      </c>
      <c r="AD14" s="71">
        <f>IF(AND($G$41="",$G$71=""),0,IF($G$55="Y",IF($E$55="Y",($B$55*$T$3*$G$75),($B$55*$H$55*$G$75)),0)+IF($G$56="Y",IF($E$56="Y",($B$56*$T$3*$G$76),($B$56*$H$56*$G$76)),0)+IF($G$57="Y",IF($E$57="Y",($B$57*$T$3*$G$77),($B$57*$H$57*$G$77)),0)+IF($G$58="Y",IF($E$58="Y",($B$58*$T$3*$G$78),($B$58*$H$58*$G$78)),0))</f>
        <v>5713.1256000000003</v>
      </c>
      <c r="AE14" s="60">
        <f>IF($AE$3=1,AA14,0)</f>
        <v>0</v>
      </c>
      <c r="AF14" s="60">
        <f>IF($AF$3=1,AB14,0)</f>
        <v>2856.5628000000002</v>
      </c>
      <c r="AG14" s="60">
        <f>IF($AG$3=1,AC14,0)</f>
        <v>0</v>
      </c>
      <c r="AH14" s="60">
        <f>IF($AH$3=1,AD14,0)</f>
        <v>0</v>
      </c>
      <c r="AI14" s="60">
        <f>IF($AI$3=0,0,AA14+AB14)</f>
        <v>0</v>
      </c>
      <c r="AJ14" s="60">
        <f>IF($AJ$3=0,0,AA14+AC14)</f>
        <v>0</v>
      </c>
      <c r="AK14" s="60">
        <f>IF($AK$3=0,0,AA14+AD14)</f>
        <v>0</v>
      </c>
      <c r="AL14" s="60">
        <f>IF($AL$3=0,0,AB14+AC14)</f>
        <v>0</v>
      </c>
      <c r="AM14" s="60">
        <f>IF($AM$3=0,0,AB14+AD14)</f>
        <v>0</v>
      </c>
      <c r="AN14" s="60">
        <f>IF($AN$3=0,0,AC14+AD14)</f>
        <v>11426.251200000001</v>
      </c>
      <c r="AO14" s="61">
        <f t="shared" ref="AO14:AO18" si="127">SUM(AE14:AN14)</f>
        <v>14282.814</v>
      </c>
      <c r="AP14" s="70"/>
      <c r="AQ14" s="71">
        <f>IF(AND($B$41="",$B$71=""),0,IF($G$55="Y",IF($E$55="Y",($B$55*$T$3*$B$75),($B$55*$H$55*$B$75)),0)+IF($G$56="Y",IF($E$56="Y",($B$56*$T$3*$B$76),($B$56*$H$56*$B$76)),0)+IF($G$57="Y",IF($E$57="Y",($B$57*$T$3*$B$77),($B$57*$H$57*$B$77)),0)+IF($G$58="Y",IF($E$58="Y",($B$58*$T$3*$B$78),($B$58*$H$58*$B$78)),0))</f>
        <v>14282.814</v>
      </c>
      <c r="AR14" s="71">
        <f>IF(AND($C$41="",$C$71=""),0,IF($G$55="Y",IF($E$55="Y",($B$55*$T$3*$C$75),($B$55*$H$55*$C$75)),0)+IF($G$56="Y",IF($E$56="Y",($B$56*$T$3*$C$76),($B$56*$H$56*$C$76)),0)+IF($G$57="Y",IF($E$57="Y",($B$57*$T$3*$C$77),($B$57*$H$57*$C$77)),0)+IF($G$58="Y",IF($E$58="Y",($B$58*$T$3*$C$78),($B$58*$H$58*$C$78)),0))</f>
        <v>2856.5628000000002</v>
      </c>
      <c r="AS14" s="71">
        <f>IF(AND($E$41="",$E$71=""),0,IF($G$55="Y",IF($E$55="Y",($B$55*$T$3*$E$75),($B$55*$H$55*$E$75)),0)+IF($G$56="Y",IF($E$56="Y",($B$56*$T$3*$E$76),($B$56*$H$56*$E$76)),0)+IF($G$57="Y",IF($E$57="Y",($B$57*$T$3*$E$77),($B$57*$H$57*$E$77)),0)+IF($G$58="Y",IF($E$58="Y",($B$58*$T$3*$E$78),($B$58*$H$58*$E$78)),0))</f>
        <v>5713.1256000000003</v>
      </c>
      <c r="AT14" s="71">
        <f>IF(AND($G$41="",$G$71=""),0,IF($G$55="Y",IF($E$55="Y",($B$55*$T$3*$G$75),($B$55*$H$55*$G$75)),0)+IF($G$56="Y",IF($E$56="Y",($B$56*$T$3*$G$76),($B$56*$H$56*$G$76)),0)+IF($G$57="Y",IF($E$57="Y",($B$57*$T$3*$G$77),($B$57*$H$57*$G$77)),0)+IF($G$58="Y",IF($E$58="Y",($B$58*$T$3*$G$78),($B$58*$H$58*$G$78)),0))</f>
        <v>5713.1256000000003</v>
      </c>
      <c r="AU14" s="60">
        <f>IF($AE$3=1,AQ14,0)</f>
        <v>0</v>
      </c>
      <c r="AV14" s="60">
        <f>IF($AF$3=1,AR14,0)</f>
        <v>2856.5628000000002</v>
      </c>
      <c r="AW14" s="60">
        <f>IF($AG$3=1,AS14,0)</f>
        <v>0</v>
      </c>
      <c r="AX14" s="60">
        <f>IF($AH$3=1,AT14,0)</f>
        <v>0</v>
      </c>
      <c r="AY14" s="60">
        <f>IF($AI$3=0,0,AQ14+AR14)</f>
        <v>0</v>
      </c>
      <c r="AZ14" s="60">
        <f>IF($AJ$3=0,0,AQ14+AS14)</f>
        <v>0</v>
      </c>
      <c r="BA14" s="60">
        <f>IF($AK$3=0,0,AQ14+AT14)</f>
        <v>0</v>
      </c>
      <c r="BB14" s="60">
        <f>IF($AL$3=0,0,AR14+AS14)</f>
        <v>0</v>
      </c>
      <c r="BC14" s="60">
        <f>IF($AM$3=0,0,AR14+AT14)</f>
        <v>0</v>
      </c>
      <c r="BD14" s="60">
        <f>IF($AN$3=0,0,AS14+AT14)</f>
        <v>11426.251200000001</v>
      </c>
      <c r="BE14" s="61">
        <f t="shared" si="110"/>
        <v>14282.814</v>
      </c>
      <c r="BF14" s="70"/>
      <c r="BG14" s="71">
        <f>IF(AND($B$41="",$B$71=""),0,IF($G$55="Y",IF($E$55="Y",($B$55*$T$3*$B$75),($B$55*$H$55*$B$75)),0)+IF($G$56="Y",IF($E$56="Y",($B$56*$T$3*$B$76),($B$56*$H$56*$B$76)),0)+IF($G$57="Y",IF($E$57="Y",($B$57*$T$3*$B$77),($B$57*$H$57*$B$77)),0)+IF($G$58="Y",IF($E$58="Y",($B$58*$T$3*$B$78),($B$58*$H$58*$B$78)),0))</f>
        <v>14282.814</v>
      </c>
      <c r="BH14" s="71">
        <f>IF(AND($C$41="",$C$71=""),0,IF($G$55="Y",IF($E$55="Y",($B$55*$T$3*$C$75),($B$55*$H$55*$C$75)),0)+IF($G$56="Y",IF($E$56="Y",($B$56*$T$3*$C$76),($B$56*$H$56*$C$76)),0)+IF($G$57="Y",IF($E$57="Y",($B$57*$T$3*$C$77),($B$57*$H$57*$C$77)),0)+IF($G$58="Y",IF($E$58="Y",($B$58*$T$3*$C$78),($B$58*$H$58*$C$78)),0))</f>
        <v>2856.5628000000002</v>
      </c>
      <c r="BI14" s="71">
        <f>IF(AND($E$41="",$E$71=""),0,IF($G$55="Y",IF($E$55="Y",($B$55*$T$3*$E$75),($B$55*$H$55*$E$75)),0)+IF($G$56="Y",IF($E$56="Y",($B$56*$T$3*$E$76),($B$56*$H$56*$E$76)),0)+IF($G$57="Y",IF($E$57="Y",($B$57*$T$3*$E$77),($B$57*$H$57*$E$77)),0)+IF($G$58="Y",IF($E$58="Y",($B$58*$T$3*$E$78),($B$58*$H$58*$E$78)),0))</f>
        <v>5713.1256000000003</v>
      </c>
      <c r="BJ14" s="71">
        <f>IF(AND($G$41="",$G$71=""),0,IF($G$55="Y",IF($E$55="Y",($B$55*$T$3*$G$75),($B$55*$H$55*$G$75)),0)+IF($G$56="Y",IF($E$56="Y",($B$56*$T$3*$G$76),($B$56*$H$56*$G$76)),0)+IF($G$57="Y",IF($E$57="Y",($B$57*$T$3*$G$77),($B$57*$H$57*$G$77)),0)+IF($G$58="Y",IF($E$58="Y",($B$58*$T$3*$G$78),($B$58*$H$58*$G$78)),0))</f>
        <v>5713.1256000000003</v>
      </c>
      <c r="BK14" s="60">
        <f>IF($AE$3=1,BG14,0)</f>
        <v>0</v>
      </c>
      <c r="BL14" s="60">
        <f>IF($AF$3=1,BH14,0)</f>
        <v>2856.5628000000002</v>
      </c>
      <c r="BM14" s="60">
        <f>IF($AG$3=1,BI14,0)</f>
        <v>0</v>
      </c>
      <c r="BN14" s="60">
        <f>IF($AH$3=1,BJ14,0)</f>
        <v>0</v>
      </c>
      <c r="BO14" s="60">
        <f>IF($AI$3=0,0,BG14+BH14)</f>
        <v>0</v>
      </c>
      <c r="BP14" s="60">
        <f>IF($AJ$3=0,0,BG14+BI14)</f>
        <v>0</v>
      </c>
      <c r="BQ14" s="60">
        <f>IF($AK$3=0,0,BG14+BJ14)</f>
        <v>0</v>
      </c>
      <c r="BR14" s="60">
        <f>IF($AL$3=0,0,BH14+BI14)</f>
        <v>0</v>
      </c>
      <c r="BS14" s="60">
        <f>IF($AM$3=0,0,BH14+BJ14)</f>
        <v>0</v>
      </c>
      <c r="BT14" s="60">
        <f>IF($AN$3=0,0,BI14+BJ14)</f>
        <v>11426.251200000001</v>
      </c>
      <c r="BU14" s="61">
        <f t="shared" si="114"/>
        <v>14282.814</v>
      </c>
      <c r="BV14" s="70"/>
      <c r="BW14" s="71">
        <f>IF(AND($B$41="",$B$71=""),0,IF($G$55="Y",IF($E$55="Y",($B$55*$T$3*$B$75),($B$55*$H$55*$B$75)),0)+IF($G$56="Y",IF($E$56="Y",($B$56*$T$3*$B$76),($B$56*$H$56*$B$76)),0)+IF($G$57="Y",IF($E$57="Y",($B$57*$T$3*$B$77),($B$57*$H$57*$B$77)),0)+IF($G$58="Y",IF($E$58="Y",($B$58*$T$3*$B$78),($B$58*$H$58*$B$78)),0))</f>
        <v>14282.814</v>
      </c>
      <c r="BX14" s="71">
        <f>IF(AND($C$41="",$C$71=""),0,IF($G$55="Y",IF($E$55="Y",($B$55*$T$3*$C$75),($B$55*$H$55*$C$75)),0)+IF($G$56="Y",IF($E$56="Y",($B$56*$T$3*$C$76),($B$56*$H$56*$C$76)),0)+IF($G$57="Y",IF($E$57="Y",($B$57*$T$3*$C$77),($B$57*$H$57*$C$77)),0)+IF($G$58="Y",IF($E$58="Y",($B$58*$T$3*$C$78),($B$58*$H$58*$C$78)),0))</f>
        <v>2856.5628000000002</v>
      </c>
      <c r="BY14" s="71">
        <f>IF(AND($E$41="",$E$71=""),0,IF($G$55="Y",IF($E$55="Y",($B$55*$T$3*$E$75),($B$55*$H$55*$E$75)),0)+IF($G$56="Y",IF($E$56="Y",($B$56*$T$3*$E$76),($B$56*$H$56*$E$76)),0)+IF($G$57="Y",IF($E$57="Y",($B$57*$T$3*$E$77),($B$57*$H$57*$E$77)),0)+IF($G$58="Y",IF($E$58="Y",($B$58*$T$3*$E$78),($B$58*$H$58*$E$78)),0))</f>
        <v>5713.1256000000003</v>
      </c>
      <c r="BZ14" s="71">
        <f>IF(AND($G$41="",$G$71=""),0,IF($G$55="Y",IF($E$55="Y",($B$55*$T$3*$G$75),($B$55*$H$55*$G$75)),0)+IF($G$56="Y",IF($E$56="Y",($B$56*$T$3*$G$76),($B$56*$H$56*$G$76)),0)+IF($G$57="Y",IF($E$57="Y",($B$57*$T$3*$G$77),($B$57*$H$57*$G$77)),0)+IF($G$58="Y",IF($E$58="Y",($B$58*$T$3*$G$78),($B$58*$H$58*$G$78)),0))</f>
        <v>5713.1256000000003</v>
      </c>
      <c r="CA14" s="60">
        <f>IF($AE$3=1,BW14,0)</f>
        <v>0</v>
      </c>
      <c r="CB14" s="60">
        <f>IF($AF$3=1,BX14,0)</f>
        <v>2856.5628000000002</v>
      </c>
      <c r="CC14" s="60">
        <f>IF($AG$3=1,BY14,0)</f>
        <v>0</v>
      </c>
      <c r="CD14" s="60">
        <f>IF($AH$3=1,BZ14,0)</f>
        <v>0</v>
      </c>
      <c r="CE14" s="60">
        <f>IF($AI$3=0,0,BW14+BX14)</f>
        <v>0</v>
      </c>
      <c r="CF14" s="60">
        <f>IF($AJ$3=0,0,BW14+BY14)</f>
        <v>0</v>
      </c>
      <c r="CG14" s="60">
        <f>IF($AK$3=0,0,BW14+BZ14)</f>
        <v>0</v>
      </c>
      <c r="CH14" s="60">
        <f>IF($AL$3=0,0,BX14+BY14)</f>
        <v>0</v>
      </c>
      <c r="CI14" s="60">
        <f>IF($AM$3=0,0,BX14+BZ14)</f>
        <v>0</v>
      </c>
      <c r="CJ14" s="60">
        <f>IF($AN$3=0,0,BY14+BZ14)</f>
        <v>11426.251200000001</v>
      </c>
      <c r="CK14" s="61">
        <f t="shared" si="118"/>
        <v>14282.814</v>
      </c>
      <c r="CL14" s="70"/>
      <c r="CM14" s="71">
        <f>IF(AND($B$41="",$B$71=""),0,IF($G$55="Y",IF($E$55="Y",($B$55*$T$3*$B$75),($B$55*$H$55*$B$75)),0)+IF($G$56="Y",IF($E$56="Y",($B$56*$T$3*$B$76),($B$56*$H$56*$B$76)),0)+IF($G$57="Y",IF($E$57="Y",($B$57*$T$3*$B$77),($B$57*$H$57*$B$77)),0)+IF($G$58="Y",IF($E$58="Y",($B$58*$T$3*$B$78),($B$58*$H$58*$B$78)),0))</f>
        <v>14282.814</v>
      </c>
      <c r="CN14" s="71">
        <f>IF(AND($C$41="",$C$71=""),0,IF($G$55="Y",IF($E$55="Y",($B$55*$T$3*$C$75),($B$55*$H$55*$C$75)),0)+IF($G$56="Y",IF($E$56="Y",($B$56*$T$3*$C$76),($B$56*$H$56*$C$76)),0)+IF($G$57="Y",IF($E$57="Y",($B$57*$T$3*$C$77),($B$57*$H$57*$C$77)),0)+IF($G$58="Y",IF($E$58="Y",($B$58*$T$3*$C$78),($B$58*$H$58*$C$78)),0))</f>
        <v>2856.5628000000002</v>
      </c>
      <c r="CO14" s="71">
        <f>IF(AND($E$41="",$E$71=""),0,IF($G$55="Y",IF($E$55="Y",($B$55*$T$3*$E$75),($B$55*$H$55*$E$75)),0)+IF($G$56="Y",IF($E$56="Y",($B$56*$T$3*$E$76),($B$56*$H$56*$E$76)),0)+IF($G$57="Y",IF($E$57="Y",($B$57*$T$3*$E$77),($B$57*$H$57*$E$77)),0)+IF($G$58="Y",IF($E$58="Y",($B$58*$T$3*$E$78),($B$58*$H$58*$E$78)),0))</f>
        <v>5713.1256000000003</v>
      </c>
      <c r="CP14" s="71">
        <f>IF(AND($G$41="",$G$71=""),0,IF($G$55="Y",IF($E$55="Y",($B$55*$T$3*$G$75),($B$55*$H$55*$G$75)),0)+IF($G$56="Y",IF($E$56="Y",($B$56*$T$3*$G$76),($B$56*$H$56*$G$76)),0)+IF($G$57="Y",IF($E$57="Y",($B$57*$T$3*$G$77),($B$57*$H$57*$G$77)),0)+IF($G$58="Y",IF($E$58="Y",($B$58*$T$3*$G$78),($B$58*$H$58*$G$78)),0))</f>
        <v>5713.1256000000003</v>
      </c>
      <c r="CQ14" s="60">
        <f>IF($AE$3=1,CM14,0)</f>
        <v>0</v>
      </c>
      <c r="CR14" s="60">
        <f>IF($AF$3=1,CN14,0)</f>
        <v>2856.5628000000002</v>
      </c>
      <c r="CS14" s="60">
        <f>IF($AG$3=1,CO14,0)</f>
        <v>0</v>
      </c>
      <c r="CT14" s="60">
        <f>IF($AH$3=1,CP14,0)</f>
        <v>0</v>
      </c>
      <c r="CU14" s="60">
        <f>IF($AI$3=0,0,CM14+CN14)</f>
        <v>0</v>
      </c>
      <c r="CV14" s="60">
        <f>IF($AJ$3=0,0,CM14+CO14)</f>
        <v>0</v>
      </c>
      <c r="CW14" s="60">
        <f>IF($AK$3=0,0,CM14+CP14)</f>
        <v>0</v>
      </c>
      <c r="CX14" s="60">
        <f>IF($AL$3=0,0,CN14+CO14)</f>
        <v>0</v>
      </c>
      <c r="CY14" s="60">
        <f>IF($AM$3=0,0,CN14+CP14)</f>
        <v>0</v>
      </c>
      <c r="CZ14" s="60">
        <f>IF($AN$3=0,0,CO14+CP14)</f>
        <v>11426.251200000001</v>
      </c>
      <c r="DA14" s="61">
        <f t="shared" si="122"/>
        <v>14282.814</v>
      </c>
      <c r="DB14" s="70"/>
      <c r="DC14" s="71">
        <f>IF(AND($B$41="",$B$71=""),0,IF($G$55="Y",IF($E$55="Y",($B$55*$T$3*$B$75),($B$55*$H$55*$B$75)),0)+IF($G$56="Y",IF($E$56="Y",($B$56*$T$3*$B$76),($B$56*$H$56*$B$76)),0)+IF($G$57="Y",IF($E$57="Y",($B$57*$T$3*$B$77),($B$57*$H$57*$B$77)),0)+IF($G$58="Y",IF($E$58="Y",($B$58*$T$3*$B$78),($B$58*$H$58*$B$78)),0))</f>
        <v>14282.814</v>
      </c>
      <c r="DD14" s="71">
        <f>IF(AND($C$41="",$C$71=""),0,IF($G$55="Y",IF($E$55="Y",($B$55*$T$3*$C$75),($B$55*$H$55*$C$75)),0)+IF($G$56="Y",IF($E$56="Y",($B$56*$T$3*$C$76),($B$56*$H$56*$C$76)),0)+IF($G$57="Y",IF($E$57="Y",($B$57*$T$3*$C$77),($B$57*$H$57*$C$77)),0)+IF($G$58="Y",IF($E$58="Y",($B$58*$T$3*$C$78),($B$58*$H$58*$C$78)),0))</f>
        <v>2856.5628000000002</v>
      </c>
      <c r="DE14" s="71">
        <f>IF(AND($E$41="",$E$71=""),0,IF($G$55="Y",IF($E$55="Y",($B$55*$T$3*$E$75),($B$55*$H$55*$E$75)),0)+IF($G$56="Y",IF($E$56="Y",($B$56*$T$3*$E$76),($B$56*$H$56*$E$76)),0)+IF($G$57="Y",IF($E$57="Y",($B$57*$T$3*$E$77),($B$57*$H$57*$E$77)),0)+IF($G$58="Y",IF($E$58="Y",($B$58*$T$3*$E$78),($B$58*$H$58*$E$78)),0))</f>
        <v>5713.1256000000003</v>
      </c>
      <c r="DF14" s="71">
        <f>IF(AND($G$41="",$G$71=""),0,IF($G$55="Y",IF($E$55="Y",($B$55*$T$3*$G$75),($B$55*$H$55*$G$75)),0)+IF($G$56="Y",IF($E$56="Y",($B$56*$T$3*$G$76),($B$56*$H$56*$G$76)),0)+IF($G$57="Y",IF($E$57="Y",($B$57*$T$3*$G$77),($B$57*$H$57*$G$77)),0)+IF($G$58="Y",IF($E$58="Y",($B$58*$T$3*$G$78),($B$58*$H$58*$G$78)),0))</f>
        <v>5713.1256000000003</v>
      </c>
      <c r="DG14" s="60">
        <f>IF($AE$3=1,DC14,0)</f>
        <v>0</v>
      </c>
      <c r="DH14" s="60">
        <f>IF($AF$3=1,DD14,0)</f>
        <v>2856.5628000000002</v>
      </c>
      <c r="DI14" s="60">
        <f>IF($AG$3=1,DE14,0)</f>
        <v>0</v>
      </c>
      <c r="DJ14" s="60">
        <f>IF($AH$3=1,DF14,0)</f>
        <v>0</v>
      </c>
      <c r="DK14" s="60">
        <f>IF($AI$3=0,0,DC14+DD14)</f>
        <v>0</v>
      </c>
      <c r="DL14" s="60">
        <f>IF($AJ$3=0,0,DC14+DE14)</f>
        <v>0</v>
      </c>
      <c r="DM14" s="60">
        <f>IF($AK$3=0,0,DC14+DF14)</f>
        <v>0</v>
      </c>
      <c r="DN14" s="60">
        <f>IF($AL$3=0,0,DD14+DE14)</f>
        <v>0</v>
      </c>
      <c r="DO14" s="60">
        <f>IF($AM$3=0,0,DD14+DF14)</f>
        <v>0</v>
      </c>
      <c r="DP14" s="60">
        <f>IF($AN$3=0,0,DE14+DF14)</f>
        <v>11426.251200000001</v>
      </c>
      <c r="DQ14" s="61">
        <f t="shared" si="126"/>
        <v>14282.814</v>
      </c>
      <c r="DR14" s="63"/>
    </row>
    <row r="15" spans="1:122" x14ac:dyDescent="0.3">
      <c r="A15" s="123" t="s">
        <v>135</v>
      </c>
      <c r="B15" s="43">
        <v>300000</v>
      </c>
      <c r="C15" s="116">
        <v>20</v>
      </c>
      <c r="D15" s="157">
        <v>7</v>
      </c>
      <c r="E15" s="157"/>
      <c r="F15" s="168">
        <v>7.0000000000000007E-2</v>
      </c>
      <c r="G15" s="168"/>
      <c r="H15" s="169" t="s">
        <v>26</v>
      </c>
      <c r="I15" s="170"/>
      <c r="J15" s="68"/>
      <c r="K15" s="68"/>
      <c r="L15" s="68"/>
      <c r="M15" s="68"/>
      <c r="N15" s="68"/>
      <c r="O15" s="68"/>
      <c r="P15" s="68"/>
      <c r="Q15" s="68"/>
      <c r="Z15" s="69" t="s">
        <v>28</v>
      </c>
      <c r="AA15" s="71">
        <f t="shared" ref="AA15:AN15" si="128">AA$13+AA$14</f>
        <v>18032.814000000002</v>
      </c>
      <c r="AB15" s="71">
        <f t="shared" si="128"/>
        <v>4731.5628000000006</v>
      </c>
      <c r="AC15" s="71">
        <f t="shared" si="128"/>
        <v>7213.1256000000003</v>
      </c>
      <c r="AD15" s="71">
        <f t="shared" si="128"/>
        <v>6088.1256000000003</v>
      </c>
      <c r="AE15" s="71">
        <f t="shared" si="128"/>
        <v>0</v>
      </c>
      <c r="AF15" s="71">
        <f t="shared" si="128"/>
        <v>4731.5628000000006</v>
      </c>
      <c r="AG15" s="71">
        <f t="shared" si="128"/>
        <v>0</v>
      </c>
      <c r="AH15" s="71">
        <f t="shared" si="128"/>
        <v>0</v>
      </c>
      <c r="AI15" s="71">
        <f t="shared" si="128"/>
        <v>0</v>
      </c>
      <c r="AJ15" s="71">
        <f t="shared" si="128"/>
        <v>0</v>
      </c>
      <c r="AK15" s="71">
        <f t="shared" si="128"/>
        <v>0</v>
      </c>
      <c r="AL15" s="71">
        <f t="shared" si="128"/>
        <v>0</v>
      </c>
      <c r="AM15" s="71">
        <f t="shared" si="128"/>
        <v>0</v>
      </c>
      <c r="AN15" s="71">
        <f t="shared" si="128"/>
        <v>13301.251200000001</v>
      </c>
      <c r="AO15" s="61">
        <f t="shared" si="127"/>
        <v>18032.814000000002</v>
      </c>
      <c r="AP15" s="70"/>
      <c r="AQ15" s="71">
        <f t="shared" ref="AQ15:BD15" si="129">AQ$13+AQ$14</f>
        <v>18032.814000000002</v>
      </c>
      <c r="AR15" s="71">
        <f t="shared" si="129"/>
        <v>4731.5628000000006</v>
      </c>
      <c r="AS15" s="71">
        <f t="shared" si="129"/>
        <v>7213.1256000000003</v>
      </c>
      <c r="AT15" s="71">
        <f t="shared" si="129"/>
        <v>6088.1256000000003</v>
      </c>
      <c r="AU15" s="71">
        <f t="shared" si="129"/>
        <v>0</v>
      </c>
      <c r="AV15" s="71">
        <f t="shared" si="129"/>
        <v>4731.5628000000006</v>
      </c>
      <c r="AW15" s="71">
        <f t="shared" si="129"/>
        <v>0</v>
      </c>
      <c r="AX15" s="71">
        <f t="shared" si="129"/>
        <v>0</v>
      </c>
      <c r="AY15" s="71">
        <f t="shared" si="129"/>
        <v>0</v>
      </c>
      <c r="AZ15" s="71">
        <f t="shared" si="129"/>
        <v>0</v>
      </c>
      <c r="BA15" s="71">
        <f t="shared" si="129"/>
        <v>0</v>
      </c>
      <c r="BB15" s="71">
        <f t="shared" si="129"/>
        <v>0</v>
      </c>
      <c r="BC15" s="71">
        <f t="shared" si="129"/>
        <v>0</v>
      </c>
      <c r="BD15" s="71">
        <f t="shared" si="129"/>
        <v>13301.251200000001</v>
      </c>
      <c r="BE15" s="61">
        <f t="shared" si="110"/>
        <v>18032.814000000002</v>
      </c>
      <c r="BF15" s="70"/>
      <c r="BG15" s="71">
        <f t="shared" ref="BG15:BT15" si="130">BG$13+BG$14</f>
        <v>18032.814000000002</v>
      </c>
      <c r="BH15" s="71">
        <f t="shared" si="130"/>
        <v>4731.5628000000006</v>
      </c>
      <c r="BI15" s="71">
        <f t="shared" si="130"/>
        <v>7213.1256000000003</v>
      </c>
      <c r="BJ15" s="71">
        <f t="shared" si="130"/>
        <v>6088.1256000000003</v>
      </c>
      <c r="BK15" s="71">
        <f t="shared" si="130"/>
        <v>0</v>
      </c>
      <c r="BL15" s="71">
        <f t="shared" si="130"/>
        <v>4731.5628000000006</v>
      </c>
      <c r="BM15" s="71">
        <f t="shared" si="130"/>
        <v>0</v>
      </c>
      <c r="BN15" s="71">
        <f t="shared" si="130"/>
        <v>0</v>
      </c>
      <c r="BO15" s="71">
        <f t="shared" si="130"/>
        <v>0</v>
      </c>
      <c r="BP15" s="71">
        <f t="shared" si="130"/>
        <v>0</v>
      </c>
      <c r="BQ15" s="71">
        <f t="shared" si="130"/>
        <v>0</v>
      </c>
      <c r="BR15" s="71">
        <f t="shared" si="130"/>
        <v>0</v>
      </c>
      <c r="BS15" s="71">
        <f t="shared" si="130"/>
        <v>0</v>
      </c>
      <c r="BT15" s="71">
        <f t="shared" si="130"/>
        <v>13301.251200000001</v>
      </c>
      <c r="BU15" s="61">
        <f t="shared" si="114"/>
        <v>18032.814000000002</v>
      </c>
      <c r="BV15" s="70"/>
      <c r="BW15" s="71">
        <f t="shared" ref="BW15:CJ15" si="131">BW$13+BW$14</f>
        <v>18032.814000000002</v>
      </c>
      <c r="BX15" s="71">
        <f t="shared" si="131"/>
        <v>4731.5628000000006</v>
      </c>
      <c r="BY15" s="71">
        <f t="shared" si="131"/>
        <v>7213.1256000000003</v>
      </c>
      <c r="BZ15" s="71">
        <f t="shared" si="131"/>
        <v>6088.1256000000003</v>
      </c>
      <c r="CA15" s="71">
        <f t="shared" si="131"/>
        <v>0</v>
      </c>
      <c r="CB15" s="71">
        <f t="shared" si="131"/>
        <v>4731.5628000000006</v>
      </c>
      <c r="CC15" s="71">
        <f t="shared" si="131"/>
        <v>0</v>
      </c>
      <c r="CD15" s="71">
        <f t="shared" si="131"/>
        <v>0</v>
      </c>
      <c r="CE15" s="71">
        <f t="shared" si="131"/>
        <v>0</v>
      </c>
      <c r="CF15" s="71">
        <f t="shared" si="131"/>
        <v>0</v>
      </c>
      <c r="CG15" s="71">
        <f t="shared" si="131"/>
        <v>0</v>
      </c>
      <c r="CH15" s="71">
        <f t="shared" si="131"/>
        <v>0</v>
      </c>
      <c r="CI15" s="71">
        <f t="shared" si="131"/>
        <v>0</v>
      </c>
      <c r="CJ15" s="71">
        <f t="shared" si="131"/>
        <v>13301.251200000001</v>
      </c>
      <c r="CK15" s="61">
        <f t="shared" si="118"/>
        <v>18032.814000000002</v>
      </c>
      <c r="CL15" s="70"/>
      <c r="CM15" s="71">
        <f t="shared" ref="CM15:CZ15" si="132">CM$13+CM$14</f>
        <v>18032.814000000002</v>
      </c>
      <c r="CN15" s="71">
        <f t="shared" si="132"/>
        <v>4731.5628000000006</v>
      </c>
      <c r="CO15" s="71">
        <f t="shared" si="132"/>
        <v>7213.1256000000003</v>
      </c>
      <c r="CP15" s="71">
        <f t="shared" si="132"/>
        <v>6088.1256000000003</v>
      </c>
      <c r="CQ15" s="71">
        <f t="shared" si="132"/>
        <v>0</v>
      </c>
      <c r="CR15" s="71">
        <f t="shared" si="132"/>
        <v>4731.5628000000006</v>
      </c>
      <c r="CS15" s="71">
        <f t="shared" si="132"/>
        <v>0</v>
      </c>
      <c r="CT15" s="71">
        <f t="shared" si="132"/>
        <v>0</v>
      </c>
      <c r="CU15" s="71">
        <f t="shared" si="132"/>
        <v>0</v>
      </c>
      <c r="CV15" s="71">
        <f t="shared" si="132"/>
        <v>0</v>
      </c>
      <c r="CW15" s="71">
        <f t="shared" si="132"/>
        <v>0</v>
      </c>
      <c r="CX15" s="71">
        <f t="shared" si="132"/>
        <v>0</v>
      </c>
      <c r="CY15" s="71">
        <f t="shared" si="132"/>
        <v>0</v>
      </c>
      <c r="CZ15" s="71">
        <f t="shared" si="132"/>
        <v>13301.251200000001</v>
      </c>
      <c r="DA15" s="61">
        <f t="shared" si="122"/>
        <v>18032.814000000002</v>
      </c>
      <c r="DB15" s="70"/>
      <c r="DC15" s="71">
        <f t="shared" ref="DC15:DP15" si="133">DC$13+DC$14</f>
        <v>18032.814000000002</v>
      </c>
      <c r="DD15" s="71">
        <f t="shared" si="133"/>
        <v>4731.5628000000006</v>
      </c>
      <c r="DE15" s="71">
        <f t="shared" si="133"/>
        <v>7213.1256000000003</v>
      </c>
      <c r="DF15" s="71">
        <f t="shared" si="133"/>
        <v>6088.1256000000003</v>
      </c>
      <c r="DG15" s="71">
        <f t="shared" si="133"/>
        <v>0</v>
      </c>
      <c r="DH15" s="71">
        <f t="shared" si="133"/>
        <v>4731.5628000000006</v>
      </c>
      <c r="DI15" s="71">
        <f t="shared" si="133"/>
        <v>0</v>
      </c>
      <c r="DJ15" s="71">
        <f t="shared" si="133"/>
        <v>0</v>
      </c>
      <c r="DK15" s="71">
        <f t="shared" si="133"/>
        <v>0</v>
      </c>
      <c r="DL15" s="71">
        <f t="shared" si="133"/>
        <v>0</v>
      </c>
      <c r="DM15" s="71">
        <f t="shared" si="133"/>
        <v>0</v>
      </c>
      <c r="DN15" s="71">
        <f t="shared" si="133"/>
        <v>0</v>
      </c>
      <c r="DO15" s="71">
        <f t="shared" si="133"/>
        <v>0</v>
      </c>
      <c r="DP15" s="71">
        <f t="shared" si="133"/>
        <v>13301.251200000001</v>
      </c>
      <c r="DQ15" s="61">
        <f t="shared" si="126"/>
        <v>18032.814000000002</v>
      </c>
      <c r="DR15" s="63"/>
    </row>
    <row r="16" spans="1:122" x14ac:dyDescent="0.3">
      <c r="A16" s="123" t="s">
        <v>136</v>
      </c>
      <c r="B16" s="44"/>
      <c r="C16" s="116"/>
      <c r="D16" s="157"/>
      <c r="E16" s="157"/>
      <c r="F16" s="168"/>
      <c r="G16" s="168"/>
      <c r="H16" s="169"/>
      <c r="I16" s="170"/>
      <c r="J16" s="68"/>
      <c r="K16" s="68"/>
      <c r="L16" s="68"/>
      <c r="M16" s="68"/>
      <c r="N16" s="68"/>
      <c r="O16" s="68"/>
      <c r="P16" s="68"/>
      <c r="Q16" s="68"/>
      <c r="Z16" s="72" t="s">
        <v>114</v>
      </c>
      <c r="AA16" s="73">
        <f>$B$36</f>
        <v>0</v>
      </c>
      <c r="AB16" s="73">
        <f>$C$36</f>
        <v>0</v>
      </c>
      <c r="AC16" s="73">
        <f>$D$36</f>
        <v>0</v>
      </c>
      <c r="AD16" s="73">
        <f>$E$36</f>
        <v>0</v>
      </c>
      <c r="AE16" s="60">
        <f>IF($AE$3=1,AA16,0)</f>
        <v>0</v>
      </c>
      <c r="AF16" s="60">
        <f>IF($AF$3=1,AB16,0)</f>
        <v>0</v>
      </c>
      <c r="AG16" s="60">
        <f>IF($AG$3=1,AC16,0)</f>
        <v>0</v>
      </c>
      <c r="AH16" s="60">
        <f>IF($AH$3=1,AD16,0)</f>
        <v>0</v>
      </c>
      <c r="AI16" s="60">
        <f>IF($AI$3=0,0,AA16+AB16)</f>
        <v>0</v>
      </c>
      <c r="AJ16" s="60">
        <f>IF($AJ$3=0,0,AA16+AC16)</f>
        <v>0</v>
      </c>
      <c r="AK16" s="60">
        <f>IF($AK$3=0,0,AA16+AD16)</f>
        <v>0</v>
      </c>
      <c r="AL16" s="60">
        <f>IF($AL$3=0,0,AB16+AC16)</f>
        <v>0</v>
      </c>
      <c r="AM16" s="60">
        <f>IF($AM$3=0,0,AB16+AD16)</f>
        <v>0</v>
      </c>
      <c r="AN16" s="60">
        <f>IF($AN$3=0,0,AC16+AD16)</f>
        <v>0</v>
      </c>
      <c r="AO16" s="61">
        <f t="shared" si="127"/>
        <v>0</v>
      </c>
      <c r="AP16" s="70"/>
      <c r="AQ16" s="73">
        <f>$B$36</f>
        <v>0</v>
      </c>
      <c r="AR16" s="73">
        <f>$C$36</f>
        <v>0</v>
      </c>
      <c r="AS16" s="73">
        <f>$D$36</f>
        <v>0</v>
      </c>
      <c r="AT16" s="73">
        <f>$E$36</f>
        <v>0</v>
      </c>
      <c r="AU16" s="60">
        <f>IF($AE$3=1,AQ16,0)</f>
        <v>0</v>
      </c>
      <c r="AV16" s="60">
        <f>IF($AF$3=1,AR16,0)</f>
        <v>0</v>
      </c>
      <c r="AW16" s="60">
        <f>IF($AG$3=1,AS16,0)</f>
        <v>0</v>
      </c>
      <c r="AX16" s="60">
        <f>IF($AH$3=1,AT16,0)</f>
        <v>0</v>
      </c>
      <c r="AY16" s="60">
        <f>IF($AI$3=0,0,AQ16+AR16)</f>
        <v>0</v>
      </c>
      <c r="AZ16" s="60">
        <f>IF($AJ$3=0,0,AQ16+AS16)</f>
        <v>0</v>
      </c>
      <c r="BA16" s="60">
        <f>IF($AK$3=0,0,AQ16+AT16)</f>
        <v>0</v>
      </c>
      <c r="BB16" s="60">
        <f>IF($AL$3=0,0,AR16+AS16)</f>
        <v>0</v>
      </c>
      <c r="BC16" s="60">
        <f>IF($AM$3=0,0,AR16+AT16)</f>
        <v>0</v>
      </c>
      <c r="BD16" s="60">
        <f>IF($AN$3=0,0,AS16+AT16)</f>
        <v>0</v>
      </c>
      <c r="BE16" s="61">
        <f t="shared" si="110"/>
        <v>0</v>
      </c>
      <c r="BG16" s="73">
        <f>$B$36</f>
        <v>0</v>
      </c>
      <c r="BH16" s="73">
        <f>$C$36</f>
        <v>0</v>
      </c>
      <c r="BI16" s="73">
        <f>$D$36</f>
        <v>0</v>
      </c>
      <c r="BJ16" s="73">
        <f>$E$36</f>
        <v>0</v>
      </c>
      <c r="BK16" s="60">
        <f>IF($AE$3=1,BG16,0)</f>
        <v>0</v>
      </c>
      <c r="BL16" s="60">
        <f>IF($AF$3=1,BH16,0)</f>
        <v>0</v>
      </c>
      <c r="BM16" s="60">
        <f>IF($AG$3=1,BI16,0)</f>
        <v>0</v>
      </c>
      <c r="BN16" s="60">
        <f>IF($AH$3=1,BJ16,0)</f>
        <v>0</v>
      </c>
      <c r="BO16" s="60">
        <f>IF($AI$3=0,0,BG16+BH16)</f>
        <v>0</v>
      </c>
      <c r="BP16" s="60">
        <f>IF($AJ$3=0,0,BG16+BI16)</f>
        <v>0</v>
      </c>
      <c r="BQ16" s="60">
        <f>IF($AK$3=0,0,BG16+BJ16)</f>
        <v>0</v>
      </c>
      <c r="BR16" s="60">
        <f>IF($AL$3=0,0,BH16+BI16)</f>
        <v>0</v>
      </c>
      <c r="BS16" s="60">
        <f>IF($AM$3=0,0,BH16+BJ16)</f>
        <v>0</v>
      </c>
      <c r="BT16" s="60">
        <f>IF($AN$3=0,0,BI16+BJ16)</f>
        <v>0</v>
      </c>
      <c r="BU16" s="61">
        <f t="shared" si="114"/>
        <v>0</v>
      </c>
      <c r="BW16" s="73">
        <f>$B$36</f>
        <v>0</v>
      </c>
      <c r="BX16" s="73">
        <f>$C$36</f>
        <v>0</v>
      </c>
      <c r="BY16" s="73">
        <f>$D$36</f>
        <v>0</v>
      </c>
      <c r="BZ16" s="73">
        <f>$E$36</f>
        <v>0</v>
      </c>
      <c r="CA16" s="60">
        <f>IF($AE$3=1,BW16,0)</f>
        <v>0</v>
      </c>
      <c r="CB16" s="60">
        <f>IF($AF$3=1,BX16,0)</f>
        <v>0</v>
      </c>
      <c r="CC16" s="60">
        <f>IF($AG$3=1,BY16,0)</f>
        <v>0</v>
      </c>
      <c r="CD16" s="60">
        <f>IF($AH$3=1,BZ16,0)</f>
        <v>0</v>
      </c>
      <c r="CE16" s="60">
        <f>IF($AI$3=0,0,BW16+BX16)</f>
        <v>0</v>
      </c>
      <c r="CF16" s="60">
        <f>IF($AJ$3=0,0,BW16+BY16)</f>
        <v>0</v>
      </c>
      <c r="CG16" s="60">
        <f>IF($AK$3=0,0,BW16+BZ16)</f>
        <v>0</v>
      </c>
      <c r="CH16" s="60">
        <f>IF($AL$3=0,0,BX16+BY16)</f>
        <v>0</v>
      </c>
      <c r="CI16" s="60">
        <f>IF($AM$3=0,0,BX16+BZ16)</f>
        <v>0</v>
      </c>
      <c r="CJ16" s="60">
        <f>IF($AN$3=0,0,BY16+BZ16)</f>
        <v>0</v>
      </c>
      <c r="CK16" s="61">
        <f t="shared" si="118"/>
        <v>0</v>
      </c>
      <c r="CM16" s="73">
        <f>$B$36</f>
        <v>0</v>
      </c>
      <c r="CN16" s="73">
        <f>$C$36</f>
        <v>0</v>
      </c>
      <c r="CO16" s="73">
        <f>$D$36</f>
        <v>0</v>
      </c>
      <c r="CP16" s="73">
        <f>$E$36</f>
        <v>0</v>
      </c>
      <c r="CQ16" s="60">
        <f>IF($AE$3=1,CM16,0)</f>
        <v>0</v>
      </c>
      <c r="CR16" s="60">
        <f>IF($AF$3=1,CN16,0)</f>
        <v>0</v>
      </c>
      <c r="CS16" s="60">
        <f>IF($AG$3=1,CO16,0)</f>
        <v>0</v>
      </c>
      <c r="CT16" s="60">
        <f>IF($AH$3=1,CP16,0)</f>
        <v>0</v>
      </c>
      <c r="CU16" s="60">
        <f>IF($AI$3=0,0,CM16+CN16)</f>
        <v>0</v>
      </c>
      <c r="CV16" s="60">
        <f>IF($AJ$3=0,0,CM16+CO16)</f>
        <v>0</v>
      </c>
      <c r="CW16" s="60">
        <f>IF($AK$3=0,0,CM16+CP16)</f>
        <v>0</v>
      </c>
      <c r="CX16" s="60">
        <f>IF($AL$3=0,0,CN16+CO16)</f>
        <v>0</v>
      </c>
      <c r="CY16" s="60">
        <f>IF($AM$3=0,0,CN16+CP16)</f>
        <v>0</v>
      </c>
      <c r="CZ16" s="60">
        <f>IF($AN$3=0,0,CO16+CP16)</f>
        <v>0</v>
      </c>
      <c r="DA16" s="61">
        <f t="shared" si="122"/>
        <v>0</v>
      </c>
      <c r="DC16" s="73">
        <f>$B$36</f>
        <v>0</v>
      </c>
      <c r="DD16" s="73">
        <f>$C$36</f>
        <v>0</v>
      </c>
      <c r="DE16" s="73">
        <f>$D$36</f>
        <v>0</v>
      </c>
      <c r="DF16" s="73">
        <f>$E$36</f>
        <v>0</v>
      </c>
      <c r="DG16" s="60">
        <f>IF($AE$3=1,DC16,0)</f>
        <v>0</v>
      </c>
      <c r="DH16" s="60">
        <f>IF($AF$3=1,DD16,0)</f>
        <v>0</v>
      </c>
      <c r="DI16" s="60">
        <f>IF($AG$3=1,DE16,0)</f>
        <v>0</v>
      </c>
      <c r="DJ16" s="60">
        <f>IF($AH$3=1,DF16,0)</f>
        <v>0</v>
      </c>
      <c r="DK16" s="60">
        <f>IF($AI$3=0,0,DC16+DD16)</f>
        <v>0</v>
      </c>
      <c r="DL16" s="60">
        <f>IF($AJ$3=0,0,DC16+DE16)</f>
        <v>0</v>
      </c>
      <c r="DM16" s="60">
        <f>IF($AK$3=0,0,DC16+DF16)</f>
        <v>0</v>
      </c>
      <c r="DN16" s="60">
        <f>IF($AL$3=0,0,DD16+DE16)</f>
        <v>0</v>
      </c>
      <c r="DO16" s="60">
        <f>IF($AM$3=0,0,DD16+DF16)</f>
        <v>0</v>
      </c>
      <c r="DP16" s="60">
        <f>IF($AN$3=0,0,DE16+DF16)</f>
        <v>0</v>
      </c>
      <c r="DQ16" s="61">
        <f t="shared" si="126"/>
        <v>0</v>
      </c>
      <c r="DR16" s="63"/>
    </row>
    <row r="17" spans="1:122" x14ac:dyDescent="0.3">
      <c r="A17" s="123" t="s">
        <v>137</v>
      </c>
      <c r="B17" s="44"/>
      <c r="C17" s="116"/>
      <c r="D17" s="157"/>
      <c r="E17" s="157"/>
      <c r="F17" s="168"/>
      <c r="G17" s="168"/>
      <c r="H17" s="169"/>
      <c r="I17" s="170"/>
      <c r="J17" s="68"/>
      <c r="K17" s="68"/>
      <c r="L17" s="68"/>
      <c r="M17" s="68"/>
      <c r="N17" s="68"/>
      <c r="O17" s="68"/>
      <c r="P17" s="68"/>
      <c r="Q17" s="68"/>
      <c r="Z17" s="72" t="s">
        <v>115</v>
      </c>
      <c r="AA17" s="74">
        <f>AA$12-AA$15</f>
        <v>5091743.9859999996</v>
      </c>
      <c r="AB17" s="74">
        <f>AB$12-AB$15</f>
        <v>55772.4372</v>
      </c>
      <c r="AC17" s="74">
        <f>AC$12-AC$15</f>
        <v>811897.27439999999</v>
      </c>
      <c r="AD17" s="74">
        <f>AD$12-AD$15</f>
        <v>27030.274400000002</v>
      </c>
      <c r="AE17" s="60">
        <f>IF($AE$3=1,AA17,0)</f>
        <v>0</v>
      </c>
      <c r="AF17" s="60">
        <f t="shared" ref="AF17" si="134">IF($AF$3=1,AB17,0)</f>
        <v>55772.4372</v>
      </c>
      <c r="AG17" s="60">
        <f t="shared" ref="AG17" si="135">IF($AG$3=1,AC17,0)</f>
        <v>0</v>
      </c>
      <c r="AH17" s="60">
        <f t="shared" ref="AH17" si="136">IF($AH$3=1,AD17,0)</f>
        <v>0</v>
      </c>
      <c r="AI17" s="60">
        <f t="shared" ref="AI17" si="137">IF($AI$3=0,0,AA17+AB17)</f>
        <v>0</v>
      </c>
      <c r="AJ17" s="60">
        <f t="shared" ref="AJ17" si="138">IF($AJ$3=0,0,AA17+AC17)</f>
        <v>0</v>
      </c>
      <c r="AK17" s="60">
        <f t="shared" ref="AK17" si="139">IF($AK$3=0,0,AA17+AD17)</f>
        <v>0</v>
      </c>
      <c r="AL17" s="60">
        <f t="shared" ref="AL17" si="140">IF($AL$3=0,0,AB17+AC17)</f>
        <v>0</v>
      </c>
      <c r="AM17" s="60">
        <f t="shared" ref="AM17" si="141">IF($AM$3=0,0,AB17+AD17)</f>
        <v>0</v>
      </c>
      <c r="AN17" s="60">
        <f t="shared" ref="AN17" si="142">IF($AN$3=0,0,AC17+AD17)</f>
        <v>838927.54879999999</v>
      </c>
      <c r="AO17" s="61">
        <f>SUM(AE17:AN17)</f>
        <v>894699.98600000003</v>
      </c>
      <c r="AQ17" s="74">
        <f>AQ$12-AQ$15</f>
        <v>5091743.9859999996</v>
      </c>
      <c r="AR17" s="74">
        <f>AR$12-AR$15</f>
        <v>55772.4372</v>
      </c>
      <c r="AS17" s="74">
        <f>AS$12-AS$15</f>
        <v>811897.27439999999</v>
      </c>
      <c r="AT17" s="74">
        <f>AT$12-AT$15</f>
        <v>27030.274400000002</v>
      </c>
      <c r="AU17" s="60">
        <f>IF($AE$3=1,AQ17,0)</f>
        <v>0</v>
      </c>
      <c r="AV17" s="60">
        <f t="shared" ref="AV17" si="143">IF($AF$3=1,AR17,0)</f>
        <v>55772.4372</v>
      </c>
      <c r="AW17" s="60">
        <f t="shared" ref="AW17" si="144">IF($AG$3=1,AS17,0)</f>
        <v>0</v>
      </c>
      <c r="AX17" s="60">
        <f t="shared" ref="AX17" si="145">IF($AH$3=1,AT17,0)</f>
        <v>0</v>
      </c>
      <c r="AY17" s="60">
        <f t="shared" ref="AY17" si="146">IF($AI$3=0,0,AQ17+AR17)</f>
        <v>0</v>
      </c>
      <c r="AZ17" s="60">
        <f t="shared" ref="AZ17" si="147">IF($AJ$3=0,0,AQ17+AS17)</f>
        <v>0</v>
      </c>
      <c r="BA17" s="60">
        <f t="shared" ref="BA17" si="148">IF($AK$3=0,0,AQ17+AT17)</f>
        <v>0</v>
      </c>
      <c r="BB17" s="60">
        <f t="shared" ref="BB17" si="149">IF($AL$3=0,0,AR17+AS17)</f>
        <v>0</v>
      </c>
      <c r="BC17" s="60">
        <f t="shared" ref="BC17" si="150">IF($AM$3=0,0,AR17+AT17)</f>
        <v>0</v>
      </c>
      <c r="BD17" s="60">
        <f t="shared" ref="BD17" si="151">IF($AN$3=0,0,AS17+AT17)</f>
        <v>838927.54879999999</v>
      </c>
      <c r="BE17" s="61">
        <f t="shared" si="110"/>
        <v>894699.98600000003</v>
      </c>
      <c r="BG17" s="74">
        <f>BG$12-BG$15</f>
        <v>5097966.0860000001</v>
      </c>
      <c r="BH17" s="74">
        <f>BH$12-BH$15</f>
        <v>57085.4372</v>
      </c>
      <c r="BI17" s="74">
        <f>BI$12-BI$15</f>
        <v>814286.07439999992</v>
      </c>
      <c r="BJ17" s="74">
        <f>BJ$12-BJ$15</f>
        <v>30420.074399999998</v>
      </c>
      <c r="BK17" s="60">
        <f>IF($AE$3=1,BG17,0)</f>
        <v>0</v>
      </c>
      <c r="BL17" s="60">
        <f t="shared" ref="BL17" si="152">IF($AF$3=1,BH17,0)</f>
        <v>57085.4372</v>
      </c>
      <c r="BM17" s="60">
        <f t="shared" ref="BM17" si="153">IF($AG$3=1,BI17,0)</f>
        <v>0</v>
      </c>
      <c r="BN17" s="60">
        <f t="shared" ref="BN17" si="154">IF($AH$3=1,BJ17,0)</f>
        <v>0</v>
      </c>
      <c r="BO17" s="60">
        <f t="shared" ref="BO17" si="155">IF($AI$3=0,0,BG17+BH17)</f>
        <v>0</v>
      </c>
      <c r="BP17" s="60">
        <f t="shared" ref="BP17" si="156">IF($AJ$3=0,0,BG17+BI17)</f>
        <v>0</v>
      </c>
      <c r="BQ17" s="60">
        <f t="shared" ref="BQ17" si="157">IF($AK$3=0,0,BG17+BJ17)</f>
        <v>0</v>
      </c>
      <c r="BR17" s="60">
        <f t="shared" ref="BR17" si="158">IF($AL$3=0,0,BH17+BI17)</f>
        <v>0</v>
      </c>
      <c r="BS17" s="60">
        <f t="shared" ref="BS17" si="159">IF($AM$3=0,0,BH17+BJ17)</f>
        <v>0</v>
      </c>
      <c r="BT17" s="60">
        <f t="shared" ref="BT17" si="160">IF($AN$3=0,0,BI17+BJ17)</f>
        <v>844706.14879999997</v>
      </c>
      <c r="BU17" s="61">
        <f t="shared" si="114"/>
        <v>901791.58600000001</v>
      </c>
      <c r="BW17" s="74">
        <f>BW$12-BW$15</f>
        <v>5091743.9859999996</v>
      </c>
      <c r="BX17" s="74">
        <f>BX$12-BX$15</f>
        <v>55772.4372</v>
      </c>
      <c r="BY17" s="74">
        <f>BY$12-BY$15</f>
        <v>811897.27439999999</v>
      </c>
      <c r="BZ17" s="74">
        <f>BZ$12-BZ$15</f>
        <v>27030.274400000002</v>
      </c>
      <c r="CA17" s="60">
        <f>IF($AE$3=1,BW17,0)</f>
        <v>0</v>
      </c>
      <c r="CB17" s="60">
        <f t="shared" ref="CB17" si="161">IF($AF$3=1,BX17,0)</f>
        <v>55772.4372</v>
      </c>
      <c r="CC17" s="60">
        <f t="shared" ref="CC17" si="162">IF($AG$3=1,BY17,0)</f>
        <v>0</v>
      </c>
      <c r="CD17" s="60">
        <f t="shared" ref="CD17" si="163">IF($AH$3=1,BZ17,0)</f>
        <v>0</v>
      </c>
      <c r="CE17" s="60">
        <f t="shared" ref="CE17" si="164">IF($AI$3=0,0,BW17+BX17)</f>
        <v>0</v>
      </c>
      <c r="CF17" s="60">
        <f t="shared" ref="CF17" si="165">IF($AJ$3=0,0,BW17+BY17)</f>
        <v>0</v>
      </c>
      <c r="CG17" s="60">
        <f t="shared" ref="CG17" si="166">IF($AK$3=0,0,BW17+BZ17)</f>
        <v>0</v>
      </c>
      <c r="CH17" s="60">
        <f t="shared" ref="CH17" si="167">IF($AL$3=0,0,BX17+BY17)</f>
        <v>0</v>
      </c>
      <c r="CI17" s="60">
        <f t="shared" ref="CI17" si="168">IF($AM$3=0,0,BX17+BZ17)</f>
        <v>0</v>
      </c>
      <c r="CJ17" s="60">
        <f t="shared" ref="CJ17" si="169">IF($AN$3=0,0,BY17+BZ17)</f>
        <v>838927.54879999999</v>
      </c>
      <c r="CK17" s="61">
        <f t="shared" si="118"/>
        <v>894699.98600000003</v>
      </c>
      <c r="CM17" s="74">
        <f>CM$12-CM$15</f>
        <v>5101077.1359999999</v>
      </c>
      <c r="CN17" s="74">
        <f>CN$12-CN$15</f>
        <v>57741.9372</v>
      </c>
      <c r="CO17" s="74">
        <f>CO$12-CO$15</f>
        <v>815480.47439999995</v>
      </c>
      <c r="CP17" s="74">
        <f>CP$12-CP$15</f>
        <v>32114.974399999999</v>
      </c>
      <c r="CQ17" s="60">
        <f>IF($AE$3=1,CM17,0)</f>
        <v>0</v>
      </c>
      <c r="CR17" s="60">
        <f t="shared" ref="CR17" si="170">IF($AF$3=1,CN17,0)</f>
        <v>57741.9372</v>
      </c>
      <c r="CS17" s="60">
        <f t="shared" ref="CS17" si="171">IF($AG$3=1,CO17,0)</f>
        <v>0</v>
      </c>
      <c r="CT17" s="60">
        <f t="shared" ref="CT17" si="172">IF($AH$3=1,CP17,0)</f>
        <v>0</v>
      </c>
      <c r="CU17" s="74">
        <f>IF($AI$3=0,0,SUM(CM17:CN17))</f>
        <v>0</v>
      </c>
      <c r="CV17" s="60">
        <f t="shared" ref="CV17" si="173">IF($AJ$3=0,0,CM17+CO17)</f>
        <v>0</v>
      </c>
      <c r="CW17" s="60">
        <f t="shared" ref="CW17" si="174">IF($AK$3=0,0,CM17+CP17)</f>
        <v>0</v>
      </c>
      <c r="CX17" s="60">
        <f t="shared" ref="CX17" si="175">IF($AL$3=0,0,CN17+CO17)</f>
        <v>0</v>
      </c>
      <c r="CY17" s="60">
        <f t="shared" ref="CY17" si="176">IF($AM$3=0,0,CN17+CP17)</f>
        <v>0</v>
      </c>
      <c r="CZ17" s="60">
        <f t="shared" ref="CZ17" si="177">IF($AN$3=0,0,CO17+CP17)</f>
        <v>847595.4487999999</v>
      </c>
      <c r="DA17" s="61">
        <f>SUM(CQ17:CZ17)</f>
        <v>905337.38599999994</v>
      </c>
      <c r="DC17" s="74">
        <f>DC$12-DC$15</f>
        <v>5091743.9859999996</v>
      </c>
      <c r="DD17" s="74">
        <f>DD$12-DD$15</f>
        <v>55772.4372</v>
      </c>
      <c r="DE17" s="74">
        <f>DE$12-DE$15</f>
        <v>811897.27439999999</v>
      </c>
      <c r="DF17" s="74">
        <f>DF$12-DF$15</f>
        <v>27030.274400000002</v>
      </c>
      <c r="DG17" s="60">
        <f>IF($AE$3=1,DC17,0)</f>
        <v>0</v>
      </c>
      <c r="DH17" s="60">
        <f t="shared" ref="DH17" si="178">IF($AF$3=1,DD17,0)</f>
        <v>55772.4372</v>
      </c>
      <c r="DI17" s="60">
        <f t="shared" ref="DI17" si="179">IF($AG$3=1,DE17,0)</f>
        <v>0</v>
      </c>
      <c r="DJ17" s="60">
        <f t="shared" ref="DJ17" si="180">IF($AH$3=1,DF17,0)</f>
        <v>0</v>
      </c>
      <c r="DK17" s="60">
        <f t="shared" ref="DK17" si="181">IF($AI$3=0,0,DC17+DD17)</f>
        <v>0</v>
      </c>
      <c r="DL17" s="60">
        <f t="shared" ref="DL17" si="182">IF($AJ$3=0,0,DC17+DE17)</f>
        <v>0</v>
      </c>
      <c r="DM17" s="60">
        <f t="shared" ref="DM17" si="183">IF($AK$3=0,0,DC17+DF17)</f>
        <v>0</v>
      </c>
      <c r="DN17" s="60">
        <f t="shared" ref="DN17" si="184">IF($AL$3=0,0,DD17+DE17)</f>
        <v>0</v>
      </c>
      <c r="DO17" s="60">
        <f t="shared" ref="DO17" si="185">IF($AM$3=0,0,DD17+DF17)</f>
        <v>0</v>
      </c>
      <c r="DP17" s="60">
        <f t="shared" ref="DP17" si="186">IF($AN$3=0,0,DE17+DF17)</f>
        <v>838927.54879999999</v>
      </c>
      <c r="DQ17" s="61">
        <f t="shared" si="126"/>
        <v>894699.98600000003</v>
      </c>
      <c r="DR17" s="63"/>
    </row>
    <row r="18" spans="1:122" ht="15" thickBot="1" x14ac:dyDescent="0.35">
      <c r="A18" s="194" t="s">
        <v>4</v>
      </c>
      <c r="B18" s="195"/>
      <c r="C18" s="195"/>
      <c r="D18" s="195"/>
      <c r="E18" s="195"/>
      <c r="F18" s="195"/>
      <c r="G18" s="196">
        <f>SUM($B$13:$B$17)</f>
        <v>600000</v>
      </c>
      <c r="H18" s="196"/>
      <c r="I18" s="197"/>
      <c r="J18" s="66"/>
      <c r="K18" s="66"/>
      <c r="L18" s="66"/>
      <c r="M18" s="66"/>
      <c r="N18" s="66"/>
      <c r="O18" s="66"/>
      <c r="P18" s="66"/>
      <c r="Q18" s="66"/>
      <c r="Z18" s="75" t="s">
        <v>10</v>
      </c>
      <c r="AA18" s="60">
        <f t="shared" ref="AA18:AN18" si="187">AA$12-AA$15+AA16</f>
        <v>5091743.9859999996</v>
      </c>
      <c r="AB18" s="60">
        <f t="shared" si="187"/>
        <v>55772.4372</v>
      </c>
      <c r="AC18" s="60">
        <f t="shared" si="187"/>
        <v>811897.27439999999</v>
      </c>
      <c r="AD18" s="60">
        <f t="shared" si="187"/>
        <v>27030.274400000002</v>
      </c>
      <c r="AE18" s="60">
        <f t="shared" si="187"/>
        <v>0</v>
      </c>
      <c r="AF18" s="60">
        <f t="shared" si="187"/>
        <v>55772.4372</v>
      </c>
      <c r="AG18" s="60">
        <f t="shared" si="187"/>
        <v>0</v>
      </c>
      <c r="AH18" s="60">
        <f t="shared" si="187"/>
        <v>0</v>
      </c>
      <c r="AI18" s="60">
        <f t="shared" si="187"/>
        <v>0</v>
      </c>
      <c r="AJ18" s="60">
        <f t="shared" si="187"/>
        <v>0</v>
      </c>
      <c r="AK18" s="60">
        <f t="shared" si="187"/>
        <v>0</v>
      </c>
      <c r="AL18" s="60">
        <f t="shared" si="187"/>
        <v>0</v>
      </c>
      <c r="AM18" s="60">
        <f t="shared" si="187"/>
        <v>0</v>
      </c>
      <c r="AN18" s="60">
        <f t="shared" si="187"/>
        <v>838927.54879999999</v>
      </c>
      <c r="AO18" s="61">
        <f t="shared" si="127"/>
        <v>894699.98600000003</v>
      </c>
      <c r="AQ18" s="60">
        <f t="shared" ref="AQ18:BD18" si="188">AQ$12-AQ$15+AQ16</f>
        <v>5091743.9859999996</v>
      </c>
      <c r="AR18" s="60">
        <f t="shared" si="188"/>
        <v>55772.4372</v>
      </c>
      <c r="AS18" s="60">
        <f t="shared" si="188"/>
        <v>811897.27439999999</v>
      </c>
      <c r="AT18" s="60">
        <f t="shared" si="188"/>
        <v>27030.274400000002</v>
      </c>
      <c r="AU18" s="60">
        <f t="shared" si="188"/>
        <v>0</v>
      </c>
      <c r="AV18" s="60">
        <f t="shared" si="188"/>
        <v>55772.4372</v>
      </c>
      <c r="AW18" s="60">
        <f t="shared" si="188"/>
        <v>0</v>
      </c>
      <c r="AX18" s="60">
        <f t="shared" si="188"/>
        <v>0</v>
      </c>
      <c r="AY18" s="60">
        <f t="shared" si="188"/>
        <v>0</v>
      </c>
      <c r="AZ18" s="60">
        <f t="shared" si="188"/>
        <v>0</v>
      </c>
      <c r="BA18" s="60">
        <f t="shared" si="188"/>
        <v>0</v>
      </c>
      <c r="BB18" s="60">
        <f t="shared" si="188"/>
        <v>0</v>
      </c>
      <c r="BC18" s="60">
        <f t="shared" si="188"/>
        <v>0</v>
      </c>
      <c r="BD18" s="60">
        <f t="shared" si="188"/>
        <v>838927.54879999999</v>
      </c>
      <c r="BE18" s="61">
        <f t="shared" si="110"/>
        <v>894699.98600000003</v>
      </c>
      <c r="BG18" s="60">
        <f t="shared" ref="BG18:BT18" si="189">BG$12-BG$15+BG16</f>
        <v>5097966.0860000001</v>
      </c>
      <c r="BH18" s="60">
        <f t="shared" si="189"/>
        <v>57085.4372</v>
      </c>
      <c r="BI18" s="60">
        <f t="shared" si="189"/>
        <v>814286.07439999992</v>
      </c>
      <c r="BJ18" s="60">
        <f t="shared" si="189"/>
        <v>30420.074399999998</v>
      </c>
      <c r="BK18" s="60">
        <f t="shared" si="189"/>
        <v>0</v>
      </c>
      <c r="BL18" s="60">
        <f t="shared" si="189"/>
        <v>57085.4372</v>
      </c>
      <c r="BM18" s="60">
        <f t="shared" si="189"/>
        <v>0</v>
      </c>
      <c r="BN18" s="60">
        <f t="shared" si="189"/>
        <v>0</v>
      </c>
      <c r="BO18" s="60">
        <f t="shared" si="189"/>
        <v>0</v>
      </c>
      <c r="BP18" s="60">
        <f t="shared" si="189"/>
        <v>0</v>
      </c>
      <c r="BQ18" s="60">
        <f t="shared" si="189"/>
        <v>0</v>
      </c>
      <c r="BR18" s="60">
        <f t="shared" si="189"/>
        <v>0</v>
      </c>
      <c r="BS18" s="60">
        <f t="shared" si="189"/>
        <v>0</v>
      </c>
      <c r="BT18" s="60">
        <f t="shared" si="189"/>
        <v>844706.14879999997</v>
      </c>
      <c r="BU18" s="61">
        <f t="shared" si="114"/>
        <v>901791.58600000001</v>
      </c>
      <c r="BW18" s="60">
        <f t="shared" ref="BW18:CJ18" si="190">BW$12-BW$15+BW16</f>
        <v>5091743.9859999996</v>
      </c>
      <c r="BX18" s="60">
        <f t="shared" si="190"/>
        <v>55772.4372</v>
      </c>
      <c r="BY18" s="60">
        <f t="shared" si="190"/>
        <v>811897.27439999999</v>
      </c>
      <c r="BZ18" s="60">
        <f t="shared" si="190"/>
        <v>27030.274400000002</v>
      </c>
      <c r="CA18" s="60">
        <f t="shared" si="190"/>
        <v>0</v>
      </c>
      <c r="CB18" s="60">
        <f t="shared" si="190"/>
        <v>55772.4372</v>
      </c>
      <c r="CC18" s="60">
        <f t="shared" si="190"/>
        <v>0</v>
      </c>
      <c r="CD18" s="60">
        <f t="shared" si="190"/>
        <v>0</v>
      </c>
      <c r="CE18" s="60">
        <f t="shared" si="190"/>
        <v>0</v>
      </c>
      <c r="CF18" s="60">
        <f t="shared" si="190"/>
        <v>0</v>
      </c>
      <c r="CG18" s="60">
        <f t="shared" si="190"/>
        <v>0</v>
      </c>
      <c r="CH18" s="60">
        <f t="shared" si="190"/>
        <v>0</v>
      </c>
      <c r="CI18" s="60">
        <f t="shared" si="190"/>
        <v>0</v>
      </c>
      <c r="CJ18" s="60">
        <f t="shared" si="190"/>
        <v>838927.54879999999</v>
      </c>
      <c r="CK18" s="61">
        <f t="shared" si="118"/>
        <v>894699.98600000003</v>
      </c>
      <c r="CM18" s="60">
        <f t="shared" ref="CM18:CZ18" si="191">CM$12-CM$15+CM16</f>
        <v>5101077.1359999999</v>
      </c>
      <c r="CN18" s="60">
        <f t="shared" si="191"/>
        <v>57741.9372</v>
      </c>
      <c r="CO18" s="60">
        <f t="shared" si="191"/>
        <v>815480.47439999995</v>
      </c>
      <c r="CP18" s="60">
        <f t="shared" si="191"/>
        <v>32114.974399999999</v>
      </c>
      <c r="CQ18" s="60">
        <f t="shared" si="191"/>
        <v>0</v>
      </c>
      <c r="CR18" s="60">
        <f t="shared" si="191"/>
        <v>57741.9372</v>
      </c>
      <c r="CS18" s="60">
        <f t="shared" si="191"/>
        <v>0</v>
      </c>
      <c r="CT18" s="60">
        <f t="shared" si="191"/>
        <v>0</v>
      </c>
      <c r="CU18" s="60">
        <f t="shared" si="191"/>
        <v>0</v>
      </c>
      <c r="CV18" s="60">
        <f t="shared" si="191"/>
        <v>0</v>
      </c>
      <c r="CW18" s="60">
        <f t="shared" si="191"/>
        <v>0</v>
      </c>
      <c r="CX18" s="60">
        <f t="shared" si="191"/>
        <v>0</v>
      </c>
      <c r="CY18" s="60">
        <f t="shared" si="191"/>
        <v>0</v>
      </c>
      <c r="CZ18" s="60">
        <f t="shared" si="191"/>
        <v>847595.4487999999</v>
      </c>
      <c r="DA18" s="61">
        <f>SUM(CQ18:CZ18)</f>
        <v>905337.38599999994</v>
      </c>
      <c r="DC18" s="60">
        <f t="shared" ref="DC18:DP18" si="192">DC$12-DC$15+DC16</f>
        <v>5091743.9859999996</v>
      </c>
      <c r="DD18" s="60">
        <f t="shared" si="192"/>
        <v>55772.4372</v>
      </c>
      <c r="DE18" s="60">
        <f t="shared" si="192"/>
        <v>811897.27439999999</v>
      </c>
      <c r="DF18" s="60">
        <f t="shared" si="192"/>
        <v>27030.274400000002</v>
      </c>
      <c r="DG18" s="60">
        <f t="shared" si="192"/>
        <v>0</v>
      </c>
      <c r="DH18" s="60">
        <f t="shared" si="192"/>
        <v>55772.4372</v>
      </c>
      <c r="DI18" s="60">
        <f t="shared" si="192"/>
        <v>0</v>
      </c>
      <c r="DJ18" s="60">
        <f t="shared" si="192"/>
        <v>0</v>
      </c>
      <c r="DK18" s="60">
        <f t="shared" si="192"/>
        <v>0</v>
      </c>
      <c r="DL18" s="60">
        <f t="shared" si="192"/>
        <v>0</v>
      </c>
      <c r="DM18" s="60">
        <f t="shared" si="192"/>
        <v>0</v>
      </c>
      <c r="DN18" s="60">
        <f t="shared" si="192"/>
        <v>0</v>
      </c>
      <c r="DO18" s="60">
        <f t="shared" si="192"/>
        <v>0</v>
      </c>
      <c r="DP18" s="60">
        <f t="shared" si="192"/>
        <v>838927.54879999999</v>
      </c>
      <c r="DQ18" s="61">
        <f t="shared" si="126"/>
        <v>894699.98600000003</v>
      </c>
      <c r="DR18" s="63"/>
    </row>
    <row r="19" spans="1:122" ht="15" thickBot="1" x14ac:dyDescent="0.35">
      <c r="A19" s="171"/>
      <c r="B19" s="171"/>
      <c r="C19" s="171"/>
      <c r="D19" s="171"/>
      <c r="E19" s="171"/>
      <c r="F19" s="171"/>
      <c r="G19" s="171"/>
      <c r="H19" s="171"/>
      <c r="I19" s="171"/>
      <c r="J19" s="76"/>
      <c r="K19" s="76"/>
      <c r="L19" s="76"/>
      <c r="M19" s="76"/>
      <c r="N19" s="76"/>
      <c r="O19" s="76"/>
      <c r="P19" s="76"/>
      <c r="Q19" s="76"/>
      <c r="Z19" s="75" t="s">
        <v>67</v>
      </c>
      <c r="AA19" s="60">
        <f>IF((AA$17-'Tax Calculations'!$B$5)&gt;0,'Tax Calculations'!$D$6+((AA$17-'Tax Calculations'!$B$5)*'Tax Calculations'!$C$6),IF((AA$17-'Tax Calculations'!$B$4)&gt;0,'Tax Calculations'!$D$5+((AA$17-'Tax Calculations'!$B$4)*'Tax Calculations'!$C$5),IF((AA$17-'Tax Calculations'!$B$3)&gt;0,'Tax Calculations'!$D$4+((AA$17-'Tax Calculations'!$B$3)*'Tax Calculations'!$C$4),IF((AA$17-'Tax Calculations'!$B$2)&gt;0,'Tax Calculations'!$D$3+((AA$17-'Tax Calculations'!$B$2)*'Tax Calculations'!$C$3),0))))</f>
        <v>2261951.7936999998</v>
      </c>
      <c r="AB19" s="60">
        <f>IF((AB$17-'Tax Calculations'!$B$5)&gt;0,'Tax Calculations'!$D$6+((AB$17-'Tax Calculations'!$B$5)*'Tax Calculations'!$C$6),IF((AB$17-'Tax Calculations'!$B$4)&gt;0,'Tax Calculations'!$D$5+((AB$17-'Tax Calculations'!$B$4)*'Tax Calculations'!$C$5),IF((AB$17-'Tax Calculations'!$B$3)&gt;0,'Tax Calculations'!$D$4+((AB$17-'Tax Calculations'!$B$3)*'Tax Calculations'!$C$4),IF((AB$17-'Tax Calculations'!$B$2)&gt;0,'Tax Calculations'!$D$3+((AB$17-'Tax Calculations'!$B$2)*'Tax Calculations'!$C$3),0))))</f>
        <v>8593.0420900000008</v>
      </c>
      <c r="AC19" s="60">
        <f>IF((AC$17-'Tax Calculations'!$B$5)&gt;0,'Tax Calculations'!$D$6+((AC$17-'Tax Calculations'!$B$5)*'Tax Calculations'!$C$6),IF((AC$17-'Tax Calculations'!$B$4)&gt;0,'Tax Calculations'!$D$5+((AC$17-'Tax Calculations'!$B$4)*'Tax Calculations'!$C$5),IF((AC$17-'Tax Calculations'!$B$3)&gt;0,'Tax Calculations'!$D$4+((AC$17-'Tax Calculations'!$B$3)*'Tax Calculations'!$C$4),IF((AC$17-'Tax Calculations'!$B$2)&gt;0,'Tax Calculations'!$D$3+((AC$17-'Tax Calculations'!$B$2)*'Tax Calculations'!$C$3),0))))</f>
        <v>336020.77348000003</v>
      </c>
      <c r="AD19" s="60">
        <f>IF((AD$17-'Tax Calculations'!$B$5)&gt;0,'Tax Calculations'!$D$6+((AD$17-'Tax Calculations'!$B$5)*'Tax Calculations'!$C$6),IF((AD$17-'Tax Calculations'!$B$4)&gt;0,'Tax Calculations'!$D$5+((AD$17-'Tax Calculations'!$B$4)*'Tax Calculations'!$C$5),IF((AD$17-'Tax Calculations'!$B$3)&gt;0,'Tax Calculations'!$D$4+((AD$17-'Tax Calculations'!$B$3)*'Tax Calculations'!$C$4),IF((AD$17-'Tax Calculations'!$B$2)&gt;0,'Tax Calculations'!$D$3+((AD$17-'Tax Calculations'!$B$2)*'Tax Calculations'!$C$3),0))))</f>
        <v>1677.7521360000005</v>
      </c>
      <c r="AE19" s="60">
        <f>IF((AE$17-'Tax Calculations'!$B$5)&gt;0,'Tax Calculations'!$D$6+((AE$17-'Tax Calculations'!$B$5)*'Tax Calculations'!$C$6),IF((AE$17-'Tax Calculations'!$B$4)&gt;0,'Tax Calculations'!$D$5+((AE$17-'Tax Calculations'!$B$4)*'Tax Calculations'!$C$5),IF((AE$17-'Tax Calculations'!$B$3)&gt;0,'Tax Calculations'!$D$4+((AE$17-'Tax Calculations'!$B$3)*'Tax Calculations'!$C$4),IF((AE$17-'Tax Calculations'!$B$2)&gt;0,'Tax Calculations'!$D$3+((AE$17-'Tax Calculations'!$B$2)*'Tax Calculations'!$C$3),0))))</f>
        <v>0</v>
      </c>
      <c r="AF19" s="60">
        <f>IF((AF$17-'Tax Calculations'!$B$5)&gt;0,'Tax Calculations'!$D$6+((AF$17-'Tax Calculations'!$B$5)*'Tax Calculations'!$C$6),IF((AF$17-'Tax Calculations'!$B$4)&gt;0,'Tax Calculations'!$D$5+((AF$17-'Tax Calculations'!$B$4)*'Tax Calculations'!$C$5),IF((AF$17-'Tax Calculations'!$B$3)&gt;0,'Tax Calculations'!$D$4+((AF$17-'Tax Calculations'!$B$3)*'Tax Calculations'!$C$4),IF((AF$17-'Tax Calculations'!$B$2)&gt;0,'Tax Calculations'!$D$3+((AF$17-'Tax Calculations'!$B$2)*'Tax Calculations'!$C$3),0))))</f>
        <v>8593.0420900000008</v>
      </c>
      <c r="AG19" s="60">
        <f>IF((AG$17-'Tax Calculations'!$B$5)&gt;0,'Tax Calculations'!$D$6+((AG$17-'Tax Calculations'!$B$5)*'Tax Calculations'!$C$6),IF((AG$17-'Tax Calculations'!$B$4)&gt;0,'Tax Calculations'!$D$5+((AG$17-'Tax Calculations'!$B$4)*'Tax Calculations'!$C$5),IF((AG$17-'Tax Calculations'!$B$3)&gt;0,'Tax Calculations'!$D$4+((AG$17-'Tax Calculations'!$B$3)*'Tax Calculations'!$C$4),IF((AG$17-'Tax Calculations'!$B$2)&gt;0,'Tax Calculations'!$D$3+((AG$17-'Tax Calculations'!$B$2)*'Tax Calculations'!$C$3),0))))</f>
        <v>0</v>
      </c>
      <c r="AH19" s="60">
        <f>IF((AH$17-'Tax Calculations'!$B$5)&gt;0,'Tax Calculations'!$D$6+((AH$17-'Tax Calculations'!$B$5)*'Tax Calculations'!$C$6),IF((AH$17-'Tax Calculations'!$B$4)&gt;0,'Tax Calculations'!$D$5+((AH$17-'Tax Calculations'!$B$4)*'Tax Calculations'!$C$5),IF((AH$17-'Tax Calculations'!$B$3)&gt;0,'Tax Calculations'!$D$4+((AH$17-'Tax Calculations'!$B$3)*'Tax Calculations'!$C$4),IF((AH$17-'Tax Calculations'!$B$2)&gt;0,'Tax Calculations'!$D$3+((AH$17-'Tax Calculations'!$B$2)*'Tax Calculations'!$C$3),0))))</f>
        <v>0</v>
      </c>
      <c r="AI19" s="60">
        <f>IF((AI$17-'Tax Calculations'!$B$5)&gt;0,'Tax Calculations'!$D$6+((AI$17-'Tax Calculations'!$B$5)*'Tax Calculations'!$C$6),IF((AI$17-'Tax Calculations'!$B$4)&gt;0,'Tax Calculations'!$D$5+((AI$17-'Tax Calculations'!$B$4)*'Tax Calculations'!$C$5),IF((AI$17-'Tax Calculations'!$B$3)&gt;0,'Tax Calculations'!$D$4+((AI$17-'Tax Calculations'!$B$3)*'Tax Calculations'!$C$4),IF((AI$17-'Tax Calculations'!$B$2)&gt;0,'Tax Calculations'!$D$3+((AI$17-'Tax Calculations'!$B$2)*'Tax Calculations'!$C$3),0))))</f>
        <v>0</v>
      </c>
      <c r="AJ19" s="60">
        <f>IF((AJ$17-'Tax Calculations'!$B$5)&gt;0,'Tax Calculations'!$D$6+((AJ$17-'Tax Calculations'!$B$5)*'Tax Calculations'!$C$6),IF((AJ$17-'Tax Calculations'!$B$4)&gt;0,'Tax Calculations'!$D$5+((AJ$17-'Tax Calculations'!$B$4)*'Tax Calculations'!$C$5),IF((AJ$17-'Tax Calculations'!$B$3)&gt;0,'Tax Calculations'!$D$4+((AJ$17-'Tax Calculations'!$B$3)*'Tax Calculations'!$C$4),IF((AJ$17-'Tax Calculations'!$B$2)&gt;0,'Tax Calculations'!$D$3+((AJ$17-'Tax Calculations'!$B$2)*'Tax Calculations'!$C$3),0))))</f>
        <v>0</v>
      </c>
      <c r="AK19" s="60">
        <f>IF((AK$17-'Tax Calculations'!$B$5)&gt;0,'Tax Calculations'!$D$6+((AK$17-'Tax Calculations'!$B$5)*'Tax Calculations'!$C$6),IF((AK$17-'Tax Calculations'!$B$4)&gt;0,'Tax Calculations'!$D$5+((AK$17-'Tax Calculations'!$B$4)*'Tax Calculations'!$C$5),IF((AK$17-'Tax Calculations'!$B$3)&gt;0,'Tax Calculations'!$D$4+((AK$17-'Tax Calculations'!$B$3)*'Tax Calculations'!$C$4),IF((AK$17-'Tax Calculations'!$B$2)&gt;0,'Tax Calculations'!$D$3+((AK$17-'Tax Calculations'!$B$2)*'Tax Calculations'!$C$3),0))))</f>
        <v>0</v>
      </c>
      <c r="AL19" s="60">
        <f>IF((AL$17-'Tax Calculations'!$B$5)&gt;0,'Tax Calculations'!$D$6+((AL$17-'Tax Calculations'!$B$5)*'Tax Calculations'!$C$6),IF((AL$17-'Tax Calculations'!$B$4)&gt;0,'Tax Calculations'!$D$5+((AL$17-'Tax Calculations'!$B$4)*'Tax Calculations'!$C$5),IF((AL$17-'Tax Calculations'!$B$3)&gt;0,'Tax Calculations'!$D$4+((AL$17-'Tax Calculations'!$B$3)*'Tax Calculations'!$C$4),IF((AL$17-'Tax Calculations'!$B$2)&gt;0,'Tax Calculations'!$D$3+((AL$17-'Tax Calculations'!$B$2)*'Tax Calculations'!$C$3),0))))</f>
        <v>0</v>
      </c>
      <c r="AM19" s="60">
        <f>IF((AM$17-'Tax Calculations'!$B$5)&gt;0,'Tax Calculations'!$D$6+((AM$17-'Tax Calculations'!$B$5)*'Tax Calculations'!$C$6),IF((AM$17-'Tax Calculations'!$B$4)&gt;0,'Tax Calculations'!$D$5+((AM$17-'Tax Calculations'!$B$4)*'Tax Calculations'!$C$5),IF((AM$17-'Tax Calculations'!$B$3)&gt;0,'Tax Calculations'!$D$4+((AM$17-'Tax Calculations'!$B$3)*'Tax Calculations'!$C$4),IF((AM$17-'Tax Calculations'!$B$2)&gt;0,'Tax Calculations'!$D$3+((AM$17-'Tax Calculations'!$B$2)*'Tax Calculations'!$C$3),0))))</f>
        <v>0</v>
      </c>
      <c r="AN19" s="60">
        <f>IF((AN$17-'Tax Calculations'!$B$5)&gt;0,'Tax Calculations'!$D$6+((AN$17-'Tax Calculations'!$B$5)*'Tax Calculations'!$C$6),IF((AN$17-'Tax Calculations'!$B$4)&gt;0,'Tax Calculations'!$D$5+((AN$17-'Tax Calculations'!$B$4)*'Tax Calculations'!$C$5),IF((AN$17-'Tax Calculations'!$B$3)&gt;0,'Tax Calculations'!$D$4+((AN$17-'Tax Calculations'!$B$3)*'Tax Calculations'!$C$4),IF((AN$17-'Tax Calculations'!$B$2)&gt;0,'Tax Calculations'!$D$3+((AN$17-'Tax Calculations'!$B$2)*'Tax Calculations'!$C$3),0))))</f>
        <v>348184.39695999998</v>
      </c>
      <c r="AO19" s="60">
        <f>IF((AO$17-'Tax Calculations'!$B$5)&gt;0,'Tax Calculations'!$D$6+((AO$17-'Tax Calculations'!$B$5)*'Tax Calculations'!$C$6),IF((AO$17-'Tax Calculations'!$B$4)&gt;0,'Tax Calculations'!$D$5+((AO$17-'Tax Calculations'!$B$4)*'Tax Calculations'!$C$5),IF((AO$17-'Tax Calculations'!$B$3)&gt;0,'Tax Calculations'!$D$4+((AO$17-'Tax Calculations'!$B$3)*'Tax Calculations'!$C$4),IF((AO$17-'Tax Calculations'!$B$2)&gt;0,'Tax Calculations'!$D$3+((AO$17-'Tax Calculations'!$B$2)*'Tax Calculations'!$C$3),0))))</f>
        <v>373281.99370000005</v>
      </c>
      <c r="AQ19" s="60">
        <f>IF((AQ$17-'Tax Calculations'!$B$5)&gt;0,'Tax Calculations'!$D$6+((AQ$17-'Tax Calculations'!$B$5)*'Tax Calculations'!$C$6),IF((AQ$17-'Tax Calculations'!$B$4)&gt;0,'Tax Calculations'!$D$5+((AQ$17-'Tax Calculations'!$B$4)*'Tax Calculations'!$C$5),IF((AQ$17-'Tax Calculations'!$B$3)&gt;0,'Tax Calculations'!$D$4+((AQ$17-'Tax Calculations'!$B$3)*'Tax Calculations'!$C$4),IF((AQ$17-'Tax Calculations'!$B$2)&gt;0,'Tax Calculations'!$D$3+((AQ$17-'Tax Calculations'!$B$2)*'Tax Calculations'!$C$3),0))))</f>
        <v>2261951.7936999998</v>
      </c>
      <c r="AR19" s="60">
        <f>IF((AR$17-'Tax Calculations'!$B$5)&gt;0,'Tax Calculations'!$D$6+((AR$17-'Tax Calculations'!$B$5)*'Tax Calculations'!$C$6),IF((AR$17-'Tax Calculations'!$B$4)&gt;0,'Tax Calculations'!$D$5+((AR$17-'Tax Calculations'!$B$4)*'Tax Calculations'!$C$5),IF((AR$17-'Tax Calculations'!$B$3)&gt;0,'Tax Calculations'!$D$4+((AR$17-'Tax Calculations'!$B$3)*'Tax Calculations'!$C$4),IF((AR$17-'Tax Calculations'!$B$2)&gt;0,'Tax Calculations'!$D$3+((AR$17-'Tax Calculations'!$B$2)*'Tax Calculations'!$C$3),0))))</f>
        <v>8593.0420900000008</v>
      </c>
      <c r="AS19" s="60">
        <f>IF((AS$17-'Tax Calculations'!$B$5)&gt;0,'Tax Calculations'!$D$6+((AS$17-'Tax Calculations'!$B$5)*'Tax Calculations'!$C$6),IF((AS$17-'Tax Calculations'!$B$4)&gt;0,'Tax Calculations'!$D$5+((AS$17-'Tax Calculations'!$B$4)*'Tax Calculations'!$C$5),IF((AS$17-'Tax Calculations'!$B$3)&gt;0,'Tax Calculations'!$D$4+((AS$17-'Tax Calculations'!$B$3)*'Tax Calculations'!$C$4),IF((AS$17-'Tax Calculations'!$B$2)&gt;0,'Tax Calculations'!$D$3+((AS$17-'Tax Calculations'!$B$2)*'Tax Calculations'!$C$3),0))))</f>
        <v>336020.77348000003</v>
      </c>
      <c r="AT19" s="60">
        <f>IF((AT$17-'Tax Calculations'!$B$5)&gt;0,'Tax Calculations'!$D$6+((AT$17-'Tax Calculations'!$B$5)*'Tax Calculations'!$C$6),IF((AT$17-'Tax Calculations'!$B$4)&gt;0,'Tax Calculations'!$D$5+((AT$17-'Tax Calculations'!$B$4)*'Tax Calculations'!$C$5),IF((AT$17-'Tax Calculations'!$B$3)&gt;0,'Tax Calculations'!$D$4+((AT$17-'Tax Calculations'!$B$3)*'Tax Calculations'!$C$4),IF((AT$17-'Tax Calculations'!$B$2)&gt;0,'Tax Calculations'!$D$3+((AT$17-'Tax Calculations'!$B$2)*'Tax Calculations'!$C$3),0))))</f>
        <v>1677.7521360000005</v>
      </c>
      <c r="AU19" s="60">
        <f>IF((AU$17-'Tax Calculations'!$B$5)&gt;0,'Tax Calculations'!$D$6+((AU$17-'Tax Calculations'!$B$5)*'Tax Calculations'!$C$6),IF((AU$17-'Tax Calculations'!$B$4)&gt;0,'Tax Calculations'!$D$5+((AU$17-'Tax Calculations'!$B$4)*'Tax Calculations'!$C$5),IF((AU$17-'Tax Calculations'!$B$3)&gt;0,'Tax Calculations'!$D$4+((AU$17-'Tax Calculations'!$B$3)*'Tax Calculations'!$C$4),IF((AU$17-'Tax Calculations'!$B$2)&gt;0,'Tax Calculations'!$D$3+((AU$17-'Tax Calculations'!$B$2)*'Tax Calculations'!$C$3),0))))</f>
        <v>0</v>
      </c>
      <c r="AV19" s="60">
        <f>IF((AV$17-'Tax Calculations'!$B$5)&gt;0,'Tax Calculations'!$D$6+((AV$17-'Tax Calculations'!$B$5)*'Tax Calculations'!$C$6),IF((AV$17-'Tax Calculations'!$B$4)&gt;0,'Tax Calculations'!$D$5+((AV$17-'Tax Calculations'!$B$4)*'Tax Calculations'!$C$5),IF((AV$17-'Tax Calculations'!$B$3)&gt;0,'Tax Calculations'!$D$4+((AV$17-'Tax Calculations'!$B$3)*'Tax Calculations'!$C$4),IF((AV$17-'Tax Calculations'!$B$2)&gt;0,'Tax Calculations'!$D$3+((AV$17-'Tax Calculations'!$B$2)*'Tax Calculations'!$C$3),0))))</f>
        <v>8593.0420900000008</v>
      </c>
      <c r="AW19" s="60">
        <f>IF((AW$17-'Tax Calculations'!$B$5)&gt;0,'Tax Calculations'!$D$6+((AW$17-'Tax Calculations'!$B$5)*'Tax Calculations'!$C$6),IF((AW$17-'Tax Calculations'!$B$4)&gt;0,'Tax Calculations'!$D$5+((AW$17-'Tax Calculations'!$B$4)*'Tax Calculations'!$C$5),IF((AW$17-'Tax Calculations'!$B$3)&gt;0,'Tax Calculations'!$D$4+((AW$17-'Tax Calculations'!$B$3)*'Tax Calculations'!$C$4),IF((AW$17-'Tax Calculations'!$B$2)&gt;0,'Tax Calculations'!$D$3+((AW$17-'Tax Calculations'!$B$2)*'Tax Calculations'!$C$3),0))))</f>
        <v>0</v>
      </c>
      <c r="AX19" s="60">
        <f>IF((AX$17-'Tax Calculations'!$B$5)&gt;0,'Tax Calculations'!$D$6+((AX$17-'Tax Calculations'!$B$5)*'Tax Calculations'!$C$6),IF((AX$17-'Tax Calculations'!$B$4)&gt;0,'Tax Calculations'!$D$5+((AX$17-'Tax Calculations'!$B$4)*'Tax Calculations'!$C$5),IF((AX$17-'Tax Calculations'!$B$3)&gt;0,'Tax Calculations'!$D$4+((AX$17-'Tax Calculations'!$B$3)*'Tax Calculations'!$C$4),IF((AX$17-'Tax Calculations'!$B$2)&gt;0,'Tax Calculations'!$D$3+((AX$17-'Tax Calculations'!$B$2)*'Tax Calculations'!$C$3),0))))</f>
        <v>0</v>
      </c>
      <c r="AY19" s="60">
        <f>IF((AY$17-'Tax Calculations'!$B$5)&gt;0,'Tax Calculations'!$D$6+((AY$17-'Tax Calculations'!$B$5)*'Tax Calculations'!$C$6),IF((AY$17-'Tax Calculations'!$B$4)&gt;0,'Tax Calculations'!$D$5+((AY$17-'Tax Calculations'!$B$4)*'Tax Calculations'!$C$5),IF((AY$17-'Tax Calculations'!$B$3)&gt;0,'Tax Calculations'!$D$4+((AY$17-'Tax Calculations'!$B$3)*'Tax Calculations'!$C$4),IF((AY$17-'Tax Calculations'!$B$2)&gt;0,'Tax Calculations'!$D$3+((AY$17-'Tax Calculations'!$B$2)*'Tax Calculations'!$C$3),0))))</f>
        <v>0</v>
      </c>
      <c r="AZ19" s="60">
        <f>IF((AZ$17-'Tax Calculations'!$B$5)&gt;0,'Tax Calculations'!$D$6+((AZ$17-'Tax Calculations'!$B$5)*'Tax Calculations'!$C$6),IF((AZ$17-'Tax Calculations'!$B$4)&gt;0,'Tax Calculations'!$D$5+((AZ$17-'Tax Calculations'!$B$4)*'Tax Calculations'!$C$5),IF((AZ$17-'Tax Calculations'!$B$3)&gt;0,'Tax Calculations'!$D$4+((AZ$17-'Tax Calculations'!$B$3)*'Tax Calculations'!$C$4),IF((AZ$17-'Tax Calculations'!$B$2)&gt;0,'Tax Calculations'!$D$3+((AZ$17-'Tax Calculations'!$B$2)*'Tax Calculations'!$C$3),0))))</f>
        <v>0</v>
      </c>
      <c r="BA19" s="60">
        <f>IF((BA$17-'Tax Calculations'!$B$5)&gt;0,'Tax Calculations'!$D$6+((BA$17-'Tax Calculations'!$B$5)*'Tax Calculations'!$C$6),IF((BA$17-'Tax Calculations'!$B$4)&gt;0,'Tax Calculations'!$D$5+((BA$17-'Tax Calculations'!$B$4)*'Tax Calculations'!$C$5),IF((BA$17-'Tax Calculations'!$B$3)&gt;0,'Tax Calculations'!$D$4+((BA$17-'Tax Calculations'!$B$3)*'Tax Calculations'!$C$4),IF((BA$17-'Tax Calculations'!$B$2)&gt;0,'Tax Calculations'!$D$3+((BA$17-'Tax Calculations'!$B$2)*'Tax Calculations'!$C$3),0))))</f>
        <v>0</v>
      </c>
      <c r="BB19" s="60">
        <f>IF((BB$17-'Tax Calculations'!$B$5)&gt;0,'Tax Calculations'!$D$6+((BB$17-'Tax Calculations'!$B$5)*'Tax Calculations'!$C$6),IF((BB$17-'Tax Calculations'!$B$4)&gt;0,'Tax Calculations'!$D$5+((BB$17-'Tax Calculations'!$B$4)*'Tax Calculations'!$C$5),IF((BB$17-'Tax Calculations'!$B$3)&gt;0,'Tax Calculations'!$D$4+((BB$17-'Tax Calculations'!$B$3)*'Tax Calculations'!$C$4),IF((BB$17-'Tax Calculations'!$B$2)&gt;0,'Tax Calculations'!$D$3+((BB$17-'Tax Calculations'!$B$2)*'Tax Calculations'!$C$3),0))))</f>
        <v>0</v>
      </c>
      <c r="BC19" s="60">
        <f>IF((BC$17-'Tax Calculations'!$B$5)&gt;0,'Tax Calculations'!$D$6+((BC$17-'Tax Calculations'!$B$5)*'Tax Calculations'!$C$6),IF((BC$17-'Tax Calculations'!$B$4)&gt;0,'Tax Calculations'!$D$5+((BC$17-'Tax Calculations'!$B$4)*'Tax Calculations'!$C$5),IF((BC$17-'Tax Calculations'!$B$3)&gt;0,'Tax Calculations'!$D$4+((BC$17-'Tax Calculations'!$B$3)*'Tax Calculations'!$C$4),IF((BC$17-'Tax Calculations'!$B$2)&gt;0,'Tax Calculations'!$D$3+((BC$17-'Tax Calculations'!$B$2)*'Tax Calculations'!$C$3),0))))</f>
        <v>0</v>
      </c>
      <c r="BD19" s="60">
        <f>IF((BD$17-'Tax Calculations'!$B$5)&gt;0,'Tax Calculations'!$D$6+((BD$17-'Tax Calculations'!$B$5)*'Tax Calculations'!$C$6),IF((BD$17-'Tax Calculations'!$B$4)&gt;0,'Tax Calculations'!$D$5+((BD$17-'Tax Calculations'!$B$4)*'Tax Calculations'!$C$5),IF((BD$17-'Tax Calculations'!$B$3)&gt;0,'Tax Calculations'!$D$4+((BD$17-'Tax Calculations'!$B$3)*'Tax Calculations'!$C$4),IF((BD$17-'Tax Calculations'!$B$2)&gt;0,'Tax Calculations'!$D$3+((BD$17-'Tax Calculations'!$B$2)*'Tax Calculations'!$C$3),0))))</f>
        <v>348184.39695999998</v>
      </c>
      <c r="BE19" s="60">
        <f>IF((BE$17-'Tax Calculations'!$B$5)&gt;0,'Tax Calculations'!$D$6+((BE$17-'Tax Calculations'!$B$5)*'Tax Calculations'!$C$6),IF((BE$17-'Tax Calculations'!$B$4)&gt;0,'Tax Calculations'!$D$5+((BE$17-'Tax Calculations'!$B$4)*'Tax Calculations'!$C$5),IF((BE$17-'Tax Calculations'!$B$3)&gt;0,'Tax Calculations'!$D$4+((BE$17-'Tax Calculations'!$B$3)*'Tax Calculations'!$C$4),IF((BE$17-'Tax Calculations'!$B$2)&gt;0,'Tax Calculations'!$D$3+((BE$17-'Tax Calculations'!$B$2)*'Tax Calculations'!$C$3),0))))</f>
        <v>373281.99370000005</v>
      </c>
      <c r="BG19" s="60">
        <f>IF((BG$17-'Tax Calculations'!$B$5)&gt;0,'Tax Calculations'!$D$6+((BG$17-'Tax Calculations'!$B$5)*'Tax Calculations'!$C$6),IF((BG$17-'Tax Calculations'!$B$4)&gt;0,'Tax Calculations'!$D$5+((BG$17-'Tax Calculations'!$B$4)*'Tax Calculations'!$C$5),IF((BG$17-'Tax Calculations'!$B$3)&gt;0,'Tax Calculations'!$D$4+((BG$17-'Tax Calculations'!$B$3)*'Tax Calculations'!$C$4),IF((BG$17-'Tax Calculations'!$B$2)&gt;0,'Tax Calculations'!$D$3+((BG$17-'Tax Calculations'!$B$2)*'Tax Calculations'!$C$3),0))))</f>
        <v>2264751.7387000001</v>
      </c>
      <c r="BH19" s="60">
        <f>IF((BH$17-'Tax Calculations'!$B$5)&gt;0,'Tax Calculations'!$D$6+((BH$17-'Tax Calculations'!$B$5)*'Tax Calculations'!$C$6),IF((BH$17-'Tax Calculations'!$B$4)&gt;0,'Tax Calculations'!$D$5+((BH$17-'Tax Calculations'!$B$4)*'Tax Calculations'!$C$5),IF((BH$17-'Tax Calculations'!$B$3)&gt;0,'Tax Calculations'!$D$4+((BH$17-'Tax Calculations'!$B$3)*'Tax Calculations'!$C$4),IF((BH$17-'Tax Calculations'!$B$2)&gt;0,'Tax Calculations'!$D$3+((BH$17-'Tax Calculations'!$B$2)*'Tax Calculations'!$C$3),0))))</f>
        <v>9019.7670900000012</v>
      </c>
      <c r="BI19" s="60">
        <f>IF((BI$17-'Tax Calculations'!$B$5)&gt;0,'Tax Calculations'!$D$6+((BI$17-'Tax Calculations'!$B$5)*'Tax Calculations'!$C$6),IF((BI$17-'Tax Calculations'!$B$4)&gt;0,'Tax Calculations'!$D$5+((BI$17-'Tax Calculations'!$B$4)*'Tax Calculations'!$C$5),IF((BI$17-'Tax Calculations'!$B$3)&gt;0,'Tax Calculations'!$D$4+((BI$17-'Tax Calculations'!$B$3)*'Tax Calculations'!$C$4),IF((BI$17-'Tax Calculations'!$B$2)&gt;0,'Tax Calculations'!$D$3+((BI$17-'Tax Calculations'!$B$2)*'Tax Calculations'!$C$3),0))))</f>
        <v>337095.73348</v>
      </c>
      <c r="BJ19" s="60">
        <f>IF((BJ$17-'Tax Calculations'!$B$5)&gt;0,'Tax Calculations'!$D$6+((BJ$17-'Tax Calculations'!$B$5)*'Tax Calculations'!$C$6),IF((BJ$17-'Tax Calculations'!$B$4)&gt;0,'Tax Calculations'!$D$5+((BJ$17-'Tax Calculations'!$B$4)*'Tax Calculations'!$C$5),IF((BJ$17-'Tax Calculations'!$B$3)&gt;0,'Tax Calculations'!$D$4+((BJ$17-'Tax Calculations'!$B$3)*'Tax Calculations'!$C$4),IF((BJ$17-'Tax Calculations'!$B$2)&gt;0,'Tax Calculations'!$D$3+((BJ$17-'Tax Calculations'!$B$2)*'Tax Calculations'!$C$3),0))))</f>
        <v>2321.8141359999995</v>
      </c>
      <c r="BK19" s="60">
        <f>IF((BK$17-'Tax Calculations'!$B$5)&gt;0,'Tax Calculations'!$D$6+((BK$17-'Tax Calculations'!$B$5)*'Tax Calculations'!$C$6),IF((BK$17-'Tax Calculations'!$B$4)&gt;0,'Tax Calculations'!$D$5+((BK$17-'Tax Calculations'!$B$4)*'Tax Calculations'!$C$5),IF((BK$17-'Tax Calculations'!$B$3)&gt;0,'Tax Calculations'!$D$4+((BK$17-'Tax Calculations'!$B$3)*'Tax Calculations'!$C$4),IF((BK$17-'Tax Calculations'!$B$2)&gt;0,'Tax Calculations'!$D$3+((BK$17-'Tax Calculations'!$B$2)*'Tax Calculations'!$C$3),0))))</f>
        <v>0</v>
      </c>
      <c r="BL19" s="60">
        <f>IF((BL$17-'Tax Calculations'!$B$5)&gt;0,'Tax Calculations'!$D$6+((BL$17-'Tax Calculations'!$B$5)*'Tax Calculations'!$C$6),IF((BL$17-'Tax Calculations'!$B$4)&gt;0,'Tax Calculations'!$D$5+((BL$17-'Tax Calculations'!$B$4)*'Tax Calculations'!$C$5),IF((BL$17-'Tax Calculations'!$B$3)&gt;0,'Tax Calculations'!$D$4+((BL$17-'Tax Calculations'!$B$3)*'Tax Calculations'!$C$4),IF((BL$17-'Tax Calculations'!$B$2)&gt;0,'Tax Calculations'!$D$3+((BL$17-'Tax Calculations'!$B$2)*'Tax Calculations'!$C$3),0))))</f>
        <v>9019.7670900000012</v>
      </c>
      <c r="BM19" s="60">
        <f>IF((BM$17-'Tax Calculations'!$B$5)&gt;0,'Tax Calculations'!$D$6+((BM$17-'Tax Calculations'!$B$5)*'Tax Calculations'!$C$6),IF((BM$17-'Tax Calculations'!$B$4)&gt;0,'Tax Calculations'!$D$5+((BM$17-'Tax Calculations'!$B$4)*'Tax Calculations'!$C$5),IF((BM$17-'Tax Calculations'!$B$3)&gt;0,'Tax Calculations'!$D$4+((BM$17-'Tax Calculations'!$B$3)*'Tax Calculations'!$C$4),IF((BM$17-'Tax Calculations'!$B$2)&gt;0,'Tax Calculations'!$D$3+((BM$17-'Tax Calculations'!$B$2)*'Tax Calculations'!$C$3),0))))</f>
        <v>0</v>
      </c>
      <c r="BN19" s="60">
        <f>IF((BN$17-'Tax Calculations'!$B$5)&gt;0,'Tax Calculations'!$D$6+((BN$17-'Tax Calculations'!$B$5)*'Tax Calculations'!$C$6),IF((BN$17-'Tax Calculations'!$B$4)&gt;0,'Tax Calculations'!$D$5+((BN$17-'Tax Calculations'!$B$4)*'Tax Calculations'!$C$5),IF((BN$17-'Tax Calculations'!$B$3)&gt;0,'Tax Calculations'!$D$4+((BN$17-'Tax Calculations'!$B$3)*'Tax Calculations'!$C$4),IF((BN$17-'Tax Calculations'!$B$2)&gt;0,'Tax Calculations'!$D$3+((BN$17-'Tax Calculations'!$B$2)*'Tax Calculations'!$C$3),0))))</f>
        <v>0</v>
      </c>
      <c r="BO19" s="60">
        <f>IF((BO$17-'Tax Calculations'!$B$5)&gt;0,'Tax Calculations'!$D$6+((BO$17-'Tax Calculations'!$B$5)*'Tax Calculations'!$C$6),IF((BO$17-'Tax Calculations'!$B$4)&gt;0,'Tax Calculations'!$D$5+((BO$17-'Tax Calculations'!$B$4)*'Tax Calculations'!$C$5),IF((BO$17-'Tax Calculations'!$B$3)&gt;0,'Tax Calculations'!$D$4+((BO$17-'Tax Calculations'!$B$3)*'Tax Calculations'!$C$4),IF((BO$17-'Tax Calculations'!$B$2)&gt;0,'Tax Calculations'!$D$3+((BO$17-'Tax Calculations'!$B$2)*'Tax Calculations'!$C$3),0))))</f>
        <v>0</v>
      </c>
      <c r="BP19" s="60">
        <f>IF((BP$17-'Tax Calculations'!$B$5)&gt;0,'Tax Calculations'!$D$6+((BP$17-'Tax Calculations'!$B$5)*'Tax Calculations'!$C$6),IF((BP$17-'Tax Calculations'!$B$4)&gt;0,'Tax Calculations'!$D$5+((BP$17-'Tax Calculations'!$B$4)*'Tax Calculations'!$C$5),IF((BP$17-'Tax Calculations'!$B$3)&gt;0,'Tax Calculations'!$D$4+((BP$17-'Tax Calculations'!$B$3)*'Tax Calculations'!$C$4),IF((BP$17-'Tax Calculations'!$B$2)&gt;0,'Tax Calculations'!$D$3+((BP$17-'Tax Calculations'!$B$2)*'Tax Calculations'!$C$3),0))))</f>
        <v>0</v>
      </c>
      <c r="BQ19" s="60">
        <f>IF((BQ$17-'Tax Calculations'!$B$5)&gt;0,'Tax Calculations'!$D$6+((BQ$17-'Tax Calculations'!$B$5)*'Tax Calculations'!$C$6),IF((BQ$17-'Tax Calculations'!$B$4)&gt;0,'Tax Calculations'!$D$5+((BQ$17-'Tax Calculations'!$B$4)*'Tax Calculations'!$C$5),IF((BQ$17-'Tax Calculations'!$B$3)&gt;0,'Tax Calculations'!$D$4+((BQ$17-'Tax Calculations'!$B$3)*'Tax Calculations'!$C$4),IF((BQ$17-'Tax Calculations'!$B$2)&gt;0,'Tax Calculations'!$D$3+((BQ$17-'Tax Calculations'!$B$2)*'Tax Calculations'!$C$3),0))))</f>
        <v>0</v>
      </c>
      <c r="BR19" s="60">
        <f>IF((BR$17-'Tax Calculations'!$B$5)&gt;0,'Tax Calculations'!$D$6+((BR$17-'Tax Calculations'!$B$5)*'Tax Calculations'!$C$6),IF((BR$17-'Tax Calculations'!$B$4)&gt;0,'Tax Calculations'!$D$5+((BR$17-'Tax Calculations'!$B$4)*'Tax Calculations'!$C$5),IF((BR$17-'Tax Calculations'!$B$3)&gt;0,'Tax Calculations'!$D$4+((BR$17-'Tax Calculations'!$B$3)*'Tax Calculations'!$C$4),IF((BR$17-'Tax Calculations'!$B$2)&gt;0,'Tax Calculations'!$D$3+((BR$17-'Tax Calculations'!$B$2)*'Tax Calculations'!$C$3),0))))</f>
        <v>0</v>
      </c>
      <c r="BS19" s="60">
        <f>IF((BS$17-'Tax Calculations'!$B$5)&gt;0,'Tax Calculations'!$D$6+((BS$17-'Tax Calculations'!$B$5)*'Tax Calculations'!$C$6),IF((BS$17-'Tax Calculations'!$B$4)&gt;0,'Tax Calculations'!$D$5+((BS$17-'Tax Calculations'!$B$4)*'Tax Calculations'!$C$5),IF((BS$17-'Tax Calculations'!$B$3)&gt;0,'Tax Calculations'!$D$4+((BS$17-'Tax Calculations'!$B$3)*'Tax Calculations'!$C$4),IF((BS$17-'Tax Calculations'!$B$2)&gt;0,'Tax Calculations'!$D$3+((BS$17-'Tax Calculations'!$B$2)*'Tax Calculations'!$C$3),0))))</f>
        <v>0</v>
      </c>
      <c r="BT19" s="60">
        <f>IF((BT$17-'Tax Calculations'!$B$5)&gt;0,'Tax Calculations'!$D$6+((BT$17-'Tax Calculations'!$B$5)*'Tax Calculations'!$C$6),IF((BT$17-'Tax Calculations'!$B$4)&gt;0,'Tax Calculations'!$D$5+((BT$17-'Tax Calculations'!$B$4)*'Tax Calculations'!$C$5),IF((BT$17-'Tax Calculations'!$B$3)&gt;0,'Tax Calculations'!$D$4+((BT$17-'Tax Calculations'!$B$3)*'Tax Calculations'!$C$4),IF((BT$17-'Tax Calculations'!$B$2)&gt;0,'Tax Calculations'!$D$3+((BT$17-'Tax Calculations'!$B$2)*'Tax Calculations'!$C$3),0))))</f>
        <v>350784.76695999998</v>
      </c>
      <c r="BU19" s="60">
        <f>IF((BU$17-'Tax Calculations'!$B$5)&gt;0,'Tax Calculations'!$D$6+((BU$17-'Tax Calculations'!$B$5)*'Tax Calculations'!$C$6),IF((BU$17-'Tax Calculations'!$B$4)&gt;0,'Tax Calculations'!$D$5+((BU$17-'Tax Calculations'!$B$4)*'Tax Calculations'!$C$5),IF((BU$17-'Tax Calculations'!$B$3)&gt;0,'Tax Calculations'!$D$4+((BU$17-'Tax Calculations'!$B$3)*'Tax Calculations'!$C$4),IF((BU$17-'Tax Calculations'!$B$2)&gt;0,'Tax Calculations'!$D$3+((BU$17-'Tax Calculations'!$B$2)*'Tax Calculations'!$C$3),0))))</f>
        <v>376473.21370000002</v>
      </c>
      <c r="BW19" s="60">
        <f>IF((BW$17-'Tax Calculations'!$B$5)&gt;0,'Tax Calculations'!$D$6+((BW$17-'Tax Calculations'!$B$5)*'Tax Calculations'!$C$6),IF((BW$17-'Tax Calculations'!$B$4)&gt;0,'Tax Calculations'!$D$5+((BW$17-'Tax Calculations'!$B$4)*'Tax Calculations'!$C$5),IF((BW$17-'Tax Calculations'!$B$3)&gt;0,'Tax Calculations'!$D$4+((BW$17-'Tax Calculations'!$B$3)*'Tax Calculations'!$C$4),IF((BW$17-'Tax Calculations'!$B$2)&gt;0,'Tax Calculations'!$D$3+((BW$17-'Tax Calculations'!$B$2)*'Tax Calculations'!$C$3),0))))</f>
        <v>2261951.7936999998</v>
      </c>
      <c r="BX19" s="60">
        <f>IF((BX$17-'Tax Calculations'!$B$5)&gt;0,'Tax Calculations'!$D$6+((BX$17-'Tax Calculations'!$B$5)*'Tax Calculations'!$C$6),IF((BX$17-'Tax Calculations'!$B$4)&gt;0,'Tax Calculations'!$D$5+((BX$17-'Tax Calculations'!$B$4)*'Tax Calculations'!$C$5),IF((BX$17-'Tax Calculations'!$B$3)&gt;0,'Tax Calculations'!$D$4+((BX$17-'Tax Calculations'!$B$3)*'Tax Calculations'!$C$4),IF((BX$17-'Tax Calculations'!$B$2)&gt;0,'Tax Calculations'!$D$3+((BX$17-'Tax Calculations'!$B$2)*'Tax Calculations'!$C$3),0))))</f>
        <v>8593.0420900000008</v>
      </c>
      <c r="BY19" s="60">
        <f>IF((BY$17-'Tax Calculations'!$B$5)&gt;0,'Tax Calculations'!$D$6+((BY$17-'Tax Calculations'!$B$5)*'Tax Calculations'!$C$6),IF((BY$17-'Tax Calculations'!$B$4)&gt;0,'Tax Calculations'!$D$5+((BY$17-'Tax Calculations'!$B$4)*'Tax Calculations'!$C$5),IF((BY$17-'Tax Calculations'!$B$3)&gt;0,'Tax Calculations'!$D$4+((BY$17-'Tax Calculations'!$B$3)*'Tax Calculations'!$C$4),IF((BY$17-'Tax Calculations'!$B$2)&gt;0,'Tax Calculations'!$D$3+((BY$17-'Tax Calculations'!$B$2)*'Tax Calculations'!$C$3),0))))</f>
        <v>336020.77348000003</v>
      </c>
      <c r="BZ19" s="60">
        <f>IF((BZ$17-'Tax Calculations'!$B$5)&gt;0,'Tax Calculations'!$D$6+((BZ$17-'Tax Calculations'!$B$5)*'Tax Calculations'!$C$6),IF((BZ$17-'Tax Calculations'!$B$4)&gt;0,'Tax Calculations'!$D$5+((BZ$17-'Tax Calculations'!$B$4)*'Tax Calculations'!$C$5),IF((BZ$17-'Tax Calculations'!$B$3)&gt;0,'Tax Calculations'!$D$4+((BZ$17-'Tax Calculations'!$B$3)*'Tax Calculations'!$C$4),IF((BZ$17-'Tax Calculations'!$B$2)&gt;0,'Tax Calculations'!$D$3+((BZ$17-'Tax Calculations'!$B$2)*'Tax Calculations'!$C$3),0))))</f>
        <v>1677.7521360000005</v>
      </c>
      <c r="CA19" s="60">
        <f>IF((CA$17-'Tax Calculations'!$B$5)&gt;0,'Tax Calculations'!$D$6+((CA$17-'Tax Calculations'!$B$5)*'Tax Calculations'!$C$6),IF((CA$17-'Tax Calculations'!$B$4)&gt;0,'Tax Calculations'!$D$5+((CA$17-'Tax Calculations'!$B$4)*'Tax Calculations'!$C$5),IF((CA$17-'Tax Calculations'!$B$3)&gt;0,'Tax Calculations'!$D$4+((CA$17-'Tax Calculations'!$B$3)*'Tax Calculations'!$C$4),IF((CA$17-'Tax Calculations'!$B$2)&gt;0,'Tax Calculations'!$D$3+((CA$17-'Tax Calculations'!$B$2)*'Tax Calculations'!$C$3),0))))</f>
        <v>0</v>
      </c>
      <c r="CB19" s="60">
        <f>IF((CB$17-'Tax Calculations'!$B$5)&gt;0,'Tax Calculations'!$D$6+((CB$17-'Tax Calculations'!$B$5)*'Tax Calculations'!$C$6),IF((CB$17-'Tax Calculations'!$B$4)&gt;0,'Tax Calculations'!$D$5+((CB$17-'Tax Calculations'!$B$4)*'Tax Calculations'!$C$5),IF((CB$17-'Tax Calculations'!$B$3)&gt;0,'Tax Calculations'!$D$4+((CB$17-'Tax Calculations'!$B$3)*'Tax Calculations'!$C$4),IF((CB$17-'Tax Calculations'!$B$2)&gt;0,'Tax Calculations'!$D$3+((CB$17-'Tax Calculations'!$B$2)*'Tax Calculations'!$C$3),0))))</f>
        <v>8593.0420900000008</v>
      </c>
      <c r="CC19" s="60">
        <f>IF((CC$17-'Tax Calculations'!$B$5)&gt;0,'Tax Calculations'!$D$6+((CC$17-'Tax Calculations'!$B$5)*'Tax Calculations'!$C$6),IF((CC$17-'Tax Calculations'!$B$4)&gt;0,'Tax Calculations'!$D$5+((CC$17-'Tax Calculations'!$B$4)*'Tax Calculations'!$C$5),IF((CC$17-'Tax Calculations'!$B$3)&gt;0,'Tax Calculations'!$D$4+((CC$17-'Tax Calculations'!$B$3)*'Tax Calculations'!$C$4),IF((CC$17-'Tax Calculations'!$B$2)&gt;0,'Tax Calculations'!$D$3+((CC$17-'Tax Calculations'!$B$2)*'Tax Calculations'!$C$3),0))))</f>
        <v>0</v>
      </c>
      <c r="CD19" s="60">
        <f>IF((CD$17-'Tax Calculations'!$B$5)&gt;0,'Tax Calculations'!$D$6+((CD$17-'Tax Calculations'!$B$5)*'Tax Calculations'!$C$6),IF((CD$17-'Tax Calculations'!$B$4)&gt;0,'Tax Calculations'!$D$5+((CD$17-'Tax Calculations'!$B$4)*'Tax Calculations'!$C$5),IF((CD$17-'Tax Calculations'!$B$3)&gt;0,'Tax Calculations'!$D$4+((CD$17-'Tax Calculations'!$B$3)*'Tax Calculations'!$C$4),IF((CD$17-'Tax Calculations'!$B$2)&gt;0,'Tax Calculations'!$D$3+((CD$17-'Tax Calculations'!$B$2)*'Tax Calculations'!$C$3),0))))</f>
        <v>0</v>
      </c>
      <c r="CE19" s="60">
        <f>IF((CE$17-'Tax Calculations'!$B$5)&gt;0,'Tax Calculations'!$D$6+((CE$17-'Tax Calculations'!$B$5)*'Tax Calculations'!$C$6),IF((CE$17-'Tax Calculations'!$B$4)&gt;0,'Tax Calculations'!$D$5+((CE$17-'Tax Calculations'!$B$4)*'Tax Calculations'!$C$5),IF((CE$17-'Tax Calculations'!$B$3)&gt;0,'Tax Calculations'!$D$4+((CE$17-'Tax Calculations'!$B$3)*'Tax Calculations'!$C$4),IF((CE$17-'Tax Calculations'!$B$2)&gt;0,'Tax Calculations'!$D$3+((CE$17-'Tax Calculations'!$B$2)*'Tax Calculations'!$C$3),0))))</f>
        <v>0</v>
      </c>
      <c r="CF19" s="60">
        <f>IF((CF$17-'Tax Calculations'!$B$5)&gt;0,'Tax Calculations'!$D$6+((CF$17-'Tax Calculations'!$B$5)*'Tax Calculations'!$C$6),IF((CF$17-'Tax Calculations'!$B$4)&gt;0,'Tax Calculations'!$D$5+((CF$17-'Tax Calculations'!$B$4)*'Tax Calculations'!$C$5),IF((CF$17-'Tax Calculations'!$B$3)&gt;0,'Tax Calculations'!$D$4+((CF$17-'Tax Calculations'!$B$3)*'Tax Calculations'!$C$4),IF((CF$17-'Tax Calculations'!$B$2)&gt;0,'Tax Calculations'!$D$3+((CF$17-'Tax Calculations'!$B$2)*'Tax Calculations'!$C$3),0))))</f>
        <v>0</v>
      </c>
      <c r="CG19" s="60">
        <f>IF((CG$17-'Tax Calculations'!$B$5)&gt;0,'Tax Calculations'!$D$6+((CG$17-'Tax Calculations'!$B$5)*'Tax Calculations'!$C$6),IF((CG$17-'Tax Calculations'!$B$4)&gt;0,'Tax Calculations'!$D$5+((CG$17-'Tax Calculations'!$B$4)*'Tax Calculations'!$C$5),IF((CG$17-'Tax Calculations'!$B$3)&gt;0,'Tax Calculations'!$D$4+((CG$17-'Tax Calculations'!$B$3)*'Tax Calculations'!$C$4),IF((CG$17-'Tax Calculations'!$B$2)&gt;0,'Tax Calculations'!$D$3+((CG$17-'Tax Calculations'!$B$2)*'Tax Calculations'!$C$3),0))))</f>
        <v>0</v>
      </c>
      <c r="CH19" s="60">
        <f>IF((CH$17-'Tax Calculations'!$B$5)&gt;0,'Tax Calculations'!$D$6+((CH$17-'Tax Calculations'!$B$5)*'Tax Calculations'!$C$6),IF((CH$17-'Tax Calculations'!$B$4)&gt;0,'Tax Calculations'!$D$5+((CH$17-'Tax Calculations'!$B$4)*'Tax Calculations'!$C$5),IF((CH$17-'Tax Calculations'!$B$3)&gt;0,'Tax Calculations'!$D$4+((CH$17-'Tax Calculations'!$B$3)*'Tax Calculations'!$C$4),IF((CH$17-'Tax Calculations'!$B$2)&gt;0,'Tax Calculations'!$D$3+((CH$17-'Tax Calculations'!$B$2)*'Tax Calculations'!$C$3),0))))</f>
        <v>0</v>
      </c>
      <c r="CI19" s="60">
        <f>IF((CI$17-'Tax Calculations'!$B$5)&gt;0,'Tax Calculations'!$D$6+((CI$17-'Tax Calculations'!$B$5)*'Tax Calculations'!$C$6),IF((CI$17-'Tax Calculations'!$B$4)&gt;0,'Tax Calculations'!$D$5+((CI$17-'Tax Calculations'!$B$4)*'Tax Calculations'!$C$5),IF((CI$17-'Tax Calculations'!$B$3)&gt;0,'Tax Calculations'!$D$4+((CI$17-'Tax Calculations'!$B$3)*'Tax Calculations'!$C$4),IF((CI$17-'Tax Calculations'!$B$2)&gt;0,'Tax Calculations'!$D$3+((CI$17-'Tax Calculations'!$B$2)*'Tax Calculations'!$C$3),0))))</f>
        <v>0</v>
      </c>
      <c r="CJ19" s="60">
        <f>IF((CJ$17-'Tax Calculations'!$B$5)&gt;0,'Tax Calculations'!$D$6+((CJ$17-'Tax Calculations'!$B$5)*'Tax Calculations'!$C$6),IF((CJ$17-'Tax Calculations'!$B$4)&gt;0,'Tax Calculations'!$D$5+((CJ$17-'Tax Calculations'!$B$4)*'Tax Calculations'!$C$5),IF((CJ$17-'Tax Calculations'!$B$3)&gt;0,'Tax Calculations'!$D$4+((CJ$17-'Tax Calculations'!$B$3)*'Tax Calculations'!$C$4),IF((CJ$17-'Tax Calculations'!$B$2)&gt;0,'Tax Calculations'!$D$3+((CJ$17-'Tax Calculations'!$B$2)*'Tax Calculations'!$C$3),0))))</f>
        <v>348184.39695999998</v>
      </c>
      <c r="CK19" s="60">
        <f>IF((CK$17-'Tax Calculations'!$B$5)&gt;0,'Tax Calculations'!$D$6+((CK$17-'Tax Calculations'!$B$5)*'Tax Calculations'!$C$6),IF((CK$17-'Tax Calculations'!$B$4)&gt;0,'Tax Calculations'!$D$5+((CK$17-'Tax Calculations'!$B$4)*'Tax Calculations'!$C$5),IF((CK$17-'Tax Calculations'!$B$3)&gt;0,'Tax Calculations'!$D$4+((CK$17-'Tax Calculations'!$B$3)*'Tax Calculations'!$C$4),IF((CK$17-'Tax Calculations'!$B$2)&gt;0,'Tax Calculations'!$D$3+((CK$17-'Tax Calculations'!$B$2)*'Tax Calculations'!$C$3),0))))</f>
        <v>373281.99370000005</v>
      </c>
      <c r="CM19" s="60">
        <f>IF((CM$17-'Tax Calculations'!$B$5)&gt;0,'Tax Calculations'!$D$6+((CM$17-'Tax Calculations'!$B$5)*'Tax Calculations'!$C$6),IF((CM$17-'Tax Calculations'!$B$4)&gt;0,'Tax Calculations'!$D$5+((CM$17-'Tax Calculations'!$B$4)*'Tax Calculations'!$C$5),IF((CM$17-'Tax Calculations'!$B$3)&gt;0,'Tax Calculations'!$D$4+((CM$17-'Tax Calculations'!$B$3)*'Tax Calculations'!$C$4),IF((CM$17-'Tax Calculations'!$B$2)&gt;0,'Tax Calculations'!$D$3+((CM$17-'Tax Calculations'!$B$2)*'Tax Calculations'!$C$3),0))))</f>
        <v>2266151.7112000003</v>
      </c>
      <c r="CN19" s="60">
        <f>IF((CN$17-'Tax Calculations'!$B$5)&gt;0,'Tax Calculations'!$D$6+((CN$17-'Tax Calculations'!$B$5)*'Tax Calculations'!$C$6),IF((CN$17-'Tax Calculations'!$B$4)&gt;0,'Tax Calculations'!$D$5+((CN$17-'Tax Calculations'!$B$4)*'Tax Calculations'!$C$5),IF((CN$17-'Tax Calculations'!$B$3)&gt;0,'Tax Calculations'!$D$4+((CN$17-'Tax Calculations'!$B$3)*'Tax Calculations'!$C$4),IF((CN$17-'Tax Calculations'!$B$2)&gt;0,'Tax Calculations'!$D$3+((CN$17-'Tax Calculations'!$B$2)*'Tax Calculations'!$C$3),0))))</f>
        <v>9233.1295900000005</v>
      </c>
      <c r="CO19" s="60">
        <f>IF((CO$17-'Tax Calculations'!$B$5)&gt;0,'Tax Calculations'!$D$6+((CO$17-'Tax Calculations'!$B$5)*'Tax Calculations'!$C$6),IF((CO$17-'Tax Calculations'!$B$4)&gt;0,'Tax Calculations'!$D$5+((CO$17-'Tax Calculations'!$B$4)*'Tax Calculations'!$C$5),IF((CO$17-'Tax Calculations'!$B$3)&gt;0,'Tax Calculations'!$D$4+((CO$17-'Tax Calculations'!$B$3)*'Tax Calculations'!$C$4),IF((CO$17-'Tax Calculations'!$B$2)&gt;0,'Tax Calculations'!$D$3+((CO$17-'Tax Calculations'!$B$2)*'Tax Calculations'!$C$3),0))))</f>
        <v>337633.21347999998</v>
      </c>
      <c r="CP19" s="60">
        <f>IF((CP$17-'Tax Calculations'!$B$5)&gt;0,'Tax Calculations'!$D$6+((CP$17-'Tax Calculations'!$B$5)*'Tax Calculations'!$C$6),IF((CP$17-'Tax Calculations'!$B$4)&gt;0,'Tax Calculations'!$D$5+((CP$17-'Tax Calculations'!$B$4)*'Tax Calculations'!$C$5),IF((CP$17-'Tax Calculations'!$B$3)&gt;0,'Tax Calculations'!$D$4+((CP$17-'Tax Calculations'!$B$3)*'Tax Calculations'!$C$4),IF((CP$17-'Tax Calculations'!$B$2)&gt;0,'Tax Calculations'!$D$3+((CP$17-'Tax Calculations'!$B$2)*'Tax Calculations'!$C$3),0))))</f>
        <v>2643.8451359999999</v>
      </c>
      <c r="CQ19" s="60">
        <f>IF((CQ$17-'Tax Calculations'!$B$5)&gt;0,'Tax Calculations'!$D$6+((CQ$17-'Tax Calculations'!$B$5)*'Tax Calculations'!$C$6),IF((CQ$17-'Tax Calculations'!$B$4)&gt;0,'Tax Calculations'!$D$5+((CQ$17-'Tax Calculations'!$B$4)*'Tax Calculations'!$C$5),IF((CQ$17-'Tax Calculations'!$B$3)&gt;0,'Tax Calculations'!$D$4+((CQ$17-'Tax Calculations'!$B$3)*'Tax Calculations'!$C$4),IF((CQ$17-'Tax Calculations'!$B$2)&gt;0,'Tax Calculations'!$D$3+((CQ$17-'Tax Calculations'!$B$2)*'Tax Calculations'!$C$3),0))))</f>
        <v>0</v>
      </c>
      <c r="CR19" s="60">
        <f>IF((CR$17-'Tax Calculations'!$B$5)&gt;0,'Tax Calculations'!$D$6+((CR$17-'Tax Calculations'!$B$5)*'Tax Calculations'!$C$6),IF((CR$17-'Tax Calculations'!$B$4)&gt;0,'Tax Calculations'!$D$5+((CR$17-'Tax Calculations'!$B$4)*'Tax Calculations'!$C$5),IF((CR$17-'Tax Calculations'!$B$3)&gt;0,'Tax Calculations'!$D$4+((CR$17-'Tax Calculations'!$B$3)*'Tax Calculations'!$C$4),IF((CR$17-'Tax Calculations'!$B$2)&gt;0,'Tax Calculations'!$D$3+((CR$17-'Tax Calculations'!$B$2)*'Tax Calculations'!$C$3),0))))</f>
        <v>9233.1295900000005</v>
      </c>
      <c r="CS19" s="60">
        <f>IF((CS$17-'Tax Calculations'!$B$5)&gt;0,'Tax Calculations'!$D$6+((CS$17-'Tax Calculations'!$B$5)*'Tax Calculations'!$C$6),IF((CS$17-'Tax Calculations'!$B$4)&gt;0,'Tax Calculations'!$D$5+((CS$17-'Tax Calculations'!$B$4)*'Tax Calculations'!$C$5),IF((CS$17-'Tax Calculations'!$B$3)&gt;0,'Tax Calculations'!$D$4+((CS$17-'Tax Calculations'!$B$3)*'Tax Calculations'!$C$4),IF((CS$17-'Tax Calculations'!$B$2)&gt;0,'Tax Calculations'!$D$3+((CS$17-'Tax Calculations'!$B$2)*'Tax Calculations'!$C$3),0))))</f>
        <v>0</v>
      </c>
      <c r="CT19" s="60">
        <f>IF((CT$17-'Tax Calculations'!$B$5)&gt;0,'Tax Calculations'!$D$6+((CT$17-'Tax Calculations'!$B$5)*'Tax Calculations'!$C$6),IF((CT$17-'Tax Calculations'!$B$4)&gt;0,'Tax Calculations'!$D$5+((CT$17-'Tax Calculations'!$B$4)*'Tax Calculations'!$C$5),IF((CT$17-'Tax Calculations'!$B$3)&gt;0,'Tax Calculations'!$D$4+((CT$17-'Tax Calculations'!$B$3)*'Tax Calculations'!$C$4),IF((CT$17-'Tax Calculations'!$B$2)&gt;0,'Tax Calculations'!$D$3+((CT$17-'Tax Calculations'!$B$2)*'Tax Calculations'!$C$3),0))))</f>
        <v>0</v>
      </c>
      <c r="CU19" s="60">
        <f>IF((CU$17-'Tax Calculations'!$B$5)&gt;0,'Tax Calculations'!$D$6+((CU$17-'Tax Calculations'!$B$5)*'Tax Calculations'!$C$6),IF((CU$17-'Tax Calculations'!$B$4)&gt;0,'Tax Calculations'!$D$5+((CU$17-'Tax Calculations'!$B$4)*'Tax Calculations'!$C$5),IF((CU$17-'Tax Calculations'!$B$3)&gt;0,'Tax Calculations'!$D$4+((CU$17-'Tax Calculations'!$B$3)*'Tax Calculations'!$C$4),IF((CU$17-'Tax Calculations'!$B$2)&gt;0,'Tax Calculations'!$D$3+((CU$17-'Tax Calculations'!$B$2)*'Tax Calculations'!$C$3),0))))</f>
        <v>0</v>
      </c>
      <c r="CV19" s="60">
        <f>IF((CV$17-'Tax Calculations'!$B$5)&gt;0,'Tax Calculations'!$D$6+((CV$17-'Tax Calculations'!$B$5)*'Tax Calculations'!$C$6),IF((CV$17-'Tax Calculations'!$B$4)&gt;0,'Tax Calculations'!$D$5+((CV$17-'Tax Calculations'!$B$4)*'Tax Calculations'!$C$5),IF((CV$17-'Tax Calculations'!$B$3)&gt;0,'Tax Calculations'!$D$4+((CV$17-'Tax Calculations'!$B$3)*'Tax Calculations'!$C$4),IF((CV$17-'Tax Calculations'!$B$2)&gt;0,'Tax Calculations'!$D$3+((CV$17-'Tax Calculations'!$B$2)*'Tax Calculations'!$C$3),0))))</f>
        <v>0</v>
      </c>
      <c r="CW19" s="60">
        <f>IF((CW$17-'Tax Calculations'!$B$5)&gt;0,'Tax Calculations'!$D$6+((CW$17-'Tax Calculations'!$B$5)*'Tax Calculations'!$C$6),IF((CW$17-'Tax Calculations'!$B$4)&gt;0,'Tax Calculations'!$D$5+((CW$17-'Tax Calculations'!$B$4)*'Tax Calculations'!$C$5),IF((CW$17-'Tax Calculations'!$B$3)&gt;0,'Tax Calculations'!$D$4+((CW$17-'Tax Calculations'!$B$3)*'Tax Calculations'!$C$4),IF((CW$17-'Tax Calculations'!$B$2)&gt;0,'Tax Calculations'!$D$3+((CW$17-'Tax Calculations'!$B$2)*'Tax Calculations'!$C$3),0))))</f>
        <v>0</v>
      </c>
      <c r="CX19" s="60">
        <f>IF((CX$17-'Tax Calculations'!$B$5)&gt;0,'Tax Calculations'!$D$6+((CX$17-'Tax Calculations'!$B$5)*'Tax Calculations'!$C$6),IF((CX$17-'Tax Calculations'!$B$4)&gt;0,'Tax Calculations'!$D$5+((CX$17-'Tax Calculations'!$B$4)*'Tax Calculations'!$C$5),IF((CX$17-'Tax Calculations'!$B$3)&gt;0,'Tax Calculations'!$D$4+((CX$17-'Tax Calculations'!$B$3)*'Tax Calculations'!$C$4),IF((CX$17-'Tax Calculations'!$B$2)&gt;0,'Tax Calculations'!$D$3+((CX$17-'Tax Calculations'!$B$2)*'Tax Calculations'!$C$3),0))))</f>
        <v>0</v>
      </c>
      <c r="CY19" s="60">
        <f>IF((CY$17-'Tax Calculations'!$B$5)&gt;0,'Tax Calculations'!$D$6+((CY$17-'Tax Calculations'!$B$5)*'Tax Calculations'!$C$6),IF((CY$17-'Tax Calculations'!$B$4)&gt;0,'Tax Calculations'!$D$5+((CY$17-'Tax Calculations'!$B$4)*'Tax Calculations'!$C$5),IF((CY$17-'Tax Calculations'!$B$3)&gt;0,'Tax Calculations'!$D$4+((CY$17-'Tax Calculations'!$B$3)*'Tax Calculations'!$C$4),IF((CY$17-'Tax Calculations'!$B$2)&gt;0,'Tax Calculations'!$D$3+((CY$17-'Tax Calculations'!$B$2)*'Tax Calculations'!$C$3),0))))</f>
        <v>0</v>
      </c>
      <c r="CZ19" s="60">
        <f>IF((CZ$17-'Tax Calculations'!$B$5)&gt;0,'Tax Calculations'!$D$6+((CZ$17-'Tax Calculations'!$B$5)*'Tax Calculations'!$C$6),IF((CZ$17-'Tax Calculations'!$B$4)&gt;0,'Tax Calculations'!$D$5+((CZ$17-'Tax Calculations'!$B$4)*'Tax Calculations'!$C$5),IF((CZ$17-'Tax Calculations'!$B$3)&gt;0,'Tax Calculations'!$D$4+((CZ$17-'Tax Calculations'!$B$3)*'Tax Calculations'!$C$4),IF((CZ$17-'Tax Calculations'!$B$2)&gt;0,'Tax Calculations'!$D$3+((CZ$17-'Tax Calculations'!$B$2)*'Tax Calculations'!$C$3),0))))</f>
        <v>352084.95195999998</v>
      </c>
      <c r="DA19" s="60">
        <f>IF((DA$17-'Tax Calculations'!$B$5)&gt;0,'Tax Calculations'!$D$6+((DA$17-'Tax Calculations'!$B$5)*'Tax Calculations'!$C$6),IF((DA$17-'Tax Calculations'!$B$4)&gt;0,'Tax Calculations'!$D$5+((DA$17-'Tax Calculations'!$B$4)*'Tax Calculations'!$C$5),IF((DA$17-'Tax Calculations'!$B$3)&gt;0,'Tax Calculations'!$D$4+((DA$17-'Tax Calculations'!$B$3)*'Tax Calculations'!$C$4),IF((DA$17-'Tax Calculations'!$B$2)&gt;0,'Tax Calculations'!$D$3+((DA$17-'Tax Calculations'!$B$2)*'Tax Calculations'!$C$3),0))))</f>
        <v>378068.82370000001</v>
      </c>
      <c r="DC19" s="60">
        <f>IF((DC$17-'Tax Calculations'!$B$5)&gt;0,'Tax Calculations'!$D$6+((DC$17-'Tax Calculations'!$B$5)*'Tax Calculations'!$C$6),IF((DC$17-'Tax Calculations'!$B$4)&gt;0,'Tax Calculations'!$D$5+((DC$17-'Tax Calculations'!$B$4)*'Tax Calculations'!$C$5),IF((DC$17-'Tax Calculations'!$B$3)&gt;0,'Tax Calculations'!$D$4+((DC$17-'Tax Calculations'!$B$3)*'Tax Calculations'!$C$4),IF((DC$17-'Tax Calculations'!$B$2)&gt;0,'Tax Calculations'!$D$3+((DC$17-'Tax Calculations'!$B$2)*'Tax Calculations'!$C$3),0))))</f>
        <v>2261951.7936999998</v>
      </c>
      <c r="DD19" s="60">
        <f>IF((DD$17-'Tax Calculations'!$B$5)&gt;0,'Tax Calculations'!$D$6+((DD$17-'Tax Calculations'!$B$5)*'Tax Calculations'!$C$6),IF((DD$17-'Tax Calculations'!$B$4)&gt;0,'Tax Calculations'!$D$5+((DD$17-'Tax Calculations'!$B$4)*'Tax Calculations'!$C$5),IF((DD$17-'Tax Calculations'!$B$3)&gt;0,'Tax Calculations'!$D$4+((DD$17-'Tax Calculations'!$B$3)*'Tax Calculations'!$C$4),IF((DD$17-'Tax Calculations'!$B$2)&gt;0,'Tax Calculations'!$D$3+((DD$17-'Tax Calculations'!$B$2)*'Tax Calculations'!$C$3),0))))</f>
        <v>8593.0420900000008</v>
      </c>
      <c r="DE19" s="60">
        <f>IF((DE$17-'Tax Calculations'!$B$5)&gt;0,'Tax Calculations'!$D$6+((DE$17-'Tax Calculations'!$B$5)*'Tax Calculations'!$C$6),IF((DE$17-'Tax Calculations'!$B$4)&gt;0,'Tax Calculations'!$D$5+((DE$17-'Tax Calculations'!$B$4)*'Tax Calculations'!$C$5),IF((DE$17-'Tax Calculations'!$B$3)&gt;0,'Tax Calculations'!$D$4+((DE$17-'Tax Calculations'!$B$3)*'Tax Calculations'!$C$4),IF((DE$17-'Tax Calculations'!$B$2)&gt;0,'Tax Calculations'!$D$3+((DE$17-'Tax Calculations'!$B$2)*'Tax Calculations'!$C$3),0))))</f>
        <v>336020.77348000003</v>
      </c>
      <c r="DF19" s="60">
        <f>IF((DF$17-'Tax Calculations'!$B$5)&gt;0,'Tax Calculations'!$D$6+((DF$17-'Tax Calculations'!$B$5)*'Tax Calculations'!$C$6),IF((DF$17-'Tax Calculations'!$B$4)&gt;0,'Tax Calculations'!$D$5+((DF$17-'Tax Calculations'!$B$4)*'Tax Calculations'!$C$5),IF((DF$17-'Tax Calculations'!$B$3)&gt;0,'Tax Calculations'!$D$4+((DF$17-'Tax Calculations'!$B$3)*'Tax Calculations'!$C$4),IF((DF$17-'Tax Calculations'!$B$2)&gt;0,'Tax Calculations'!$D$3+((DF$17-'Tax Calculations'!$B$2)*'Tax Calculations'!$C$3),0))))</f>
        <v>1677.7521360000005</v>
      </c>
      <c r="DG19" s="60">
        <f>IF((DG$17-'Tax Calculations'!$B$5)&gt;0,'Tax Calculations'!$D$6+((DG$17-'Tax Calculations'!$B$5)*'Tax Calculations'!$C$6),IF((DG$17-'Tax Calculations'!$B$4)&gt;0,'Tax Calculations'!$D$5+((DG$17-'Tax Calculations'!$B$4)*'Tax Calculations'!$C$5),IF((DG$17-'Tax Calculations'!$B$3)&gt;0,'Tax Calculations'!$D$4+((DG$17-'Tax Calculations'!$B$3)*'Tax Calculations'!$C$4),IF((DG$17-'Tax Calculations'!$B$2)&gt;0,'Tax Calculations'!$D$3+((DG$17-'Tax Calculations'!$B$2)*'Tax Calculations'!$C$3),0))))</f>
        <v>0</v>
      </c>
      <c r="DH19" s="60">
        <f>IF((DH$17-'Tax Calculations'!$B$5)&gt;0,'Tax Calculations'!$D$6+((DH$17-'Tax Calculations'!$B$5)*'Tax Calculations'!$C$6),IF((DH$17-'Tax Calculations'!$B$4)&gt;0,'Tax Calculations'!$D$5+((DH$17-'Tax Calculations'!$B$4)*'Tax Calculations'!$C$5),IF((DH$17-'Tax Calculations'!$B$3)&gt;0,'Tax Calculations'!$D$4+((DH$17-'Tax Calculations'!$B$3)*'Tax Calculations'!$C$4),IF((DH$17-'Tax Calculations'!$B$2)&gt;0,'Tax Calculations'!$D$3+((DH$17-'Tax Calculations'!$B$2)*'Tax Calculations'!$C$3),0))))</f>
        <v>8593.0420900000008</v>
      </c>
      <c r="DI19" s="60">
        <f>IF((DI$17-'Tax Calculations'!$B$5)&gt;0,'Tax Calculations'!$D$6+((DI$17-'Tax Calculations'!$B$5)*'Tax Calculations'!$C$6),IF((DI$17-'Tax Calculations'!$B$4)&gt;0,'Tax Calculations'!$D$5+((DI$17-'Tax Calculations'!$B$4)*'Tax Calculations'!$C$5),IF((DI$17-'Tax Calculations'!$B$3)&gt;0,'Tax Calculations'!$D$4+((DI$17-'Tax Calculations'!$B$3)*'Tax Calculations'!$C$4),IF((DI$17-'Tax Calculations'!$B$2)&gt;0,'Tax Calculations'!$D$3+((DI$17-'Tax Calculations'!$B$2)*'Tax Calculations'!$C$3),0))))</f>
        <v>0</v>
      </c>
      <c r="DJ19" s="60">
        <f>IF((DJ$17-'Tax Calculations'!$B$5)&gt;0,'Tax Calculations'!$D$6+((DJ$17-'Tax Calculations'!$B$5)*'Tax Calculations'!$C$6),IF((DJ$17-'Tax Calculations'!$B$4)&gt;0,'Tax Calculations'!$D$5+((DJ$17-'Tax Calculations'!$B$4)*'Tax Calculations'!$C$5),IF((DJ$17-'Tax Calculations'!$B$3)&gt;0,'Tax Calculations'!$D$4+((DJ$17-'Tax Calculations'!$B$3)*'Tax Calculations'!$C$4),IF((DJ$17-'Tax Calculations'!$B$2)&gt;0,'Tax Calculations'!$D$3+((DJ$17-'Tax Calculations'!$B$2)*'Tax Calculations'!$C$3),0))))</f>
        <v>0</v>
      </c>
      <c r="DK19" s="60">
        <f>IF((DK$17-'Tax Calculations'!$B$5)&gt;0,'Tax Calculations'!$D$6+((DK$17-'Tax Calculations'!$B$5)*'Tax Calculations'!$C$6),IF((DK$17-'Tax Calculations'!$B$4)&gt;0,'Tax Calculations'!$D$5+((DK$17-'Tax Calculations'!$B$4)*'Tax Calculations'!$C$5),IF((DK$17-'Tax Calculations'!$B$3)&gt;0,'Tax Calculations'!$D$4+((DK$17-'Tax Calculations'!$B$3)*'Tax Calculations'!$C$4),IF((DK$17-'Tax Calculations'!$B$2)&gt;0,'Tax Calculations'!$D$3+((DK$17-'Tax Calculations'!$B$2)*'Tax Calculations'!$C$3),0))))</f>
        <v>0</v>
      </c>
      <c r="DL19" s="60">
        <f>IF((DL$17-'Tax Calculations'!$B$5)&gt;0,'Tax Calculations'!$D$6+((DL$17-'Tax Calculations'!$B$5)*'Tax Calculations'!$C$6),IF((DL$17-'Tax Calculations'!$B$4)&gt;0,'Tax Calculations'!$D$5+((DL$17-'Tax Calculations'!$B$4)*'Tax Calculations'!$C$5),IF((DL$17-'Tax Calculations'!$B$3)&gt;0,'Tax Calculations'!$D$4+((DL$17-'Tax Calculations'!$B$3)*'Tax Calculations'!$C$4),IF((DL$17-'Tax Calculations'!$B$2)&gt;0,'Tax Calculations'!$D$3+((DL$17-'Tax Calculations'!$B$2)*'Tax Calculations'!$C$3),0))))</f>
        <v>0</v>
      </c>
      <c r="DM19" s="60">
        <f>IF((DM$17-'Tax Calculations'!$B$5)&gt;0,'Tax Calculations'!$D$6+((DM$17-'Tax Calculations'!$B$5)*'Tax Calculations'!$C$6),IF((DM$17-'Tax Calculations'!$B$4)&gt;0,'Tax Calculations'!$D$5+((DM$17-'Tax Calculations'!$B$4)*'Tax Calculations'!$C$5),IF((DM$17-'Tax Calculations'!$B$3)&gt;0,'Tax Calculations'!$D$4+((DM$17-'Tax Calculations'!$B$3)*'Tax Calculations'!$C$4),IF((DM$17-'Tax Calculations'!$B$2)&gt;0,'Tax Calculations'!$D$3+((DM$17-'Tax Calculations'!$B$2)*'Tax Calculations'!$C$3),0))))</f>
        <v>0</v>
      </c>
      <c r="DN19" s="60">
        <f>IF((DN$17-'Tax Calculations'!$B$5)&gt;0,'Tax Calculations'!$D$6+((DN$17-'Tax Calculations'!$B$5)*'Tax Calculations'!$C$6),IF((DN$17-'Tax Calculations'!$B$4)&gt;0,'Tax Calculations'!$D$5+((DN$17-'Tax Calculations'!$B$4)*'Tax Calculations'!$C$5),IF((DN$17-'Tax Calculations'!$B$3)&gt;0,'Tax Calculations'!$D$4+((DN$17-'Tax Calculations'!$B$3)*'Tax Calculations'!$C$4),IF((DN$17-'Tax Calculations'!$B$2)&gt;0,'Tax Calculations'!$D$3+((DN$17-'Tax Calculations'!$B$2)*'Tax Calculations'!$C$3),0))))</f>
        <v>0</v>
      </c>
      <c r="DO19" s="60">
        <f>IF((DO$17-'Tax Calculations'!$B$5)&gt;0,'Tax Calculations'!$D$6+((DO$17-'Tax Calculations'!$B$5)*'Tax Calculations'!$C$6),IF((DO$17-'Tax Calculations'!$B$4)&gt;0,'Tax Calculations'!$D$5+((DO$17-'Tax Calculations'!$B$4)*'Tax Calculations'!$C$5),IF((DO$17-'Tax Calculations'!$B$3)&gt;0,'Tax Calculations'!$D$4+((DO$17-'Tax Calculations'!$B$3)*'Tax Calculations'!$C$4),IF((DO$17-'Tax Calculations'!$B$2)&gt;0,'Tax Calculations'!$D$3+((DO$17-'Tax Calculations'!$B$2)*'Tax Calculations'!$C$3),0))))</f>
        <v>0</v>
      </c>
      <c r="DP19" s="60">
        <f>IF((DP$17-'Tax Calculations'!$B$5)&gt;0,'Tax Calculations'!$D$6+((DP$17-'Tax Calculations'!$B$5)*'Tax Calculations'!$C$6),IF((DP$17-'Tax Calculations'!$B$4)&gt;0,'Tax Calculations'!$D$5+((DP$17-'Tax Calculations'!$B$4)*'Tax Calculations'!$C$5),IF((DP$17-'Tax Calculations'!$B$3)&gt;0,'Tax Calculations'!$D$4+((DP$17-'Tax Calculations'!$B$3)*'Tax Calculations'!$C$4),IF((DP$17-'Tax Calculations'!$B$2)&gt;0,'Tax Calculations'!$D$3+((DP$17-'Tax Calculations'!$B$2)*'Tax Calculations'!$C$3),0))))</f>
        <v>348184.39695999998</v>
      </c>
      <c r="DQ19" s="60">
        <f>IF((DQ$17-'Tax Calculations'!$B$5)&gt;0,'Tax Calculations'!$D$6+((DQ$17-'Tax Calculations'!$B$5)*'Tax Calculations'!$C$6),IF((DQ$17-'Tax Calculations'!$B$4)&gt;0,'Tax Calculations'!$D$5+((DQ$17-'Tax Calculations'!$B$4)*'Tax Calculations'!$C$5),IF((DQ$17-'Tax Calculations'!$B$3)&gt;0,'Tax Calculations'!$D$4+((DQ$17-'Tax Calculations'!$B$3)*'Tax Calculations'!$C$4),IF((DQ$17-'Tax Calculations'!$B$2)&gt;0,'Tax Calculations'!$D$3+((DQ$17-'Tax Calculations'!$B$2)*'Tax Calculations'!$C$3),0))))</f>
        <v>373281.99370000005</v>
      </c>
      <c r="DR19" s="63"/>
    </row>
    <row r="20" spans="1:122" x14ac:dyDescent="0.3">
      <c r="A20" s="172" t="s">
        <v>121</v>
      </c>
      <c r="B20" s="173"/>
      <c r="C20" s="173"/>
      <c r="D20" s="173"/>
      <c r="E20" s="173"/>
      <c r="F20" s="173"/>
      <c r="G20" s="173"/>
      <c r="H20" s="173"/>
      <c r="I20" s="174"/>
      <c r="J20" s="66"/>
      <c r="K20" s="66"/>
      <c r="L20" s="66"/>
      <c r="M20" s="66"/>
      <c r="N20" s="66"/>
      <c r="O20" s="66"/>
      <c r="P20" s="66"/>
      <c r="Q20" s="66"/>
      <c r="Z20" s="72" t="s">
        <v>100</v>
      </c>
      <c r="AA20" s="73">
        <f>IF(AA$17=0,0,IF(AND(AA$17&gt;='Tax Calculations'!$A$23,AA$17&lt;='Tax Calculations'!$B$23),'Tax Calculations'!$D$23-((AA$17-'Tax Calculations'!$B$22)*'Tax Calculations'!$C$23),IF(AND(AA$17&gt;='Tax Calculations'!$A$22,AA$17&lt;='Tax Calculations'!$B$22),'Tax Calculations'!$D$22-((AA$17-'Tax Calculations'!$B$21)*'Tax Calculations'!$C$22),IF(AA$17&lt;'Tax Calculations'!$B$21,'Tax Calculations'!$D$21,0))))</f>
        <v>0</v>
      </c>
      <c r="AB20" s="73">
        <f>IF(AB$17=0,0,IF(AND(AB$17&gt;='Tax Calculations'!$A$23,AB$17&lt;='Tax Calculations'!$B$23),'Tax Calculations'!$D$23-((AB$17-'Tax Calculations'!$B$22)*'Tax Calculations'!$C$23),IF(AND(AB$17&gt;='Tax Calculations'!$A$22,AB$17&lt;='Tax Calculations'!$B$22),'Tax Calculations'!$D$22-((AB$17-'Tax Calculations'!$B$21)*'Tax Calculations'!$C$22),IF(AB$17&lt;'Tax Calculations'!$B$21,'Tax Calculations'!$D$21,0))))</f>
        <v>163.413442</v>
      </c>
      <c r="AC20" s="73">
        <f>IF(AC$17=0,0,IF(AND(AC$17&gt;='Tax Calculations'!$A$23,AC$17&lt;='Tax Calculations'!$B$23),'Tax Calculations'!$D$23-((AC$17-'Tax Calculations'!$B$22)*'Tax Calculations'!$C$23),IF(AND(AC$17&gt;='Tax Calculations'!$A$22,AC$17&lt;='Tax Calculations'!$B$22),'Tax Calculations'!$D$22-((AC$17-'Tax Calculations'!$B$21)*'Tax Calculations'!$C$22),IF(AC$17&lt;'Tax Calculations'!$B$21,'Tax Calculations'!$D$21,0))))</f>
        <v>0</v>
      </c>
      <c r="AD20" s="73">
        <f>IF(AD$17=0,0,IF(AND(AD$17&gt;='Tax Calculations'!$A$23,AD$17&lt;='Tax Calculations'!$B$23),'Tax Calculations'!$D$23-((AD$17-'Tax Calculations'!$B$22)*'Tax Calculations'!$C$23),IF(AND(AD$17&gt;='Tax Calculations'!$A$22,AD$17&lt;='Tax Calculations'!$B$22),'Tax Calculations'!$D$22-((AD$17-'Tax Calculations'!$B$21)*'Tax Calculations'!$C$22),IF(AD$17&lt;'Tax Calculations'!$B$21,'Tax Calculations'!$D$21,0))))</f>
        <v>700</v>
      </c>
      <c r="AE20" s="73">
        <f>IF(AE$17=0,0,IF(AND(AE$17&gt;='Tax Calculations'!$A$23,AE$17&lt;='Tax Calculations'!$B$23),'Tax Calculations'!$D$23-((AE$17-'Tax Calculations'!$B$22)*'Tax Calculations'!$C$23),IF(AND(AE$17&gt;='Tax Calculations'!$A$22,AE$17&lt;='Tax Calculations'!$B$22),'Tax Calculations'!$D$22-((AE$17-'Tax Calculations'!$B$21)*'Tax Calculations'!$C$22),IF(AE$17&lt;'Tax Calculations'!$B$21,'Tax Calculations'!$D$21,0))))</f>
        <v>0</v>
      </c>
      <c r="AF20" s="73">
        <f>IF(AF$17=0,0,IF(AND(AF$17&gt;='Tax Calculations'!$A$23,AF$17&lt;='Tax Calculations'!$B$23),'Tax Calculations'!$D$23-((AF$17-'Tax Calculations'!$B$22)*'Tax Calculations'!$C$23),IF(AND(AF$17&gt;='Tax Calculations'!$A$22,AF$17&lt;='Tax Calculations'!$B$22),'Tax Calculations'!$D$22-((AF$17-'Tax Calculations'!$B$21)*'Tax Calculations'!$C$22),IF(AF$17&lt;'Tax Calculations'!$B$21,'Tax Calculations'!$D$21,0))))</f>
        <v>163.413442</v>
      </c>
      <c r="AG20" s="73">
        <f>IF(AG$17=0,0,IF(AND(AG$17&gt;='Tax Calculations'!$A$23,AG$17&lt;='Tax Calculations'!$B$23),'Tax Calculations'!$D$23-((AG$17-'Tax Calculations'!$B$22)*'Tax Calculations'!$C$23),IF(AND(AG$17&gt;='Tax Calculations'!$A$22,AG$17&lt;='Tax Calculations'!$B$22),'Tax Calculations'!$D$22-((AG$17-'Tax Calculations'!$B$21)*'Tax Calculations'!$C$22),IF(AG$17&lt;'Tax Calculations'!$B$21,'Tax Calculations'!$D$21,0))))</f>
        <v>0</v>
      </c>
      <c r="AH20" s="73">
        <f>IF(AH$17=0,0,IF(AND(AH$17&gt;='Tax Calculations'!$A$23,AH$17&lt;='Tax Calculations'!$B$23),'Tax Calculations'!$D$23-((AH$17-'Tax Calculations'!$B$22)*'Tax Calculations'!$C$23),IF(AND(AH$17&gt;='Tax Calculations'!$A$22,AH$17&lt;='Tax Calculations'!$B$22),'Tax Calculations'!$D$22-((AH$17-'Tax Calculations'!$B$21)*'Tax Calculations'!$C$22),IF(AH$17&lt;'Tax Calculations'!$B$21,'Tax Calculations'!$D$21,0))))</f>
        <v>0</v>
      </c>
      <c r="AI20" s="73">
        <f>IF(AI$17=0,0,IF(AND(AI$17&gt;='Tax Calculations'!$A$23,AI$17&lt;='Tax Calculations'!$B$23),'Tax Calculations'!$D$23-((AI$17-'Tax Calculations'!$B$22)*'Tax Calculations'!$C$23),IF(AND(AI$17&gt;='Tax Calculations'!$A$22,AI$17&lt;='Tax Calculations'!$B$22),'Tax Calculations'!$D$22-((AI$17-'Tax Calculations'!$B$21)*'Tax Calculations'!$C$22),IF(AI$17&lt;'Tax Calculations'!$B$21,'Tax Calculations'!$D$21,0))))</f>
        <v>0</v>
      </c>
      <c r="AJ20" s="73">
        <f>IF(AJ$17=0,0,IF(AND(AJ$17&gt;='Tax Calculations'!$A$23,AJ$17&lt;='Tax Calculations'!$B$23),'Tax Calculations'!$D$23-((AJ$17-'Tax Calculations'!$B$22)*'Tax Calculations'!$C$23),IF(AND(AJ$17&gt;='Tax Calculations'!$A$22,AJ$17&lt;='Tax Calculations'!$B$22),'Tax Calculations'!$D$22-((AJ$17-'Tax Calculations'!$B$21)*'Tax Calculations'!$C$22),IF(AJ$17&lt;'Tax Calculations'!$B$21,'Tax Calculations'!$D$21,0))))</f>
        <v>0</v>
      </c>
      <c r="AK20" s="73">
        <f>IF(AK$17=0,0,IF(AND(AK$17&gt;='Tax Calculations'!$A$23,AK$17&lt;='Tax Calculations'!$B$23),'Tax Calculations'!$D$23-((AK$17-'Tax Calculations'!$B$22)*'Tax Calculations'!$C$23),IF(AND(AK$17&gt;='Tax Calculations'!$A$22,AK$17&lt;='Tax Calculations'!$B$22),'Tax Calculations'!$D$22-((AK$17-'Tax Calculations'!$B$21)*'Tax Calculations'!$C$22),IF(AK$17&lt;'Tax Calculations'!$B$21,'Tax Calculations'!$D$21,0))))</f>
        <v>0</v>
      </c>
      <c r="AL20" s="73">
        <f>IF(AL$17=0,0,IF(AND(AL$17&gt;='Tax Calculations'!$A$23,AL$17&lt;='Tax Calculations'!$B$23),'Tax Calculations'!$D$23-((AL$17-'Tax Calculations'!$B$22)*'Tax Calculations'!$C$23),IF(AND(AL$17&gt;='Tax Calculations'!$A$22,AL$17&lt;='Tax Calculations'!$B$22),'Tax Calculations'!$D$22-((AL$17-'Tax Calculations'!$B$21)*'Tax Calculations'!$C$22),IF(AL$17&lt;'Tax Calculations'!$B$21,'Tax Calculations'!$D$21,0))))</f>
        <v>0</v>
      </c>
      <c r="AM20" s="73">
        <f>IF(AM$17=0,0,IF(AND(AM$17&gt;='Tax Calculations'!$A$23,AM$17&lt;='Tax Calculations'!$B$23),'Tax Calculations'!$D$23-((AM$17-'Tax Calculations'!$B$22)*'Tax Calculations'!$C$23),IF(AND(AM$17&gt;='Tax Calculations'!$A$22,AM$17&lt;='Tax Calculations'!$B$22),'Tax Calculations'!$D$22-((AM$17-'Tax Calculations'!$B$21)*'Tax Calculations'!$C$22),IF(AM$17&lt;'Tax Calculations'!$B$21,'Tax Calculations'!$D$21,0))))</f>
        <v>0</v>
      </c>
      <c r="AN20" s="73">
        <f>IF(AN$17=0,0,IF(AND(AN$17&gt;='Tax Calculations'!$A$23,AN$17&lt;='Tax Calculations'!$B$23),'Tax Calculations'!$D$23-((AN$17-'Tax Calculations'!$B$22)*'Tax Calculations'!$C$23),IF(AND(AN$17&gt;='Tax Calculations'!$A$22,AN$17&lt;='Tax Calculations'!$B$22),'Tax Calculations'!$D$22-((AN$17-'Tax Calculations'!$B$21)*'Tax Calculations'!$C$22),IF(AN$17&lt;'Tax Calculations'!$B$21,'Tax Calculations'!$D$21,0))))</f>
        <v>0</v>
      </c>
      <c r="AO20" s="73">
        <f>IF(AO$17=0,0,IF(AND(AO$17&gt;='Tax Calculations'!$A$23,AO$17&lt;='Tax Calculations'!$B$23),'Tax Calculations'!$D$23-((AO$17-'Tax Calculations'!$B$22)*'Tax Calculations'!$C$23),IF(AND(AO$17&gt;='Tax Calculations'!$A$22,AO$17&lt;='Tax Calculations'!$B$22),'Tax Calculations'!$D$22-((AO$17-'Tax Calculations'!$B$21)*'Tax Calculations'!$C$22),IF(AO$17&lt;'Tax Calculations'!$B$21,'Tax Calculations'!$D$21,0))))</f>
        <v>0</v>
      </c>
      <c r="AQ20" s="73">
        <f>IF(AQ$17=0,0,IF(AND(AQ$17&gt;='Tax Calculations'!$A$23,AQ$17&lt;='Tax Calculations'!$B$23),'Tax Calculations'!$D$23-((AQ$17-'Tax Calculations'!$B$22)*'Tax Calculations'!$C$23),IF(AND(AQ$17&gt;='Tax Calculations'!$A$22,AQ$17&lt;='Tax Calculations'!$B$22),'Tax Calculations'!$D$22-((AQ$17-'Tax Calculations'!$B$21)*'Tax Calculations'!$C$22),IF(AQ$17&lt;'Tax Calculations'!$B$21,'Tax Calculations'!$D$21,0))))</f>
        <v>0</v>
      </c>
      <c r="AR20" s="73">
        <f>IF(AR$17=0,0,IF(AND(AR$17&gt;='Tax Calculations'!$A$23,AR$17&lt;='Tax Calculations'!$B$23),'Tax Calculations'!$D$23-((AR$17-'Tax Calculations'!$B$22)*'Tax Calculations'!$C$23),IF(AND(AR$17&gt;='Tax Calculations'!$A$22,AR$17&lt;='Tax Calculations'!$B$22),'Tax Calculations'!$D$22-((AR$17-'Tax Calculations'!$B$21)*'Tax Calculations'!$C$22),IF(AR$17&lt;'Tax Calculations'!$B$21,'Tax Calculations'!$D$21,0))))</f>
        <v>163.413442</v>
      </c>
      <c r="AS20" s="73">
        <f>IF(AS$17=0,0,IF(AND(AS$17&gt;='Tax Calculations'!$A$23,AS$17&lt;='Tax Calculations'!$B$23),'Tax Calculations'!$D$23-((AS$17-'Tax Calculations'!$B$22)*'Tax Calculations'!$C$23),IF(AND(AS$17&gt;='Tax Calculations'!$A$22,AS$17&lt;='Tax Calculations'!$B$22),'Tax Calculations'!$D$22-((AS$17-'Tax Calculations'!$B$21)*'Tax Calculations'!$C$22),IF(AS$17&lt;'Tax Calculations'!$B$21,'Tax Calculations'!$D$21,0))))</f>
        <v>0</v>
      </c>
      <c r="AT20" s="73">
        <f>IF(AT$17=0,0,IF(AND(AT$17&gt;='Tax Calculations'!$A$23,AT$17&lt;='Tax Calculations'!$B$23),'Tax Calculations'!$D$23-((AT$17-'Tax Calculations'!$B$22)*'Tax Calculations'!$C$23),IF(AND(AT$17&gt;='Tax Calculations'!$A$22,AT$17&lt;='Tax Calculations'!$B$22),'Tax Calculations'!$D$22-((AT$17-'Tax Calculations'!$B$21)*'Tax Calculations'!$C$22),IF(AT$17&lt;'Tax Calculations'!$B$21,'Tax Calculations'!$D$21,0))))</f>
        <v>700</v>
      </c>
      <c r="AU20" s="60">
        <f>IF($AE$3=1,AQ20,0)</f>
        <v>0</v>
      </c>
      <c r="AV20" s="60">
        <f t="shared" ref="AV20" si="193">IF($AF$3=1,AR20,0)</f>
        <v>163.413442</v>
      </c>
      <c r="AW20" s="60">
        <f t="shared" ref="AW20" si="194">IF($AG$3=1,AS20,0)</f>
        <v>0</v>
      </c>
      <c r="AX20" s="60">
        <f t="shared" ref="AX20" si="195">IF($AH$3=1,AT20,0)</f>
        <v>0</v>
      </c>
      <c r="AY20" s="60">
        <f>IF($AI$3=0,0,SUM(AQ20:AR20))</f>
        <v>0</v>
      </c>
      <c r="AZ20" s="60">
        <f>IF($AJ$3=0,0,SUM(AQ20,AS20))</f>
        <v>0</v>
      </c>
      <c r="BA20" s="60">
        <f>IF($AK$3=0,0,SUM(AQ20,AT20))</f>
        <v>0</v>
      </c>
      <c r="BB20" s="60">
        <f>IF($AL$3=0,0,SUM(AR20:AS20))</f>
        <v>0</v>
      </c>
      <c r="BC20" s="60">
        <f>IF($AM$3=0,0,SUM(AR20,AT20))</f>
        <v>0</v>
      </c>
      <c r="BD20" s="60">
        <f>IF($AN$3=0,0,SUM(AS20,AT20))</f>
        <v>700</v>
      </c>
      <c r="BE20" s="73">
        <f>IF(BE$17=0,0,IF(AND(BE$17&gt;='Tax Calculations'!$A$23,BE$17&lt;='Tax Calculations'!$B$23),'Tax Calculations'!$D$23-((BE$17-'Tax Calculations'!$B$22)*'Tax Calculations'!$C$23),IF(AND(BE$17&gt;='Tax Calculations'!$A$22,BE$17&lt;='Tax Calculations'!$B$22),'Tax Calculations'!$D$22-((BE$17-'Tax Calculations'!$B$21)*'Tax Calculations'!$C$22),IF(BE$17&lt;'Tax Calculations'!$B$21,'Tax Calculations'!$D$21,0))))</f>
        <v>0</v>
      </c>
      <c r="BG20" s="73">
        <f>IF(BG$17=0,0,IF(AND(BG$17&gt;='Tax Calculations'!$A$23,BG$17&lt;='Tax Calculations'!$B$23),'Tax Calculations'!$D$23-((BG$17-'Tax Calculations'!$B$22)*'Tax Calculations'!$C$23),IF(AND(BG$17&gt;='Tax Calculations'!$A$22,BG$17&lt;='Tax Calculations'!$B$22),'Tax Calculations'!$D$22-((BG$17-'Tax Calculations'!$B$21)*'Tax Calculations'!$C$22),IF(BG$17&lt;'Tax Calculations'!$B$21,'Tax Calculations'!$D$21,0))))</f>
        <v>0</v>
      </c>
      <c r="BH20" s="73">
        <f>IF(BH$17=0,0,IF(AND(BH$17&gt;='Tax Calculations'!$A$23,BH$17&lt;='Tax Calculations'!$B$23),'Tax Calculations'!$D$23-((BH$17-'Tax Calculations'!$B$22)*'Tax Calculations'!$C$23),IF(AND(BH$17&gt;='Tax Calculations'!$A$22,BH$17&lt;='Tax Calculations'!$B$22),'Tax Calculations'!$D$22-((BH$17-'Tax Calculations'!$B$21)*'Tax Calculations'!$C$22),IF(BH$17&lt;'Tax Calculations'!$B$21,'Tax Calculations'!$D$21,0))))</f>
        <v>143.71844200000001</v>
      </c>
      <c r="BI20" s="73">
        <f>IF(BI$17=0,0,IF(AND(BI$17&gt;='Tax Calculations'!$A$23,BI$17&lt;='Tax Calculations'!$B$23),'Tax Calculations'!$D$23-((BI$17-'Tax Calculations'!$B$22)*'Tax Calculations'!$C$23),IF(AND(BI$17&gt;='Tax Calculations'!$A$22,BI$17&lt;='Tax Calculations'!$B$22),'Tax Calculations'!$D$22-((BI$17-'Tax Calculations'!$B$21)*'Tax Calculations'!$C$22),IF(BI$17&lt;'Tax Calculations'!$B$21,'Tax Calculations'!$D$21,0))))</f>
        <v>0</v>
      </c>
      <c r="BJ20" s="73">
        <f>IF(BJ$17=0,0,IF(AND(BJ$17&gt;='Tax Calculations'!$A$23,BJ$17&lt;='Tax Calculations'!$B$23),'Tax Calculations'!$D$23-((BJ$17-'Tax Calculations'!$B$22)*'Tax Calculations'!$C$23),IF(AND(BJ$17&gt;='Tax Calculations'!$A$22,BJ$17&lt;='Tax Calculations'!$B$22),'Tax Calculations'!$D$22-((BJ$17-'Tax Calculations'!$B$21)*'Tax Calculations'!$C$22),IF(BJ$17&lt;'Tax Calculations'!$B$21,'Tax Calculations'!$D$21,0))))</f>
        <v>700</v>
      </c>
      <c r="BK20" s="73">
        <f>IF(BK$17=0,0,IF(AND(BK$17&gt;='Tax Calculations'!$A$23,BK$17&lt;='Tax Calculations'!$B$23),'Tax Calculations'!$D$23-((BK$17-'Tax Calculations'!$B$22)*'Tax Calculations'!$C$23),IF(AND(BK$17&gt;='Tax Calculations'!$A$22,BK$17&lt;='Tax Calculations'!$B$22),'Tax Calculations'!$D$22-((BK$17-'Tax Calculations'!$B$21)*'Tax Calculations'!$C$22),IF(BK$17&lt;'Tax Calculations'!$B$21,'Tax Calculations'!$D$21,0))))</f>
        <v>0</v>
      </c>
      <c r="BL20" s="73">
        <f>IF(BL$17=0,0,IF(AND(BL$17&gt;='Tax Calculations'!$A$23,BL$17&lt;='Tax Calculations'!$B$23),'Tax Calculations'!$D$23-((BL$17-'Tax Calculations'!$B$22)*'Tax Calculations'!$C$23),IF(AND(BL$17&gt;='Tax Calculations'!$A$22,BL$17&lt;='Tax Calculations'!$B$22),'Tax Calculations'!$D$22-((BL$17-'Tax Calculations'!$B$21)*'Tax Calculations'!$C$22),IF(BL$17&lt;'Tax Calculations'!$B$21,'Tax Calculations'!$D$21,0))))</f>
        <v>143.71844200000001</v>
      </c>
      <c r="BM20" s="73">
        <f>IF(BM$17=0,0,IF(AND(BM$17&gt;='Tax Calculations'!$A$23,BM$17&lt;='Tax Calculations'!$B$23),'Tax Calculations'!$D$23-((BM$17-'Tax Calculations'!$B$22)*'Tax Calculations'!$C$23),IF(AND(BM$17&gt;='Tax Calculations'!$A$22,BM$17&lt;='Tax Calculations'!$B$22),'Tax Calculations'!$D$22-((BM$17-'Tax Calculations'!$B$21)*'Tax Calculations'!$C$22),IF(BM$17&lt;'Tax Calculations'!$B$21,'Tax Calculations'!$D$21,0))))</f>
        <v>0</v>
      </c>
      <c r="BN20" s="73">
        <f>IF(BN$17=0,0,IF(AND(BN$17&gt;='Tax Calculations'!$A$23,BN$17&lt;='Tax Calculations'!$B$23),'Tax Calculations'!$D$23-((BN$17-'Tax Calculations'!$B$22)*'Tax Calculations'!$C$23),IF(AND(BN$17&gt;='Tax Calculations'!$A$22,BN$17&lt;='Tax Calculations'!$B$22),'Tax Calculations'!$D$22-((BN$17-'Tax Calculations'!$B$21)*'Tax Calculations'!$C$22),IF(BN$17&lt;'Tax Calculations'!$B$21,'Tax Calculations'!$D$21,0))))</f>
        <v>0</v>
      </c>
      <c r="BO20" s="73">
        <f>IF(BO$17=0,0,IF(AND(BO$17&gt;='Tax Calculations'!$A$23,BO$17&lt;='Tax Calculations'!$B$23),'Tax Calculations'!$D$23-((BO$17-'Tax Calculations'!$B$22)*'Tax Calculations'!$C$23),IF(AND(BO$17&gt;='Tax Calculations'!$A$22,BO$17&lt;='Tax Calculations'!$B$22),'Tax Calculations'!$D$22-((BO$17-'Tax Calculations'!$B$21)*'Tax Calculations'!$C$22),IF(BO$17&lt;'Tax Calculations'!$B$21,'Tax Calculations'!$D$21,0))))</f>
        <v>0</v>
      </c>
      <c r="BP20" s="73">
        <f>IF(BP$17=0,0,IF(AND(BP$17&gt;='Tax Calculations'!$A$23,BP$17&lt;='Tax Calculations'!$B$23),'Tax Calculations'!$D$23-((BP$17-'Tax Calculations'!$B$22)*'Tax Calculations'!$C$23),IF(AND(BP$17&gt;='Tax Calculations'!$A$22,BP$17&lt;='Tax Calculations'!$B$22),'Tax Calculations'!$D$22-((BP$17-'Tax Calculations'!$B$21)*'Tax Calculations'!$C$22),IF(BP$17&lt;'Tax Calculations'!$B$21,'Tax Calculations'!$D$21,0))))</f>
        <v>0</v>
      </c>
      <c r="BQ20" s="73">
        <f>IF(BQ$17=0,0,IF(AND(BQ$17&gt;='Tax Calculations'!$A$23,BQ$17&lt;='Tax Calculations'!$B$23),'Tax Calculations'!$D$23-((BQ$17-'Tax Calculations'!$B$22)*'Tax Calculations'!$C$23),IF(AND(BQ$17&gt;='Tax Calculations'!$A$22,BQ$17&lt;='Tax Calculations'!$B$22),'Tax Calculations'!$D$22-((BQ$17-'Tax Calculations'!$B$21)*'Tax Calculations'!$C$22),IF(BQ$17&lt;'Tax Calculations'!$B$21,'Tax Calculations'!$D$21,0))))</f>
        <v>0</v>
      </c>
      <c r="BR20" s="73">
        <f>IF(BR$17=0,0,IF(AND(BR$17&gt;='Tax Calculations'!$A$23,BR$17&lt;='Tax Calculations'!$B$23),'Tax Calculations'!$D$23-((BR$17-'Tax Calculations'!$B$22)*'Tax Calculations'!$C$23),IF(AND(BR$17&gt;='Tax Calculations'!$A$22,BR$17&lt;='Tax Calculations'!$B$22),'Tax Calculations'!$D$22-((BR$17-'Tax Calculations'!$B$21)*'Tax Calculations'!$C$22),IF(BR$17&lt;'Tax Calculations'!$B$21,'Tax Calculations'!$D$21,0))))</f>
        <v>0</v>
      </c>
      <c r="BS20" s="73">
        <f>IF(BS$17=0,0,IF(AND(BS$17&gt;='Tax Calculations'!$A$23,BS$17&lt;='Tax Calculations'!$B$23),'Tax Calculations'!$D$23-((BS$17-'Tax Calculations'!$B$22)*'Tax Calculations'!$C$23),IF(AND(BS$17&gt;='Tax Calculations'!$A$22,BS$17&lt;='Tax Calculations'!$B$22),'Tax Calculations'!$D$22-((BS$17-'Tax Calculations'!$B$21)*'Tax Calculations'!$C$22),IF(BS$17&lt;'Tax Calculations'!$B$21,'Tax Calculations'!$D$21,0))))</f>
        <v>0</v>
      </c>
      <c r="BT20" s="73">
        <f>IF(BT$17=0,0,IF(AND(BT$17&gt;='Tax Calculations'!$A$23,BT$17&lt;='Tax Calculations'!$B$23),'Tax Calculations'!$D$23-((BT$17-'Tax Calculations'!$B$22)*'Tax Calculations'!$C$23),IF(AND(BT$17&gt;='Tax Calculations'!$A$22,BT$17&lt;='Tax Calculations'!$B$22),'Tax Calculations'!$D$22-((BT$17-'Tax Calculations'!$B$21)*'Tax Calculations'!$C$22),IF(BT$17&lt;'Tax Calculations'!$B$21,'Tax Calculations'!$D$21,0))))</f>
        <v>0</v>
      </c>
      <c r="BU20" s="73">
        <f>IF(BU$17=0,0,IF(AND(BU$17&gt;='Tax Calculations'!$A$23,BU$17&lt;='Tax Calculations'!$B$23),'Tax Calculations'!$D$23-((BU$17-'Tax Calculations'!$B$22)*'Tax Calculations'!$C$23),IF(AND(BU$17&gt;='Tax Calculations'!$A$22,BU$17&lt;='Tax Calculations'!$B$22),'Tax Calculations'!$D$22-((BU$17-'Tax Calculations'!$B$21)*'Tax Calculations'!$C$22),IF(BU$17&lt;'Tax Calculations'!$B$21,'Tax Calculations'!$D$21,0))))</f>
        <v>0</v>
      </c>
      <c r="BW20" s="73">
        <f>IF(BW$17=0,0,IF(AND(BW$17&gt;='Tax Calculations'!$A$23,BW$17&lt;='Tax Calculations'!$B$23),'Tax Calculations'!$D$23-((BW$17-'Tax Calculations'!$B$22)*'Tax Calculations'!$C$23),IF(AND(BW$17&gt;='Tax Calculations'!$A$22,BW$17&lt;='Tax Calculations'!$B$22),'Tax Calculations'!$D$22-((BW$17-'Tax Calculations'!$B$21)*'Tax Calculations'!$C$22),IF(BW$17&lt;'Tax Calculations'!$B$21,'Tax Calculations'!$D$21,0))))</f>
        <v>0</v>
      </c>
      <c r="BX20" s="73">
        <f>IF(BX$17=0,0,IF(AND(BX$17&gt;='Tax Calculations'!$A$23,BX$17&lt;='Tax Calculations'!$B$23),'Tax Calculations'!$D$23-((BX$17-'Tax Calculations'!$B$22)*'Tax Calculations'!$C$23),IF(AND(BX$17&gt;='Tax Calculations'!$A$22,BX$17&lt;='Tax Calculations'!$B$22),'Tax Calculations'!$D$22-((BX$17-'Tax Calculations'!$B$21)*'Tax Calculations'!$C$22),IF(BX$17&lt;'Tax Calculations'!$B$21,'Tax Calculations'!$D$21,0))))</f>
        <v>163.413442</v>
      </c>
      <c r="BY20" s="73">
        <f>IF(BY$17=0,0,IF(AND(BY$17&gt;='Tax Calculations'!$A$23,BY$17&lt;='Tax Calculations'!$B$23),'Tax Calculations'!$D$23-((BY$17-'Tax Calculations'!$B$22)*'Tax Calculations'!$C$23),IF(AND(BY$17&gt;='Tax Calculations'!$A$22,BY$17&lt;='Tax Calculations'!$B$22),'Tax Calculations'!$D$22-((BY$17-'Tax Calculations'!$B$21)*'Tax Calculations'!$C$22),IF(BY$17&lt;'Tax Calculations'!$B$21,'Tax Calculations'!$D$21,0))))</f>
        <v>0</v>
      </c>
      <c r="BZ20" s="73">
        <f>IF(BZ$17=0,0,IF(AND(BZ$17&gt;='Tax Calculations'!$A$23,BZ$17&lt;='Tax Calculations'!$B$23),'Tax Calculations'!$D$23-((BZ$17-'Tax Calculations'!$B$22)*'Tax Calculations'!$C$23),IF(AND(BZ$17&gt;='Tax Calculations'!$A$22,BZ$17&lt;='Tax Calculations'!$B$22),'Tax Calculations'!$D$22-((BZ$17-'Tax Calculations'!$B$21)*'Tax Calculations'!$C$22),IF(BZ$17&lt;'Tax Calculations'!$B$21,'Tax Calculations'!$D$21,0))))</f>
        <v>700</v>
      </c>
      <c r="CA20" s="73">
        <f>IF(CA$17=0,0,IF(AND(CA$17&gt;='Tax Calculations'!$A$23,CA$17&lt;='Tax Calculations'!$B$23),'Tax Calculations'!$D$23-((CA$17-'Tax Calculations'!$B$22)*'Tax Calculations'!$C$23),IF(AND(CA$17&gt;='Tax Calculations'!$A$22,CA$17&lt;='Tax Calculations'!$B$22),'Tax Calculations'!$D$22-((CA$17-'Tax Calculations'!$B$21)*'Tax Calculations'!$C$22),IF(CA$17&lt;'Tax Calculations'!$B$21,'Tax Calculations'!$D$21,0))))</f>
        <v>0</v>
      </c>
      <c r="CB20" s="73">
        <f>IF(CB$17=0,0,IF(AND(CB$17&gt;='Tax Calculations'!$A$23,CB$17&lt;='Tax Calculations'!$B$23),'Tax Calculations'!$D$23-((CB$17-'Tax Calculations'!$B$22)*'Tax Calculations'!$C$23),IF(AND(CB$17&gt;='Tax Calculations'!$A$22,CB$17&lt;='Tax Calculations'!$B$22),'Tax Calculations'!$D$22-((CB$17-'Tax Calculations'!$B$21)*'Tax Calculations'!$C$22),IF(CB$17&lt;'Tax Calculations'!$B$21,'Tax Calculations'!$D$21,0))))</f>
        <v>163.413442</v>
      </c>
      <c r="CC20" s="73">
        <f>IF(CC$17=0,0,IF(AND(CC$17&gt;='Tax Calculations'!$A$23,CC$17&lt;='Tax Calculations'!$B$23),'Tax Calculations'!$D$23-((CC$17-'Tax Calculations'!$B$22)*'Tax Calculations'!$C$23),IF(AND(CC$17&gt;='Tax Calculations'!$A$22,CC$17&lt;='Tax Calculations'!$B$22),'Tax Calculations'!$D$22-((CC$17-'Tax Calculations'!$B$21)*'Tax Calculations'!$C$22),IF(CC$17&lt;'Tax Calculations'!$B$21,'Tax Calculations'!$D$21,0))))</f>
        <v>0</v>
      </c>
      <c r="CD20" s="73">
        <f>IF(CD$17=0,0,IF(AND(CD$17&gt;='Tax Calculations'!$A$23,CD$17&lt;='Tax Calculations'!$B$23),'Tax Calculations'!$D$23-((CD$17-'Tax Calculations'!$B$22)*'Tax Calculations'!$C$23),IF(AND(CD$17&gt;='Tax Calculations'!$A$22,CD$17&lt;='Tax Calculations'!$B$22),'Tax Calculations'!$D$22-((CD$17-'Tax Calculations'!$B$21)*'Tax Calculations'!$C$22),IF(CD$17&lt;'Tax Calculations'!$B$21,'Tax Calculations'!$D$21,0))))</f>
        <v>0</v>
      </c>
      <c r="CE20" s="73">
        <f>IF(CE$17=0,0,IF(AND(CE$17&gt;='Tax Calculations'!$A$23,CE$17&lt;='Tax Calculations'!$B$23),'Tax Calculations'!$D$23-((CE$17-'Tax Calculations'!$B$22)*'Tax Calculations'!$C$23),IF(AND(CE$17&gt;='Tax Calculations'!$A$22,CE$17&lt;='Tax Calculations'!$B$22),'Tax Calculations'!$D$22-((CE$17-'Tax Calculations'!$B$21)*'Tax Calculations'!$C$22),IF(CE$17&lt;'Tax Calculations'!$B$21,'Tax Calculations'!$D$21,0))))</f>
        <v>0</v>
      </c>
      <c r="CF20" s="73">
        <f>IF(CF$17=0,0,IF(AND(CF$17&gt;='Tax Calculations'!$A$23,CF$17&lt;='Tax Calculations'!$B$23),'Tax Calculations'!$D$23-((CF$17-'Tax Calculations'!$B$22)*'Tax Calculations'!$C$23),IF(AND(CF$17&gt;='Tax Calculations'!$A$22,CF$17&lt;='Tax Calculations'!$B$22),'Tax Calculations'!$D$22-((CF$17-'Tax Calculations'!$B$21)*'Tax Calculations'!$C$22),IF(CF$17&lt;'Tax Calculations'!$B$21,'Tax Calculations'!$D$21,0))))</f>
        <v>0</v>
      </c>
      <c r="CG20" s="73">
        <f>IF(CG$17=0,0,IF(AND(CG$17&gt;='Tax Calculations'!$A$23,CG$17&lt;='Tax Calculations'!$B$23),'Tax Calculations'!$D$23-((CG$17-'Tax Calculations'!$B$22)*'Tax Calculations'!$C$23),IF(AND(CG$17&gt;='Tax Calculations'!$A$22,CG$17&lt;='Tax Calculations'!$B$22),'Tax Calculations'!$D$22-((CG$17-'Tax Calculations'!$B$21)*'Tax Calculations'!$C$22),IF(CG$17&lt;'Tax Calculations'!$B$21,'Tax Calculations'!$D$21,0))))</f>
        <v>0</v>
      </c>
      <c r="CH20" s="73">
        <f>IF(CH$17=0,0,IF(AND(CH$17&gt;='Tax Calculations'!$A$23,CH$17&lt;='Tax Calculations'!$B$23),'Tax Calculations'!$D$23-((CH$17-'Tax Calculations'!$B$22)*'Tax Calculations'!$C$23),IF(AND(CH$17&gt;='Tax Calculations'!$A$22,CH$17&lt;='Tax Calculations'!$B$22),'Tax Calculations'!$D$22-((CH$17-'Tax Calculations'!$B$21)*'Tax Calculations'!$C$22),IF(CH$17&lt;'Tax Calculations'!$B$21,'Tax Calculations'!$D$21,0))))</f>
        <v>0</v>
      </c>
      <c r="CI20" s="73">
        <f>IF(CI$17=0,0,IF(AND(CI$17&gt;='Tax Calculations'!$A$23,CI$17&lt;='Tax Calculations'!$B$23),'Tax Calculations'!$D$23-((CI$17-'Tax Calculations'!$B$22)*'Tax Calculations'!$C$23),IF(AND(CI$17&gt;='Tax Calculations'!$A$22,CI$17&lt;='Tax Calculations'!$B$22),'Tax Calculations'!$D$22-((CI$17-'Tax Calculations'!$B$21)*'Tax Calculations'!$C$22),IF(CI$17&lt;'Tax Calculations'!$B$21,'Tax Calculations'!$D$21,0))))</f>
        <v>0</v>
      </c>
      <c r="CJ20" s="73">
        <f>IF(CJ$17=0,0,IF(AND(CJ$17&gt;='Tax Calculations'!$A$23,CJ$17&lt;='Tax Calculations'!$B$23),'Tax Calculations'!$D$23-((CJ$17-'Tax Calculations'!$B$22)*'Tax Calculations'!$C$23),IF(AND(CJ$17&gt;='Tax Calculations'!$A$22,CJ$17&lt;='Tax Calculations'!$B$22),'Tax Calculations'!$D$22-((CJ$17-'Tax Calculations'!$B$21)*'Tax Calculations'!$C$22),IF(CJ$17&lt;'Tax Calculations'!$B$21,'Tax Calculations'!$D$21,0))))</f>
        <v>0</v>
      </c>
      <c r="CK20" s="73">
        <f>IF(CK$17=0,0,IF(AND(CK$17&gt;='Tax Calculations'!$A$23,CK$17&lt;='Tax Calculations'!$B$23),'Tax Calculations'!$D$23-((CK$17-'Tax Calculations'!$B$22)*'Tax Calculations'!$C$23),IF(AND(CK$17&gt;='Tax Calculations'!$A$22,CK$17&lt;='Tax Calculations'!$B$22),'Tax Calculations'!$D$22-((CK$17-'Tax Calculations'!$B$21)*'Tax Calculations'!$C$22),IF(CK$17&lt;'Tax Calculations'!$B$21,'Tax Calculations'!$D$21,0))))</f>
        <v>0</v>
      </c>
      <c r="CM20" s="73">
        <f>IF(CM$17=0,0,IF(AND(CM$17&gt;='Tax Calculations'!$A$23,CM$17&lt;='Tax Calculations'!$B$23),'Tax Calculations'!$D$23-((CM$17-'Tax Calculations'!$B$22)*'Tax Calculations'!$C$23),IF(AND(CM$17&gt;='Tax Calculations'!$A$22,CM$17&lt;='Tax Calculations'!$B$22),'Tax Calculations'!$D$22-((CM$17-'Tax Calculations'!$B$21)*'Tax Calculations'!$C$22),IF(CM$17&lt;'Tax Calculations'!$B$21,'Tax Calculations'!$D$21,0))))</f>
        <v>0</v>
      </c>
      <c r="CN20" s="73">
        <f>IF(CN$17=0,0,IF(AND(CN$17&gt;='Tax Calculations'!$A$23,CN$17&lt;='Tax Calculations'!$B$23),'Tax Calculations'!$D$23-((CN$17-'Tax Calculations'!$B$22)*'Tax Calculations'!$C$23),IF(AND(CN$17&gt;='Tax Calculations'!$A$22,CN$17&lt;='Tax Calculations'!$B$22),'Tax Calculations'!$D$22-((CN$17-'Tax Calculations'!$B$21)*'Tax Calculations'!$C$22),IF(CN$17&lt;'Tax Calculations'!$B$21,'Tax Calculations'!$D$21,0))))</f>
        <v>133.87094200000001</v>
      </c>
      <c r="CO20" s="73">
        <f>IF(CO$17=0,0,IF(AND(CO$17&gt;='Tax Calculations'!$A$23,CO$17&lt;='Tax Calculations'!$B$23),'Tax Calculations'!$D$23-((CO$17-'Tax Calculations'!$B$22)*'Tax Calculations'!$C$23),IF(AND(CO$17&gt;='Tax Calculations'!$A$22,CO$17&lt;='Tax Calculations'!$B$22),'Tax Calculations'!$D$22-((CO$17-'Tax Calculations'!$B$21)*'Tax Calculations'!$C$22),IF(CO$17&lt;'Tax Calculations'!$B$21,'Tax Calculations'!$D$21,0))))</f>
        <v>0</v>
      </c>
      <c r="CP20" s="73">
        <f>IF(CP$17=0,0,IF(AND(CP$17&gt;='Tax Calculations'!$A$23,CP$17&lt;='Tax Calculations'!$B$23),'Tax Calculations'!$D$23-((CP$17-'Tax Calculations'!$B$22)*'Tax Calculations'!$C$23),IF(AND(CP$17&gt;='Tax Calculations'!$A$22,CP$17&lt;='Tax Calculations'!$B$22),'Tax Calculations'!$D$22-((CP$17-'Tax Calculations'!$B$21)*'Tax Calculations'!$C$22),IF(CP$17&lt;'Tax Calculations'!$B$21,'Tax Calculations'!$D$21,0))))</f>
        <v>700</v>
      </c>
      <c r="CQ20" s="73">
        <f>IF(CQ$17=0,0,IF(AND(CQ$17&gt;='Tax Calculations'!$A$23,CQ$17&lt;='Tax Calculations'!$B$23),'Tax Calculations'!$D$23-((CQ$17-'Tax Calculations'!$B$22)*'Tax Calculations'!$C$23),IF(AND(CQ$17&gt;='Tax Calculations'!$A$22,CQ$17&lt;='Tax Calculations'!$B$22),'Tax Calculations'!$D$22-((CQ$17-'Tax Calculations'!$B$21)*'Tax Calculations'!$C$22),IF(CQ$17&lt;'Tax Calculations'!$B$21,'Tax Calculations'!$D$21,0))))</f>
        <v>0</v>
      </c>
      <c r="CR20" s="73">
        <f>IF(CR$17=0,0,IF(AND(CR$17&gt;='Tax Calculations'!$A$23,CR$17&lt;='Tax Calculations'!$B$23),'Tax Calculations'!$D$23-((CR$17-'Tax Calculations'!$B$22)*'Tax Calculations'!$C$23),IF(AND(CR$17&gt;='Tax Calculations'!$A$22,CR$17&lt;='Tax Calculations'!$B$22),'Tax Calculations'!$D$22-((CR$17-'Tax Calculations'!$B$21)*'Tax Calculations'!$C$22),IF(CR$17&lt;'Tax Calculations'!$B$21,'Tax Calculations'!$D$21,0))))</f>
        <v>133.87094200000001</v>
      </c>
      <c r="CS20" s="73">
        <f>IF(CS$17=0,0,IF(AND(CS$17&gt;='Tax Calculations'!$A$23,CS$17&lt;='Tax Calculations'!$B$23),'Tax Calculations'!$D$23-((CS$17-'Tax Calculations'!$B$22)*'Tax Calculations'!$C$23),IF(AND(CS$17&gt;='Tax Calculations'!$A$22,CS$17&lt;='Tax Calculations'!$B$22),'Tax Calculations'!$D$22-((CS$17-'Tax Calculations'!$B$21)*'Tax Calculations'!$C$22),IF(CS$17&lt;'Tax Calculations'!$B$21,'Tax Calculations'!$D$21,0))))</f>
        <v>0</v>
      </c>
      <c r="CT20" s="73">
        <f>IF(CT$17=0,0,IF(AND(CT$17&gt;='Tax Calculations'!$A$23,CT$17&lt;='Tax Calculations'!$B$23),'Tax Calculations'!$D$23-((CT$17-'Tax Calculations'!$B$22)*'Tax Calculations'!$C$23),IF(AND(CT$17&gt;='Tax Calculations'!$A$22,CT$17&lt;='Tax Calculations'!$B$22),'Tax Calculations'!$D$22-((CT$17-'Tax Calculations'!$B$21)*'Tax Calculations'!$C$22),IF(CT$17&lt;'Tax Calculations'!$B$21,'Tax Calculations'!$D$21,0))))</f>
        <v>0</v>
      </c>
      <c r="CU20" s="60">
        <f>IF(CU$17=0,0,IF(AND(CU$17&gt;='Tax Calculations'!$A$23,CU$17&lt;='Tax Calculations'!$B$23),'Tax Calculations'!$D$23-((CU$17-'Tax Calculations'!$B$22)*'Tax Calculations'!$C$23),IF(AND(CU$17&gt;='Tax Calculations'!$A$22,CU$17&lt;='Tax Calculations'!$B$22),'Tax Calculations'!$D$22-((CU$17-'Tax Calculations'!$B$21)*'Tax Calculations'!$C$22),IF(CU$17&lt;'Tax Calculations'!$B$21,'Tax Calculations'!$D$21,0))))</f>
        <v>0</v>
      </c>
      <c r="CV20" s="73">
        <f>IF(CV$17=0,0,IF(AND(CV$17&gt;='Tax Calculations'!$A$23,CV$17&lt;='Tax Calculations'!$B$23),'Tax Calculations'!$D$23-((CV$17-'Tax Calculations'!$B$22)*'Tax Calculations'!$C$23),IF(AND(CV$17&gt;='Tax Calculations'!$A$22,CV$17&lt;='Tax Calculations'!$B$22),'Tax Calculations'!$D$22-((CV$17-'Tax Calculations'!$B$21)*'Tax Calculations'!$C$22),IF(CV$17&lt;'Tax Calculations'!$B$21,'Tax Calculations'!$D$21,0))))</f>
        <v>0</v>
      </c>
      <c r="CW20" s="73">
        <f>IF(CW$17=0,0,IF(AND(CW$17&gt;='Tax Calculations'!$A$23,CW$17&lt;='Tax Calculations'!$B$23),'Tax Calculations'!$D$23-((CW$17-'Tax Calculations'!$B$22)*'Tax Calculations'!$C$23),IF(AND(CW$17&gt;='Tax Calculations'!$A$22,CW$17&lt;='Tax Calculations'!$B$22),'Tax Calculations'!$D$22-((CW$17-'Tax Calculations'!$B$21)*'Tax Calculations'!$C$22),IF(CW$17&lt;'Tax Calculations'!$B$21,'Tax Calculations'!$D$21,0))))</f>
        <v>0</v>
      </c>
      <c r="CX20" s="73">
        <f>IF(CX$17=0,0,IF(AND(CX$17&gt;='Tax Calculations'!$A$23,CX$17&lt;='Tax Calculations'!$B$23),'Tax Calculations'!$D$23-((CX$17-'Tax Calculations'!$B$22)*'Tax Calculations'!$C$23),IF(AND(CX$17&gt;='Tax Calculations'!$A$22,CX$17&lt;='Tax Calculations'!$B$22),'Tax Calculations'!$D$22-((CX$17-'Tax Calculations'!$B$21)*'Tax Calculations'!$C$22),IF(CX$17&lt;'Tax Calculations'!$B$21,'Tax Calculations'!$D$21,0))))</f>
        <v>0</v>
      </c>
      <c r="CY20" s="73">
        <f>IF(CY$17=0,0,IF(AND(CY$17&gt;='Tax Calculations'!$A$23,CY$17&lt;='Tax Calculations'!$B$23),'Tax Calculations'!$D$23-((CY$17-'Tax Calculations'!$B$22)*'Tax Calculations'!$C$23),IF(AND(CY$17&gt;='Tax Calculations'!$A$22,CY$17&lt;='Tax Calculations'!$B$22),'Tax Calculations'!$D$22-((CY$17-'Tax Calculations'!$B$21)*'Tax Calculations'!$C$22),IF(CY$17&lt;'Tax Calculations'!$B$21,'Tax Calculations'!$D$21,0))))</f>
        <v>0</v>
      </c>
      <c r="CZ20" s="73">
        <f>IF(CZ$17=0,0,IF(AND(CZ$17&gt;='Tax Calculations'!$A$23,CZ$17&lt;='Tax Calculations'!$B$23),'Tax Calculations'!$D$23-((CZ$17-'Tax Calculations'!$B$22)*'Tax Calculations'!$C$23),IF(AND(CZ$17&gt;='Tax Calculations'!$A$22,CZ$17&lt;='Tax Calculations'!$B$22),'Tax Calculations'!$D$22-((CZ$17-'Tax Calculations'!$B$21)*'Tax Calculations'!$C$22),IF(CZ$17&lt;'Tax Calculations'!$B$21,'Tax Calculations'!$D$21,0))))</f>
        <v>0</v>
      </c>
      <c r="DA20" s="73">
        <f>IF(DA$17=0,0,IF(AND(DA$17&gt;='Tax Calculations'!$A$23,DA$17&lt;='Tax Calculations'!$B$23),'Tax Calculations'!$D$23-((DA$17-'Tax Calculations'!$B$22)*'Tax Calculations'!$C$23),IF(AND(DA$17&gt;='Tax Calculations'!$A$22,DA$17&lt;='Tax Calculations'!$B$22),'Tax Calculations'!$D$22-((DA$17-'Tax Calculations'!$B$21)*'Tax Calculations'!$C$22),IF(DA$17&lt;'Tax Calculations'!$B$21,'Tax Calculations'!$D$21,0))))</f>
        <v>0</v>
      </c>
      <c r="DC20" s="73">
        <f>IF(DC$17=0,0,IF(AND(DC$17&gt;='Tax Calculations'!$A$23,DC$17&lt;='Tax Calculations'!$B$23),'Tax Calculations'!$D$23-((DC$17-'Tax Calculations'!$B$22)*'Tax Calculations'!$C$23),IF(AND(DC$17&gt;='Tax Calculations'!$A$22,DC$17&lt;='Tax Calculations'!$B$22),'Tax Calculations'!$D$22-((DC$17-'Tax Calculations'!$B$21)*'Tax Calculations'!$C$22),IF(DC$17&lt;'Tax Calculations'!$B$21,'Tax Calculations'!$D$21,0))))</f>
        <v>0</v>
      </c>
      <c r="DD20" s="73">
        <f>IF(DD$17=0,0,IF(AND(DD$17&gt;='Tax Calculations'!$A$23,DD$17&lt;='Tax Calculations'!$B$23),'Tax Calculations'!$D$23-((DD$17-'Tax Calculations'!$B$22)*'Tax Calculations'!$C$23),IF(AND(DD$17&gt;='Tax Calculations'!$A$22,DD$17&lt;='Tax Calculations'!$B$22),'Tax Calculations'!$D$22-((DD$17-'Tax Calculations'!$B$21)*'Tax Calculations'!$C$22),IF(DD$17&lt;'Tax Calculations'!$B$21,'Tax Calculations'!$D$21,0))))</f>
        <v>163.413442</v>
      </c>
      <c r="DE20" s="73">
        <f>IF(DE$17=0,0,IF(AND(DE$17&gt;='Tax Calculations'!$A$23,DE$17&lt;='Tax Calculations'!$B$23),'Tax Calculations'!$D$23-((DE$17-'Tax Calculations'!$B$22)*'Tax Calculations'!$C$23),IF(AND(DE$17&gt;='Tax Calculations'!$A$22,DE$17&lt;='Tax Calculations'!$B$22),'Tax Calculations'!$D$22-((DE$17-'Tax Calculations'!$B$21)*'Tax Calculations'!$C$22),IF(DE$17&lt;'Tax Calculations'!$B$21,'Tax Calculations'!$D$21,0))))</f>
        <v>0</v>
      </c>
      <c r="DF20" s="73">
        <f>IF(DF$17=0,0,IF(AND(DF$17&gt;='Tax Calculations'!$A$23,DF$17&lt;='Tax Calculations'!$B$23),'Tax Calculations'!$D$23-((DF$17-'Tax Calculations'!$B$22)*'Tax Calculations'!$C$23),IF(AND(DF$17&gt;='Tax Calculations'!$A$22,DF$17&lt;='Tax Calculations'!$B$22),'Tax Calculations'!$D$22-((DF$17-'Tax Calculations'!$B$21)*'Tax Calculations'!$C$22),IF(DF$17&lt;'Tax Calculations'!$B$21,'Tax Calculations'!$D$21,0))))</f>
        <v>700</v>
      </c>
      <c r="DG20" s="73">
        <f>IF(DG$17=0,0,IF(AND(DG$17&gt;='Tax Calculations'!$A$23,DG$17&lt;='Tax Calculations'!$B$23),'Tax Calculations'!$D$23-((DG$17-'Tax Calculations'!$B$22)*'Tax Calculations'!$C$23),IF(AND(DG$17&gt;='Tax Calculations'!$A$22,DG$17&lt;='Tax Calculations'!$B$22),'Tax Calculations'!$D$22-((DG$17-'Tax Calculations'!$B$21)*'Tax Calculations'!$C$22),IF(DG$17&lt;'Tax Calculations'!$B$21,'Tax Calculations'!$D$21,0))))</f>
        <v>0</v>
      </c>
      <c r="DH20" s="73">
        <f>IF(DH$17=0,0,IF(AND(DH$17&gt;='Tax Calculations'!$A$23,DH$17&lt;='Tax Calculations'!$B$23),'Tax Calculations'!$D$23-((DH$17-'Tax Calculations'!$B$22)*'Tax Calculations'!$C$23),IF(AND(DH$17&gt;='Tax Calculations'!$A$22,DH$17&lt;='Tax Calculations'!$B$22),'Tax Calculations'!$D$22-((DH$17-'Tax Calculations'!$B$21)*'Tax Calculations'!$C$22),IF(DH$17&lt;'Tax Calculations'!$B$21,'Tax Calculations'!$D$21,0))))</f>
        <v>163.413442</v>
      </c>
      <c r="DI20" s="73">
        <f>IF(DI$17=0,0,IF(AND(DI$17&gt;='Tax Calculations'!$A$23,DI$17&lt;='Tax Calculations'!$B$23),'Tax Calculations'!$D$23-((DI$17-'Tax Calculations'!$B$22)*'Tax Calculations'!$C$23),IF(AND(DI$17&gt;='Tax Calculations'!$A$22,DI$17&lt;='Tax Calculations'!$B$22),'Tax Calculations'!$D$22-((DI$17-'Tax Calculations'!$B$21)*'Tax Calculations'!$C$22),IF(DI$17&lt;'Tax Calculations'!$B$21,'Tax Calculations'!$D$21,0))))</f>
        <v>0</v>
      </c>
      <c r="DJ20" s="73">
        <f>IF(DJ$17=0,0,IF(AND(DJ$17&gt;='Tax Calculations'!$A$23,DJ$17&lt;='Tax Calculations'!$B$23),'Tax Calculations'!$D$23-((DJ$17-'Tax Calculations'!$B$22)*'Tax Calculations'!$C$23),IF(AND(DJ$17&gt;='Tax Calculations'!$A$22,DJ$17&lt;='Tax Calculations'!$B$22),'Tax Calculations'!$D$22-((DJ$17-'Tax Calculations'!$B$21)*'Tax Calculations'!$C$22),IF(DJ$17&lt;'Tax Calculations'!$B$21,'Tax Calculations'!$D$21,0))))</f>
        <v>0</v>
      </c>
      <c r="DK20" s="73">
        <f>IF(DK$17=0,0,IF(AND(DK$17&gt;='Tax Calculations'!$A$23,DK$17&lt;='Tax Calculations'!$B$23),'Tax Calculations'!$D$23-((DK$17-'Tax Calculations'!$B$22)*'Tax Calculations'!$C$23),IF(AND(DK$17&gt;='Tax Calculations'!$A$22,DK$17&lt;='Tax Calculations'!$B$22),'Tax Calculations'!$D$22-((DK$17-'Tax Calculations'!$B$21)*'Tax Calculations'!$C$22),IF(DK$17&lt;'Tax Calculations'!$B$21,'Tax Calculations'!$D$21,0))))</f>
        <v>0</v>
      </c>
      <c r="DL20" s="73">
        <f>IF(DL$17=0,0,IF(AND(DL$17&gt;='Tax Calculations'!$A$23,DL$17&lt;='Tax Calculations'!$B$23),'Tax Calculations'!$D$23-((DL$17-'Tax Calculations'!$B$22)*'Tax Calculations'!$C$23),IF(AND(DL$17&gt;='Tax Calculations'!$A$22,DL$17&lt;='Tax Calculations'!$B$22),'Tax Calculations'!$D$22-((DL$17-'Tax Calculations'!$B$21)*'Tax Calculations'!$C$22),IF(DL$17&lt;'Tax Calculations'!$B$21,'Tax Calculations'!$D$21,0))))</f>
        <v>0</v>
      </c>
      <c r="DM20" s="73">
        <f>IF(DM$17=0,0,IF(AND(DM$17&gt;='Tax Calculations'!$A$23,DM$17&lt;='Tax Calculations'!$B$23),'Tax Calculations'!$D$23-((DM$17-'Tax Calculations'!$B$22)*'Tax Calculations'!$C$23),IF(AND(DM$17&gt;='Tax Calculations'!$A$22,DM$17&lt;='Tax Calculations'!$B$22),'Tax Calculations'!$D$22-((DM$17-'Tax Calculations'!$B$21)*'Tax Calculations'!$C$22),IF(DM$17&lt;'Tax Calculations'!$B$21,'Tax Calculations'!$D$21,0))))</f>
        <v>0</v>
      </c>
      <c r="DN20" s="73">
        <f>IF(DN$17=0,0,IF(AND(DN$17&gt;='Tax Calculations'!$A$23,DN$17&lt;='Tax Calculations'!$B$23),'Tax Calculations'!$D$23-((DN$17-'Tax Calculations'!$B$22)*'Tax Calculations'!$C$23),IF(AND(DN$17&gt;='Tax Calculations'!$A$22,DN$17&lt;='Tax Calculations'!$B$22),'Tax Calculations'!$D$22-((DN$17-'Tax Calculations'!$B$21)*'Tax Calculations'!$C$22),IF(DN$17&lt;'Tax Calculations'!$B$21,'Tax Calculations'!$D$21,0))))</f>
        <v>0</v>
      </c>
      <c r="DO20" s="73">
        <f>IF(DO$17=0,0,IF(AND(DO$17&gt;='Tax Calculations'!$A$23,DO$17&lt;='Tax Calculations'!$B$23),'Tax Calculations'!$D$23-((DO$17-'Tax Calculations'!$B$22)*'Tax Calculations'!$C$23),IF(AND(DO$17&gt;='Tax Calculations'!$A$22,DO$17&lt;='Tax Calculations'!$B$22),'Tax Calculations'!$D$22-((DO$17-'Tax Calculations'!$B$21)*'Tax Calculations'!$C$22),IF(DO$17&lt;'Tax Calculations'!$B$21,'Tax Calculations'!$D$21,0))))</f>
        <v>0</v>
      </c>
      <c r="DP20" s="73">
        <f>IF(DP$17=0,0,IF(AND(DP$17&gt;='Tax Calculations'!$A$23,DP$17&lt;='Tax Calculations'!$B$23),'Tax Calculations'!$D$23-((DP$17-'Tax Calculations'!$B$22)*'Tax Calculations'!$C$23),IF(AND(DP$17&gt;='Tax Calculations'!$A$22,DP$17&lt;='Tax Calculations'!$B$22),'Tax Calculations'!$D$22-((DP$17-'Tax Calculations'!$B$21)*'Tax Calculations'!$C$22),IF(DP$17&lt;'Tax Calculations'!$B$21,'Tax Calculations'!$D$21,0))))</f>
        <v>0</v>
      </c>
      <c r="DQ20" s="73">
        <f>IF(DQ$17=0,0,IF(AND(DQ$17&gt;='Tax Calculations'!$A$23,DQ$17&lt;='Tax Calculations'!$B$23),'Tax Calculations'!$D$23-((DQ$17-'Tax Calculations'!$B$22)*'Tax Calculations'!$C$23),IF(AND(DQ$17&gt;='Tax Calculations'!$A$22,DQ$17&lt;='Tax Calculations'!$B$22),'Tax Calculations'!$D$22-((DQ$17-'Tax Calculations'!$B$21)*'Tax Calculations'!$C$22),IF(DQ$17&lt;'Tax Calculations'!$B$21,'Tax Calculations'!$D$21,0))))</f>
        <v>0</v>
      </c>
      <c r="DR20" s="63"/>
    </row>
    <row r="21" spans="1:122" x14ac:dyDescent="0.3">
      <c r="A21" s="200" t="s">
        <v>5</v>
      </c>
      <c r="B21" s="201"/>
      <c r="C21" s="201"/>
      <c r="D21" s="201"/>
      <c r="E21" s="201"/>
      <c r="F21" s="201"/>
      <c r="G21" s="201"/>
      <c r="H21" s="201"/>
      <c r="I21" s="202"/>
      <c r="J21" s="67"/>
      <c r="K21" s="67"/>
      <c r="L21" s="67"/>
      <c r="M21" s="67"/>
      <c r="N21" s="67"/>
      <c r="O21" s="67"/>
      <c r="P21" s="67"/>
      <c r="Q21" s="67"/>
      <c r="Z21" s="72" t="s">
        <v>101</v>
      </c>
      <c r="AA21" s="73">
        <f>IF(AA$17=0,0,IF(AND(AA$17&gt;='Tax Calculations'!$A$16,AA$17&lt;='Tax Calculations'!$B$16),'Tax Calculations'!$D$16-((AA$17-'Tax Calculations'!$B$15)*'Tax Calculations'!$C$16),IF(AND(AA$17&gt;='Tax Calculations'!$A$15,AA$17&lt;='Tax Calculations'!$B$15),'Tax Calculations'!$D$15,IF(IF(AND(AA$17&gt;='Tax Calculations'!$A$14,AA$17&lt;='Tax Calculations'!$B$14),'Tax Calculations'!$D$13+((AA$17-'Tax Calculations'!$B$13)*'Tax Calculations'!$C$14),0)&gt;'Tax Calculations'!$D$14,'Tax Calculations'!$D$14,IF(AND(AA$17&gt;='Tax Calculations'!$A$14,AA$17&lt;='Tax Calculations'!$B$14),'Tax Calculations'!$D$13+((AA$17-'Tax Calculations'!$B$13)*'Tax Calculations'!$C$14),IF(AA$17&lt;'Tax Calculations'!$B$13,'Tax Calculations'!$D$13,0))))))</f>
        <v>0</v>
      </c>
      <c r="AB21" s="73">
        <f>IF(AB$17=0,0,IF(AND(AB$17&gt;='Tax Calculations'!$A$16,AB$17&lt;='Tax Calculations'!$B$16),'Tax Calculations'!$D$16-((AB$17-'Tax Calculations'!$B$15)*'Tax Calculations'!$C$16),IF(AND(AB$17&gt;='Tax Calculations'!$A$15,AB$17&lt;='Tax Calculations'!$B$15),'Tax Calculations'!$D$15,IF(IF(AND(AB$17&gt;='Tax Calculations'!$A$14,AB$17&lt;='Tax Calculations'!$B$14),'Tax Calculations'!$D$13+((AB$17-'Tax Calculations'!$B$13)*'Tax Calculations'!$C$14),0)&gt;'Tax Calculations'!$D$14,'Tax Calculations'!$D$14,IF(AND(AB$17&gt;='Tax Calculations'!$A$14,AB$17&lt;='Tax Calculations'!$B$14),'Tax Calculations'!$D$13+((AB$17-'Tax Calculations'!$B$13)*'Tax Calculations'!$C$14),IF(AB$17&lt;'Tax Calculations'!$B$13,'Tax Calculations'!$D$13,0))))))</f>
        <v>1080</v>
      </c>
      <c r="AC21" s="73">
        <f>IF(AC$17=0,0,IF(AND(AC$17&gt;='Tax Calculations'!$A$16,AC$17&lt;='Tax Calculations'!$B$16),'Tax Calculations'!$D$16-((AC$17-'Tax Calculations'!$B$15)*'Tax Calculations'!$C$16),IF(AND(AC$17&gt;='Tax Calculations'!$A$15,AC$17&lt;='Tax Calculations'!$B$15),'Tax Calculations'!$D$15,IF(IF(AND(AC$17&gt;='Tax Calculations'!$A$14,AC$17&lt;='Tax Calculations'!$B$14),'Tax Calculations'!$D$13+((AC$17-'Tax Calculations'!$B$13)*'Tax Calculations'!$C$14),0)&gt;'Tax Calculations'!$D$14,'Tax Calculations'!$D$14,IF(AND(AC$17&gt;='Tax Calculations'!$A$14,AC$17&lt;='Tax Calculations'!$B$14),'Tax Calculations'!$D$13+((AC$17-'Tax Calculations'!$B$13)*'Tax Calculations'!$C$14),IF(AC$17&lt;'Tax Calculations'!$B$13,'Tax Calculations'!$D$13,0))))))</f>
        <v>0</v>
      </c>
      <c r="AD21" s="73">
        <f>IF(AD$17=0,0,IF(AND(AD$17&gt;='Tax Calculations'!$A$16,AD$17&lt;='Tax Calculations'!$B$16),'Tax Calculations'!$D$16-((AD$17-'Tax Calculations'!$B$15)*'Tax Calculations'!$C$16),IF(AND(AD$17&gt;='Tax Calculations'!$A$15,AD$17&lt;='Tax Calculations'!$B$15),'Tax Calculations'!$D$15,IF(IF(AND(AD$17&gt;='Tax Calculations'!$A$14,AD$17&lt;='Tax Calculations'!$B$14),'Tax Calculations'!$D$13+((AD$17-'Tax Calculations'!$B$13)*'Tax Calculations'!$C$14),0)&gt;'Tax Calculations'!$D$14,'Tax Calculations'!$D$14,IF(AND(AD$17&gt;='Tax Calculations'!$A$14,AD$17&lt;='Tax Calculations'!$B$14),'Tax Calculations'!$D$13+((AD$17-'Tax Calculations'!$B$13)*'Tax Calculations'!$C$14),IF(AD$17&lt;'Tax Calculations'!$B$13,'Tax Calculations'!$D$13,0))))))</f>
        <v>255</v>
      </c>
      <c r="AE21" s="73">
        <f>IF(AE$17=0,0,IF(AND(AE$17&gt;='Tax Calculations'!$A$16,AE$17&lt;='Tax Calculations'!$B$16),'Tax Calculations'!$D$16-((AE$17-'Tax Calculations'!$B$15)*'Tax Calculations'!$C$16),IF(AND(AE$17&gt;='Tax Calculations'!$A$15,AE$17&lt;='Tax Calculations'!$B$15),'Tax Calculations'!$D$15,IF(IF(AND(AE$17&gt;='Tax Calculations'!$A$14,AE$17&lt;='Tax Calculations'!$B$14),'Tax Calculations'!$D$13+((AE$17-'Tax Calculations'!$B$13)*'Tax Calculations'!$C$14),0)&gt;'Tax Calculations'!$D$14,'Tax Calculations'!$D$14,IF(AND(AE$17&gt;='Tax Calculations'!$A$14,AE$17&lt;='Tax Calculations'!$B$14),'Tax Calculations'!$D$13+((AE$17-'Tax Calculations'!$B$13)*'Tax Calculations'!$C$14),IF(AE$17&lt;'Tax Calculations'!$B$13,'Tax Calculations'!$D$13,0))))))</f>
        <v>0</v>
      </c>
      <c r="AF21" s="73">
        <f>IF(AF$17=0,0,IF(AND(AF$17&gt;='Tax Calculations'!$A$16,AF$17&lt;='Tax Calculations'!$B$16),'Tax Calculations'!$D$16-((AF$17-'Tax Calculations'!$B$15)*'Tax Calculations'!$C$16),IF(AND(AF$17&gt;='Tax Calculations'!$A$15,AF$17&lt;='Tax Calculations'!$B$15),'Tax Calculations'!$D$15,IF(IF(AND(AF$17&gt;='Tax Calculations'!$A$14,AF$17&lt;='Tax Calculations'!$B$14),'Tax Calculations'!$D$13+((AF$17-'Tax Calculations'!$B$13)*'Tax Calculations'!$C$14),0)&gt;'Tax Calculations'!$D$14,'Tax Calculations'!$D$14,IF(AND(AF$17&gt;='Tax Calculations'!$A$14,AF$17&lt;='Tax Calculations'!$B$14),'Tax Calculations'!$D$13+((AF$17-'Tax Calculations'!$B$13)*'Tax Calculations'!$C$14),IF(AF$17&lt;'Tax Calculations'!$B$13,'Tax Calculations'!$D$13,0))))))</f>
        <v>1080</v>
      </c>
      <c r="AG21" s="73">
        <f>IF(AG$17=0,0,IF(AND(AG$17&gt;='Tax Calculations'!$A$16,AG$17&lt;='Tax Calculations'!$B$16),'Tax Calculations'!$D$16-((AG$17-'Tax Calculations'!$B$15)*'Tax Calculations'!$C$16),IF(AND(AG$17&gt;='Tax Calculations'!$A$15,AG$17&lt;='Tax Calculations'!$B$15),'Tax Calculations'!$D$15,IF(IF(AND(AG$17&gt;='Tax Calculations'!$A$14,AG$17&lt;='Tax Calculations'!$B$14),'Tax Calculations'!$D$13+((AG$17-'Tax Calculations'!$B$13)*'Tax Calculations'!$C$14),0)&gt;'Tax Calculations'!$D$14,'Tax Calculations'!$D$14,IF(AND(AG$17&gt;='Tax Calculations'!$A$14,AG$17&lt;='Tax Calculations'!$B$14),'Tax Calculations'!$D$13+((AG$17-'Tax Calculations'!$B$13)*'Tax Calculations'!$C$14),IF(AG$17&lt;'Tax Calculations'!$B$13,'Tax Calculations'!$D$13,0))))))</f>
        <v>0</v>
      </c>
      <c r="AH21" s="73">
        <f>IF(AH$17=0,0,IF(AND(AH$17&gt;='Tax Calculations'!$A$16,AH$17&lt;='Tax Calculations'!$B$16),'Tax Calculations'!$D$16-((AH$17-'Tax Calculations'!$B$15)*'Tax Calculations'!$C$16),IF(AND(AH$17&gt;='Tax Calculations'!$A$15,AH$17&lt;='Tax Calculations'!$B$15),'Tax Calculations'!$D$15,IF(IF(AND(AH$17&gt;='Tax Calculations'!$A$14,AH$17&lt;='Tax Calculations'!$B$14),'Tax Calculations'!$D$13+((AH$17-'Tax Calculations'!$B$13)*'Tax Calculations'!$C$14),0)&gt;'Tax Calculations'!$D$14,'Tax Calculations'!$D$14,IF(AND(AH$17&gt;='Tax Calculations'!$A$14,AH$17&lt;='Tax Calculations'!$B$14),'Tax Calculations'!$D$13+((AH$17-'Tax Calculations'!$B$13)*'Tax Calculations'!$C$14),IF(AH$17&lt;'Tax Calculations'!$B$13,'Tax Calculations'!$D$13,0))))))</f>
        <v>0</v>
      </c>
      <c r="AI21" s="73">
        <f>IF(AI$17=0,0,IF(AND(AI$17&gt;='Tax Calculations'!$A$16,AI$17&lt;='Tax Calculations'!$B$16),'Tax Calculations'!$D$16-((AI$17-'Tax Calculations'!$B$15)*'Tax Calculations'!$C$16),IF(AND(AI$17&gt;='Tax Calculations'!$A$15,AI$17&lt;='Tax Calculations'!$B$15),'Tax Calculations'!$D$15,IF(IF(AND(AI$17&gt;='Tax Calculations'!$A$14,AI$17&lt;='Tax Calculations'!$B$14),'Tax Calculations'!$D$13+((AI$17-'Tax Calculations'!$B$13)*'Tax Calculations'!$C$14),0)&gt;'Tax Calculations'!$D$14,'Tax Calculations'!$D$14,IF(AND(AI$17&gt;='Tax Calculations'!$A$14,AI$17&lt;='Tax Calculations'!$B$14),'Tax Calculations'!$D$13+((AI$17-'Tax Calculations'!$B$13)*'Tax Calculations'!$C$14),IF(AI$17&lt;'Tax Calculations'!$B$13,'Tax Calculations'!$D$13,0))))))</f>
        <v>0</v>
      </c>
      <c r="AJ21" s="73">
        <f>IF(AJ$17=0,0,IF(AND(AJ$17&gt;='Tax Calculations'!$A$16,AJ$17&lt;='Tax Calculations'!$B$16),'Tax Calculations'!$D$16-((AJ$17-'Tax Calculations'!$B$15)*'Tax Calculations'!$C$16),IF(AND(AJ$17&gt;='Tax Calculations'!$A$15,AJ$17&lt;='Tax Calculations'!$B$15),'Tax Calculations'!$D$15,IF(IF(AND(AJ$17&gt;='Tax Calculations'!$A$14,AJ$17&lt;='Tax Calculations'!$B$14),'Tax Calculations'!$D$13+((AJ$17-'Tax Calculations'!$B$13)*'Tax Calculations'!$C$14),0)&gt;'Tax Calculations'!$D$14,'Tax Calculations'!$D$14,IF(AND(AJ$17&gt;='Tax Calculations'!$A$14,AJ$17&lt;='Tax Calculations'!$B$14),'Tax Calculations'!$D$13+((AJ$17-'Tax Calculations'!$B$13)*'Tax Calculations'!$C$14),IF(AJ$17&lt;'Tax Calculations'!$B$13,'Tax Calculations'!$D$13,0))))))</f>
        <v>0</v>
      </c>
      <c r="AK21" s="73">
        <f>IF(AK$17=0,0,IF(AND(AK$17&gt;='Tax Calculations'!$A$16,AK$17&lt;='Tax Calculations'!$B$16),'Tax Calculations'!$D$16-((AK$17-'Tax Calculations'!$B$15)*'Tax Calculations'!$C$16),IF(AND(AK$17&gt;='Tax Calculations'!$A$15,AK$17&lt;='Tax Calculations'!$B$15),'Tax Calculations'!$D$15,IF(IF(AND(AK$17&gt;='Tax Calculations'!$A$14,AK$17&lt;='Tax Calculations'!$B$14),'Tax Calculations'!$D$13+((AK$17-'Tax Calculations'!$B$13)*'Tax Calculations'!$C$14),0)&gt;'Tax Calculations'!$D$14,'Tax Calculations'!$D$14,IF(AND(AK$17&gt;='Tax Calculations'!$A$14,AK$17&lt;='Tax Calculations'!$B$14),'Tax Calculations'!$D$13+((AK$17-'Tax Calculations'!$B$13)*'Tax Calculations'!$C$14),IF(AK$17&lt;'Tax Calculations'!$B$13,'Tax Calculations'!$D$13,0))))))</f>
        <v>0</v>
      </c>
      <c r="AL21" s="73">
        <f>IF(AL$17=0,0,IF(AND(AL$17&gt;='Tax Calculations'!$A$16,AL$17&lt;='Tax Calculations'!$B$16),'Tax Calculations'!$D$16-((AL$17-'Tax Calculations'!$B$15)*'Tax Calculations'!$C$16),IF(AND(AL$17&gt;='Tax Calculations'!$A$15,AL$17&lt;='Tax Calculations'!$B$15),'Tax Calculations'!$D$15,IF(IF(AND(AL$17&gt;='Tax Calculations'!$A$14,AL$17&lt;='Tax Calculations'!$B$14),'Tax Calculations'!$D$13+((AL$17-'Tax Calculations'!$B$13)*'Tax Calculations'!$C$14),0)&gt;'Tax Calculations'!$D$14,'Tax Calculations'!$D$14,IF(AND(AL$17&gt;='Tax Calculations'!$A$14,AL$17&lt;='Tax Calculations'!$B$14),'Tax Calculations'!$D$13+((AL$17-'Tax Calculations'!$B$13)*'Tax Calculations'!$C$14),IF(AL$17&lt;'Tax Calculations'!$B$13,'Tax Calculations'!$D$13,0))))))</f>
        <v>0</v>
      </c>
      <c r="AM21" s="73">
        <f>IF(AM$17=0,0,IF(AND(AM$17&gt;='Tax Calculations'!$A$16,AM$17&lt;='Tax Calculations'!$B$16),'Tax Calculations'!$D$16-((AM$17-'Tax Calculations'!$B$15)*'Tax Calculations'!$C$16),IF(AND(AM$17&gt;='Tax Calculations'!$A$15,AM$17&lt;='Tax Calculations'!$B$15),'Tax Calculations'!$D$15,IF(IF(AND(AM$17&gt;='Tax Calculations'!$A$14,AM$17&lt;='Tax Calculations'!$B$14),'Tax Calculations'!$D$13+((AM$17-'Tax Calculations'!$B$13)*'Tax Calculations'!$C$14),0)&gt;'Tax Calculations'!$D$14,'Tax Calculations'!$D$14,IF(AND(AM$17&gt;='Tax Calculations'!$A$14,AM$17&lt;='Tax Calculations'!$B$14),'Tax Calculations'!$D$13+((AM$17-'Tax Calculations'!$B$13)*'Tax Calculations'!$C$14),IF(AM$17&lt;'Tax Calculations'!$B$13,'Tax Calculations'!$D$13,0))))))</f>
        <v>0</v>
      </c>
      <c r="AN21" s="73">
        <f>IF(AN$17=0,0,IF(AND(AN$17&gt;='Tax Calculations'!$A$16,AN$17&lt;='Tax Calculations'!$B$16),'Tax Calculations'!$D$16-((AN$17-'Tax Calculations'!$B$15)*'Tax Calculations'!$C$16),IF(AND(AN$17&gt;='Tax Calculations'!$A$15,AN$17&lt;='Tax Calculations'!$B$15),'Tax Calculations'!$D$15,IF(IF(AND(AN$17&gt;='Tax Calculations'!$A$14,AN$17&lt;='Tax Calculations'!$B$14),'Tax Calculations'!$D$13+((AN$17-'Tax Calculations'!$B$13)*'Tax Calculations'!$C$14),0)&gt;'Tax Calculations'!$D$14,'Tax Calculations'!$D$14,IF(AND(AN$17&gt;='Tax Calculations'!$A$14,AN$17&lt;='Tax Calculations'!$B$14),'Tax Calculations'!$D$13+((AN$17-'Tax Calculations'!$B$13)*'Tax Calculations'!$C$14),IF(AN$17&lt;'Tax Calculations'!$B$13,'Tax Calculations'!$D$13,0))))))</f>
        <v>0</v>
      </c>
      <c r="AO21" s="61">
        <f t="shared" ref="AO21:AO22" si="196">SUM(AE21:AN21)</f>
        <v>1080</v>
      </c>
      <c r="AQ21" s="73">
        <f>IF(AQ$17=0,0,IF(AND(AQ$17&gt;='Tax Calculations'!$A$16,AQ$17&lt;='Tax Calculations'!$B$16),'Tax Calculations'!$D$16-((AQ$17-'Tax Calculations'!$B$15)*'Tax Calculations'!$C$16),IF(AND(AQ$17&gt;='Tax Calculations'!$A$15,AQ$17&lt;='Tax Calculations'!$B$15),'Tax Calculations'!$D$15,IF(IF(AND(AQ$17&gt;='Tax Calculations'!$A$14,AQ$17&lt;='Tax Calculations'!$B$14),'Tax Calculations'!$D$13+((AQ$17-'Tax Calculations'!$B$13)*'Tax Calculations'!$C$14),0)&gt;'Tax Calculations'!$D$14,'Tax Calculations'!$D$14,IF(AND(AQ$17&gt;='Tax Calculations'!$A$14,AQ$17&lt;='Tax Calculations'!$B$14),'Tax Calculations'!$D$13+((AQ$17-'Tax Calculations'!$B$13)*'Tax Calculations'!$C$14),IF(AQ$17&lt;'Tax Calculations'!$B$13,'Tax Calculations'!$D$13,0))))))</f>
        <v>0</v>
      </c>
      <c r="AR21" s="73">
        <f>IF(AR$17=0,0,IF(AND(AR$17&gt;='Tax Calculations'!$A$16,AR$17&lt;='Tax Calculations'!$B$16),'Tax Calculations'!$D$16-((AR$17-'Tax Calculations'!$B$15)*'Tax Calculations'!$C$16),IF(AND(AR$17&gt;='Tax Calculations'!$A$15,AR$17&lt;='Tax Calculations'!$B$15),'Tax Calculations'!$D$15,IF(IF(AND(AR$17&gt;='Tax Calculations'!$A$14,AR$17&lt;='Tax Calculations'!$B$14),'Tax Calculations'!$D$13+((AR$17-'Tax Calculations'!$B$13)*'Tax Calculations'!$C$14),0)&gt;'Tax Calculations'!$D$14,'Tax Calculations'!$D$14,IF(AND(AR$17&gt;='Tax Calculations'!$A$14,AR$17&lt;='Tax Calculations'!$B$14),'Tax Calculations'!$D$13+((AR$17-'Tax Calculations'!$B$13)*'Tax Calculations'!$C$14),IF(AR$17&lt;'Tax Calculations'!$B$13,'Tax Calculations'!$D$13,0))))))</f>
        <v>1080</v>
      </c>
      <c r="AS21" s="73">
        <f>IF(AS$17=0,0,IF(AND(AS$17&gt;='Tax Calculations'!$A$16,AS$17&lt;='Tax Calculations'!$B$16),'Tax Calculations'!$D$16-((AS$17-'Tax Calculations'!$B$15)*'Tax Calculations'!$C$16),IF(AND(AS$17&gt;='Tax Calculations'!$A$15,AS$17&lt;='Tax Calculations'!$B$15),'Tax Calculations'!$D$15,IF(IF(AND(AS$17&gt;='Tax Calculations'!$A$14,AS$17&lt;='Tax Calculations'!$B$14),'Tax Calculations'!$D$13+((AS$17-'Tax Calculations'!$B$13)*'Tax Calculations'!$C$14),0)&gt;'Tax Calculations'!$D$14,'Tax Calculations'!$D$14,IF(AND(AS$17&gt;='Tax Calculations'!$A$14,AS$17&lt;='Tax Calculations'!$B$14),'Tax Calculations'!$D$13+((AS$17-'Tax Calculations'!$B$13)*'Tax Calculations'!$C$14),IF(AS$17&lt;'Tax Calculations'!$B$13,'Tax Calculations'!$D$13,0))))))</f>
        <v>0</v>
      </c>
      <c r="AT21" s="73">
        <f>IF(AT$17=0,0,IF(AND(AT$17&gt;='Tax Calculations'!$A$16,AT$17&lt;='Tax Calculations'!$B$16),'Tax Calculations'!$D$16-((AT$17-'Tax Calculations'!$B$15)*'Tax Calculations'!$C$16),IF(AND(AT$17&gt;='Tax Calculations'!$A$15,AT$17&lt;='Tax Calculations'!$B$15),'Tax Calculations'!$D$15,IF(IF(AND(AT$17&gt;='Tax Calculations'!$A$14,AT$17&lt;='Tax Calculations'!$B$14),'Tax Calculations'!$D$13+((AT$17-'Tax Calculations'!$B$13)*'Tax Calculations'!$C$14),0)&gt;'Tax Calculations'!$D$14,'Tax Calculations'!$D$14,IF(AND(AT$17&gt;='Tax Calculations'!$A$14,AT$17&lt;='Tax Calculations'!$B$14),'Tax Calculations'!$D$13+((AT$17-'Tax Calculations'!$B$13)*'Tax Calculations'!$C$14),IF(AT$17&lt;'Tax Calculations'!$B$13,'Tax Calculations'!$D$13,0))))))</f>
        <v>255</v>
      </c>
      <c r="AU21" s="73">
        <f>IF(AU$17=0,0,IF(AND(AU$17&gt;='Tax Calculations'!$A$16,AU$17&lt;='Tax Calculations'!$B$16),'Tax Calculations'!$D$16-((AU$17-'Tax Calculations'!$B$15)*'Tax Calculations'!$C$16),IF(AND(AU$17&gt;='Tax Calculations'!$A$15,AU$17&lt;='Tax Calculations'!$B$15),'Tax Calculations'!$D$15,IF(IF(AND(AU$17&gt;='Tax Calculations'!$A$14,AU$17&lt;='Tax Calculations'!$B$14),'Tax Calculations'!$D$13+((AU$17-'Tax Calculations'!$B$13)*'Tax Calculations'!$C$14),0)&gt;'Tax Calculations'!$D$14,'Tax Calculations'!$D$14,IF(AND(AU$17&gt;='Tax Calculations'!$A$14,AU$17&lt;='Tax Calculations'!$B$14),'Tax Calculations'!$D$13+((AU$17-'Tax Calculations'!$B$13)*'Tax Calculations'!$C$14),IF(AU$17&lt;'Tax Calculations'!$B$13,'Tax Calculations'!$D$13,0))))))</f>
        <v>0</v>
      </c>
      <c r="AV21" s="73">
        <f>IF(AV$17=0,0,IF(AND(AV$17&gt;='Tax Calculations'!$A$16,AV$17&lt;='Tax Calculations'!$B$16),'Tax Calculations'!$D$16-((AV$17-'Tax Calculations'!$B$15)*'Tax Calculations'!$C$16),IF(AND(AV$17&gt;='Tax Calculations'!$A$15,AV$17&lt;='Tax Calculations'!$B$15),'Tax Calculations'!$D$15,IF(IF(AND(AV$17&gt;='Tax Calculations'!$A$14,AV$17&lt;='Tax Calculations'!$B$14),'Tax Calculations'!$D$13+((AV$17-'Tax Calculations'!$B$13)*'Tax Calculations'!$C$14),0)&gt;'Tax Calculations'!$D$14,'Tax Calculations'!$D$14,IF(AND(AV$17&gt;='Tax Calculations'!$A$14,AV$17&lt;='Tax Calculations'!$B$14),'Tax Calculations'!$D$13+((AV$17-'Tax Calculations'!$B$13)*'Tax Calculations'!$C$14),IF(AV$17&lt;'Tax Calculations'!$B$13,'Tax Calculations'!$D$13,0))))))</f>
        <v>1080</v>
      </c>
      <c r="AW21" s="73">
        <f>IF(AW$17=0,0,IF(AND(AW$17&gt;='Tax Calculations'!$A$16,AW$17&lt;='Tax Calculations'!$B$16),'Tax Calculations'!$D$16-((AW$17-'Tax Calculations'!$B$15)*'Tax Calculations'!$C$16),IF(AND(AW$17&gt;='Tax Calculations'!$A$15,AW$17&lt;='Tax Calculations'!$B$15),'Tax Calculations'!$D$15,IF(IF(AND(AW$17&gt;='Tax Calculations'!$A$14,AW$17&lt;='Tax Calculations'!$B$14),'Tax Calculations'!$D$13+((AW$17-'Tax Calculations'!$B$13)*'Tax Calculations'!$C$14),0)&gt;'Tax Calculations'!$D$14,'Tax Calculations'!$D$14,IF(AND(AW$17&gt;='Tax Calculations'!$A$14,AW$17&lt;='Tax Calculations'!$B$14),'Tax Calculations'!$D$13+((AW$17-'Tax Calculations'!$B$13)*'Tax Calculations'!$C$14),IF(AW$17&lt;'Tax Calculations'!$B$13,'Tax Calculations'!$D$13,0))))))</f>
        <v>0</v>
      </c>
      <c r="AX21" s="73">
        <f>IF(AX$17=0,0,IF(AND(AX$17&gt;='Tax Calculations'!$A$16,AX$17&lt;='Tax Calculations'!$B$16),'Tax Calculations'!$D$16-((AX$17-'Tax Calculations'!$B$15)*'Tax Calculations'!$C$16),IF(AND(AX$17&gt;='Tax Calculations'!$A$15,AX$17&lt;='Tax Calculations'!$B$15),'Tax Calculations'!$D$15,IF(IF(AND(AX$17&gt;='Tax Calculations'!$A$14,AX$17&lt;='Tax Calculations'!$B$14),'Tax Calculations'!$D$13+((AX$17-'Tax Calculations'!$B$13)*'Tax Calculations'!$C$14),0)&gt;'Tax Calculations'!$D$14,'Tax Calculations'!$D$14,IF(AND(AX$17&gt;='Tax Calculations'!$A$14,AX$17&lt;='Tax Calculations'!$B$14),'Tax Calculations'!$D$13+((AX$17-'Tax Calculations'!$B$13)*'Tax Calculations'!$C$14),IF(AX$17&lt;'Tax Calculations'!$B$13,'Tax Calculations'!$D$13,0))))))</f>
        <v>0</v>
      </c>
      <c r="AY21" s="73">
        <f>IF(AY$17=0,0,IF(AND(AY$17&gt;='Tax Calculations'!$A$16,AY$17&lt;='Tax Calculations'!$B$16),'Tax Calculations'!$D$16-((AY$17-'Tax Calculations'!$B$15)*'Tax Calculations'!$C$16),IF(AND(AY$17&gt;='Tax Calculations'!$A$15,AY$17&lt;='Tax Calculations'!$B$15),'Tax Calculations'!$D$15,IF(IF(AND(AY$17&gt;='Tax Calculations'!$A$14,AY$17&lt;='Tax Calculations'!$B$14),'Tax Calculations'!$D$13+((AY$17-'Tax Calculations'!$B$13)*'Tax Calculations'!$C$14),0)&gt;'Tax Calculations'!$D$14,'Tax Calculations'!$D$14,IF(AND(AY$17&gt;='Tax Calculations'!$A$14,AY$17&lt;='Tax Calculations'!$B$14),'Tax Calculations'!$D$13+((AY$17-'Tax Calculations'!$B$13)*'Tax Calculations'!$C$14),IF(AY$17&lt;'Tax Calculations'!$B$13,'Tax Calculations'!$D$13,0))))))</f>
        <v>0</v>
      </c>
      <c r="AZ21" s="73">
        <f>IF(AZ$17=0,0,IF(AND(AZ$17&gt;='Tax Calculations'!$A$16,AZ$17&lt;='Tax Calculations'!$B$16),'Tax Calculations'!$D$16-((AZ$17-'Tax Calculations'!$B$15)*'Tax Calculations'!$C$16),IF(AND(AZ$17&gt;='Tax Calculations'!$A$15,AZ$17&lt;='Tax Calculations'!$B$15),'Tax Calculations'!$D$15,IF(IF(AND(AZ$17&gt;='Tax Calculations'!$A$14,AZ$17&lt;='Tax Calculations'!$B$14),'Tax Calculations'!$D$13+((AZ$17-'Tax Calculations'!$B$13)*'Tax Calculations'!$C$14),0)&gt;'Tax Calculations'!$D$14,'Tax Calculations'!$D$14,IF(AND(AZ$17&gt;='Tax Calculations'!$A$14,AZ$17&lt;='Tax Calculations'!$B$14),'Tax Calculations'!$D$13+((AZ$17-'Tax Calculations'!$B$13)*'Tax Calculations'!$C$14),IF(AZ$17&lt;'Tax Calculations'!$B$13,'Tax Calculations'!$D$13,0))))))</f>
        <v>0</v>
      </c>
      <c r="BA21" s="73">
        <f>IF(BA$17=0,0,IF(AND(BA$17&gt;='Tax Calculations'!$A$16,BA$17&lt;='Tax Calculations'!$B$16),'Tax Calculations'!$D$16-((BA$17-'Tax Calculations'!$B$15)*'Tax Calculations'!$C$16),IF(AND(BA$17&gt;='Tax Calculations'!$A$15,BA$17&lt;='Tax Calculations'!$B$15),'Tax Calculations'!$D$15,IF(IF(AND(BA$17&gt;='Tax Calculations'!$A$14,BA$17&lt;='Tax Calculations'!$B$14),'Tax Calculations'!$D$13+((BA$17-'Tax Calculations'!$B$13)*'Tax Calculations'!$C$14),0)&gt;'Tax Calculations'!$D$14,'Tax Calculations'!$D$14,IF(AND(BA$17&gt;='Tax Calculations'!$A$14,BA$17&lt;='Tax Calculations'!$B$14),'Tax Calculations'!$D$13+((BA$17-'Tax Calculations'!$B$13)*'Tax Calculations'!$C$14),IF(BA$17&lt;'Tax Calculations'!$B$13,'Tax Calculations'!$D$13,0))))))</f>
        <v>0</v>
      </c>
      <c r="BB21" s="73">
        <f>IF(BB$17=0,0,IF(AND(BB$17&gt;='Tax Calculations'!$A$16,BB$17&lt;='Tax Calculations'!$B$16),'Tax Calculations'!$D$16-((BB$17-'Tax Calculations'!$B$15)*'Tax Calculations'!$C$16),IF(AND(BB$17&gt;='Tax Calculations'!$A$15,BB$17&lt;='Tax Calculations'!$B$15),'Tax Calculations'!$D$15,IF(IF(AND(BB$17&gt;='Tax Calculations'!$A$14,BB$17&lt;='Tax Calculations'!$B$14),'Tax Calculations'!$D$13+((BB$17-'Tax Calculations'!$B$13)*'Tax Calculations'!$C$14),0)&gt;'Tax Calculations'!$D$14,'Tax Calculations'!$D$14,IF(AND(BB$17&gt;='Tax Calculations'!$A$14,BB$17&lt;='Tax Calculations'!$B$14),'Tax Calculations'!$D$13+((BB$17-'Tax Calculations'!$B$13)*'Tax Calculations'!$C$14),IF(BB$17&lt;'Tax Calculations'!$B$13,'Tax Calculations'!$D$13,0))))))</f>
        <v>0</v>
      </c>
      <c r="BC21" s="73">
        <f>IF(BC$17=0,0,IF(AND(BC$17&gt;='Tax Calculations'!$A$16,BC$17&lt;='Tax Calculations'!$B$16),'Tax Calculations'!$D$16-((BC$17-'Tax Calculations'!$B$15)*'Tax Calculations'!$C$16),IF(AND(BC$17&gt;='Tax Calculations'!$A$15,BC$17&lt;='Tax Calculations'!$B$15),'Tax Calculations'!$D$15,IF(IF(AND(BC$17&gt;='Tax Calculations'!$A$14,BC$17&lt;='Tax Calculations'!$B$14),'Tax Calculations'!$D$13+((BC$17-'Tax Calculations'!$B$13)*'Tax Calculations'!$C$14),0)&gt;'Tax Calculations'!$D$14,'Tax Calculations'!$D$14,IF(AND(BC$17&gt;='Tax Calculations'!$A$14,BC$17&lt;='Tax Calculations'!$B$14),'Tax Calculations'!$D$13+((BC$17-'Tax Calculations'!$B$13)*'Tax Calculations'!$C$14),IF(BC$17&lt;'Tax Calculations'!$B$13,'Tax Calculations'!$D$13,0))))))</f>
        <v>0</v>
      </c>
      <c r="BD21" s="73">
        <f>IF(BD$17=0,0,IF(AND(BD$17&gt;='Tax Calculations'!$A$16,BD$17&lt;='Tax Calculations'!$B$16),'Tax Calculations'!$D$16-((BD$17-'Tax Calculations'!$B$15)*'Tax Calculations'!$C$16),IF(AND(BD$17&gt;='Tax Calculations'!$A$15,BD$17&lt;='Tax Calculations'!$B$15),'Tax Calculations'!$D$15,IF(IF(AND(BD$17&gt;='Tax Calculations'!$A$14,BD$17&lt;='Tax Calculations'!$B$14),'Tax Calculations'!$D$13+((BD$17-'Tax Calculations'!$B$13)*'Tax Calculations'!$C$14),0)&gt;'Tax Calculations'!$D$14,'Tax Calculations'!$D$14,IF(AND(BD$17&gt;='Tax Calculations'!$A$14,BD$17&lt;='Tax Calculations'!$B$14),'Tax Calculations'!$D$13+((BD$17-'Tax Calculations'!$B$13)*'Tax Calculations'!$C$14),IF(BD$17&lt;'Tax Calculations'!$B$13,'Tax Calculations'!$D$13,0))))))</f>
        <v>0</v>
      </c>
      <c r="BE21" s="61">
        <f t="shared" ref="BE21:BE22" si="197">SUM(AU21:BD21)</f>
        <v>1080</v>
      </c>
      <c r="BG21" s="73">
        <f>IF(BG$17=0,0,IF(AND(BG$17&gt;='Tax Calculations'!$A$16,BG$17&lt;='Tax Calculations'!$B$16),'Tax Calculations'!$D$16-((BG$17-'Tax Calculations'!$B$15)*'Tax Calculations'!$C$16),IF(AND(BG$17&gt;='Tax Calculations'!$A$15,BG$17&lt;='Tax Calculations'!$B$15),'Tax Calculations'!$D$15,IF(IF(AND(BG$17&gt;='Tax Calculations'!$A$14,BG$17&lt;='Tax Calculations'!$B$14),'Tax Calculations'!$D$13+((BG$17-'Tax Calculations'!$B$13)*'Tax Calculations'!$C$14),0)&gt;'Tax Calculations'!$D$14,'Tax Calculations'!$D$14,IF(AND(BG$17&gt;='Tax Calculations'!$A$14,BG$17&lt;='Tax Calculations'!$B$14),'Tax Calculations'!$D$13+((BG$17-'Tax Calculations'!$B$13)*'Tax Calculations'!$C$14),IF(BG$17&lt;'Tax Calculations'!$B$13,'Tax Calculations'!$D$13,0))))))</f>
        <v>0</v>
      </c>
      <c r="BH21" s="73">
        <f>IF(BH$17=0,0,IF(AND(BH$17&gt;='Tax Calculations'!$A$16,BH$17&lt;='Tax Calculations'!$B$16),'Tax Calculations'!$D$16-((BH$17-'Tax Calculations'!$B$15)*'Tax Calculations'!$C$16),IF(AND(BH$17&gt;='Tax Calculations'!$A$15,BH$17&lt;='Tax Calculations'!$B$15),'Tax Calculations'!$D$15,IF(IF(AND(BH$17&gt;='Tax Calculations'!$A$14,BH$17&lt;='Tax Calculations'!$B$14),'Tax Calculations'!$D$13+((BH$17-'Tax Calculations'!$B$13)*'Tax Calculations'!$C$14),0)&gt;'Tax Calculations'!$D$14,'Tax Calculations'!$D$14,IF(AND(BH$17&gt;='Tax Calculations'!$A$14,BH$17&lt;='Tax Calculations'!$B$14),'Tax Calculations'!$D$13+((BH$17-'Tax Calculations'!$B$13)*'Tax Calculations'!$C$14),IF(BH$17&lt;'Tax Calculations'!$B$13,'Tax Calculations'!$D$13,0))))))</f>
        <v>1080</v>
      </c>
      <c r="BI21" s="73">
        <f>IF(BI$17=0,0,IF(AND(BI$17&gt;='Tax Calculations'!$A$16,BI$17&lt;='Tax Calculations'!$B$16),'Tax Calculations'!$D$16-((BI$17-'Tax Calculations'!$B$15)*'Tax Calculations'!$C$16),IF(AND(BI$17&gt;='Tax Calculations'!$A$15,BI$17&lt;='Tax Calculations'!$B$15),'Tax Calculations'!$D$15,IF(IF(AND(BI$17&gt;='Tax Calculations'!$A$14,BI$17&lt;='Tax Calculations'!$B$14),'Tax Calculations'!$D$13+((BI$17-'Tax Calculations'!$B$13)*'Tax Calculations'!$C$14),0)&gt;'Tax Calculations'!$D$14,'Tax Calculations'!$D$14,IF(AND(BI$17&gt;='Tax Calculations'!$A$14,BI$17&lt;='Tax Calculations'!$B$14),'Tax Calculations'!$D$13+((BI$17-'Tax Calculations'!$B$13)*'Tax Calculations'!$C$14),IF(BI$17&lt;'Tax Calculations'!$B$13,'Tax Calculations'!$D$13,0))))))</f>
        <v>0</v>
      </c>
      <c r="BJ21" s="73">
        <f>IF(BJ$17=0,0,IF(AND(BJ$17&gt;='Tax Calculations'!$A$16,BJ$17&lt;='Tax Calculations'!$B$16),'Tax Calculations'!$D$16-((BJ$17-'Tax Calculations'!$B$15)*'Tax Calculations'!$C$16),IF(AND(BJ$17&gt;='Tax Calculations'!$A$15,BJ$17&lt;='Tax Calculations'!$B$15),'Tax Calculations'!$D$15,IF(IF(AND(BJ$17&gt;='Tax Calculations'!$A$14,BJ$17&lt;='Tax Calculations'!$B$14),'Tax Calculations'!$D$13+((BJ$17-'Tax Calculations'!$B$13)*'Tax Calculations'!$C$14),0)&gt;'Tax Calculations'!$D$14,'Tax Calculations'!$D$14,IF(AND(BJ$17&gt;='Tax Calculations'!$A$14,BJ$17&lt;='Tax Calculations'!$B$14),'Tax Calculations'!$D$13+((BJ$17-'Tax Calculations'!$B$13)*'Tax Calculations'!$C$14),IF(BJ$17&lt;'Tax Calculations'!$B$13,'Tax Calculations'!$D$13,0))))))</f>
        <v>255</v>
      </c>
      <c r="BK21" s="73">
        <f>IF(BK$17=0,0,IF(AND(BK$17&gt;='Tax Calculations'!$A$16,BK$17&lt;='Tax Calculations'!$B$16),'Tax Calculations'!$D$16-((BK$17-'Tax Calculations'!$B$15)*'Tax Calculations'!$C$16),IF(AND(BK$17&gt;='Tax Calculations'!$A$15,BK$17&lt;='Tax Calculations'!$B$15),'Tax Calculations'!$D$15,IF(IF(AND(BK$17&gt;='Tax Calculations'!$A$14,BK$17&lt;='Tax Calculations'!$B$14),'Tax Calculations'!$D$13+((BK$17-'Tax Calculations'!$B$13)*'Tax Calculations'!$C$14),0)&gt;'Tax Calculations'!$D$14,'Tax Calculations'!$D$14,IF(AND(BK$17&gt;='Tax Calculations'!$A$14,BK$17&lt;='Tax Calculations'!$B$14),'Tax Calculations'!$D$13+((BK$17-'Tax Calculations'!$B$13)*'Tax Calculations'!$C$14),IF(BK$17&lt;'Tax Calculations'!$B$13,'Tax Calculations'!$D$13,0))))))</f>
        <v>0</v>
      </c>
      <c r="BL21" s="73">
        <f>IF(BL$17=0,0,IF(AND(BL$17&gt;='Tax Calculations'!$A$16,BL$17&lt;='Tax Calculations'!$B$16),'Tax Calculations'!$D$16-((BL$17-'Tax Calculations'!$B$15)*'Tax Calculations'!$C$16),IF(AND(BL$17&gt;='Tax Calculations'!$A$15,BL$17&lt;='Tax Calculations'!$B$15),'Tax Calculations'!$D$15,IF(IF(AND(BL$17&gt;='Tax Calculations'!$A$14,BL$17&lt;='Tax Calculations'!$B$14),'Tax Calculations'!$D$13+((BL$17-'Tax Calculations'!$B$13)*'Tax Calculations'!$C$14),0)&gt;'Tax Calculations'!$D$14,'Tax Calculations'!$D$14,IF(AND(BL$17&gt;='Tax Calculations'!$A$14,BL$17&lt;='Tax Calculations'!$B$14),'Tax Calculations'!$D$13+((BL$17-'Tax Calculations'!$B$13)*'Tax Calculations'!$C$14),IF(BL$17&lt;'Tax Calculations'!$B$13,'Tax Calculations'!$D$13,0))))))</f>
        <v>1080</v>
      </c>
      <c r="BM21" s="73">
        <f>IF(BM$17=0,0,IF(AND(BM$17&gt;='Tax Calculations'!$A$16,BM$17&lt;='Tax Calculations'!$B$16),'Tax Calculations'!$D$16-((BM$17-'Tax Calculations'!$B$15)*'Tax Calculations'!$C$16),IF(AND(BM$17&gt;='Tax Calculations'!$A$15,BM$17&lt;='Tax Calculations'!$B$15),'Tax Calculations'!$D$15,IF(IF(AND(BM$17&gt;='Tax Calculations'!$A$14,BM$17&lt;='Tax Calculations'!$B$14),'Tax Calculations'!$D$13+((BM$17-'Tax Calculations'!$B$13)*'Tax Calculations'!$C$14),0)&gt;'Tax Calculations'!$D$14,'Tax Calculations'!$D$14,IF(AND(BM$17&gt;='Tax Calculations'!$A$14,BM$17&lt;='Tax Calculations'!$B$14),'Tax Calculations'!$D$13+((BM$17-'Tax Calculations'!$B$13)*'Tax Calculations'!$C$14),IF(BM$17&lt;'Tax Calculations'!$B$13,'Tax Calculations'!$D$13,0))))))</f>
        <v>0</v>
      </c>
      <c r="BN21" s="73">
        <f>IF(BN$17=0,0,IF(AND(BN$17&gt;='Tax Calculations'!$A$16,BN$17&lt;='Tax Calculations'!$B$16),'Tax Calculations'!$D$16-((BN$17-'Tax Calculations'!$B$15)*'Tax Calculations'!$C$16),IF(AND(BN$17&gt;='Tax Calculations'!$A$15,BN$17&lt;='Tax Calculations'!$B$15),'Tax Calculations'!$D$15,IF(IF(AND(BN$17&gt;='Tax Calculations'!$A$14,BN$17&lt;='Tax Calculations'!$B$14),'Tax Calculations'!$D$13+((BN$17-'Tax Calculations'!$B$13)*'Tax Calculations'!$C$14),0)&gt;'Tax Calculations'!$D$14,'Tax Calculations'!$D$14,IF(AND(BN$17&gt;='Tax Calculations'!$A$14,BN$17&lt;='Tax Calculations'!$B$14),'Tax Calculations'!$D$13+((BN$17-'Tax Calculations'!$B$13)*'Tax Calculations'!$C$14),IF(BN$17&lt;'Tax Calculations'!$B$13,'Tax Calculations'!$D$13,0))))))</f>
        <v>0</v>
      </c>
      <c r="BO21" s="73">
        <f>IF(BO$17=0,0,IF(AND(BO$17&gt;='Tax Calculations'!$A$16,BO$17&lt;='Tax Calculations'!$B$16),'Tax Calculations'!$D$16-((BO$17-'Tax Calculations'!$B$15)*'Tax Calculations'!$C$16),IF(AND(BO$17&gt;='Tax Calculations'!$A$15,BO$17&lt;='Tax Calculations'!$B$15),'Tax Calculations'!$D$15,IF(IF(AND(BO$17&gt;='Tax Calculations'!$A$14,BO$17&lt;='Tax Calculations'!$B$14),'Tax Calculations'!$D$13+((BO$17-'Tax Calculations'!$B$13)*'Tax Calculations'!$C$14),0)&gt;'Tax Calculations'!$D$14,'Tax Calculations'!$D$14,IF(AND(BO$17&gt;='Tax Calculations'!$A$14,BO$17&lt;='Tax Calculations'!$B$14),'Tax Calculations'!$D$13+((BO$17-'Tax Calculations'!$B$13)*'Tax Calculations'!$C$14),IF(BO$17&lt;'Tax Calculations'!$B$13,'Tax Calculations'!$D$13,0))))))</f>
        <v>0</v>
      </c>
      <c r="BP21" s="73">
        <f>IF(BP$17=0,0,IF(AND(BP$17&gt;='Tax Calculations'!$A$16,BP$17&lt;='Tax Calculations'!$B$16),'Tax Calculations'!$D$16-((BP$17-'Tax Calculations'!$B$15)*'Tax Calculations'!$C$16),IF(AND(BP$17&gt;='Tax Calculations'!$A$15,BP$17&lt;='Tax Calculations'!$B$15),'Tax Calculations'!$D$15,IF(IF(AND(BP$17&gt;='Tax Calculations'!$A$14,BP$17&lt;='Tax Calculations'!$B$14),'Tax Calculations'!$D$13+((BP$17-'Tax Calculations'!$B$13)*'Tax Calculations'!$C$14),0)&gt;'Tax Calculations'!$D$14,'Tax Calculations'!$D$14,IF(AND(BP$17&gt;='Tax Calculations'!$A$14,BP$17&lt;='Tax Calculations'!$B$14),'Tax Calculations'!$D$13+((BP$17-'Tax Calculations'!$B$13)*'Tax Calculations'!$C$14),IF(BP$17&lt;'Tax Calculations'!$B$13,'Tax Calculations'!$D$13,0))))))</f>
        <v>0</v>
      </c>
      <c r="BQ21" s="73">
        <f>IF(BQ$17=0,0,IF(AND(BQ$17&gt;='Tax Calculations'!$A$16,BQ$17&lt;='Tax Calculations'!$B$16),'Tax Calculations'!$D$16-((BQ$17-'Tax Calculations'!$B$15)*'Tax Calculations'!$C$16),IF(AND(BQ$17&gt;='Tax Calculations'!$A$15,BQ$17&lt;='Tax Calculations'!$B$15),'Tax Calculations'!$D$15,IF(IF(AND(BQ$17&gt;='Tax Calculations'!$A$14,BQ$17&lt;='Tax Calculations'!$B$14),'Tax Calculations'!$D$13+((BQ$17-'Tax Calculations'!$B$13)*'Tax Calculations'!$C$14),0)&gt;'Tax Calculations'!$D$14,'Tax Calculations'!$D$14,IF(AND(BQ$17&gt;='Tax Calculations'!$A$14,BQ$17&lt;='Tax Calculations'!$B$14),'Tax Calculations'!$D$13+((BQ$17-'Tax Calculations'!$B$13)*'Tax Calculations'!$C$14),IF(BQ$17&lt;'Tax Calculations'!$B$13,'Tax Calculations'!$D$13,0))))))</f>
        <v>0</v>
      </c>
      <c r="BR21" s="73">
        <f>IF(BR$17=0,0,IF(AND(BR$17&gt;='Tax Calculations'!$A$16,BR$17&lt;='Tax Calculations'!$B$16),'Tax Calculations'!$D$16-((BR$17-'Tax Calculations'!$B$15)*'Tax Calculations'!$C$16),IF(AND(BR$17&gt;='Tax Calculations'!$A$15,BR$17&lt;='Tax Calculations'!$B$15),'Tax Calculations'!$D$15,IF(IF(AND(BR$17&gt;='Tax Calculations'!$A$14,BR$17&lt;='Tax Calculations'!$B$14),'Tax Calculations'!$D$13+((BR$17-'Tax Calculations'!$B$13)*'Tax Calculations'!$C$14),0)&gt;'Tax Calculations'!$D$14,'Tax Calculations'!$D$14,IF(AND(BR$17&gt;='Tax Calculations'!$A$14,BR$17&lt;='Tax Calculations'!$B$14),'Tax Calculations'!$D$13+((BR$17-'Tax Calculations'!$B$13)*'Tax Calculations'!$C$14),IF(BR$17&lt;'Tax Calculations'!$B$13,'Tax Calculations'!$D$13,0))))))</f>
        <v>0</v>
      </c>
      <c r="BS21" s="73">
        <f>IF(BS$17=0,0,IF(AND(BS$17&gt;='Tax Calculations'!$A$16,BS$17&lt;='Tax Calculations'!$B$16),'Tax Calculations'!$D$16-((BS$17-'Tax Calculations'!$B$15)*'Tax Calculations'!$C$16),IF(AND(BS$17&gt;='Tax Calculations'!$A$15,BS$17&lt;='Tax Calculations'!$B$15),'Tax Calculations'!$D$15,IF(IF(AND(BS$17&gt;='Tax Calculations'!$A$14,BS$17&lt;='Tax Calculations'!$B$14),'Tax Calculations'!$D$13+((BS$17-'Tax Calculations'!$B$13)*'Tax Calculations'!$C$14),0)&gt;'Tax Calculations'!$D$14,'Tax Calculations'!$D$14,IF(AND(BS$17&gt;='Tax Calculations'!$A$14,BS$17&lt;='Tax Calculations'!$B$14),'Tax Calculations'!$D$13+((BS$17-'Tax Calculations'!$B$13)*'Tax Calculations'!$C$14),IF(BS$17&lt;'Tax Calculations'!$B$13,'Tax Calculations'!$D$13,0))))))</f>
        <v>0</v>
      </c>
      <c r="BT21" s="73">
        <f>IF(BT$17=0,0,IF(AND(BT$17&gt;='Tax Calculations'!$A$16,BT$17&lt;='Tax Calculations'!$B$16),'Tax Calculations'!$D$16-((BT$17-'Tax Calculations'!$B$15)*'Tax Calculations'!$C$16),IF(AND(BT$17&gt;='Tax Calculations'!$A$15,BT$17&lt;='Tax Calculations'!$B$15),'Tax Calculations'!$D$15,IF(IF(AND(BT$17&gt;='Tax Calculations'!$A$14,BT$17&lt;='Tax Calculations'!$B$14),'Tax Calculations'!$D$13+((BT$17-'Tax Calculations'!$B$13)*'Tax Calculations'!$C$14),0)&gt;'Tax Calculations'!$D$14,'Tax Calculations'!$D$14,IF(AND(BT$17&gt;='Tax Calculations'!$A$14,BT$17&lt;='Tax Calculations'!$B$14),'Tax Calculations'!$D$13+((BT$17-'Tax Calculations'!$B$13)*'Tax Calculations'!$C$14),IF(BT$17&lt;'Tax Calculations'!$B$13,'Tax Calculations'!$D$13,0))))))</f>
        <v>0</v>
      </c>
      <c r="BU21" s="61">
        <f t="shared" ref="BU21:BU22" si="198">SUM(BK21:BT21)</f>
        <v>1080</v>
      </c>
      <c r="BW21" s="73">
        <f>IF(BW$17=0,0,IF(AND(BW$17&gt;='Tax Calculations'!$A$16,BW$17&lt;='Tax Calculations'!$B$16),'Tax Calculations'!$D$16-((BW$17-'Tax Calculations'!$B$15)*'Tax Calculations'!$C$16),IF(AND(BW$17&gt;='Tax Calculations'!$A$15,BW$17&lt;='Tax Calculations'!$B$15),'Tax Calculations'!$D$15,IF(IF(AND(BW$17&gt;='Tax Calculations'!$A$14,BW$17&lt;='Tax Calculations'!$B$14),'Tax Calculations'!$D$13+((BW$17-'Tax Calculations'!$B$13)*'Tax Calculations'!$C$14),0)&gt;'Tax Calculations'!$D$14,'Tax Calculations'!$D$14,IF(AND(BW$17&gt;='Tax Calculations'!$A$14,BW$17&lt;='Tax Calculations'!$B$14),'Tax Calculations'!$D$13+((BW$17-'Tax Calculations'!$B$13)*'Tax Calculations'!$C$14),IF(BW$17&lt;'Tax Calculations'!$B$13,'Tax Calculations'!$D$13,0))))))</f>
        <v>0</v>
      </c>
      <c r="BX21" s="73">
        <f>IF(BX$17=0,0,IF(AND(BX$17&gt;='Tax Calculations'!$A$16,BX$17&lt;='Tax Calculations'!$B$16),'Tax Calculations'!$D$16-((BX$17-'Tax Calculations'!$B$15)*'Tax Calculations'!$C$16),IF(AND(BX$17&gt;='Tax Calculations'!$A$15,BX$17&lt;='Tax Calculations'!$B$15),'Tax Calculations'!$D$15,IF(IF(AND(BX$17&gt;='Tax Calculations'!$A$14,BX$17&lt;='Tax Calculations'!$B$14),'Tax Calculations'!$D$13+((BX$17-'Tax Calculations'!$B$13)*'Tax Calculations'!$C$14),0)&gt;'Tax Calculations'!$D$14,'Tax Calculations'!$D$14,IF(AND(BX$17&gt;='Tax Calculations'!$A$14,BX$17&lt;='Tax Calculations'!$B$14),'Tax Calculations'!$D$13+((BX$17-'Tax Calculations'!$B$13)*'Tax Calculations'!$C$14),IF(BX$17&lt;'Tax Calculations'!$B$13,'Tax Calculations'!$D$13,0))))))</f>
        <v>1080</v>
      </c>
      <c r="BY21" s="73">
        <f>IF(BY$17=0,0,IF(AND(BY$17&gt;='Tax Calculations'!$A$16,BY$17&lt;='Tax Calculations'!$B$16),'Tax Calculations'!$D$16-((BY$17-'Tax Calculations'!$B$15)*'Tax Calculations'!$C$16),IF(AND(BY$17&gt;='Tax Calculations'!$A$15,BY$17&lt;='Tax Calculations'!$B$15),'Tax Calculations'!$D$15,IF(IF(AND(BY$17&gt;='Tax Calculations'!$A$14,BY$17&lt;='Tax Calculations'!$B$14),'Tax Calculations'!$D$13+((BY$17-'Tax Calculations'!$B$13)*'Tax Calculations'!$C$14),0)&gt;'Tax Calculations'!$D$14,'Tax Calculations'!$D$14,IF(AND(BY$17&gt;='Tax Calculations'!$A$14,BY$17&lt;='Tax Calculations'!$B$14),'Tax Calculations'!$D$13+((BY$17-'Tax Calculations'!$B$13)*'Tax Calculations'!$C$14),IF(BY$17&lt;'Tax Calculations'!$B$13,'Tax Calculations'!$D$13,0))))))</f>
        <v>0</v>
      </c>
      <c r="BZ21" s="73">
        <f>IF(BZ$17=0,0,IF(AND(BZ$17&gt;='Tax Calculations'!$A$16,BZ$17&lt;='Tax Calculations'!$B$16),'Tax Calculations'!$D$16-((BZ$17-'Tax Calculations'!$B$15)*'Tax Calculations'!$C$16),IF(AND(BZ$17&gt;='Tax Calculations'!$A$15,BZ$17&lt;='Tax Calculations'!$B$15),'Tax Calculations'!$D$15,IF(IF(AND(BZ$17&gt;='Tax Calculations'!$A$14,BZ$17&lt;='Tax Calculations'!$B$14),'Tax Calculations'!$D$13+((BZ$17-'Tax Calculations'!$B$13)*'Tax Calculations'!$C$14),0)&gt;'Tax Calculations'!$D$14,'Tax Calculations'!$D$14,IF(AND(BZ$17&gt;='Tax Calculations'!$A$14,BZ$17&lt;='Tax Calculations'!$B$14),'Tax Calculations'!$D$13+((BZ$17-'Tax Calculations'!$B$13)*'Tax Calculations'!$C$14),IF(BZ$17&lt;'Tax Calculations'!$B$13,'Tax Calculations'!$D$13,0))))))</f>
        <v>255</v>
      </c>
      <c r="CA21" s="73">
        <f>IF(CA$17=0,0,IF(AND(CA$17&gt;='Tax Calculations'!$A$16,CA$17&lt;='Tax Calculations'!$B$16),'Tax Calculations'!$D$16-((CA$17-'Tax Calculations'!$B$15)*'Tax Calculations'!$C$16),IF(AND(CA$17&gt;='Tax Calculations'!$A$15,CA$17&lt;='Tax Calculations'!$B$15),'Tax Calculations'!$D$15,IF(IF(AND(CA$17&gt;='Tax Calculations'!$A$14,CA$17&lt;='Tax Calculations'!$B$14),'Tax Calculations'!$D$13+((CA$17-'Tax Calculations'!$B$13)*'Tax Calculations'!$C$14),0)&gt;'Tax Calculations'!$D$14,'Tax Calculations'!$D$14,IF(AND(CA$17&gt;='Tax Calculations'!$A$14,CA$17&lt;='Tax Calculations'!$B$14),'Tax Calculations'!$D$13+((CA$17-'Tax Calculations'!$B$13)*'Tax Calculations'!$C$14),IF(CA$17&lt;'Tax Calculations'!$B$13,'Tax Calculations'!$D$13,0))))))</f>
        <v>0</v>
      </c>
      <c r="CB21" s="73">
        <f>IF(CB$17=0,0,IF(AND(CB$17&gt;='Tax Calculations'!$A$16,CB$17&lt;='Tax Calculations'!$B$16),'Tax Calculations'!$D$16-((CB$17-'Tax Calculations'!$B$15)*'Tax Calculations'!$C$16),IF(AND(CB$17&gt;='Tax Calculations'!$A$15,CB$17&lt;='Tax Calculations'!$B$15),'Tax Calculations'!$D$15,IF(IF(AND(CB$17&gt;='Tax Calculations'!$A$14,CB$17&lt;='Tax Calculations'!$B$14),'Tax Calculations'!$D$13+((CB$17-'Tax Calculations'!$B$13)*'Tax Calculations'!$C$14),0)&gt;'Tax Calculations'!$D$14,'Tax Calculations'!$D$14,IF(AND(CB$17&gt;='Tax Calculations'!$A$14,CB$17&lt;='Tax Calculations'!$B$14),'Tax Calculations'!$D$13+((CB$17-'Tax Calculations'!$B$13)*'Tax Calculations'!$C$14),IF(CB$17&lt;'Tax Calculations'!$B$13,'Tax Calculations'!$D$13,0))))))</f>
        <v>1080</v>
      </c>
      <c r="CC21" s="73">
        <f>IF(CC$17=0,0,IF(AND(CC$17&gt;='Tax Calculations'!$A$16,CC$17&lt;='Tax Calculations'!$B$16),'Tax Calculations'!$D$16-((CC$17-'Tax Calculations'!$B$15)*'Tax Calculations'!$C$16),IF(AND(CC$17&gt;='Tax Calculations'!$A$15,CC$17&lt;='Tax Calculations'!$B$15),'Tax Calculations'!$D$15,IF(IF(AND(CC$17&gt;='Tax Calculations'!$A$14,CC$17&lt;='Tax Calculations'!$B$14),'Tax Calculations'!$D$13+((CC$17-'Tax Calculations'!$B$13)*'Tax Calculations'!$C$14),0)&gt;'Tax Calculations'!$D$14,'Tax Calculations'!$D$14,IF(AND(CC$17&gt;='Tax Calculations'!$A$14,CC$17&lt;='Tax Calculations'!$B$14),'Tax Calculations'!$D$13+((CC$17-'Tax Calculations'!$B$13)*'Tax Calculations'!$C$14),IF(CC$17&lt;'Tax Calculations'!$B$13,'Tax Calculations'!$D$13,0))))))</f>
        <v>0</v>
      </c>
      <c r="CD21" s="73">
        <f>IF(CD$17=0,0,IF(AND(CD$17&gt;='Tax Calculations'!$A$16,CD$17&lt;='Tax Calculations'!$B$16),'Tax Calculations'!$D$16-((CD$17-'Tax Calculations'!$B$15)*'Tax Calculations'!$C$16),IF(AND(CD$17&gt;='Tax Calculations'!$A$15,CD$17&lt;='Tax Calculations'!$B$15),'Tax Calculations'!$D$15,IF(IF(AND(CD$17&gt;='Tax Calculations'!$A$14,CD$17&lt;='Tax Calculations'!$B$14),'Tax Calculations'!$D$13+((CD$17-'Tax Calculations'!$B$13)*'Tax Calculations'!$C$14),0)&gt;'Tax Calculations'!$D$14,'Tax Calculations'!$D$14,IF(AND(CD$17&gt;='Tax Calculations'!$A$14,CD$17&lt;='Tax Calculations'!$B$14),'Tax Calculations'!$D$13+((CD$17-'Tax Calculations'!$B$13)*'Tax Calculations'!$C$14),IF(CD$17&lt;'Tax Calculations'!$B$13,'Tax Calculations'!$D$13,0))))))</f>
        <v>0</v>
      </c>
      <c r="CE21" s="73">
        <f>IF(CE$17=0,0,IF(AND(CE$17&gt;='Tax Calculations'!$A$16,CE$17&lt;='Tax Calculations'!$B$16),'Tax Calculations'!$D$16-((CE$17-'Tax Calculations'!$B$15)*'Tax Calculations'!$C$16),IF(AND(CE$17&gt;='Tax Calculations'!$A$15,CE$17&lt;='Tax Calculations'!$B$15),'Tax Calculations'!$D$15,IF(IF(AND(CE$17&gt;='Tax Calculations'!$A$14,CE$17&lt;='Tax Calculations'!$B$14),'Tax Calculations'!$D$13+((CE$17-'Tax Calculations'!$B$13)*'Tax Calculations'!$C$14),0)&gt;'Tax Calculations'!$D$14,'Tax Calculations'!$D$14,IF(AND(CE$17&gt;='Tax Calculations'!$A$14,CE$17&lt;='Tax Calculations'!$B$14),'Tax Calculations'!$D$13+((CE$17-'Tax Calculations'!$B$13)*'Tax Calculations'!$C$14),IF(CE$17&lt;'Tax Calculations'!$B$13,'Tax Calculations'!$D$13,0))))))</f>
        <v>0</v>
      </c>
      <c r="CF21" s="73">
        <f>IF(CF$17=0,0,IF(AND(CF$17&gt;='Tax Calculations'!$A$16,CF$17&lt;='Tax Calculations'!$B$16),'Tax Calculations'!$D$16-((CF$17-'Tax Calculations'!$B$15)*'Tax Calculations'!$C$16),IF(AND(CF$17&gt;='Tax Calculations'!$A$15,CF$17&lt;='Tax Calculations'!$B$15),'Tax Calculations'!$D$15,IF(IF(AND(CF$17&gt;='Tax Calculations'!$A$14,CF$17&lt;='Tax Calculations'!$B$14),'Tax Calculations'!$D$13+((CF$17-'Tax Calculations'!$B$13)*'Tax Calculations'!$C$14),0)&gt;'Tax Calculations'!$D$14,'Tax Calculations'!$D$14,IF(AND(CF$17&gt;='Tax Calculations'!$A$14,CF$17&lt;='Tax Calculations'!$B$14),'Tax Calculations'!$D$13+((CF$17-'Tax Calculations'!$B$13)*'Tax Calculations'!$C$14),IF(CF$17&lt;'Tax Calculations'!$B$13,'Tax Calculations'!$D$13,0))))))</f>
        <v>0</v>
      </c>
      <c r="CG21" s="73">
        <f>IF(CG$17=0,0,IF(AND(CG$17&gt;='Tax Calculations'!$A$16,CG$17&lt;='Tax Calculations'!$B$16),'Tax Calculations'!$D$16-((CG$17-'Tax Calculations'!$B$15)*'Tax Calculations'!$C$16),IF(AND(CG$17&gt;='Tax Calculations'!$A$15,CG$17&lt;='Tax Calculations'!$B$15),'Tax Calculations'!$D$15,IF(IF(AND(CG$17&gt;='Tax Calculations'!$A$14,CG$17&lt;='Tax Calculations'!$B$14),'Tax Calculations'!$D$13+((CG$17-'Tax Calculations'!$B$13)*'Tax Calculations'!$C$14),0)&gt;'Tax Calculations'!$D$14,'Tax Calculations'!$D$14,IF(AND(CG$17&gt;='Tax Calculations'!$A$14,CG$17&lt;='Tax Calculations'!$B$14),'Tax Calculations'!$D$13+((CG$17-'Tax Calculations'!$B$13)*'Tax Calculations'!$C$14),IF(CG$17&lt;'Tax Calculations'!$B$13,'Tax Calculations'!$D$13,0))))))</f>
        <v>0</v>
      </c>
      <c r="CH21" s="73">
        <f>IF(CH$17=0,0,IF(AND(CH$17&gt;='Tax Calculations'!$A$16,CH$17&lt;='Tax Calculations'!$B$16),'Tax Calculations'!$D$16-((CH$17-'Tax Calculations'!$B$15)*'Tax Calculations'!$C$16),IF(AND(CH$17&gt;='Tax Calculations'!$A$15,CH$17&lt;='Tax Calculations'!$B$15),'Tax Calculations'!$D$15,IF(IF(AND(CH$17&gt;='Tax Calculations'!$A$14,CH$17&lt;='Tax Calculations'!$B$14),'Tax Calculations'!$D$13+((CH$17-'Tax Calculations'!$B$13)*'Tax Calculations'!$C$14),0)&gt;'Tax Calculations'!$D$14,'Tax Calculations'!$D$14,IF(AND(CH$17&gt;='Tax Calculations'!$A$14,CH$17&lt;='Tax Calculations'!$B$14),'Tax Calculations'!$D$13+((CH$17-'Tax Calculations'!$B$13)*'Tax Calculations'!$C$14),IF(CH$17&lt;'Tax Calculations'!$B$13,'Tax Calculations'!$D$13,0))))))</f>
        <v>0</v>
      </c>
      <c r="CI21" s="73">
        <f>IF(CI$17=0,0,IF(AND(CI$17&gt;='Tax Calculations'!$A$16,CI$17&lt;='Tax Calculations'!$B$16),'Tax Calculations'!$D$16-((CI$17-'Tax Calculations'!$B$15)*'Tax Calculations'!$C$16),IF(AND(CI$17&gt;='Tax Calculations'!$A$15,CI$17&lt;='Tax Calculations'!$B$15),'Tax Calculations'!$D$15,IF(IF(AND(CI$17&gt;='Tax Calculations'!$A$14,CI$17&lt;='Tax Calculations'!$B$14),'Tax Calculations'!$D$13+((CI$17-'Tax Calculations'!$B$13)*'Tax Calculations'!$C$14),0)&gt;'Tax Calculations'!$D$14,'Tax Calculations'!$D$14,IF(AND(CI$17&gt;='Tax Calculations'!$A$14,CI$17&lt;='Tax Calculations'!$B$14),'Tax Calculations'!$D$13+((CI$17-'Tax Calculations'!$B$13)*'Tax Calculations'!$C$14),IF(CI$17&lt;'Tax Calculations'!$B$13,'Tax Calculations'!$D$13,0))))))</f>
        <v>0</v>
      </c>
      <c r="CJ21" s="73">
        <f>IF(CJ$17=0,0,IF(AND(CJ$17&gt;='Tax Calculations'!$A$16,CJ$17&lt;='Tax Calculations'!$B$16),'Tax Calculations'!$D$16-((CJ$17-'Tax Calculations'!$B$15)*'Tax Calculations'!$C$16),IF(AND(CJ$17&gt;='Tax Calculations'!$A$15,CJ$17&lt;='Tax Calculations'!$B$15),'Tax Calculations'!$D$15,IF(IF(AND(CJ$17&gt;='Tax Calculations'!$A$14,CJ$17&lt;='Tax Calculations'!$B$14),'Tax Calculations'!$D$13+((CJ$17-'Tax Calculations'!$B$13)*'Tax Calculations'!$C$14),0)&gt;'Tax Calculations'!$D$14,'Tax Calculations'!$D$14,IF(AND(CJ$17&gt;='Tax Calculations'!$A$14,CJ$17&lt;='Tax Calculations'!$B$14),'Tax Calculations'!$D$13+((CJ$17-'Tax Calculations'!$B$13)*'Tax Calculations'!$C$14),IF(CJ$17&lt;'Tax Calculations'!$B$13,'Tax Calculations'!$D$13,0))))))</f>
        <v>0</v>
      </c>
      <c r="CK21" s="61">
        <f t="shared" ref="CK21:CK22" si="199">SUM(CA21:CJ21)</f>
        <v>1080</v>
      </c>
      <c r="CM21" s="73">
        <f>IF(CM$17=0,0,IF(AND(CM$17&gt;='Tax Calculations'!$A$16,CM$17&lt;='Tax Calculations'!$B$16),'Tax Calculations'!$D$16-((CM$17-'Tax Calculations'!$B$15)*'Tax Calculations'!$C$16),IF(AND(CM$17&gt;='Tax Calculations'!$A$15,CM$17&lt;='Tax Calculations'!$B$15),'Tax Calculations'!$D$15,IF(IF(AND(CM$17&gt;='Tax Calculations'!$A$14,CM$17&lt;='Tax Calculations'!$B$14),'Tax Calculations'!$D$13+((CM$17-'Tax Calculations'!$B$13)*'Tax Calculations'!$C$14),0)&gt;'Tax Calculations'!$D$14,'Tax Calculations'!$D$14,IF(AND(CM$17&gt;='Tax Calculations'!$A$14,CM$17&lt;='Tax Calculations'!$B$14),'Tax Calculations'!$D$13+((CM$17-'Tax Calculations'!$B$13)*'Tax Calculations'!$C$14),IF(CM$17&lt;'Tax Calculations'!$B$13,'Tax Calculations'!$D$13,0))))))</f>
        <v>0</v>
      </c>
      <c r="CN21" s="73">
        <f>IF(CN$17=0,0,IF(AND(CN$17&gt;='Tax Calculations'!$A$16,CN$17&lt;='Tax Calculations'!$B$16),'Tax Calculations'!$D$16-((CN$17-'Tax Calculations'!$B$15)*'Tax Calculations'!$C$16),IF(AND(CN$17&gt;='Tax Calculations'!$A$15,CN$17&lt;='Tax Calculations'!$B$15),'Tax Calculations'!$D$15,IF(IF(AND(CN$17&gt;='Tax Calculations'!$A$14,CN$17&lt;='Tax Calculations'!$B$14),'Tax Calculations'!$D$13+((CN$17-'Tax Calculations'!$B$13)*'Tax Calculations'!$C$14),0)&gt;'Tax Calculations'!$D$14,'Tax Calculations'!$D$14,IF(AND(CN$17&gt;='Tax Calculations'!$A$14,CN$17&lt;='Tax Calculations'!$B$14),'Tax Calculations'!$D$13+((CN$17-'Tax Calculations'!$B$13)*'Tax Calculations'!$C$14),IF(CN$17&lt;'Tax Calculations'!$B$13,'Tax Calculations'!$D$13,0))))))</f>
        <v>1080</v>
      </c>
      <c r="CO21" s="73">
        <f>IF(CO$17=0,0,IF(AND(CO$17&gt;='Tax Calculations'!$A$16,CO$17&lt;='Tax Calculations'!$B$16),'Tax Calculations'!$D$16-((CO$17-'Tax Calculations'!$B$15)*'Tax Calculations'!$C$16),IF(AND(CO$17&gt;='Tax Calculations'!$A$15,CO$17&lt;='Tax Calculations'!$B$15),'Tax Calculations'!$D$15,IF(IF(AND(CO$17&gt;='Tax Calculations'!$A$14,CO$17&lt;='Tax Calculations'!$B$14),'Tax Calculations'!$D$13+((CO$17-'Tax Calculations'!$B$13)*'Tax Calculations'!$C$14),0)&gt;'Tax Calculations'!$D$14,'Tax Calculations'!$D$14,IF(AND(CO$17&gt;='Tax Calculations'!$A$14,CO$17&lt;='Tax Calculations'!$B$14),'Tax Calculations'!$D$13+((CO$17-'Tax Calculations'!$B$13)*'Tax Calculations'!$C$14),IF(CO$17&lt;'Tax Calculations'!$B$13,'Tax Calculations'!$D$13,0))))))</f>
        <v>0</v>
      </c>
      <c r="CP21" s="73">
        <f>IF(CP$17=0,0,IF(AND(CP$17&gt;='Tax Calculations'!$A$16,CP$17&lt;='Tax Calculations'!$B$16),'Tax Calculations'!$D$16-((CP$17-'Tax Calculations'!$B$15)*'Tax Calculations'!$C$16),IF(AND(CP$17&gt;='Tax Calculations'!$A$15,CP$17&lt;='Tax Calculations'!$B$15),'Tax Calculations'!$D$15,IF(IF(AND(CP$17&gt;='Tax Calculations'!$A$14,CP$17&lt;='Tax Calculations'!$B$14),'Tax Calculations'!$D$13+((CP$17-'Tax Calculations'!$B$13)*'Tax Calculations'!$C$14),0)&gt;'Tax Calculations'!$D$14,'Tax Calculations'!$D$14,IF(AND(CP$17&gt;='Tax Calculations'!$A$14,CP$17&lt;='Tax Calculations'!$B$14),'Tax Calculations'!$D$13+((CP$17-'Tax Calculations'!$B$13)*'Tax Calculations'!$C$14),IF(CP$17&lt;'Tax Calculations'!$B$13,'Tax Calculations'!$D$13,0))))))</f>
        <v>255</v>
      </c>
      <c r="CQ21" s="73">
        <f>IF(CQ$17=0,0,IF(AND(CQ$17&gt;='Tax Calculations'!$A$16,CQ$17&lt;='Tax Calculations'!$B$16),'Tax Calculations'!$D$16-((CQ$17-'Tax Calculations'!$B$15)*'Tax Calculations'!$C$16),IF(AND(CQ$17&gt;='Tax Calculations'!$A$15,CQ$17&lt;='Tax Calculations'!$B$15),'Tax Calculations'!$D$15,IF(IF(AND(CQ$17&gt;='Tax Calculations'!$A$14,CQ$17&lt;='Tax Calculations'!$B$14),'Tax Calculations'!$D$13+((CQ$17-'Tax Calculations'!$B$13)*'Tax Calculations'!$C$14),0)&gt;'Tax Calculations'!$D$14,'Tax Calculations'!$D$14,IF(AND(CQ$17&gt;='Tax Calculations'!$A$14,CQ$17&lt;='Tax Calculations'!$B$14),'Tax Calculations'!$D$13+((CQ$17-'Tax Calculations'!$B$13)*'Tax Calculations'!$C$14),IF(CQ$17&lt;'Tax Calculations'!$B$13,'Tax Calculations'!$D$13,0))))))</f>
        <v>0</v>
      </c>
      <c r="CR21" s="73">
        <f>IF(CR$17=0,0,IF(AND(CR$17&gt;='Tax Calculations'!$A$16,CR$17&lt;='Tax Calculations'!$B$16),'Tax Calculations'!$D$16-((CR$17-'Tax Calculations'!$B$15)*'Tax Calculations'!$C$16),IF(AND(CR$17&gt;='Tax Calculations'!$A$15,CR$17&lt;='Tax Calculations'!$B$15),'Tax Calculations'!$D$15,IF(IF(AND(CR$17&gt;='Tax Calculations'!$A$14,CR$17&lt;='Tax Calculations'!$B$14),'Tax Calculations'!$D$13+((CR$17-'Tax Calculations'!$B$13)*'Tax Calculations'!$C$14),0)&gt;'Tax Calculations'!$D$14,'Tax Calculations'!$D$14,IF(AND(CR$17&gt;='Tax Calculations'!$A$14,CR$17&lt;='Tax Calculations'!$B$14),'Tax Calculations'!$D$13+((CR$17-'Tax Calculations'!$B$13)*'Tax Calculations'!$C$14),IF(CR$17&lt;'Tax Calculations'!$B$13,'Tax Calculations'!$D$13,0))))))</f>
        <v>1080</v>
      </c>
      <c r="CS21" s="73">
        <f>IF(CS$17=0,0,IF(AND(CS$17&gt;='Tax Calculations'!$A$16,CS$17&lt;='Tax Calculations'!$B$16),'Tax Calculations'!$D$16-((CS$17-'Tax Calculations'!$B$15)*'Tax Calculations'!$C$16),IF(AND(CS$17&gt;='Tax Calculations'!$A$15,CS$17&lt;='Tax Calculations'!$B$15),'Tax Calculations'!$D$15,IF(IF(AND(CS$17&gt;='Tax Calculations'!$A$14,CS$17&lt;='Tax Calculations'!$B$14),'Tax Calculations'!$D$13+((CS$17-'Tax Calculations'!$B$13)*'Tax Calculations'!$C$14),0)&gt;'Tax Calculations'!$D$14,'Tax Calculations'!$D$14,IF(AND(CS$17&gt;='Tax Calculations'!$A$14,CS$17&lt;='Tax Calculations'!$B$14),'Tax Calculations'!$D$13+((CS$17-'Tax Calculations'!$B$13)*'Tax Calculations'!$C$14),IF(CS$17&lt;'Tax Calculations'!$B$13,'Tax Calculations'!$D$13,0))))))</f>
        <v>0</v>
      </c>
      <c r="CT21" s="73">
        <f>IF(CT$17=0,0,IF(AND(CT$17&gt;='Tax Calculations'!$A$16,CT$17&lt;='Tax Calculations'!$B$16),'Tax Calculations'!$D$16-((CT$17-'Tax Calculations'!$B$15)*'Tax Calculations'!$C$16),IF(AND(CT$17&gt;='Tax Calculations'!$A$15,CT$17&lt;='Tax Calculations'!$B$15),'Tax Calculations'!$D$15,IF(IF(AND(CT$17&gt;='Tax Calculations'!$A$14,CT$17&lt;='Tax Calculations'!$B$14),'Tax Calculations'!$D$13+((CT$17-'Tax Calculations'!$B$13)*'Tax Calculations'!$C$14),0)&gt;'Tax Calculations'!$D$14,'Tax Calculations'!$D$14,IF(AND(CT$17&gt;='Tax Calculations'!$A$14,CT$17&lt;='Tax Calculations'!$B$14),'Tax Calculations'!$D$13+((CT$17-'Tax Calculations'!$B$13)*'Tax Calculations'!$C$14),IF(CT$17&lt;'Tax Calculations'!$B$13,'Tax Calculations'!$D$13,0))))))</f>
        <v>0</v>
      </c>
      <c r="CU21" s="60">
        <f>IF(CU$17=0,0,IF(AND(CU$17&gt;='Tax Calculations'!$A$16,CU$17&lt;='Tax Calculations'!$B$16),'Tax Calculations'!$D$16-((CU$17-'Tax Calculations'!$B$15)*'Tax Calculations'!$C$16),IF(AND(CU$17&gt;='Tax Calculations'!$A$15,CU$17&lt;='Tax Calculations'!$B$15),'Tax Calculations'!$D$15,IF(IF(AND(CU$17&gt;='Tax Calculations'!$A$14,CU$17&lt;='Tax Calculations'!$B$14),'Tax Calculations'!$D$13+((CU$17-'Tax Calculations'!$B$13)*'Tax Calculations'!$C$14),0)&gt;'Tax Calculations'!$D$14,'Tax Calculations'!$D$14,IF(AND(CU$17&gt;='Tax Calculations'!$A$14,CU$17&lt;='Tax Calculations'!$B$14),'Tax Calculations'!$D$13+((CU$17-'Tax Calculations'!$B$13)*'Tax Calculations'!$C$14),IF(CU$17&lt;'Tax Calculations'!$B$13,'Tax Calculations'!$D$13,0))))))</f>
        <v>0</v>
      </c>
      <c r="CV21" s="73">
        <f>IF(CV$17=0,0,IF(AND(CV$17&gt;='Tax Calculations'!$A$16,CV$17&lt;='Tax Calculations'!$B$16),'Tax Calculations'!$D$16-((CV$17-'Tax Calculations'!$B$15)*'Tax Calculations'!$C$16),IF(AND(CV$17&gt;='Tax Calculations'!$A$15,CV$17&lt;='Tax Calculations'!$B$15),'Tax Calculations'!$D$15,IF(IF(AND(CV$17&gt;='Tax Calculations'!$A$14,CV$17&lt;='Tax Calculations'!$B$14),'Tax Calculations'!$D$13+((CV$17-'Tax Calculations'!$B$13)*'Tax Calculations'!$C$14),0)&gt;'Tax Calculations'!$D$14,'Tax Calculations'!$D$14,IF(AND(CV$17&gt;='Tax Calculations'!$A$14,CV$17&lt;='Tax Calculations'!$B$14),'Tax Calculations'!$D$13+((CV$17-'Tax Calculations'!$B$13)*'Tax Calculations'!$C$14),IF(CV$17&lt;'Tax Calculations'!$B$13,'Tax Calculations'!$D$13,0))))))</f>
        <v>0</v>
      </c>
      <c r="CW21" s="73">
        <f>IF(CW$17=0,0,IF(AND(CW$17&gt;='Tax Calculations'!$A$16,CW$17&lt;='Tax Calculations'!$B$16),'Tax Calculations'!$D$16-((CW$17-'Tax Calculations'!$B$15)*'Tax Calculations'!$C$16),IF(AND(CW$17&gt;='Tax Calculations'!$A$15,CW$17&lt;='Tax Calculations'!$B$15),'Tax Calculations'!$D$15,IF(IF(AND(CW$17&gt;='Tax Calculations'!$A$14,CW$17&lt;='Tax Calculations'!$B$14),'Tax Calculations'!$D$13+((CW$17-'Tax Calculations'!$B$13)*'Tax Calculations'!$C$14),0)&gt;'Tax Calculations'!$D$14,'Tax Calculations'!$D$14,IF(AND(CW$17&gt;='Tax Calculations'!$A$14,CW$17&lt;='Tax Calculations'!$B$14),'Tax Calculations'!$D$13+((CW$17-'Tax Calculations'!$B$13)*'Tax Calculations'!$C$14),IF(CW$17&lt;'Tax Calculations'!$B$13,'Tax Calculations'!$D$13,0))))))</f>
        <v>0</v>
      </c>
      <c r="CX21" s="73">
        <f>IF(CX$17=0,0,IF(AND(CX$17&gt;='Tax Calculations'!$A$16,CX$17&lt;='Tax Calculations'!$B$16),'Tax Calculations'!$D$16-((CX$17-'Tax Calculations'!$B$15)*'Tax Calculations'!$C$16),IF(AND(CX$17&gt;='Tax Calculations'!$A$15,CX$17&lt;='Tax Calculations'!$B$15),'Tax Calculations'!$D$15,IF(IF(AND(CX$17&gt;='Tax Calculations'!$A$14,CX$17&lt;='Tax Calculations'!$B$14),'Tax Calculations'!$D$13+((CX$17-'Tax Calculations'!$B$13)*'Tax Calculations'!$C$14),0)&gt;'Tax Calculations'!$D$14,'Tax Calculations'!$D$14,IF(AND(CX$17&gt;='Tax Calculations'!$A$14,CX$17&lt;='Tax Calculations'!$B$14),'Tax Calculations'!$D$13+((CX$17-'Tax Calculations'!$B$13)*'Tax Calculations'!$C$14),IF(CX$17&lt;'Tax Calculations'!$B$13,'Tax Calculations'!$D$13,0))))))</f>
        <v>0</v>
      </c>
      <c r="CY21" s="73">
        <f>IF(CY$17=0,0,IF(AND(CY$17&gt;='Tax Calculations'!$A$16,CY$17&lt;='Tax Calculations'!$B$16),'Tax Calculations'!$D$16-((CY$17-'Tax Calculations'!$B$15)*'Tax Calculations'!$C$16),IF(AND(CY$17&gt;='Tax Calculations'!$A$15,CY$17&lt;='Tax Calculations'!$B$15),'Tax Calculations'!$D$15,IF(IF(AND(CY$17&gt;='Tax Calculations'!$A$14,CY$17&lt;='Tax Calculations'!$B$14),'Tax Calculations'!$D$13+((CY$17-'Tax Calculations'!$B$13)*'Tax Calculations'!$C$14),0)&gt;'Tax Calculations'!$D$14,'Tax Calculations'!$D$14,IF(AND(CY$17&gt;='Tax Calculations'!$A$14,CY$17&lt;='Tax Calculations'!$B$14),'Tax Calculations'!$D$13+((CY$17-'Tax Calculations'!$B$13)*'Tax Calculations'!$C$14),IF(CY$17&lt;'Tax Calculations'!$B$13,'Tax Calculations'!$D$13,0))))))</f>
        <v>0</v>
      </c>
      <c r="CZ21" s="73">
        <f>IF(CZ$17=0,0,IF(AND(CZ$17&gt;='Tax Calculations'!$A$16,CZ$17&lt;='Tax Calculations'!$B$16),'Tax Calculations'!$D$16-((CZ$17-'Tax Calculations'!$B$15)*'Tax Calculations'!$C$16),IF(AND(CZ$17&gt;='Tax Calculations'!$A$15,CZ$17&lt;='Tax Calculations'!$B$15),'Tax Calculations'!$D$15,IF(IF(AND(CZ$17&gt;='Tax Calculations'!$A$14,CZ$17&lt;='Tax Calculations'!$B$14),'Tax Calculations'!$D$13+((CZ$17-'Tax Calculations'!$B$13)*'Tax Calculations'!$C$14),0)&gt;'Tax Calculations'!$D$14,'Tax Calculations'!$D$14,IF(AND(CZ$17&gt;='Tax Calculations'!$A$14,CZ$17&lt;='Tax Calculations'!$B$14),'Tax Calculations'!$D$13+((CZ$17-'Tax Calculations'!$B$13)*'Tax Calculations'!$C$14),IF(CZ$17&lt;'Tax Calculations'!$B$13,'Tax Calculations'!$D$13,0))))))</f>
        <v>0</v>
      </c>
      <c r="DA21" s="61">
        <f t="shared" ref="DA21:DA22" si="200">SUM(CQ21:CZ21)</f>
        <v>1080</v>
      </c>
      <c r="DC21" s="73">
        <f>IF(DC$17=0,0,IF(AND(DC$17&gt;='Tax Calculations'!$A$16,DC$17&lt;='Tax Calculations'!$B$16),'Tax Calculations'!$D$16-((DC$17-'Tax Calculations'!$B$15)*'Tax Calculations'!$C$16),IF(AND(DC$17&gt;='Tax Calculations'!$A$15,DC$17&lt;='Tax Calculations'!$B$15),'Tax Calculations'!$D$15,IF(IF(AND(DC$17&gt;='Tax Calculations'!$A$14,DC$17&lt;='Tax Calculations'!$B$14),'Tax Calculations'!$D$13+((DC$17-'Tax Calculations'!$B$13)*'Tax Calculations'!$C$14),0)&gt;'Tax Calculations'!$D$14,'Tax Calculations'!$D$14,IF(AND(DC$17&gt;='Tax Calculations'!$A$14,DC$17&lt;='Tax Calculations'!$B$14),'Tax Calculations'!$D$13+((DC$17-'Tax Calculations'!$B$13)*'Tax Calculations'!$C$14),IF(DC$17&lt;'Tax Calculations'!$B$13,'Tax Calculations'!$D$13,0))))))</f>
        <v>0</v>
      </c>
      <c r="DD21" s="73">
        <f>IF(DD$17=0,0,IF(AND(DD$17&gt;='Tax Calculations'!$A$16,DD$17&lt;='Tax Calculations'!$B$16),'Tax Calculations'!$D$16-((DD$17-'Tax Calculations'!$B$15)*'Tax Calculations'!$C$16),IF(AND(DD$17&gt;='Tax Calculations'!$A$15,DD$17&lt;='Tax Calculations'!$B$15),'Tax Calculations'!$D$15,IF(IF(AND(DD$17&gt;='Tax Calculations'!$A$14,DD$17&lt;='Tax Calculations'!$B$14),'Tax Calculations'!$D$13+((DD$17-'Tax Calculations'!$B$13)*'Tax Calculations'!$C$14),0)&gt;'Tax Calculations'!$D$14,'Tax Calculations'!$D$14,IF(AND(DD$17&gt;='Tax Calculations'!$A$14,DD$17&lt;='Tax Calculations'!$B$14),'Tax Calculations'!$D$13+((DD$17-'Tax Calculations'!$B$13)*'Tax Calculations'!$C$14),IF(DD$17&lt;'Tax Calculations'!$B$13,'Tax Calculations'!$D$13,0))))))</f>
        <v>1080</v>
      </c>
      <c r="DE21" s="73">
        <f>IF(DE$17=0,0,IF(AND(DE$17&gt;='Tax Calculations'!$A$16,DE$17&lt;='Tax Calculations'!$B$16),'Tax Calculations'!$D$16-((DE$17-'Tax Calculations'!$B$15)*'Tax Calculations'!$C$16),IF(AND(DE$17&gt;='Tax Calculations'!$A$15,DE$17&lt;='Tax Calculations'!$B$15),'Tax Calculations'!$D$15,IF(IF(AND(DE$17&gt;='Tax Calculations'!$A$14,DE$17&lt;='Tax Calculations'!$B$14),'Tax Calculations'!$D$13+((DE$17-'Tax Calculations'!$B$13)*'Tax Calculations'!$C$14),0)&gt;'Tax Calculations'!$D$14,'Tax Calculations'!$D$14,IF(AND(DE$17&gt;='Tax Calculations'!$A$14,DE$17&lt;='Tax Calculations'!$B$14),'Tax Calculations'!$D$13+((DE$17-'Tax Calculations'!$B$13)*'Tax Calculations'!$C$14),IF(DE$17&lt;'Tax Calculations'!$B$13,'Tax Calculations'!$D$13,0))))))</f>
        <v>0</v>
      </c>
      <c r="DF21" s="73">
        <f>IF(DF$17=0,0,IF(AND(DF$17&gt;='Tax Calculations'!$A$16,DF$17&lt;='Tax Calculations'!$B$16),'Tax Calculations'!$D$16-((DF$17-'Tax Calculations'!$B$15)*'Tax Calculations'!$C$16),IF(AND(DF$17&gt;='Tax Calculations'!$A$15,DF$17&lt;='Tax Calculations'!$B$15),'Tax Calculations'!$D$15,IF(IF(AND(DF$17&gt;='Tax Calculations'!$A$14,DF$17&lt;='Tax Calculations'!$B$14),'Tax Calculations'!$D$13+((DF$17-'Tax Calculations'!$B$13)*'Tax Calculations'!$C$14),0)&gt;'Tax Calculations'!$D$14,'Tax Calculations'!$D$14,IF(AND(DF$17&gt;='Tax Calculations'!$A$14,DF$17&lt;='Tax Calculations'!$B$14),'Tax Calculations'!$D$13+((DF$17-'Tax Calculations'!$B$13)*'Tax Calculations'!$C$14),IF(DF$17&lt;'Tax Calculations'!$B$13,'Tax Calculations'!$D$13,0))))))</f>
        <v>255</v>
      </c>
      <c r="DG21" s="73">
        <f>IF(DG$17=0,0,IF(AND(DG$17&gt;='Tax Calculations'!$A$16,DG$17&lt;='Tax Calculations'!$B$16),'Tax Calculations'!$D$16-((DG$17-'Tax Calculations'!$B$15)*'Tax Calculations'!$C$16),IF(AND(DG$17&gt;='Tax Calculations'!$A$15,DG$17&lt;='Tax Calculations'!$B$15),'Tax Calculations'!$D$15,IF(IF(AND(DG$17&gt;='Tax Calculations'!$A$14,DG$17&lt;='Tax Calculations'!$B$14),'Tax Calculations'!$D$13+((DG$17-'Tax Calculations'!$B$13)*'Tax Calculations'!$C$14),0)&gt;'Tax Calculations'!$D$14,'Tax Calculations'!$D$14,IF(AND(DG$17&gt;='Tax Calculations'!$A$14,DG$17&lt;='Tax Calculations'!$B$14),'Tax Calculations'!$D$13+((DG$17-'Tax Calculations'!$B$13)*'Tax Calculations'!$C$14),IF(DG$17&lt;'Tax Calculations'!$B$13,'Tax Calculations'!$D$13,0))))))</f>
        <v>0</v>
      </c>
      <c r="DH21" s="73">
        <f>IF(DH$17=0,0,IF(AND(DH$17&gt;='Tax Calculations'!$A$16,DH$17&lt;='Tax Calculations'!$B$16),'Tax Calculations'!$D$16-((DH$17-'Tax Calculations'!$B$15)*'Tax Calculations'!$C$16),IF(AND(DH$17&gt;='Tax Calculations'!$A$15,DH$17&lt;='Tax Calculations'!$B$15),'Tax Calculations'!$D$15,IF(IF(AND(DH$17&gt;='Tax Calculations'!$A$14,DH$17&lt;='Tax Calculations'!$B$14),'Tax Calculations'!$D$13+((DH$17-'Tax Calculations'!$B$13)*'Tax Calculations'!$C$14),0)&gt;'Tax Calculations'!$D$14,'Tax Calculations'!$D$14,IF(AND(DH$17&gt;='Tax Calculations'!$A$14,DH$17&lt;='Tax Calculations'!$B$14),'Tax Calculations'!$D$13+((DH$17-'Tax Calculations'!$B$13)*'Tax Calculations'!$C$14),IF(DH$17&lt;'Tax Calculations'!$B$13,'Tax Calculations'!$D$13,0))))))</f>
        <v>1080</v>
      </c>
      <c r="DI21" s="73">
        <f>IF(DI$17=0,0,IF(AND(DI$17&gt;='Tax Calculations'!$A$16,DI$17&lt;='Tax Calculations'!$B$16),'Tax Calculations'!$D$16-((DI$17-'Tax Calculations'!$B$15)*'Tax Calculations'!$C$16),IF(AND(DI$17&gt;='Tax Calculations'!$A$15,DI$17&lt;='Tax Calculations'!$B$15),'Tax Calculations'!$D$15,IF(IF(AND(DI$17&gt;='Tax Calculations'!$A$14,DI$17&lt;='Tax Calculations'!$B$14),'Tax Calculations'!$D$13+((DI$17-'Tax Calculations'!$B$13)*'Tax Calculations'!$C$14),0)&gt;'Tax Calculations'!$D$14,'Tax Calculations'!$D$14,IF(AND(DI$17&gt;='Tax Calculations'!$A$14,DI$17&lt;='Tax Calculations'!$B$14),'Tax Calculations'!$D$13+((DI$17-'Tax Calculations'!$B$13)*'Tax Calculations'!$C$14),IF(DI$17&lt;'Tax Calculations'!$B$13,'Tax Calculations'!$D$13,0))))))</f>
        <v>0</v>
      </c>
      <c r="DJ21" s="73">
        <f>IF(DJ$17=0,0,IF(AND(DJ$17&gt;='Tax Calculations'!$A$16,DJ$17&lt;='Tax Calculations'!$B$16),'Tax Calculations'!$D$16-((DJ$17-'Tax Calculations'!$B$15)*'Tax Calculations'!$C$16),IF(AND(DJ$17&gt;='Tax Calculations'!$A$15,DJ$17&lt;='Tax Calculations'!$B$15),'Tax Calculations'!$D$15,IF(IF(AND(DJ$17&gt;='Tax Calculations'!$A$14,DJ$17&lt;='Tax Calculations'!$B$14),'Tax Calculations'!$D$13+((DJ$17-'Tax Calculations'!$B$13)*'Tax Calculations'!$C$14),0)&gt;'Tax Calculations'!$D$14,'Tax Calculations'!$D$14,IF(AND(DJ$17&gt;='Tax Calculations'!$A$14,DJ$17&lt;='Tax Calculations'!$B$14),'Tax Calculations'!$D$13+((DJ$17-'Tax Calculations'!$B$13)*'Tax Calculations'!$C$14),IF(DJ$17&lt;'Tax Calculations'!$B$13,'Tax Calculations'!$D$13,0))))))</f>
        <v>0</v>
      </c>
      <c r="DK21" s="73">
        <f>IF(DK$17=0,0,IF(AND(DK$17&gt;='Tax Calculations'!$A$16,DK$17&lt;='Tax Calculations'!$B$16),'Tax Calculations'!$D$16-((DK$17-'Tax Calculations'!$B$15)*'Tax Calculations'!$C$16),IF(AND(DK$17&gt;='Tax Calculations'!$A$15,DK$17&lt;='Tax Calculations'!$B$15),'Tax Calculations'!$D$15,IF(IF(AND(DK$17&gt;='Tax Calculations'!$A$14,DK$17&lt;='Tax Calculations'!$B$14),'Tax Calculations'!$D$13+((DK$17-'Tax Calculations'!$B$13)*'Tax Calculations'!$C$14),0)&gt;'Tax Calculations'!$D$14,'Tax Calculations'!$D$14,IF(AND(DK$17&gt;='Tax Calculations'!$A$14,DK$17&lt;='Tax Calculations'!$B$14),'Tax Calculations'!$D$13+((DK$17-'Tax Calculations'!$B$13)*'Tax Calculations'!$C$14),IF(DK$17&lt;'Tax Calculations'!$B$13,'Tax Calculations'!$D$13,0))))))</f>
        <v>0</v>
      </c>
      <c r="DL21" s="73">
        <f>IF(DL$17=0,0,IF(AND(DL$17&gt;='Tax Calculations'!$A$16,DL$17&lt;='Tax Calculations'!$B$16),'Tax Calculations'!$D$16-((DL$17-'Tax Calculations'!$B$15)*'Tax Calculations'!$C$16),IF(AND(DL$17&gt;='Tax Calculations'!$A$15,DL$17&lt;='Tax Calculations'!$B$15),'Tax Calculations'!$D$15,IF(IF(AND(DL$17&gt;='Tax Calculations'!$A$14,DL$17&lt;='Tax Calculations'!$B$14),'Tax Calculations'!$D$13+((DL$17-'Tax Calculations'!$B$13)*'Tax Calculations'!$C$14),0)&gt;'Tax Calculations'!$D$14,'Tax Calculations'!$D$14,IF(AND(DL$17&gt;='Tax Calculations'!$A$14,DL$17&lt;='Tax Calculations'!$B$14),'Tax Calculations'!$D$13+((DL$17-'Tax Calculations'!$B$13)*'Tax Calculations'!$C$14),IF(DL$17&lt;'Tax Calculations'!$B$13,'Tax Calculations'!$D$13,0))))))</f>
        <v>0</v>
      </c>
      <c r="DM21" s="73">
        <f>IF(DM$17=0,0,IF(AND(DM$17&gt;='Tax Calculations'!$A$16,DM$17&lt;='Tax Calculations'!$B$16),'Tax Calculations'!$D$16-((DM$17-'Tax Calculations'!$B$15)*'Tax Calculations'!$C$16),IF(AND(DM$17&gt;='Tax Calculations'!$A$15,DM$17&lt;='Tax Calculations'!$B$15),'Tax Calculations'!$D$15,IF(IF(AND(DM$17&gt;='Tax Calculations'!$A$14,DM$17&lt;='Tax Calculations'!$B$14),'Tax Calculations'!$D$13+((DM$17-'Tax Calculations'!$B$13)*'Tax Calculations'!$C$14),0)&gt;'Tax Calculations'!$D$14,'Tax Calculations'!$D$14,IF(AND(DM$17&gt;='Tax Calculations'!$A$14,DM$17&lt;='Tax Calculations'!$B$14),'Tax Calculations'!$D$13+((DM$17-'Tax Calculations'!$B$13)*'Tax Calculations'!$C$14),IF(DM$17&lt;'Tax Calculations'!$B$13,'Tax Calculations'!$D$13,0))))))</f>
        <v>0</v>
      </c>
      <c r="DN21" s="73">
        <f>IF(DN$17=0,0,IF(AND(DN$17&gt;='Tax Calculations'!$A$16,DN$17&lt;='Tax Calculations'!$B$16),'Tax Calculations'!$D$16-((DN$17-'Tax Calculations'!$B$15)*'Tax Calculations'!$C$16),IF(AND(DN$17&gt;='Tax Calculations'!$A$15,DN$17&lt;='Tax Calculations'!$B$15),'Tax Calculations'!$D$15,IF(IF(AND(DN$17&gt;='Tax Calculations'!$A$14,DN$17&lt;='Tax Calculations'!$B$14),'Tax Calculations'!$D$13+((DN$17-'Tax Calculations'!$B$13)*'Tax Calculations'!$C$14),0)&gt;'Tax Calculations'!$D$14,'Tax Calculations'!$D$14,IF(AND(DN$17&gt;='Tax Calculations'!$A$14,DN$17&lt;='Tax Calculations'!$B$14),'Tax Calculations'!$D$13+((DN$17-'Tax Calculations'!$B$13)*'Tax Calculations'!$C$14),IF(DN$17&lt;'Tax Calculations'!$B$13,'Tax Calculations'!$D$13,0))))))</f>
        <v>0</v>
      </c>
      <c r="DO21" s="73">
        <f>IF(DO$17=0,0,IF(AND(DO$17&gt;='Tax Calculations'!$A$16,DO$17&lt;='Tax Calculations'!$B$16),'Tax Calculations'!$D$16-((DO$17-'Tax Calculations'!$B$15)*'Tax Calculations'!$C$16),IF(AND(DO$17&gt;='Tax Calculations'!$A$15,DO$17&lt;='Tax Calculations'!$B$15),'Tax Calculations'!$D$15,IF(IF(AND(DO$17&gt;='Tax Calculations'!$A$14,DO$17&lt;='Tax Calculations'!$B$14),'Tax Calculations'!$D$13+((DO$17-'Tax Calculations'!$B$13)*'Tax Calculations'!$C$14),0)&gt;'Tax Calculations'!$D$14,'Tax Calculations'!$D$14,IF(AND(DO$17&gt;='Tax Calculations'!$A$14,DO$17&lt;='Tax Calculations'!$B$14),'Tax Calculations'!$D$13+((DO$17-'Tax Calculations'!$B$13)*'Tax Calculations'!$C$14),IF(DO$17&lt;'Tax Calculations'!$B$13,'Tax Calculations'!$D$13,0))))))</f>
        <v>0</v>
      </c>
      <c r="DP21" s="73">
        <f>IF(DP$17=0,0,IF(AND(DP$17&gt;='Tax Calculations'!$A$16,DP$17&lt;='Tax Calculations'!$B$16),'Tax Calculations'!$D$16-((DP$17-'Tax Calculations'!$B$15)*'Tax Calculations'!$C$16),IF(AND(DP$17&gt;='Tax Calculations'!$A$15,DP$17&lt;='Tax Calculations'!$B$15),'Tax Calculations'!$D$15,IF(IF(AND(DP$17&gt;='Tax Calculations'!$A$14,DP$17&lt;='Tax Calculations'!$B$14),'Tax Calculations'!$D$13+((DP$17-'Tax Calculations'!$B$13)*'Tax Calculations'!$C$14),0)&gt;'Tax Calculations'!$D$14,'Tax Calculations'!$D$14,IF(AND(DP$17&gt;='Tax Calculations'!$A$14,DP$17&lt;='Tax Calculations'!$B$14),'Tax Calculations'!$D$13+((DP$17-'Tax Calculations'!$B$13)*'Tax Calculations'!$C$14),IF(DP$17&lt;'Tax Calculations'!$B$13,'Tax Calculations'!$D$13,0))))))</f>
        <v>0</v>
      </c>
      <c r="DQ21" s="61">
        <f t="shared" ref="DQ21:DQ22" si="201">SUM(DG21:DP21)</f>
        <v>1080</v>
      </c>
      <c r="DR21" s="63"/>
    </row>
    <row r="22" spans="1:122" x14ac:dyDescent="0.3">
      <c r="A22" s="123" t="s">
        <v>138</v>
      </c>
      <c r="B22" s="198">
        <v>1100000</v>
      </c>
      <c r="C22" s="198"/>
      <c r="D22" s="198"/>
      <c r="E22" s="198"/>
      <c r="F22" s="198"/>
      <c r="G22" s="198"/>
      <c r="H22" s="198"/>
      <c r="I22" s="199"/>
      <c r="J22" s="77"/>
      <c r="K22" s="77"/>
      <c r="L22" s="77"/>
      <c r="M22" s="77"/>
      <c r="N22" s="77"/>
      <c r="O22" s="77"/>
      <c r="P22" s="77"/>
      <c r="Q22" s="77"/>
      <c r="Z22" s="75" t="s">
        <v>57</v>
      </c>
      <c r="AA22" s="60">
        <f>IF(AA$17=0,0,AA$18*0.02)</f>
        <v>101834.87972</v>
      </c>
      <c r="AB22" s="60">
        <f>IF(AB$17=0,0,AB$18*0.02)</f>
        <v>1115.448744</v>
      </c>
      <c r="AC22" s="60">
        <f>IF(AC$17=0,0,AC$18*0.02)</f>
        <v>16237.945487999999</v>
      </c>
      <c r="AD22" s="60">
        <f>IF(AD$17=0,0,AD$18*0.02)</f>
        <v>540.60548800000004</v>
      </c>
      <c r="AE22" s="60">
        <f t="shared" ref="AE22:AN22" si="202">IF(AE$17=0,0,AE$17*0.02)</f>
        <v>0</v>
      </c>
      <c r="AF22" s="60">
        <f t="shared" si="202"/>
        <v>1115.448744</v>
      </c>
      <c r="AG22" s="60">
        <f t="shared" si="202"/>
        <v>0</v>
      </c>
      <c r="AH22" s="60">
        <f t="shared" si="202"/>
        <v>0</v>
      </c>
      <c r="AI22" s="60">
        <f t="shared" si="202"/>
        <v>0</v>
      </c>
      <c r="AJ22" s="60">
        <f t="shared" si="202"/>
        <v>0</v>
      </c>
      <c r="AK22" s="60">
        <f t="shared" si="202"/>
        <v>0</v>
      </c>
      <c r="AL22" s="60">
        <f t="shared" si="202"/>
        <v>0</v>
      </c>
      <c r="AM22" s="60">
        <f t="shared" si="202"/>
        <v>0</v>
      </c>
      <c r="AN22" s="60">
        <f t="shared" si="202"/>
        <v>16778.550975999999</v>
      </c>
      <c r="AO22" s="61">
        <f t="shared" si="196"/>
        <v>17893.99972</v>
      </c>
      <c r="AQ22" s="60">
        <f>IF(AQ$17=0,0,AQ$18*0.02)</f>
        <v>101834.87972</v>
      </c>
      <c r="AR22" s="60">
        <f>IF(AR$17=0,0,AR$18*0.02)</f>
        <v>1115.448744</v>
      </c>
      <c r="AS22" s="60">
        <f>IF(AS$17=0,0,AS$18*0.02)</f>
        <v>16237.945487999999</v>
      </c>
      <c r="AT22" s="60">
        <f>IF(AT$17=0,0,AT$18*0.02)</f>
        <v>540.60548800000004</v>
      </c>
      <c r="AU22" s="60">
        <f t="shared" ref="AU22:BD22" si="203">IF(AU$17=0,0,AU$17*0.02)</f>
        <v>0</v>
      </c>
      <c r="AV22" s="60">
        <f t="shared" si="203"/>
        <v>1115.448744</v>
      </c>
      <c r="AW22" s="60">
        <f t="shared" si="203"/>
        <v>0</v>
      </c>
      <c r="AX22" s="60">
        <f t="shared" si="203"/>
        <v>0</v>
      </c>
      <c r="AY22" s="60">
        <f t="shared" si="203"/>
        <v>0</v>
      </c>
      <c r="AZ22" s="60">
        <f t="shared" si="203"/>
        <v>0</v>
      </c>
      <c r="BA22" s="60">
        <f t="shared" si="203"/>
        <v>0</v>
      </c>
      <c r="BB22" s="60">
        <f t="shared" si="203"/>
        <v>0</v>
      </c>
      <c r="BC22" s="60">
        <f t="shared" si="203"/>
        <v>0</v>
      </c>
      <c r="BD22" s="60">
        <f t="shared" si="203"/>
        <v>16778.550975999999</v>
      </c>
      <c r="BE22" s="61">
        <f t="shared" si="197"/>
        <v>17893.99972</v>
      </c>
      <c r="BG22" s="60">
        <f>IF(BG$17=0,0,BG$18*0.02)</f>
        <v>101959.32172000001</v>
      </c>
      <c r="BH22" s="60">
        <f>IF(BH$17=0,0,BH$18*0.02)</f>
        <v>1141.708744</v>
      </c>
      <c r="BI22" s="60">
        <f>IF(BI$17=0,0,BI$18*0.02)</f>
        <v>16285.721487999999</v>
      </c>
      <c r="BJ22" s="60">
        <f>IF(BJ$17=0,0,BJ$18*0.02)</f>
        <v>608.40148799999997</v>
      </c>
      <c r="BK22" s="60">
        <f t="shared" ref="BK22:BT22" si="204">IF(BK$17=0,0,BK$17*0.02)</f>
        <v>0</v>
      </c>
      <c r="BL22" s="60">
        <f t="shared" si="204"/>
        <v>1141.708744</v>
      </c>
      <c r="BM22" s="60">
        <f t="shared" si="204"/>
        <v>0</v>
      </c>
      <c r="BN22" s="60">
        <f t="shared" si="204"/>
        <v>0</v>
      </c>
      <c r="BO22" s="60">
        <f t="shared" si="204"/>
        <v>0</v>
      </c>
      <c r="BP22" s="60">
        <f t="shared" si="204"/>
        <v>0</v>
      </c>
      <c r="BQ22" s="60">
        <f t="shared" si="204"/>
        <v>0</v>
      </c>
      <c r="BR22" s="60">
        <f t="shared" si="204"/>
        <v>0</v>
      </c>
      <c r="BS22" s="60">
        <f t="shared" si="204"/>
        <v>0</v>
      </c>
      <c r="BT22" s="60">
        <f t="shared" si="204"/>
        <v>16894.122975999999</v>
      </c>
      <c r="BU22" s="61">
        <f t="shared" si="198"/>
        <v>18035.831719999998</v>
      </c>
      <c r="BW22" s="60">
        <f>IF(BW$17=0,0,BW$18*0.02)</f>
        <v>101834.87972</v>
      </c>
      <c r="BX22" s="60">
        <f>IF(BX$17=0,0,BX$18*0.02)</f>
        <v>1115.448744</v>
      </c>
      <c r="BY22" s="60">
        <f>IF(BY$17=0,0,BY$18*0.02)</f>
        <v>16237.945487999999</v>
      </c>
      <c r="BZ22" s="60">
        <f>IF(BZ$17=0,0,BZ$18*0.02)</f>
        <v>540.60548800000004</v>
      </c>
      <c r="CA22" s="60">
        <f t="shared" ref="CA22:CJ22" si="205">IF(CA$17=0,0,CA$17*0.02)</f>
        <v>0</v>
      </c>
      <c r="CB22" s="60">
        <f t="shared" si="205"/>
        <v>1115.448744</v>
      </c>
      <c r="CC22" s="60">
        <f t="shared" si="205"/>
        <v>0</v>
      </c>
      <c r="CD22" s="60">
        <f t="shared" si="205"/>
        <v>0</v>
      </c>
      <c r="CE22" s="60">
        <f t="shared" si="205"/>
        <v>0</v>
      </c>
      <c r="CF22" s="60">
        <f t="shared" si="205"/>
        <v>0</v>
      </c>
      <c r="CG22" s="60">
        <f t="shared" si="205"/>
        <v>0</v>
      </c>
      <c r="CH22" s="60">
        <f t="shared" si="205"/>
        <v>0</v>
      </c>
      <c r="CI22" s="60">
        <f t="shared" si="205"/>
        <v>0</v>
      </c>
      <c r="CJ22" s="60">
        <f t="shared" si="205"/>
        <v>16778.550975999999</v>
      </c>
      <c r="CK22" s="61">
        <f t="shared" si="199"/>
        <v>17893.99972</v>
      </c>
      <c r="CM22" s="60">
        <f>IF(CM$17=0,0,CM$18*0.02)</f>
        <v>102021.54272</v>
      </c>
      <c r="CN22" s="60">
        <f>IF(CN$17=0,0,CN$18*0.02)</f>
        <v>1154.8387440000001</v>
      </c>
      <c r="CO22" s="60">
        <f>IF(CO$17=0,0,CO$18*0.02)</f>
        <v>16309.609488</v>
      </c>
      <c r="CP22" s="60">
        <f>IF(CP$17=0,0,CP$18*0.02)</f>
        <v>642.299488</v>
      </c>
      <c r="CQ22" s="60">
        <f t="shared" ref="CQ22:CZ22" si="206">IF(CQ$17=0,0,CQ$17*0.02)</f>
        <v>0</v>
      </c>
      <c r="CR22" s="60">
        <f t="shared" si="206"/>
        <v>1154.8387440000001</v>
      </c>
      <c r="CS22" s="60">
        <f t="shared" si="206"/>
        <v>0</v>
      </c>
      <c r="CT22" s="60">
        <f t="shared" si="206"/>
        <v>0</v>
      </c>
      <c r="CU22" s="60">
        <f t="shared" si="206"/>
        <v>0</v>
      </c>
      <c r="CV22" s="60">
        <f t="shared" si="206"/>
        <v>0</v>
      </c>
      <c r="CW22" s="60">
        <f t="shared" si="206"/>
        <v>0</v>
      </c>
      <c r="CX22" s="60">
        <f t="shared" si="206"/>
        <v>0</v>
      </c>
      <c r="CY22" s="60">
        <f t="shared" si="206"/>
        <v>0</v>
      </c>
      <c r="CZ22" s="60">
        <f t="shared" si="206"/>
        <v>16951.908975999999</v>
      </c>
      <c r="DA22" s="61">
        <f t="shared" si="200"/>
        <v>18106.747719999999</v>
      </c>
      <c r="DC22" s="60">
        <f>IF(DC$17=0,0,DC$18*0.02)</f>
        <v>101834.87972</v>
      </c>
      <c r="DD22" s="60">
        <f>IF(DD$17=0,0,DD$18*0.02)</f>
        <v>1115.448744</v>
      </c>
      <c r="DE22" s="60">
        <f>IF(DE$17=0,0,DE$18*0.02)</f>
        <v>16237.945487999999</v>
      </c>
      <c r="DF22" s="60">
        <f>IF(DF$17=0,0,DF$18*0.02)</f>
        <v>540.60548800000004</v>
      </c>
      <c r="DG22" s="60">
        <f t="shared" ref="DG22:DP22" si="207">IF(DG$17=0,0,DG$17*0.02)</f>
        <v>0</v>
      </c>
      <c r="DH22" s="60">
        <f t="shared" si="207"/>
        <v>1115.448744</v>
      </c>
      <c r="DI22" s="60">
        <f t="shared" si="207"/>
        <v>0</v>
      </c>
      <c r="DJ22" s="60">
        <f t="shared" si="207"/>
        <v>0</v>
      </c>
      <c r="DK22" s="60">
        <f t="shared" si="207"/>
        <v>0</v>
      </c>
      <c r="DL22" s="60">
        <f t="shared" si="207"/>
        <v>0</v>
      </c>
      <c r="DM22" s="60">
        <f t="shared" si="207"/>
        <v>0</v>
      </c>
      <c r="DN22" s="60">
        <f t="shared" si="207"/>
        <v>0</v>
      </c>
      <c r="DO22" s="60">
        <f t="shared" si="207"/>
        <v>0</v>
      </c>
      <c r="DP22" s="60">
        <f t="shared" si="207"/>
        <v>16778.550975999999</v>
      </c>
      <c r="DQ22" s="61">
        <f t="shared" si="201"/>
        <v>17893.99972</v>
      </c>
      <c r="DR22" s="63"/>
    </row>
    <row r="23" spans="1:122" x14ac:dyDescent="0.3">
      <c r="A23" s="123" t="s">
        <v>139</v>
      </c>
      <c r="B23" s="198"/>
      <c r="C23" s="198"/>
      <c r="D23" s="198"/>
      <c r="E23" s="198"/>
      <c r="F23" s="198"/>
      <c r="G23" s="198"/>
      <c r="H23" s="198"/>
      <c r="I23" s="199"/>
      <c r="J23" s="78"/>
      <c r="K23" s="78"/>
      <c r="L23" s="78"/>
      <c r="M23" s="78"/>
      <c r="N23" s="78"/>
      <c r="O23" s="78"/>
      <c r="P23" s="78"/>
      <c r="Q23" s="78"/>
      <c r="Z23" s="75" t="s">
        <v>68</v>
      </c>
      <c r="AA23" s="60">
        <f>IF(AA$17=0,0,AA$19+AA$22-AA$21)</f>
        <v>2363786.6734199999</v>
      </c>
      <c r="AB23" s="60">
        <f>IF(AB$17=0,0,AB$19+AB$22-AB$21)</f>
        <v>8628.4908340000002</v>
      </c>
      <c r="AC23" s="60">
        <f>IF(AC$17=0,0,AC$19+AC$22-AC$21)</f>
        <v>352258.71896800003</v>
      </c>
      <c r="AD23" s="60">
        <f>IF(AD$17=0,0,AD$19+AD$22-AD$21)</f>
        <v>1963.3576240000007</v>
      </c>
      <c r="AE23" s="60">
        <f>IF(AA$6=0,IF(AE$17=0,0,AE$19+AE$22-AE$21),IF($AE$3=1,AA23,0))</f>
        <v>0</v>
      </c>
      <c r="AF23" s="60">
        <f>IF(AB$6=0,IF(AF$17=0,0,AF$19+AF$22-AF$21),IF($AF$3=1,AB23,0))</f>
        <v>8628.4908340000002</v>
      </c>
      <c r="AG23" s="60">
        <f>IF(AC$6=0,IF(AG$17=0,0,AG$19+AG$22-AG$21),IF($AG$3=1,AC23,0))</f>
        <v>0</v>
      </c>
      <c r="AH23" s="60">
        <f>IF(AD$6=0,IF(AH$17=0,0,AH$19+AH$22-AH$21),IF($AH$3=1,AD23,0))</f>
        <v>0</v>
      </c>
      <c r="AI23" s="60">
        <f>IF(OR(AA$6=0,AB$6=0),IF(AI$17=0,0,AI$19+AI$22-AI$21),IF($AI$3=0,0,AA23+AB23))</f>
        <v>0</v>
      </c>
      <c r="AJ23" s="60">
        <f>IF(OR(AA$6=0,AC$6=0),IF(AJ$17=0,0,AJ$19+AJ$22-AJ$21),IF($AJ$3=0,0,AA23+AC23))</f>
        <v>0</v>
      </c>
      <c r="AK23" s="60">
        <f>IF(OR(AA$6=0,AD$6=0),IF(AK$17=0,0,AK$19+AK$22-AK$21),IF($AK$3=0,0,AA23+AD23))</f>
        <v>0</v>
      </c>
      <c r="AL23" s="60">
        <f>IF(OR(AB$6=0,AC$6=0),IF(AL$17=0,0,AL$19+AL$22-AL$21),IF($AL$3=0,0,AB23+AC23))</f>
        <v>0</v>
      </c>
      <c r="AM23" s="60">
        <f>IF(OR(AB$6=0,AD$6=0),IF(AM$17=0,0,AM$19+AM$22-AM$21),IF($AM$3=0,0,AB23+AD23))</f>
        <v>0</v>
      </c>
      <c r="AN23" s="60">
        <f>IF(OR(AC$6=0,AD$6=0),IF(AN$17=0,0,AN$19+AN$22-AN$21),IF($AN$3=0,0,AC23+AD23))</f>
        <v>354222.07659200003</v>
      </c>
      <c r="AO23" s="61">
        <f>SUM(AE23:AN23)</f>
        <v>362850.56742600002</v>
      </c>
      <c r="AQ23" s="60">
        <f>IF(AQ$17=0,0,AQ$19+AQ$22-AQ$21)</f>
        <v>2363786.6734199999</v>
      </c>
      <c r="AR23" s="60">
        <f>IF(AR$17=0,0,AR$19+AR$22-AR$21)</f>
        <v>8628.4908340000002</v>
      </c>
      <c r="AS23" s="60">
        <f>IF(AS$17=0,0,AS$19+AS$22-AS$21)</f>
        <v>352258.71896800003</v>
      </c>
      <c r="AT23" s="60">
        <f>IF(AT$17=0,0,AT$19+AT$22-AT$21)</f>
        <v>1963.3576240000007</v>
      </c>
      <c r="AU23" s="60">
        <f>IF(AQ$6=0,IF(AU$17=0,0,AU$19+AU$22-AU$21),IF($AE$3=1,AQ23,0))</f>
        <v>0</v>
      </c>
      <c r="AV23" s="60">
        <f>IF(AR$6=0,IF(AV$17=0,0,AV$19+AV$22-AV$21),IF($AF$3=1,AR23,0))</f>
        <v>8628.4908340000002</v>
      </c>
      <c r="AW23" s="60">
        <f>IF(AS$6=0,IF(AW$17=0,0,AW$19+AW$22-AW$21),IF($AG$3=1,AS23,0))</f>
        <v>0</v>
      </c>
      <c r="AX23" s="60">
        <f>IF(AT$6=0,IF(AX$17=0,0,AX$19+AX$22-AX$21),IF($AH$3=1,AT23,0))</f>
        <v>0</v>
      </c>
      <c r="AY23" s="60">
        <f>IF(OR(AQ$6=0,AR$6=0),IF(AY$17=0,0,AY$19+AY$22-AY$21),IF($AI$3=0,0,AQ23+AR23))</f>
        <v>0</v>
      </c>
      <c r="AZ23" s="60">
        <f>IF(OR(AQ$6=0,AS$6=0),IF(AZ$17=0,0,AZ$19+AZ$22-AZ$21),IF($AJ$3=0,0,AQ23+AS23))</f>
        <v>0</v>
      </c>
      <c r="BA23" s="60">
        <f>IF(OR(AQ$6=0,AT$6=0),IF(BA$17=0,0,BA$19+BA$22-BA$21),IF($AK$3=0,0,AQ23+AT23))</f>
        <v>0</v>
      </c>
      <c r="BB23" s="60">
        <f>IF(OR(AR$6=0,AS$6=0),IF(BB$17=0,0,BB$19+BB$22-BB$21),IF($AL$3=0,0,AR23+AS23))</f>
        <v>0</v>
      </c>
      <c r="BC23" s="60">
        <f>IF(OR(AR$6=0,AT$6=0),IF(BC$17=0,0,BC$19+BC$22-BC$21),IF($AM$3=0,0,AR23+AT23))</f>
        <v>0</v>
      </c>
      <c r="BD23" s="60">
        <f>IF(OR(AS$6=0,AT$6=0),IF(BD$17=0,0,BD$19+BD$22-BD$21),IF($AN$3=0,0,AS23+AT23))</f>
        <v>354222.07659200003</v>
      </c>
      <c r="BE23" s="61">
        <f>SUM(AU23:BD23)</f>
        <v>362850.56742600002</v>
      </c>
      <c r="BG23" s="60">
        <f>IF(BG$17=0,0,BG$19+BG$22-BG$21)</f>
        <v>2366711.06042</v>
      </c>
      <c r="BH23" s="60">
        <f>IF(BH$17=0,0,BH$19+BH$22-BH$21)</f>
        <v>9081.4758340000008</v>
      </c>
      <c r="BI23" s="60">
        <f>IF(BI$17=0,0,BI$19+BI$22-BI$21)</f>
        <v>353381.45496800001</v>
      </c>
      <c r="BJ23" s="60">
        <f>IF(BJ$17=0,0,BJ$19+BJ$22-BJ$21)</f>
        <v>2675.2156239999995</v>
      </c>
      <c r="BK23" s="60">
        <f>IF(BG$6=0,IF(BK$17=0,0,BK$19+BK$22-BK$21),IF($AE$3=1,BG23,0))</f>
        <v>0</v>
      </c>
      <c r="BL23" s="60">
        <f>IF(BH$6=0,IF(BL$17=0,0,BL$19+BL$22-BL$21),IF($AF$3=1,BH23,0))</f>
        <v>9081.4758340000008</v>
      </c>
      <c r="BM23" s="60">
        <f>IF(BI$6=0,IF(BM$17=0,0,BM$19+BM$22-BM$21),IF($AG$3=1,BI23,0))</f>
        <v>0</v>
      </c>
      <c r="BN23" s="60">
        <f>IF(BJ$6=0,IF(BN$17=0,0,BN$19+BN$22-BN$21),IF($AH$3=1,BJ23,0))</f>
        <v>0</v>
      </c>
      <c r="BO23" s="60">
        <f>IF(OR(BG$6=0,BH$6=0),IF(BO$17=0,0,BO$19+BO$22-BO$21),IF($AI$3=0,0,BG23+BH23))</f>
        <v>0</v>
      </c>
      <c r="BP23" s="60">
        <f>IF(OR(BG$6=0,BI$6=0),IF(BP$17=0,0,BP$19+BP$22-BP$21),IF($AJ$3=0,0,BG23+BI23))</f>
        <v>0</v>
      </c>
      <c r="BQ23" s="60">
        <f>IF(OR(BG$6=0,BJ$6=0),IF(BQ$17=0,0,BQ$19+BQ$22-BQ$21),IF($AK$3=0,0,BG23+BJ23))</f>
        <v>0</v>
      </c>
      <c r="BR23" s="60">
        <f>IF(OR(BH$6=0,BI$6=0),IF(BR$17=0,0,BR$19+BR$22-BR$21),IF($AL$3=0,0,BH23+BI23))</f>
        <v>0</v>
      </c>
      <c r="BS23" s="60">
        <f>IF(OR(BH$6=0,BJ$6=0),IF(BS$17=0,0,BS$19+BS$22-BS$21),IF($AM$3=0,0,BH23+BJ23))</f>
        <v>0</v>
      </c>
      <c r="BT23" s="60">
        <f>IF(OR(BI$6=0,BJ$6=0),IF(BT$17=0,0,BT$19+BT$22-BT$21),IF($AN$3=0,0,BI23+BJ23))</f>
        <v>356056.67059200001</v>
      </c>
      <c r="BU23" s="61">
        <f>SUM(BK23:BT23)</f>
        <v>365138.14642599999</v>
      </c>
      <c r="BW23" s="60">
        <f>IF(BW$17=0,0,BW$19+BW$22-BW$21)</f>
        <v>2363786.6734199999</v>
      </c>
      <c r="BX23" s="60">
        <f>IF(BX$17=0,0,BX$19+BX$22-BX$21)</f>
        <v>8628.4908340000002</v>
      </c>
      <c r="BY23" s="60">
        <f>IF(BY$17=0,0,BY$19+BY$22-BY$21)</f>
        <v>352258.71896800003</v>
      </c>
      <c r="BZ23" s="60">
        <f>IF(BZ$17=0,0,BZ$19+BZ$22-BZ$21)</f>
        <v>1963.3576240000007</v>
      </c>
      <c r="CA23" s="60">
        <f>IF(BW$6=0,IF(CA$17=0,0,CA$19+CA$22-CA$21),IF($AE$3=1,BW23,0))</f>
        <v>0</v>
      </c>
      <c r="CB23" s="60">
        <f>IF(BX$6=0,IF(CB$17=0,0,CB$19+CB$22-CB$21),IF($AF$3=1,BX23,0))</f>
        <v>8628.4908340000002</v>
      </c>
      <c r="CC23" s="60">
        <f>IF(BY$6=0,IF(CC$17=0,0,CC$19+CC$22-CC$21),IF($AG$3=1,BY23,0))</f>
        <v>0</v>
      </c>
      <c r="CD23" s="60">
        <f>IF(BZ$6=0,IF(CD$17=0,0,CD$19+CD$22-CD$21),IF($AH$3=1,BZ23,0))</f>
        <v>0</v>
      </c>
      <c r="CE23" s="60">
        <f>IF(OR(BW$6=0,BX$6=0),IF(CE$17=0,0,CE$19+CE$22-CE$21),IF($AI$3=0,0,BW23+BX23))</f>
        <v>0</v>
      </c>
      <c r="CF23" s="60">
        <f>IF(OR(BW$6=0,BY$6=0),IF(CF$17=0,0,CF$19+CF$22-CF$21),IF($AJ$3=0,0,BW23+BY23))</f>
        <v>0</v>
      </c>
      <c r="CG23" s="60">
        <f>IF(OR(BW$6=0,BZ$6=0),IF(CG$17=0,0,CG$19+CG$22-CG$21),IF($AK$3=0,0,BW23+BZ23))</f>
        <v>0</v>
      </c>
      <c r="CH23" s="60">
        <f>IF(OR(BX$6=0,BY$6=0),IF(CH$17=0,0,CH$19+CH$22-CH$21),IF($AL$3=0,0,BX23+BY23))</f>
        <v>0</v>
      </c>
      <c r="CI23" s="60">
        <f>IF(OR(BX$6=0,BZ$6=0),IF(CI$17=0,0,CI$19+CI$22-CI$21),IF($AM$3=0,0,BX23+BZ23))</f>
        <v>0</v>
      </c>
      <c r="CJ23" s="60">
        <f>IF(OR(BY$6=0,BZ$6=0),IF(CJ$17=0,0,CJ$19+CJ$22-CJ$21),IF($AN$3=0,0,BY23+BZ23))</f>
        <v>354222.07659200003</v>
      </c>
      <c r="CK23" s="61">
        <f>SUM(CA23:CJ23)</f>
        <v>362850.56742600002</v>
      </c>
      <c r="CM23" s="60">
        <f>IF(CM$17=0,0,CM$19+CM$22-CM$21)</f>
        <v>2368173.25392</v>
      </c>
      <c r="CN23" s="60">
        <f>IF(CN$17=0,0,CN$19+CN$22-CN$21)</f>
        <v>9307.9683340000011</v>
      </c>
      <c r="CO23" s="60">
        <f>IF(CO$17=0,0,CO$19+CO$22-CO$21)</f>
        <v>353942.82296799996</v>
      </c>
      <c r="CP23" s="60">
        <f>IF(CP$17=0,0,CP$19+CP$22-CP$21)</f>
        <v>3031.144624</v>
      </c>
      <c r="CQ23" s="60">
        <f>IF(CM$6=0,IF(CQ$17=0,0,CQ$19+CQ$22-CQ$21),IF($AE$3=1,CM23,0))</f>
        <v>0</v>
      </c>
      <c r="CR23" s="60">
        <f>IF(CN$6=0,IF(CR$17=0,0,CR$19+CR$22-CR$21),IF($AF$3=1,CN23,0))</f>
        <v>9307.9683340000011</v>
      </c>
      <c r="CS23" s="60">
        <f>IF(CO$6=0,IF(CS$17=0,0,CS$19+CS$22-CS$21),IF($AG$3=1,CO23,0))</f>
        <v>0</v>
      </c>
      <c r="CT23" s="60">
        <f>IF(CP$6=0,IF(CT$17=0,0,CT$19+CT$22-CT$21),IF($AH$3=1,CP23,0))</f>
        <v>0</v>
      </c>
      <c r="CU23" s="60">
        <f>IF(OR(CM$6=0,CN$6=0),IF(CU$17=0,0,CU$19+CU$22-CU$21),IF($AI$3=0,0,CM23+CN23))</f>
        <v>0</v>
      </c>
      <c r="CV23" s="60">
        <f>IF(OR(CM$6=0,CO$6=0),IF(CV$17=0,0,CV$19+CV$22-CV$21),IF($AJ$3=0,0,CM23+CO23))</f>
        <v>0</v>
      </c>
      <c r="CW23" s="60">
        <f>IF(OR(CM$6=0,CP$6=0),IF(CW$17=0,0,CW$19+CW$22-CW$21),IF($AK$3=0,0,CM23+CP23))</f>
        <v>0</v>
      </c>
      <c r="CX23" s="60">
        <f>IF(OR(CN$6=0,CO$6=0),IF(CX$17=0,0,CX$19+CX$22-CX$21),IF($AL$3=0,0,CN23+CO23))</f>
        <v>0</v>
      </c>
      <c r="CY23" s="60">
        <f>IF(OR(CN$6=0,CP$6=0),IF(CY$17=0,0,CY$19+CY$22-CY$21),IF($AM$3=0,0,CN23+CP23))</f>
        <v>0</v>
      </c>
      <c r="CZ23" s="60">
        <f>IF(OR(CO$6=0,CP$6=0),IF(CZ$17=0,0,CZ$19+CZ$22-CZ$21),IF($AN$3=0,0,CO23+CP23))</f>
        <v>356973.96759199997</v>
      </c>
      <c r="DA23" s="61">
        <f>SUM(CQ23:CZ23)</f>
        <v>366281.93592599995</v>
      </c>
      <c r="DC23" s="60">
        <f>IF(DC$17=0,0,DC$19+DC$22-DC$21)</f>
        <v>2363786.6734199999</v>
      </c>
      <c r="DD23" s="60">
        <f>IF(DD$17=0,0,DD$19+DD$22-DD$21)</f>
        <v>8628.4908340000002</v>
      </c>
      <c r="DE23" s="60">
        <f>IF(DE$17=0,0,DE$19+DE$22-DE$21)</f>
        <v>352258.71896800003</v>
      </c>
      <c r="DF23" s="60">
        <f>IF(DF$17=0,0,DF$19+DF$22-DF$21)</f>
        <v>1963.3576240000007</v>
      </c>
      <c r="DG23" s="60">
        <f>IF(DC$6=0,IF(DG$17=0,0,DG$19+DG$22-DG$21),IF($AE$3=1,DC23,0))</f>
        <v>0</v>
      </c>
      <c r="DH23" s="60">
        <f>IF(DD$6=0,IF(DH$17=0,0,DH$19+DH$22-DH$21),IF($AF$3=1,DD23,0))</f>
        <v>8628.4908340000002</v>
      </c>
      <c r="DI23" s="60">
        <f>IF(DE$6=0,IF(DI$17=0,0,DI$19+DI$22-DI$21),IF($AG$3=1,DE23,0))</f>
        <v>0</v>
      </c>
      <c r="DJ23" s="60">
        <f>IF(DF$6=0,IF(DJ$17=0,0,DJ$19+DJ$22-DJ$21),IF($AH$3=1,DF23,0))</f>
        <v>0</v>
      </c>
      <c r="DK23" s="60">
        <f>IF(OR(DC$6=0,DD$6=0),IF(DK$17=0,0,DK$19+DK$22-DK$21),IF($AI$3=0,0,DC23+DD23))</f>
        <v>0</v>
      </c>
      <c r="DL23" s="60">
        <f>IF(OR(DC$6=0,DE$6=0),IF(DL$17=0,0,DL$19+DL$22-DL$21),IF($AJ$3=0,0,DC23+DE23))</f>
        <v>0</v>
      </c>
      <c r="DM23" s="60">
        <f>IF(OR(DC$6=0,DF$6=0),IF(DM$17=0,0,DM$19+DM$22-DM$21),IF($AK$3=0,0,DC23+DF23))</f>
        <v>0</v>
      </c>
      <c r="DN23" s="60">
        <f>IF(OR(DD$6=0,DE$6=0),IF(DN$17=0,0,DN$19+DN$22-DN$21),IF($AL$3=0,0,DD23+DE23))</f>
        <v>0</v>
      </c>
      <c r="DO23" s="60">
        <f>IF(OR(DD$6=0,DF$6=0),IF(DO$17=0,0,DO$19+DO$22-DO$21),IF($AM$3=0,0,DD23+DF23))</f>
        <v>0</v>
      </c>
      <c r="DP23" s="60">
        <f>IF(OR(DE$6=0,DF$6=0),IF(DP$17=0,0,DP$19+DP$22-DP$21),IF($AN$3=0,0,DE23+DF23))</f>
        <v>354222.07659200003</v>
      </c>
      <c r="DQ23" s="61">
        <f>SUM(DG23:DP23)</f>
        <v>362850.56742600002</v>
      </c>
      <c r="DR23" s="63"/>
    </row>
    <row r="24" spans="1:122" x14ac:dyDescent="0.3">
      <c r="A24" s="123" t="s">
        <v>140</v>
      </c>
      <c r="B24" s="181"/>
      <c r="C24" s="181"/>
      <c r="D24" s="181"/>
      <c r="E24" s="181"/>
      <c r="F24" s="181"/>
      <c r="G24" s="181"/>
      <c r="H24" s="181"/>
      <c r="I24" s="184"/>
      <c r="J24" s="78"/>
      <c r="K24" s="78"/>
      <c r="L24" s="78"/>
      <c r="M24" s="78"/>
      <c r="N24" s="78"/>
      <c r="O24" s="78"/>
      <c r="P24" s="78"/>
      <c r="Q24" s="78"/>
      <c r="Z24" s="75" t="s">
        <v>29</v>
      </c>
      <c r="AA24" s="60">
        <f t="shared" ref="AA24:AN24" si="208">IFERROR((AA$12-AA$23),0)+AA$16</f>
        <v>2745990.1265799999</v>
      </c>
      <c r="AB24" s="60">
        <f t="shared" si="208"/>
        <v>51875.509166000003</v>
      </c>
      <c r="AC24" s="60">
        <f t="shared" si="208"/>
        <v>466851.68103199999</v>
      </c>
      <c r="AD24" s="60">
        <f t="shared" si="208"/>
        <v>31155.042376000001</v>
      </c>
      <c r="AE24" s="60">
        <f t="shared" si="208"/>
        <v>0</v>
      </c>
      <c r="AF24" s="60">
        <f t="shared" si="208"/>
        <v>51875.509166000003</v>
      </c>
      <c r="AG24" s="60">
        <f t="shared" si="208"/>
        <v>0</v>
      </c>
      <c r="AH24" s="60">
        <f t="shared" si="208"/>
        <v>0</v>
      </c>
      <c r="AI24" s="60">
        <f t="shared" si="208"/>
        <v>0</v>
      </c>
      <c r="AJ24" s="60">
        <f t="shared" si="208"/>
        <v>0</v>
      </c>
      <c r="AK24" s="60">
        <f t="shared" si="208"/>
        <v>0</v>
      </c>
      <c r="AL24" s="60">
        <f t="shared" si="208"/>
        <v>0</v>
      </c>
      <c r="AM24" s="60">
        <f t="shared" si="208"/>
        <v>0</v>
      </c>
      <c r="AN24" s="60">
        <f t="shared" si="208"/>
        <v>498006.72340800002</v>
      </c>
      <c r="AO24" s="61">
        <f>SUM(AE24:AN24)</f>
        <v>549882.23257400002</v>
      </c>
      <c r="AQ24" s="60">
        <f t="shared" ref="AQ24:BD24" si="209">IFERROR((AQ$12-AQ$23),0)+AQ$16</f>
        <v>2745990.1265799999</v>
      </c>
      <c r="AR24" s="60">
        <f t="shared" si="209"/>
        <v>51875.509166000003</v>
      </c>
      <c r="AS24" s="60">
        <f t="shared" si="209"/>
        <v>466851.68103199999</v>
      </c>
      <c r="AT24" s="60">
        <f t="shared" si="209"/>
        <v>31155.042376000001</v>
      </c>
      <c r="AU24" s="60">
        <f t="shared" si="209"/>
        <v>0</v>
      </c>
      <c r="AV24" s="60">
        <f t="shared" si="209"/>
        <v>51875.509166000003</v>
      </c>
      <c r="AW24" s="60">
        <f t="shared" si="209"/>
        <v>0</v>
      </c>
      <c r="AX24" s="60">
        <f t="shared" si="209"/>
        <v>0</v>
      </c>
      <c r="AY24" s="60">
        <f t="shared" si="209"/>
        <v>0</v>
      </c>
      <c r="AZ24" s="60">
        <f t="shared" si="209"/>
        <v>0</v>
      </c>
      <c r="BA24" s="60">
        <f t="shared" si="209"/>
        <v>0</v>
      </c>
      <c r="BB24" s="60">
        <f t="shared" si="209"/>
        <v>0</v>
      </c>
      <c r="BC24" s="60">
        <f t="shared" si="209"/>
        <v>0</v>
      </c>
      <c r="BD24" s="60">
        <f t="shared" si="209"/>
        <v>498006.72340800002</v>
      </c>
      <c r="BE24" s="61">
        <f>SUM(AU24:BD24)</f>
        <v>549882.23257400002</v>
      </c>
      <c r="BG24" s="60">
        <f t="shared" ref="BG24:BT24" si="210">IFERROR((BG$12-BG$23),0)+BG$16</f>
        <v>2749287.8395800004</v>
      </c>
      <c r="BH24" s="60">
        <f t="shared" si="210"/>
        <v>52735.524166000003</v>
      </c>
      <c r="BI24" s="60">
        <f t="shared" si="210"/>
        <v>468117.74503199995</v>
      </c>
      <c r="BJ24" s="60">
        <f t="shared" si="210"/>
        <v>33832.984376</v>
      </c>
      <c r="BK24" s="60">
        <f t="shared" si="210"/>
        <v>0</v>
      </c>
      <c r="BL24" s="60">
        <f t="shared" si="210"/>
        <v>52735.524166000003</v>
      </c>
      <c r="BM24" s="60">
        <f t="shared" si="210"/>
        <v>0</v>
      </c>
      <c r="BN24" s="60">
        <f t="shared" si="210"/>
        <v>0</v>
      </c>
      <c r="BO24" s="60">
        <f t="shared" si="210"/>
        <v>0</v>
      </c>
      <c r="BP24" s="60">
        <f t="shared" si="210"/>
        <v>0</v>
      </c>
      <c r="BQ24" s="60">
        <f t="shared" si="210"/>
        <v>0</v>
      </c>
      <c r="BR24" s="60">
        <f t="shared" si="210"/>
        <v>0</v>
      </c>
      <c r="BS24" s="60">
        <f t="shared" si="210"/>
        <v>0</v>
      </c>
      <c r="BT24" s="60">
        <f t="shared" si="210"/>
        <v>501950.72940800001</v>
      </c>
      <c r="BU24" s="61">
        <f>SUM(BK24:BT24)</f>
        <v>554686.25357399997</v>
      </c>
      <c r="BW24" s="60">
        <f t="shared" ref="BW24:CJ24" si="211">IFERROR((BW$12-BW$23),0)+BW$16</f>
        <v>2745990.1265799999</v>
      </c>
      <c r="BX24" s="60">
        <f t="shared" si="211"/>
        <v>51875.509166000003</v>
      </c>
      <c r="BY24" s="60">
        <f t="shared" si="211"/>
        <v>466851.68103199999</v>
      </c>
      <c r="BZ24" s="60">
        <f t="shared" si="211"/>
        <v>31155.042376000001</v>
      </c>
      <c r="CA24" s="60">
        <f t="shared" si="211"/>
        <v>0</v>
      </c>
      <c r="CB24" s="60">
        <f t="shared" si="211"/>
        <v>51875.509166000003</v>
      </c>
      <c r="CC24" s="60">
        <f t="shared" si="211"/>
        <v>0</v>
      </c>
      <c r="CD24" s="60">
        <f t="shared" si="211"/>
        <v>0</v>
      </c>
      <c r="CE24" s="60">
        <f t="shared" si="211"/>
        <v>0</v>
      </c>
      <c r="CF24" s="60">
        <f t="shared" si="211"/>
        <v>0</v>
      </c>
      <c r="CG24" s="60">
        <f t="shared" si="211"/>
        <v>0</v>
      </c>
      <c r="CH24" s="60">
        <f t="shared" si="211"/>
        <v>0</v>
      </c>
      <c r="CI24" s="60">
        <f t="shared" si="211"/>
        <v>0</v>
      </c>
      <c r="CJ24" s="60">
        <f t="shared" si="211"/>
        <v>498006.72340800002</v>
      </c>
      <c r="CK24" s="61">
        <f>SUM(CA24:CJ24)</f>
        <v>549882.23257400002</v>
      </c>
      <c r="CM24" s="60">
        <f t="shared" ref="CM24:CZ24" si="212">IFERROR((CM$12-CM$23),0)+CM$16</f>
        <v>2750936.6960800001</v>
      </c>
      <c r="CN24" s="60">
        <f t="shared" si="212"/>
        <v>53165.531665999995</v>
      </c>
      <c r="CO24" s="60">
        <f t="shared" si="212"/>
        <v>468750.77703200001</v>
      </c>
      <c r="CP24" s="60">
        <f t="shared" si="212"/>
        <v>35171.955375999998</v>
      </c>
      <c r="CQ24" s="60">
        <f t="shared" si="212"/>
        <v>0</v>
      </c>
      <c r="CR24" s="60">
        <f t="shared" si="212"/>
        <v>53165.531665999995</v>
      </c>
      <c r="CS24" s="60">
        <f t="shared" si="212"/>
        <v>0</v>
      </c>
      <c r="CT24" s="60">
        <f t="shared" si="212"/>
        <v>0</v>
      </c>
      <c r="CU24" s="60">
        <f t="shared" si="212"/>
        <v>0</v>
      </c>
      <c r="CV24" s="60">
        <f t="shared" si="212"/>
        <v>0</v>
      </c>
      <c r="CW24" s="60">
        <f t="shared" si="212"/>
        <v>0</v>
      </c>
      <c r="CX24" s="60">
        <f t="shared" si="212"/>
        <v>0</v>
      </c>
      <c r="CY24" s="60">
        <f t="shared" si="212"/>
        <v>0</v>
      </c>
      <c r="CZ24" s="60">
        <f t="shared" si="212"/>
        <v>503922.73240799998</v>
      </c>
      <c r="DA24" s="61">
        <f>SUM(CQ24:CZ24)</f>
        <v>557088.26407399995</v>
      </c>
      <c r="DC24" s="60">
        <f t="shared" ref="DC24:DP24" si="213">IFERROR((DC$12-DC$23),0)+DC$16</f>
        <v>2745990.1265799999</v>
      </c>
      <c r="DD24" s="60">
        <f t="shared" si="213"/>
        <v>51875.509166000003</v>
      </c>
      <c r="DE24" s="60">
        <f t="shared" si="213"/>
        <v>466851.68103199999</v>
      </c>
      <c r="DF24" s="60">
        <f t="shared" si="213"/>
        <v>31155.042376000001</v>
      </c>
      <c r="DG24" s="60">
        <f t="shared" si="213"/>
        <v>0</v>
      </c>
      <c r="DH24" s="60">
        <f t="shared" si="213"/>
        <v>51875.509166000003</v>
      </c>
      <c r="DI24" s="60">
        <f t="shared" si="213"/>
        <v>0</v>
      </c>
      <c r="DJ24" s="60">
        <f t="shared" si="213"/>
        <v>0</v>
      </c>
      <c r="DK24" s="60">
        <f t="shared" si="213"/>
        <v>0</v>
      </c>
      <c r="DL24" s="60">
        <f t="shared" si="213"/>
        <v>0</v>
      </c>
      <c r="DM24" s="60">
        <f t="shared" si="213"/>
        <v>0</v>
      </c>
      <c r="DN24" s="60">
        <f t="shared" si="213"/>
        <v>0</v>
      </c>
      <c r="DO24" s="60">
        <f t="shared" si="213"/>
        <v>0</v>
      </c>
      <c r="DP24" s="60">
        <f t="shared" si="213"/>
        <v>498006.72340800002</v>
      </c>
      <c r="DQ24" s="61">
        <f>SUM(DG24:DP24)</f>
        <v>549882.23257400002</v>
      </c>
      <c r="DR24" s="63"/>
    </row>
    <row r="25" spans="1:122" x14ac:dyDescent="0.3">
      <c r="A25" s="123" t="s">
        <v>141</v>
      </c>
      <c r="B25" s="181"/>
      <c r="C25" s="181"/>
      <c r="D25" s="181"/>
      <c r="E25" s="181"/>
      <c r="F25" s="181"/>
      <c r="G25" s="181"/>
      <c r="H25" s="181"/>
      <c r="I25" s="184"/>
      <c r="J25" s="79"/>
      <c r="K25" s="79"/>
      <c r="L25" s="79"/>
      <c r="M25" s="79"/>
      <c r="N25" s="79"/>
      <c r="O25" s="79"/>
      <c r="P25" s="79"/>
      <c r="Q25" s="79"/>
      <c r="Z25" s="75" t="s">
        <v>65</v>
      </c>
      <c r="AA25" s="60">
        <f>'HEM Table'!B35</f>
        <v>4786.3575831537146</v>
      </c>
      <c r="AB25" s="60">
        <f>'HEM Table'!B44</f>
        <v>60000</v>
      </c>
      <c r="AC25" s="60">
        <f>'HEM Table'!B53</f>
        <v>70758.478110000171</v>
      </c>
      <c r="AD25" s="60">
        <f>'HEM Table'!B62</f>
        <v>36000</v>
      </c>
      <c r="AE25" s="60">
        <f>IF($AE$3=1,AA25,0)</f>
        <v>0</v>
      </c>
      <c r="AF25" s="60">
        <f>IF($AF$3=1,AB25,0)</f>
        <v>60000</v>
      </c>
      <c r="AG25" s="60">
        <f>IF($AG$3=1,AC25,0)</f>
        <v>0</v>
      </c>
      <c r="AH25" s="60">
        <f>IF($AH$3=1,AD25,0)</f>
        <v>0</v>
      </c>
      <c r="AI25" s="60">
        <f>IF($AI$3=0,0,'HEM Table'!J35)</f>
        <v>0</v>
      </c>
      <c r="AJ25" s="60">
        <f>IF($AJ$3=0,0,'HEM Table'!J44)</f>
        <v>0</v>
      </c>
      <c r="AK25" s="60">
        <f>IF($AK$3=0,0,'HEM Table'!J53)</f>
        <v>0</v>
      </c>
      <c r="AL25" s="60">
        <f>IF($AL$3=0,0,'HEM Table'!J62)</f>
        <v>0</v>
      </c>
      <c r="AM25" s="60">
        <f>IF($AM$3=0,0,'HEM Table'!B71)</f>
        <v>0</v>
      </c>
      <c r="AN25" s="60">
        <f>IF($AN$3=0,0,'HEM Table'!J71)</f>
        <v>3463.529491250606</v>
      </c>
      <c r="AO25" s="61">
        <f>SUM(AE25:AN25)</f>
        <v>63463.529491250607</v>
      </c>
      <c r="AP25" s="62"/>
      <c r="AQ25" s="60">
        <f>'HEM Table'!C35</f>
        <v>4786.3575831537146</v>
      </c>
      <c r="AR25" s="60">
        <f>'HEM Table'!C44</f>
        <v>60000</v>
      </c>
      <c r="AS25" s="60">
        <f>'HEM Table'!C53</f>
        <v>70758.478110000171</v>
      </c>
      <c r="AT25" s="60">
        <f>'HEM Table'!C62</f>
        <v>36000</v>
      </c>
      <c r="AU25" s="60">
        <f>IF($AE$3=1,AQ25,0)</f>
        <v>0</v>
      </c>
      <c r="AV25" s="60">
        <f t="shared" ref="AV25:AV26" si="214">IF($AF$3=1,AR25,0)</f>
        <v>60000</v>
      </c>
      <c r="AW25" s="60">
        <f t="shared" ref="AW25:AW26" si="215">IF($AG$3=1,AS25,0)</f>
        <v>0</v>
      </c>
      <c r="AX25" s="60">
        <f t="shared" ref="AX25:AX26" si="216">IF($AH$3=1,AT25,0)</f>
        <v>0</v>
      </c>
      <c r="AY25" s="60">
        <f>IF($AI$3=0,0,'HEM Table'!K35)</f>
        <v>0</v>
      </c>
      <c r="AZ25" s="60">
        <f>IF($AJ$3=0,0,'HEM Table'!K44)</f>
        <v>0</v>
      </c>
      <c r="BA25" s="60">
        <f>IF($AK$3=0,0,'HEM Table'!K53)</f>
        <v>0</v>
      </c>
      <c r="BB25" s="60">
        <f>IF($AL$3=0,0,'HEM Table'!K62)</f>
        <v>0</v>
      </c>
      <c r="BC25" s="60">
        <f>IF($AM$3=0,0,'HEM Table'!C71)</f>
        <v>0</v>
      </c>
      <c r="BD25" s="60">
        <f>IF($AN$3=0,0,'HEM Table'!K71)</f>
        <v>3463.529491250606</v>
      </c>
      <c r="BE25" s="60">
        <f>SUM(AU25:BD25)</f>
        <v>63463.529491250607</v>
      </c>
      <c r="BG25" s="60">
        <f>'HEM Table'!D35</f>
        <v>4786.3575831537146</v>
      </c>
      <c r="BH25" s="60">
        <f>'HEM Table'!D44</f>
        <v>60000</v>
      </c>
      <c r="BI25" s="60">
        <f>'HEM Table'!D53</f>
        <v>70758.478110000171</v>
      </c>
      <c r="BJ25" s="60">
        <f>'HEM Table'!D62</f>
        <v>36000</v>
      </c>
      <c r="BK25" s="60">
        <f>IF($AE$3=1,BG25,0)</f>
        <v>0</v>
      </c>
      <c r="BL25" s="60">
        <f t="shared" ref="BL25" si="217">IF($AF$3=1,BH25,0)</f>
        <v>60000</v>
      </c>
      <c r="BM25" s="60">
        <f t="shared" ref="BM25" si="218">IF($AG$3=1,BI25,0)</f>
        <v>0</v>
      </c>
      <c r="BN25" s="60">
        <f t="shared" ref="BN25" si="219">IF($AH$3=1,BJ25,0)</f>
        <v>0</v>
      </c>
      <c r="BO25" s="60">
        <f>IF($AI$3=0,0,'HEM Table'!L35)</f>
        <v>0</v>
      </c>
      <c r="BP25" s="60">
        <f>IF($AJ$3=0,0,'HEM Table'!L44)</f>
        <v>0</v>
      </c>
      <c r="BQ25" s="60">
        <f>IF($AK$3=0,0,'HEM Table'!L53)</f>
        <v>0</v>
      </c>
      <c r="BR25" s="60">
        <f>IF($AL$3=0,0,'HEM Table'!L62)</f>
        <v>0</v>
      </c>
      <c r="BS25" s="60">
        <f>IF($AM$3=0,0,'HEM Table'!D71)</f>
        <v>0</v>
      </c>
      <c r="BT25" s="60">
        <f>IF($AN$3=0,0,'HEM Table'!L71)</f>
        <v>3463.529491250606</v>
      </c>
      <c r="BU25" s="60">
        <f>SUM(BK25:BT25)</f>
        <v>63463.529491250607</v>
      </c>
      <c r="BW25" s="60">
        <f>'HEM Table'!E35</f>
        <v>4786.3575831537146</v>
      </c>
      <c r="BX25" s="60">
        <f>'HEM Table'!E44</f>
        <v>60000</v>
      </c>
      <c r="BY25" s="60">
        <f>'HEM Table'!E53</f>
        <v>70758.478110000171</v>
      </c>
      <c r="BZ25" s="60">
        <f>'HEM Table'!E62</f>
        <v>36000</v>
      </c>
      <c r="CA25" s="60">
        <f>IF($AE$3=1,BW25,0)</f>
        <v>0</v>
      </c>
      <c r="CB25" s="60">
        <f t="shared" ref="CB25" si="220">IF($AF$3=1,BX25,0)</f>
        <v>60000</v>
      </c>
      <c r="CC25" s="60">
        <f t="shared" ref="CC25" si="221">IF($AG$3=1,BY25,0)</f>
        <v>0</v>
      </c>
      <c r="CD25" s="60">
        <f t="shared" ref="CD25" si="222">IF($AH$3=1,BZ25,0)</f>
        <v>0</v>
      </c>
      <c r="CE25" s="60">
        <f>IF($AI$3=0,0,'HEM Table'!M35)</f>
        <v>0</v>
      </c>
      <c r="CF25" s="60">
        <f>IF($AJ$3=0,0,'HEM Table'!M44)</f>
        <v>0</v>
      </c>
      <c r="CG25" s="60">
        <f>IF($AK$3=0,0,'HEM Table'!M53)</f>
        <v>0</v>
      </c>
      <c r="CH25" s="60">
        <f>IF($AL$3=0,0,'HEM Table'!M62)</f>
        <v>0</v>
      </c>
      <c r="CI25" s="60">
        <f>IF($AM$3=0,0,'HEM Table'!E71)</f>
        <v>0</v>
      </c>
      <c r="CJ25" s="60">
        <f>IF($AN$3=0,0,'HEM Table'!M71)</f>
        <v>3463.529491250606</v>
      </c>
      <c r="CK25" s="60">
        <f>SUM(CA25:CJ25)</f>
        <v>63463.529491250607</v>
      </c>
      <c r="CM25" s="60">
        <f>'HEM Table'!F35</f>
        <v>4786.3575831537146</v>
      </c>
      <c r="CN25" s="60">
        <f>'HEM Table'!F44</f>
        <v>60000</v>
      </c>
      <c r="CO25" s="60">
        <f>'HEM Table'!F53</f>
        <v>70758.478110000171</v>
      </c>
      <c r="CP25" s="60">
        <f>'HEM Table'!F62</f>
        <v>36000</v>
      </c>
      <c r="CQ25" s="60">
        <f>IF($AE$3=1,CM25,0)</f>
        <v>0</v>
      </c>
      <c r="CR25" s="60">
        <f t="shared" ref="CR25:CR26" si="223">IF($AF$3=1,CN25,0)</f>
        <v>60000</v>
      </c>
      <c r="CS25" s="60">
        <f t="shared" ref="CS25:CS26" si="224">IF($AG$3=1,CO25,0)</f>
        <v>0</v>
      </c>
      <c r="CT25" s="60">
        <f t="shared" ref="CT25:CT26" si="225">IF($AH$3=1,CP25,0)</f>
        <v>0</v>
      </c>
      <c r="CU25" s="60">
        <f>IF($AI$3=0,0,'HEM Table'!N35)</f>
        <v>0</v>
      </c>
      <c r="CV25" s="60">
        <f>IF($AJ$3=0,0,'HEM Table'!N44)</f>
        <v>0</v>
      </c>
      <c r="CW25" s="60">
        <f>IF($AK$3=0,0,'HEM Table'!N53)</f>
        <v>0</v>
      </c>
      <c r="CX25" s="60">
        <f>IF($AL$3=0,0,'HEM Table'!N62)</f>
        <v>0</v>
      </c>
      <c r="CY25" s="60">
        <f>IF($AM$3=0,0,'HEM Table'!F71)</f>
        <v>0</v>
      </c>
      <c r="CZ25" s="60">
        <f>IF($AN$3=0,0,'HEM Table'!N71)</f>
        <v>3463.529491250606</v>
      </c>
      <c r="DA25" s="60">
        <f>SUM(CQ25:CZ25)</f>
        <v>63463.529491250607</v>
      </c>
      <c r="DC25" s="60">
        <f>'HEM Table'!G35</f>
        <v>4786.3575831537146</v>
      </c>
      <c r="DD25" s="60">
        <f>'HEM Table'!G44</f>
        <v>60000</v>
      </c>
      <c r="DE25" s="60">
        <f>'HEM Table'!G53</f>
        <v>70758.478110000171</v>
      </c>
      <c r="DF25" s="60">
        <f>'HEM Table'!G62</f>
        <v>36000</v>
      </c>
      <c r="DG25" s="60">
        <f>IF($AE$3=1,DC25,0)</f>
        <v>0</v>
      </c>
      <c r="DH25" s="60">
        <f t="shared" ref="DH25:DH26" si="226">IF($AF$3=1,DD25,0)</f>
        <v>60000</v>
      </c>
      <c r="DI25" s="60">
        <f t="shared" ref="DI25:DI26" si="227">IF($AG$3=1,DE25,0)</f>
        <v>0</v>
      </c>
      <c r="DJ25" s="60">
        <f t="shared" ref="DJ25:DJ26" si="228">IF($AH$3=1,DF25,0)</f>
        <v>0</v>
      </c>
      <c r="DK25" s="60">
        <f>IF($AI$3=0,0,'HEM Table'!O35)</f>
        <v>0</v>
      </c>
      <c r="DL25" s="60">
        <f>IF($AJ$3=0,0,'HEM Table'!O44)</f>
        <v>0</v>
      </c>
      <c r="DM25" s="60">
        <f>IF($AK$3=0,0,'HEM Table'!O53)</f>
        <v>0</v>
      </c>
      <c r="DN25" s="60">
        <f>IF($AL$3=0,0,'HEM Table'!O62)</f>
        <v>0</v>
      </c>
      <c r="DO25" s="60">
        <f>IF($AM$3=0,0,'HEM Table'!G71)</f>
        <v>0</v>
      </c>
      <c r="DP25" s="60">
        <f>IF($AN$3=0,0,'HEM Table'!O71)</f>
        <v>3463.529491250606</v>
      </c>
      <c r="DQ25" s="60">
        <f>SUM(DG25:DP25)</f>
        <v>63463.529491250607</v>
      </c>
      <c r="DR25" s="63"/>
    </row>
    <row r="26" spans="1:122" x14ac:dyDescent="0.3">
      <c r="A26" s="123" t="s">
        <v>142</v>
      </c>
      <c r="B26" s="181"/>
      <c r="C26" s="181"/>
      <c r="D26" s="181"/>
      <c r="E26" s="181"/>
      <c r="F26" s="181"/>
      <c r="G26" s="181"/>
      <c r="H26" s="181"/>
      <c r="I26" s="184"/>
      <c r="J26" s="79"/>
      <c r="K26" s="79"/>
      <c r="L26" s="79"/>
      <c r="M26" s="79"/>
      <c r="N26" s="79"/>
      <c r="O26" s="79"/>
      <c r="P26" s="79"/>
      <c r="Q26" s="79"/>
      <c r="Z26" s="75" t="s">
        <v>105</v>
      </c>
      <c r="AA26" s="60">
        <f>$B$84*12</f>
        <v>60000</v>
      </c>
      <c r="AB26" s="60">
        <f>$C$84*12</f>
        <v>60000</v>
      </c>
      <c r="AC26" s="60">
        <f>$E$84*12</f>
        <v>36000</v>
      </c>
      <c r="AD26" s="60">
        <f>$G$84*12</f>
        <v>36000</v>
      </c>
      <c r="AE26" s="60">
        <f>IF($AE$3=1,AA26,0)</f>
        <v>0</v>
      </c>
      <c r="AF26" s="60">
        <f>IF($AF$3=1,AB26,0)</f>
        <v>60000</v>
      </c>
      <c r="AG26" s="60">
        <f>IF($AG$3=1,AC26,0)</f>
        <v>0</v>
      </c>
      <c r="AH26" s="60">
        <f>IF($AH$3=1,AD26,0)</f>
        <v>0</v>
      </c>
      <c r="AI26" s="60">
        <f>IF($AI$3=0,0,AA26+AB26)</f>
        <v>0</v>
      </c>
      <c r="AJ26" s="60">
        <f>IF($AJ$3=0,0,AA26+AC26)</f>
        <v>0</v>
      </c>
      <c r="AK26" s="60">
        <f>IF($AK$3=0,0,AA26+AD26)</f>
        <v>0</v>
      </c>
      <c r="AL26" s="60">
        <f>IF($AL$3=0,0,AB26+AC26)</f>
        <v>0</v>
      </c>
      <c r="AM26" s="60">
        <f>IF($AM$3=0,0,AB26+AD26)</f>
        <v>0</v>
      </c>
      <c r="AN26" s="60">
        <f>IF($AN$3=0,0,AC26+AD26)</f>
        <v>72000</v>
      </c>
      <c r="AO26" s="61">
        <f>SUM(AE26:AN26)+$I$88</f>
        <v>132000</v>
      </c>
      <c r="AP26" s="62"/>
      <c r="AQ26" s="60">
        <f>$B$84*12</f>
        <v>60000</v>
      </c>
      <c r="AR26" s="60">
        <f>$C$84*12</f>
        <v>60000</v>
      </c>
      <c r="AS26" s="60">
        <f>$E$84*12</f>
        <v>36000</v>
      </c>
      <c r="AT26" s="60">
        <f>$G$84*12</f>
        <v>36000</v>
      </c>
      <c r="AU26" s="60">
        <f>IF($AE$3=1,AQ26,0)</f>
        <v>0</v>
      </c>
      <c r="AV26" s="60">
        <f t="shared" si="214"/>
        <v>60000</v>
      </c>
      <c r="AW26" s="60">
        <f t="shared" si="215"/>
        <v>0</v>
      </c>
      <c r="AX26" s="60">
        <f t="shared" si="216"/>
        <v>0</v>
      </c>
      <c r="AY26" s="60">
        <f>IF($AI$3=0,0,AQ26+AR26)</f>
        <v>0</v>
      </c>
      <c r="AZ26" s="60">
        <f>IF($AJ$3=0,0,AQ26+AS26)</f>
        <v>0</v>
      </c>
      <c r="BA26" s="60">
        <f>IF($AK$3=0,0,AQ26+AT26)</f>
        <v>0</v>
      </c>
      <c r="BB26" s="60">
        <f>IF($AL$3=0,0,AR26+AS26)</f>
        <v>0</v>
      </c>
      <c r="BC26" s="60">
        <f>IF($AM$3=0,0,AR26+AT26)</f>
        <v>0</v>
      </c>
      <c r="BD26" s="60">
        <f>IF($AN$3=0,0,AS26+AT26)</f>
        <v>72000</v>
      </c>
      <c r="BE26" s="61">
        <f>SUM(AU26:BD26)+$I$88</f>
        <v>132000</v>
      </c>
      <c r="BG26" s="60">
        <f>$B$84*12</f>
        <v>60000</v>
      </c>
      <c r="BH26" s="60">
        <f>$C$84*12</f>
        <v>60000</v>
      </c>
      <c r="BI26" s="60">
        <f>$E$84*12</f>
        <v>36000</v>
      </c>
      <c r="BJ26" s="60">
        <f>$G$84*12</f>
        <v>36000</v>
      </c>
      <c r="BK26" s="60">
        <f>IF($AE$3=1,BG26,0)</f>
        <v>0</v>
      </c>
      <c r="BL26" s="60">
        <f>IF($AF$3=1,BH26,0)</f>
        <v>60000</v>
      </c>
      <c r="BM26" s="60">
        <f>IF($AG$3=1,BI26,0)</f>
        <v>0</v>
      </c>
      <c r="BN26" s="60">
        <f>IF($AH$3=1,BJ26,0)</f>
        <v>0</v>
      </c>
      <c r="BO26" s="60">
        <f>IF($AI$3=0,0,BG26+BH26)</f>
        <v>0</v>
      </c>
      <c r="BP26" s="60">
        <f>IF($AJ$3=0,0,BG26+BI26)</f>
        <v>0</v>
      </c>
      <c r="BQ26" s="60">
        <f>IF($AK$3=0,0,BG26+BJ26)</f>
        <v>0</v>
      </c>
      <c r="BR26" s="60">
        <f>IF($AL$3=0,0,BH26+BI26)</f>
        <v>0</v>
      </c>
      <c r="BS26" s="60">
        <f>IF($AM$3=0,0,BH26+BJ26)</f>
        <v>0</v>
      </c>
      <c r="BT26" s="60">
        <f>IF($AN$3=0,0,BI26+BJ26)</f>
        <v>72000</v>
      </c>
      <c r="BU26" s="61">
        <f>SUM(BK26:BT26)+$I$88</f>
        <v>132000</v>
      </c>
      <c r="BW26" s="60">
        <f>$B$84*12</f>
        <v>60000</v>
      </c>
      <c r="BX26" s="60">
        <f>$C$84*12</f>
        <v>60000</v>
      </c>
      <c r="BY26" s="60">
        <f>$E$84*12</f>
        <v>36000</v>
      </c>
      <c r="BZ26" s="60">
        <f>$G$84*12</f>
        <v>36000</v>
      </c>
      <c r="CA26" s="60">
        <f>IF($AE$3=1,BW26,0)</f>
        <v>0</v>
      </c>
      <c r="CB26" s="60">
        <f>IF($AF$3=1,BX26,0)</f>
        <v>60000</v>
      </c>
      <c r="CC26" s="60">
        <f>IF($AG$3=1,BY26,0)</f>
        <v>0</v>
      </c>
      <c r="CD26" s="60">
        <f>IF($AH$3=1,BZ26,0)</f>
        <v>0</v>
      </c>
      <c r="CE26" s="60">
        <f>IF($AI$3=0,0,BW26+BX26)</f>
        <v>0</v>
      </c>
      <c r="CF26" s="60">
        <f>IF($AJ$3=0,0,BW26+BY26)</f>
        <v>0</v>
      </c>
      <c r="CG26" s="60">
        <f>IF($AK$3=0,0,BW26+BZ26)</f>
        <v>0</v>
      </c>
      <c r="CH26" s="60">
        <f>IF($AL$3=0,0,BX26+BY26)</f>
        <v>0</v>
      </c>
      <c r="CI26" s="60">
        <f>IF($AM$3=0,0,BX26+BZ26)</f>
        <v>0</v>
      </c>
      <c r="CJ26" s="60">
        <f>IF($AN$3=0,0,BY26+BZ26)</f>
        <v>72000</v>
      </c>
      <c r="CK26" s="61">
        <f>SUM(CA26:CJ26)+$I$88</f>
        <v>132000</v>
      </c>
      <c r="CM26" s="60">
        <f>$B$84*12</f>
        <v>60000</v>
      </c>
      <c r="CN26" s="60">
        <f>$C$84*12</f>
        <v>60000</v>
      </c>
      <c r="CO26" s="60">
        <f>$E$84*12</f>
        <v>36000</v>
      </c>
      <c r="CP26" s="60">
        <f>$G$84*12</f>
        <v>36000</v>
      </c>
      <c r="CQ26" s="60">
        <f>IF($AE$3=1,CM26,0)</f>
        <v>0</v>
      </c>
      <c r="CR26" s="60">
        <f t="shared" si="223"/>
        <v>60000</v>
      </c>
      <c r="CS26" s="60">
        <f t="shared" si="224"/>
        <v>0</v>
      </c>
      <c r="CT26" s="60">
        <f t="shared" si="225"/>
        <v>0</v>
      </c>
      <c r="CU26" s="60">
        <f>IF($AI$3=0,0,CM26+CN26)</f>
        <v>0</v>
      </c>
      <c r="CV26" s="60">
        <f>IF($AJ$3=0,0,CM26+CO26)</f>
        <v>0</v>
      </c>
      <c r="CW26" s="60">
        <f>IF($AK$3=0,0,CM26+CP26)</f>
        <v>0</v>
      </c>
      <c r="CX26" s="60">
        <f>IF($AL$3=0,0,CN26+CO26)</f>
        <v>0</v>
      </c>
      <c r="CY26" s="60">
        <f>IF($AM$3=0,0,CN26+CP26)</f>
        <v>0</v>
      </c>
      <c r="CZ26" s="60">
        <f>IF($AN$3=0,0,CO26+CP26)</f>
        <v>72000</v>
      </c>
      <c r="DA26" s="61">
        <f>SUM(CQ26:CZ26)+$I$88</f>
        <v>132000</v>
      </c>
      <c r="DC26" s="60">
        <f>$B$84*12</f>
        <v>60000</v>
      </c>
      <c r="DD26" s="60">
        <f>$C$84*12</f>
        <v>60000</v>
      </c>
      <c r="DE26" s="60">
        <f>$E$84*12</f>
        <v>36000</v>
      </c>
      <c r="DF26" s="60">
        <f>$G$84*12</f>
        <v>36000</v>
      </c>
      <c r="DG26" s="60">
        <f>IF($AE$3=1,DC26,0)</f>
        <v>0</v>
      </c>
      <c r="DH26" s="60">
        <f t="shared" si="226"/>
        <v>60000</v>
      </c>
      <c r="DI26" s="60">
        <f t="shared" si="227"/>
        <v>0</v>
      </c>
      <c r="DJ26" s="60">
        <f t="shared" si="228"/>
        <v>0</v>
      </c>
      <c r="DK26" s="60">
        <f>IF($AI$3=0,0,DC26+DD26)</f>
        <v>0</v>
      </c>
      <c r="DL26" s="60">
        <f>IF($AJ$3=0,0,DC26+DE26)</f>
        <v>0</v>
      </c>
      <c r="DM26" s="60">
        <f>IF($AK$3=0,0,DC26+DF26)</f>
        <v>0</v>
      </c>
      <c r="DN26" s="60">
        <f>IF($AL$3=0,0,DD26+DE26)</f>
        <v>0</v>
      </c>
      <c r="DO26" s="60">
        <f>IF($AM$3=0,0,DD26+DF26)</f>
        <v>0</v>
      </c>
      <c r="DP26" s="60">
        <f>IF($AN$3=0,0,DE26+DF26)</f>
        <v>72000</v>
      </c>
      <c r="DQ26" s="61">
        <f>SUM(DG26:DP26)+$I$88</f>
        <v>132000</v>
      </c>
      <c r="DR26" s="63"/>
    </row>
    <row r="27" spans="1:122" ht="15" thickBot="1" x14ac:dyDescent="0.35">
      <c r="A27" s="185" t="s">
        <v>7</v>
      </c>
      <c r="B27" s="186"/>
      <c r="C27" s="191">
        <f>SUM(B22:$B$26)</f>
        <v>1100000</v>
      </c>
      <c r="D27" s="191"/>
      <c r="E27" s="192" t="s">
        <v>6</v>
      </c>
      <c r="F27" s="192"/>
      <c r="G27" s="187">
        <f>IFERROR(($G$18/$C$27),0)</f>
        <v>0.54545454545454541</v>
      </c>
      <c r="H27" s="187"/>
      <c r="I27" s="188"/>
      <c r="J27" s="79"/>
      <c r="K27" s="79"/>
      <c r="L27" s="79"/>
      <c r="M27" s="79"/>
      <c r="N27" s="79"/>
      <c r="O27" s="79"/>
      <c r="P27" s="79"/>
      <c r="Q27" s="79"/>
      <c r="Z27" s="80" t="s">
        <v>66</v>
      </c>
      <c r="AA27" s="60">
        <f t="shared" ref="AA27:AO27" si="229">IF(AA$25&gt;AA$26,AA$25,AA$26)</f>
        <v>60000</v>
      </c>
      <c r="AB27" s="60">
        <f t="shared" si="229"/>
        <v>60000</v>
      </c>
      <c r="AC27" s="60">
        <f t="shared" si="229"/>
        <v>70758.478110000171</v>
      </c>
      <c r="AD27" s="60">
        <f t="shared" si="229"/>
        <v>36000</v>
      </c>
      <c r="AE27" s="60">
        <f t="shared" si="229"/>
        <v>0</v>
      </c>
      <c r="AF27" s="60">
        <f t="shared" si="229"/>
        <v>60000</v>
      </c>
      <c r="AG27" s="60">
        <f t="shared" si="229"/>
        <v>0</v>
      </c>
      <c r="AH27" s="60">
        <f t="shared" si="229"/>
        <v>0</v>
      </c>
      <c r="AI27" s="60">
        <f t="shared" si="229"/>
        <v>0</v>
      </c>
      <c r="AJ27" s="60">
        <f t="shared" si="229"/>
        <v>0</v>
      </c>
      <c r="AK27" s="60">
        <f t="shared" si="229"/>
        <v>0</v>
      </c>
      <c r="AL27" s="60">
        <f t="shared" si="229"/>
        <v>0</v>
      </c>
      <c r="AM27" s="60">
        <f t="shared" si="229"/>
        <v>0</v>
      </c>
      <c r="AN27" s="60">
        <f t="shared" si="229"/>
        <v>72000</v>
      </c>
      <c r="AO27" s="61">
        <f t="shared" si="229"/>
        <v>132000</v>
      </c>
      <c r="AQ27" s="60">
        <f t="shared" ref="AQ27:BE27" si="230">IF(AQ$25&gt;AQ$26,AQ$25,AQ$26)</f>
        <v>60000</v>
      </c>
      <c r="AR27" s="60">
        <f t="shared" si="230"/>
        <v>60000</v>
      </c>
      <c r="AS27" s="60">
        <f t="shared" si="230"/>
        <v>70758.478110000171</v>
      </c>
      <c r="AT27" s="60">
        <f t="shared" si="230"/>
        <v>36000</v>
      </c>
      <c r="AU27" s="60">
        <f t="shared" si="230"/>
        <v>0</v>
      </c>
      <c r="AV27" s="60">
        <f t="shared" si="230"/>
        <v>60000</v>
      </c>
      <c r="AW27" s="60">
        <f t="shared" si="230"/>
        <v>0</v>
      </c>
      <c r="AX27" s="60">
        <f t="shared" si="230"/>
        <v>0</v>
      </c>
      <c r="AY27" s="60">
        <f t="shared" si="230"/>
        <v>0</v>
      </c>
      <c r="AZ27" s="60">
        <f t="shared" si="230"/>
        <v>0</v>
      </c>
      <c r="BA27" s="60">
        <f t="shared" si="230"/>
        <v>0</v>
      </c>
      <c r="BB27" s="60">
        <f t="shared" si="230"/>
        <v>0</v>
      </c>
      <c r="BC27" s="60">
        <f t="shared" si="230"/>
        <v>0</v>
      </c>
      <c r="BD27" s="60">
        <f t="shared" si="230"/>
        <v>72000</v>
      </c>
      <c r="BE27" s="60">
        <f t="shared" si="230"/>
        <v>132000</v>
      </c>
      <c r="BG27" s="60">
        <f t="shared" ref="BG27:BU27" si="231">IF(BG$25&gt;BG$26,BG$25,BG$26)</f>
        <v>60000</v>
      </c>
      <c r="BH27" s="60">
        <f t="shared" si="231"/>
        <v>60000</v>
      </c>
      <c r="BI27" s="60">
        <f t="shared" si="231"/>
        <v>70758.478110000171</v>
      </c>
      <c r="BJ27" s="60">
        <f t="shared" si="231"/>
        <v>36000</v>
      </c>
      <c r="BK27" s="60">
        <f t="shared" si="231"/>
        <v>0</v>
      </c>
      <c r="BL27" s="60">
        <f t="shared" si="231"/>
        <v>60000</v>
      </c>
      <c r="BM27" s="60">
        <f t="shared" si="231"/>
        <v>0</v>
      </c>
      <c r="BN27" s="60">
        <f t="shared" si="231"/>
        <v>0</v>
      </c>
      <c r="BO27" s="60">
        <f t="shared" si="231"/>
        <v>0</v>
      </c>
      <c r="BP27" s="60">
        <f t="shared" si="231"/>
        <v>0</v>
      </c>
      <c r="BQ27" s="60">
        <f t="shared" si="231"/>
        <v>0</v>
      </c>
      <c r="BR27" s="60">
        <f t="shared" si="231"/>
        <v>0</v>
      </c>
      <c r="BS27" s="60">
        <f t="shared" si="231"/>
        <v>0</v>
      </c>
      <c r="BT27" s="60">
        <f t="shared" si="231"/>
        <v>72000</v>
      </c>
      <c r="BU27" s="60">
        <f t="shared" si="231"/>
        <v>132000</v>
      </c>
      <c r="BW27" s="60">
        <f t="shared" ref="BW27:CK27" si="232">IF(BW$25&gt;BW$26,BW$25,BW$26)</f>
        <v>60000</v>
      </c>
      <c r="BX27" s="60">
        <f t="shared" si="232"/>
        <v>60000</v>
      </c>
      <c r="BY27" s="60">
        <f t="shared" si="232"/>
        <v>70758.478110000171</v>
      </c>
      <c r="BZ27" s="60">
        <f t="shared" si="232"/>
        <v>36000</v>
      </c>
      <c r="CA27" s="60">
        <f t="shared" si="232"/>
        <v>0</v>
      </c>
      <c r="CB27" s="60">
        <f t="shared" si="232"/>
        <v>60000</v>
      </c>
      <c r="CC27" s="60">
        <f t="shared" si="232"/>
        <v>0</v>
      </c>
      <c r="CD27" s="60">
        <f t="shared" si="232"/>
        <v>0</v>
      </c>
      <c r="CE27" s="60">
        <f t="shared" si="232"/>
        <v>0</v>
      </c>
      <c r="CF27" s="60">
        <f t="shared" si="232"/>
        <v>0</v>
      </c>
      <c r="CG27" s="60">
        <f t="shared" si="232"/>
        <v>0</v>
      </c>
      <c r="CH27" s="60">
        <f t="shared" si="232"/>
        <v>0</v>
      </c>
      <c r="CI27" s="60">
        <f t="shared" si="232"/>
        <v>0</v>
      </c>
      <c r="CJ27" s="60">
        <f t="shared" si="232"/>
        <v>72000</v>
      </c>
      <c r="CK27" s="60">
        <f t="shared" si="232"/>
        <v>132000</v>
      </c>
      <c r="CM27" s="60">
        <f t="shared" ref="CM27:DA27" si="233">IF(CM$25&gt;CM$26,CM$25,CM$26)</f>
        <v>60000</v>
      </c>
      <c r="CN27" s="60">
        <f t="shared" si="233"/>
        <v>60000</v>
      </c>
      <c r="CO27" s="60">
        <f t="shared" si="233"/>
        <v>70758.478110000171</v>
      </c>
      <c r="CP27" s="60">
        <f t="shared" si="233"/>
        <v>36000</v>
      </c>
      <c r="CQ27" s="60">
        <f t="shared" si="233"/>
        <v>0</v>
      </c>
      <c r="CR27" s="60">
        <f t="shared" si="233"/>
        <v>60000</v>
      </c>
      <c r="CS27" s="60">
        <f t="shared" si="233"/>
        <v>0</v>
      </c>
      <c r="CT27" s="60">
        <f t="shared" si="233"/>
        <v>0</v>
      </c>
      <c r="CU27" s="60">
        <f t="shared" si="233"/>
        <v>0</v>
      </c>
      <c r="CV27" s="60">
        <f t="shared" si="233"/>
        <v>0</v>
      </c>
      <c r="CW27" s="60">
        <f t="shared" si="233"/>
        <v>0</v>
      </c>
      <c r="CX27" s="60">
        <f t="shared" si="233"/>
        <v>0</v>
      </c>
      <c r="CY27" s="60">
        <f t="shared" si="233"/>
        <v>0</v>
      </c>
      <c r="CZ27" s="60">
        <f t="shared" si="233"/>
        <v>72000</v>
      </c>
      <c r="DA27" s="60">
        <f t="shared" si="233"/>
        <v>132000</v>
      </c>
      <c r="DC27" s="60">
        <f t="shared" ref="DC27:DQ27" si="234">IF(DC$25&gt;DC$26,DC$25,DC$26)</f>
        <v>60000</v>
      </c>
      <c r="DD27" s="60">
        <f t="shared" si="234"/>
        <v>60000</v>
      </c>
      <c r="DE27" s="60">
        <f t="shared" si="234"/>
        <v>70758.478110000171</v>
      </c>
      <c r="DF27" s="60">
        <f t="shared" si="234"/>
        <v>36000</v>
      </c>
      <c r="DG27" s="60">
        <f t="shared" si="234"/>
        <v>0</v>
      </c>
      <c r="DH27" s="60">
        <f t="shared" si="234"/>
        <v>60000</v>
      </c>
      <c r="DI27" s="60">
        <f t="shared" si="234"/>
        <v>0</v>
      </c>
      <c r="DJ27" s="60">
        <f t="shared" si="234"/>
        <v>0</v>
      </c>
      <c r="DK27" s="60">
        <f t="shared" si="234"/>
        <v>0</v>
      </c>
      <c r="DL27" s="60">
        <f t="shared" si="234"/>
        <v>0</v>
      </c>
      <c r="DM27" s="60">
        <f t="shared" si="234"/>
        <v>0</v>
      </c>
      <c r="DN27" s="60">
        <f t="shared" si="234"/>
        <v>0</v>
      </c>
      <c r="DO27" s="60">
        <f t="shared" si="234"/>
        <v>0</v>
      </c>
      <c r="DP27" s="60">
        <f t="shared" si="234"/>
        <v>72000</v>
      </c>
      <c r="DQ27" s="60">
        <f t="shared" si="234"/>
        <v>132000</v>
      </c>
      <c r="DR27" s="63"/>
    </row>
    <row r="28" spans="1:122" ht="15" thickBot="1" x14ac:dyDescent="0.35">
      <c r="A28" s="193"/>
      <c r="B28" s="193"/>
      <c r="C28" s="193"/>
      <c r="D28" s="193"/>
      <c r="E28" s="193"/>
      <c r="F28" s="193"/>
      <c r="G28" s="193"/>
      <c r="H28" s="193"/>
      <c r="I28" s="193"/>
      <c r="J28" s="81"/>
      <c r="K28" s="81"/>
      <c r="L28" s="81"/>
      <c r="M28" s="81"/>
      <c r="N28" s="81"/>
      <c r="O28" s="81"/>
      <c r="P28" s="81"/>
      <c r="Q28" s="81"/>
      <c r="X28" s="63"/>
      <c r="Y28" s="82"/>
      <c r="Z28" s="75" t="s">
        <v>60</v>
      </c>
      <c r="AA28" s="60">
        <f t="shared" ref="AA28:AO28" si="235">AA$24-AA$27</f>
        <v>2685990.1265799999</v>
      </c>
      <c r="AB28" s="60">
        <f t="shared" si="235"/>
        <v>-8124.4908339999965</v>
      </c>
      <c r="AC28" s="60">
        <f t="shared" si="235"/>
        <v>396093.20292199985</v>
      </c>
      <c r="AD28" s="60">
        <f t="shared" si="235"/>
        <v>-4844.9576239999988</v>
      </c>
      <c r="AE28" s="60">
        <f t="shared" si="235"/>
        <v>0</v>
      </c>
      <c r="AF28" s="60">
        <f t="shared" si="235"/>
        <v>-8124.4908339999965</v>
      </c>
      <c r="AG28" s="60">
        <f t="shared" si="235"/>
        <v>0</v>
      </c>
      <c r="AH28" s="60">
        <f t="shared" si="235"/>
        <v>0</v>
      </c>
      <c r="AI28" s="60">
        <f t="shared" si="235"/>
        <v>0</v>
      </c>
      <c r="AJ28" s="60">
        <f t="shared" si="235"/>
        <v>0</v>
      </c>
      <c r="AK28" s="60">
        <f t="shared" si="235"/>
        <v>0</v>
      </c>
      <c r="AL28" s="60">
        <f t="shared" si="235"/>
        <v>0</v>
      </c>
      <c r="AM28" s="60">
        <f t="shared" si="235"/>
        <v>0</v>
      </c>
      <c r="AN28" s="60">
        <f t="shared" si="235"/>
        <v>426006.72340800002</v>
      </c>
      <c r="AO28" s="61">
        <f t="shared" si="235"/>
        <v>417882.23257400002</v>
      </c>
      <c r="AQ28" s="60">
        <f t="shared" ref="AQ28:BE28" si="236">AQ$24-AQ$27</f>
        <v>2685990.1265799999</v>
      </c>
      <c r="AR28" s="60">
        <f t="shared" si="236"/>
        <v>-8124.4908339999965</v>
      </c>
      <c r="AS28" s="60">
        <f t="shared" si="236"/>
        <v>396093.20292199985</v>
      </c>
      <c r="AT28" s="60">
        <f t="shared" si="236"/>
        <v>-4844.9576239999988</v>
      </c>
      <c r="AU28" s="60">
        <f t="shared" si="236"/>
        <v>0</v>
      </c>
      <c r="AV28" s="60">
        <f t="shared" si="236"/>
        <v>-8124.4908339999965</v>
      </c>
      <c r="AW28" s="60">
        <f t="shared" si="236"/>
        <v>0</v>
      </c>
      <c r="AX28" s="60">
        <f t="shared" si="236"/>
        <v>0</v>
      </c>
      <c r="AY28" s="60">
        <f t="shared" si="236"/>
        <v>0</v>
      </c>
      <c r="AZ28" s="60">
        <f t="shared" si="236"/>
        <v>0</v>
      </c>
      <c r="BA28" s="60">
        <f t="shared" si="236"/>
        <v>0</v>
      </c>
      <c r="BB28" s="60">
        <f t="shared" si="236"/>
        <v>0</v>
      </c>
      <c r="BC28" s="60">
        <f t="shared" si="236"/>
        <v>0</v>
      </c>
      <c r="BD28" s="60">
        <f t="shared" si="236"/>
        <v>426006.72340800002</v>
      </c>
      <c r="BE28" s="60">
        <f t="shared" si="236"/>
        <v>417882.23257400002</v>
      </c>
      <c r="BG28" s="60">
        <f t="shared" ref="BG28:BU28" si="237">BG$24-BG$27</f>
        <v>2689287.8395800004</v>
      </c>
      <c r="BH28" s="60">
        <f t="shared" si="237"/>
        <v>-7264.4758339999971</v>
      </c>
      <c r="BI28" s="60">
        <f t="shared" si="237"/>
        <v>397359.26692199975</v>
      </c>
      <c r="BJ28" s="60">
        <f t="shared" si="237"/>
        <v>-2167.0156239999997</v>
      </c>
      <c r="BK28" s="60">
        <f t="shared" si="237"/>
        <v>0</v>
      </c>
      <c r="BL28" s="60">
        <f t="shared" si="237"/>
        <v>-7264.4758339999971</v>
      </c>
      <c r="BM28" s="60">
        <f t="shared" si="237"/>
        <v>0</v>
      </c>
      <c r="BN28" s="60">
        <f t="shared" si="237"/>
        <v>0</v>
      </c>
      <c r="BO28" s="60">
        <f t="shared" si="237"/>
        <v>0</v>
      </c>
      <c r="BP28" s="60">
        <f t="shared" si="237"/>
        <v>0</v>
      </c>
      <c r="BQ28" s="60">
        <f t="shared" si="237"/>
        <v>0</v>
      </c>
      <c r="BR28" s="60">
        <f t="shared" si="237"/>
        <v>0</v>
      </c>
      <c r="BS28" s="60">
        <f t="shared" si="237"/>
        <v>0</v>
      </c>
      <c r="BT28" s="60">
        <f t="shared" si="237"/>
        <v>429950.72940800001</v>
      </c>
      <c r="BU28" s="60">
        <f t="shared" si="237"/>
        <v>422686.25357399997</v>
      </c>
      <c r="BW28" s="60">
        <f t="shared" ref="BW28:CK28" si="238">BW$24-BW$27</f>
        <v>2685990.1265799999</v>
      </c>
      <c r="BX28" s="60">
        <f t="shared" si="238"/>
        <v>-8124.4908339999965</v>
      </c>
      <c r="BY28" s="60">
        <f t="shared" si="238"/>
        <v>396093.20292199985</v>
      </c>
      <c r="BZ28" s="60">
        <f t="shared" si="238"/>
        <v>-4844.9576239999988</v>
      </c>
      <c r="CA28" s="60">
        <f t="shared" si="238"/>
        <v>0</v>
      </c>
      <c r="CB28" s="60">
        <f t="shared" si="238"/>
        <v>-8124.4908339999965</v>
      </c>
      <c r="CC28" s="60">
        <f t="shared" si="238"/>
        <v>0</v>
      </c>
      <c r="CD28" s="60">
        <f t="shared" si="238"/>
        <v>0</v>
      </c>
      <c r="CE28" s="60">
        <f t="shared" si="238"/>
        <v>0</v>
      </c>
      <c r="CF28" s="60">
        <f t="shared" si="238"/>
        <v>0</v>
      </c>
      <c r="CG28" s="60">
        <f t="shared" si="238"/>
        <v>0</v>
      </c>
      <c r="CH28" s="60">
        <f t="shared" si="238"/>
        <v>0</v>
      </c>
      <c r="CI28" s="60">
        <f t="shared" si="238"/>
        <v>0</v>
      </c>
      <c r="CJ28" s="60">
        <f t="shared" si="238"/>
        <v>426006.72340800002</v>
      </c>
      <c r="CK28" s="60">
        <f t="shared" si="238"/>
        <v>417882.23257400002</v>
      </c>
      <c r="CM28" s="60">
        <f t="shared" ref="CM28:DA28" si="239">CM$24-CM$27</f>
        <v>2690936.6960800001</v>
      </c>
      <c r="CN28" s="60">
        <f t="shared" si="239"/>
        <v>-6834.4683340000047</v>
      </c>
      <c r="CO28" s="60">
        <f t="shared" si="239"/>
        <v>397992.29892199987</v>
      </c>
      <c r="CP28" s="60">
        <f t="shared" si="239"/>
        <v>-828.04462400000193</v>
      </c>
      <c r="CQ28" s="60">
        <f t="shared" si="239"/>
        <v>0</v>
      </c>
      <c r="CR28" s="60">
        <f t="shared" si="239"/>
        <v>-6834.4683340000047</v>
      </c>
      <c r="CS28" s="60">
        <f t="shared" si="239"/>
        <v>0</v>
      </c>
      <c r="CT28" s="60">
        <f t="shared" si="239"/>
        <v>0</v>
      </c>
      <c r="CU28" s="60">
        <f t="shared" si="239"/>
        <v>0</v>
      </c>
      <c r="CV28" s="60">
        <f t="shared" si="239"/>
        <v>0</v>
      </c>
      <c r="CW28" s="60">
        <f t="shared" si="239"/>
        <v>0</v>
      </c>
      <c r="CX28" s="60">
        <f t="shared" si="239"/>
        <v>0</v>
      </c>
      <c r="CY28" s="60">
        <f t="shared" si="239"/>
        <v>0</v>
      </c>
      <c r="CZ28" s="60">
        <f t="shared" si="239"/>
        <v>431922.73240799998</v>
      </c>
      <c r="DA28" s="60">
        <f t="shared" si="239"/>
        <v>425088.26407399995</v>
      </c>
      <c r="DC28" s="60">
        <f t="shared" ref="DC28:DQ28" si="240">DC$24-DC$27</f>
        <v>2685990.1265799999</v>
      </c>
      <c r="DD28" s="60">
        <f t="shared" si="240"/>
        <v>-8124.4908339999965</v>
      </c>
      <c r="DE28" s="60">
        <f t="shared" si="240"/>
        <v>396093.20292199985</v>
      </c>
      <c r="DF28" s="60">
        <f t="shared" si="240"/>
        <v>-4844.9576239999988</v>
      </c>
      <c r="DG28" s="60">
        <f t="shared" si="240"/>
        <v>0</v>
      </c>
      <c r="DH28" s="60">
        <f t="shared" si="240"/>
        <v>-8124.4908339999965</v>
      </c>
      <c r="DI28" s="60">
        <f t="shared" si="240"/>
        <v>0</v>
      </c>
      <c r="DJ28" s="60">
        <f t="shared" si="240"/>
        <v>0</v>
      </c>
      <c r="DK28" s="60">
        <f t="shared" si="240"/>
        <v>0</v>
      </c>
      <c r="DL28" s="60">
        <f t="shared" si="240"/>
        <v>0</v>
      </c>
      <c r="DM28" s="60">
        <f t="shared" si="240"/>
        <v>0</v>
      </c>
      <c r="DN28" s="60">
        <f t="shared" si="240"/>
        <v>0</v>
      </c>
      <c r="DO28" s="60">
        <f t="shared" si="240"/>
        <v>0</v>
      </c>
      <c r="DP28" s="60">
        <f t="shared" si="240"/>
        <v>426006.72340800002</v>
      </c>
      <c r="DQ28" s="60">
        <f t="shared" si="240"/>
        <v>417882.23257400002</v>
      </c>
      <c r="DR28" s="63"/>
    </row>
    <row r="29" spans="1:122" x14ac:dyDescent="0.3">
      <c r="A29" s="126" t="s">
        <v>8</v>
      </c>
      <c r="B29" s="127" t="s">
        <v>32</v>
      </c>
      <c r="C29" s="189" t="s">
        <v>33</v>
      </c>
      <c r="D29" s="189"/>
      <c r="E29" s="189" t="s">
        <v>34</v>
      </c>
      <c r="F29" s="189"/>
      <c r="G29" s="189" t="s">
        <v>35</v>
      </c>
      <c r="H29" s="189"/>
      <c r="I29" s="128" t="s">
        <v>14</v>
      </c>
      <c r="J29" s="83"/>
      <c r="K29" s="83"/>
      <c r="L29" s="83"/>
      <c r="M29" s="83"/>
      <c r="N29" s="83"/>
      <c r="O29" s="83"/>
      <c r="P29" s="83"/>
      <c r="Q29" s="83"/>
      <c r="X29" s="82"/>
      <c r="Y29" s="82"/>
      <c r="Z29" s="75" t="s">
        <v>106</v>
      </c>
      <c r="AA29" s="60">
        <f>$I$67</f>
        <v>11337.58898088467</v>
      </c>
      <c r="AB29" s="60">
        <f>$I$67</f>
        <v>11337.58898088467</v>
      </c>
      <c r="AC29" s="60">
        <f>$I$67</f>
        <v>11337.58898088467</v>
      </c>
      <c r="AD29" s="60">
        <f>$I$67</f>
        <v>11337.58898088467</v>
      </c>
      <c r="AE29" s="60">
        <f>IF($AE$3=1,AA29,0)</f>
        <v>0</v>
      </c>
      <c r="AF29" s="60">
        <f>IF($AF$3=1,AB29,0)</f>
        <v>11337.58898088467</v>
      </c>
      <c r="AG29" s="60">
        <f>IF($AG$3=1,AC29,0)</f>
        <v>0</v>
      </c>
      <c r="AH29" s="60">
        <f>IF($AH$3=1,AD29,0)</f>
        <v>0</v>
      </c>
      <c r="AI29" s="60">
        <f>IF($AI$3=0,0,$I$67)</f>
        <v>0</v>
      </c>
      <c r="AJ29" s="60">
        <f>IF($AJ$3=0,0,$I$67)</f>
        <v>0</v>
      </c>
      <c r="AK29" s="60">
        <f>IF($AK$3=0,0,$I$67)</f>
        <v>0</v>
      </c>
      <c r="AL29" s="60">
        <f>IF($AL$3=0,0,$I$67)</f>
        <v>0</v>
      </c>
      <c r="AM29" s="60">
        <f>IF($AM$3=0,0,$I$67)</f>
        <v>0</v>
      </c>
      <c r="AN29" s="60">
        <f>IF($AN$3=0,0,$I$67)</f>
        <v>11337.58898088467</v>
      </c>
      <c r="AO29" s="61">
        <f>IF(AO$12=0,0,$I$67)</f>
        <v>11337.58898088467</v>
      </c>
      <c r="AP29" s="62"/>
      <c r="AQ29" s="60">
        <f>$I$67</f>
        <v>11337.58898088467</v>
      </c>
      <c r="AR29" s="60">
        <f>$I$67</f>
        <v>11337.58898088467</v>
      </c>
      <c r="AS29" s="60">
        <f>$I$67</f>
        <v>11337.58898088467</v>
      </c>
      <c r="AT29" s="60">
        <f>$I$67</f>
        <v>11337.58898088467</v>
      </c>
      <c r="AU29" s="60">
        <f>IF($AE$3=1,AQ29,0)</f>
        <v>0</v>
      </c>
      <c r="AV29" s="60">
        <f t="shared" ref="AV29" si="241">IF($AF$3=1,AR29,0)</f>
        <v>11337.58898088467</v>
      </c>
      <c r="AW29" s="60">
        <f t="shared" ref="AW29" si="242">IF($AG$3=1,AS29,0)</f>
        <v>0</v>
      </c>
      <c r="AX29" s="60">
        <f t="shared" ref="AX29" si="243">IF($AH$3=1,AT29,0)</f>
        <v>0</v>
      </c>
      <c r="AY29" s="60">
        <f>IF($AI$3=0,0,$I$67)</f>
        <v>0</v>
      </c>
      <c r="AZ29" s="60">
        <f>IF($AJ$3=0,0,$I$67)</f>
        <v>0</v>
      </c>
      <c r="BA29" s="60">
        <f>IF($AK$3=0,0,$I$67)</f>
        <v>0</v>
      </c>
      <c r="BB29" s="60">
        <f>IF($AL$3=0,0,$I$67)</f>
        <v>0</v>
      </c>
      <c r="BC29" s="60">
        <f>IF($AM$3=0,0,$I$67)</f>
        <v>0</v>
      </c>
      <c r="BD29" s="60">
        <f>IF($AN$3=0,0,$I$67)</f>
        <v>11337.58898088467</v>
      </c>
      <c r="BE29" s="61">
        <f>IF(BE$12=0,0,$I$67)</f>
        <v>11337.58898088467</v>
      </c>
      <c r="BG29" s="60">
        <f>$I$67-$I$65</f>
        <v>10687.58898088467</v>
      </c>
      <c r="BH29" s="60">
        <f>$I$67-$I$65</f>
        <v>10687.58898088467</v>
      </c>
      <c r="BI29" s="60">
        <f>$I$67-$I$65</f>
        <v>10687.58898088467</v>
      </c>
      <c r="BJ29" s="60">
        <f>$I$67-$I$65</f>
        <v>10687.58898088467</v>
      </c>
      <c r="BK29" s="60">
        <f>IF($AE$3=1,BG29,0)</f>
        <v>0</v>
      </c>
      <c r="BL29" s="60">
        <f t="shared" ref="BL29" si="244">IF($AF$3=1,BH29,0)</f>
        <v>10687.58898088467</v>
      </c>
      <c r="BM29" s="60">
        <f t="shared" ref="BM29" si="245">IF($AG$3=1,BI29,0)</f>
        <v>0</v>
      </c>
      <c r="BN29" s="60">
        <f t="shared" ref="BN29" si="246">IF($AH$3=1,BJ29,0)</f>
        <v>0</v>
      </c>
      <c r="BO29" s="60">
        <f>IF($AI$3=0,0,$I$67)</f>
        <v>0</v>
      </c>
      <c r="BP29" s="60">
        <f>IF($AJ$3=0,0,$I$67)</f>
        <v>0</v>
      </c>
      <c r="BQ29" s="60">
        <f>IF($AK$3=0,0,$I$67)</f>
        <v>0</v>
      </c>
      <c r="BR29" s="60">
        <f>IF($AL$3=0,0,$I$67)</f>
        <v>0</v>
      </c>
      <c r="BS29" s="60">
        <f>IF($AM$3=0,0,$I$67)</f>
        <v>0</v>
      </c>
      <c r="BT29" s="60">
        <f>IF($AN$3=0,0,$I$67)</f>
        <v>11337.58898088467</v>
      </c>
      <c r="BU29" s="61">
        <f>IF(BU$12=0,0,$I$67)</f>
        <v>11337.58898088467</v>
      </c>
      <c r="BW29" s="60">
        <f>$I$67-$I$65</f>
        <v>10687.58898088467</v>
      </c>
      <c r="BX29" s="60">
        <f>$I$67-$I$65</f>
        <v>10687.58898088467</v>
      </c>
      <c r="BY29" s="60">
        <f>$I$67-$I$65</f>
        <v>10687.58898088467</v>
      </c>
      <c r="BZ29" s="60">
        <f>$I$67-$I$65</f>
        <v>10687.58898088467</v>
      </c>
      <c r="CA29" s="60">
        <f>IF($AE$3=1,BW29,0)</f>
        <v>0</v>
      </c>
      <c r="CB29" s="60">
        <f t="shared" ref="CB29" si="247">IF($AF$3=1,BX29,0)</f>
        <v>10687.58898088467</v>
      </c>
      <c r="CC29" s="60">
        <f t="shared" ref="CC29" si="248">IF($AG$3=1,BY29,0)</f>
        <v>0</v>
      </c>
      <c r="CD29" s="60">
        <f t="shared" ref="CD29" si="249">IF($AH$3=1,BZ29,0)</f>
        <v>0</v>
      </c>
      <c r="CE29" s="60">
        <f>IF($AI$3=0,0,$I$67)</f>
        <v>0</v>
      </c>
      <c r="CF29" s="60">
        <f>IF($AJ$3=0,0,$I$67)</f>
        <v>0</v>
      </c>
      <c r="CG29" s="60">
        <f>IF($AK$3=0,0,$I$67)</f>
        <v>0</v>
      </c>
      <c r="CH29" s="60">
        <f>IF($AL$3=0,0,$I$67)</f>
        <v>0</v>
      </c>
      <c r="CI29" s="60">
        <f>IF($AM$3=0,0,$I$67)</f>
        <v>0</v>
      </c>
      <c r="CJ29" s="60">
        <f>IF($AN$3=0,0,$I$67)</f>
        <v>11337.58898088467</v>
      </c>
      <c r="CK29" s="61">
        <f>IF(CK$12=0,0,$I$67)</f>
        <v>11337.58898088467</v>
      </c>
      <c r="CM29" s="60">
        <f>$I$67-$I$65</f>
        <v>10687.58898088467</v>
      </c>
      <c r="CN29" s="60">
        <f>$I$67-$I$65</f>
        <v>10687.58898088467</v>
      </c>
      <c r="CO29" s="60">
        <f>$I$67-$I$65</f>
        <v>10687.58898088467</v>
      </c>
      <c r="CP29" s="60">
        <f>$I$67-$I$65</f>
        <v>10687.58898088467</v>
      </c>
      <c r="CQ29" s="60">
        <f>IF($AE$3=1,CM29,0)</f>
        <v>0</v>
      </c>
      <c r="CR29" s="60">
        <f t="shared" ref="CR29" si="250">IF($AF$3=1,CN29,0)</f>
        <v>10687.58898088467</v>
      </c>
      <c r="CS29" s="60">
        <f t="shared" ref="CS29" si="251">IF($AG$3=1,CO29,0)</f>
        <v>0</v>
      </c>
      <c r="CT29" s="60">
        <f t="shared" ref="CT29" si="252">IF($AH$3=1,CP29,0)</f>
        <v>0</v>
      </c>
      <c r="CU29" s="60">
        <f>IF($AI$3=0,0,$I$67)</f>
        <v>0</v>
      </c>
      <c r="CV29" s="60">
        <f>IF($AJ$3=0,0,$I$67)</f>
        <v>0</v>
      </c>
      <c r="CW29" s="60">
        <f>IF($AK$3=0,0,$I$67)</f>
        <v>0</v>
      </c>
      <c r="CX29" s="60">
        <f>IF($AL$3=0,0,$I$67)</f>
        <v>0</v>
      </c>
      <c r="CY29" s="60">
        <f>IF($AM$3=0,0,$I$67)</f>
        <v>0</v>
      </c>
      <c r="CZ29" s="60">
        <f>IF($AN$3=0,0,$I$67)</f>
        <v>11337.58898088467</v>
      </c>
      <c r="DA29" s="61">
        <f>IF(DA$12=0,0,$I$67)</f>
        <v>11337.58898088467</v>
      </c>
      <c r="DC29" s="60">
        <f>$I$67-$I$65</f>
        <v>10687.58898088467</v>
      </c>
      <c r="DD29" s="60">
        <f>$I$67-$I$65</f>
        <v>10687.58898088467</v>
      </c>
      <c r="DE29" s="60">
        <f>$I$67-$I$65</f>
        <v>10687.58898088467</v>
      </c>
      <c r="DF29" s="60">
        <f>$I$67-$I$65</f>
        <v>10687.58898088467</v>
      </c>
      <c r="DG29" s="60">
        <f>IF($AE$3=1,DC29,0)</f>
        <v>0</v>
      </c>
      <c r="DH29" s="60">
        <f t="shared" ref="DH29" si="253">IF($AF$3=1,DD29,0)</f>
        <v>10687.58898088467</v>
      </c>
      <c r="DI29" s="60">
        <f t="shared" ref="DI29" si="254">IF($AG$3=1,DE29,0)</f>
        <v>0</v>
      </c>
      <c r="DJ29" s="60">
        <f t="shared" ref="DJ29" si="255">IF($AH$3=1,DF29,0)</f>
        <v>0</v>
      </c>
      <c r="DK29" s="60">
        <f>IF($AI$3=0,0,$I$67)</f>
        <v>0</v>
      </c>
      <c r="DL29" s="60">
        <f>IF($AJ$3=0,0,$I$67)</f>
        <v>0</v>
      </c>
      <c r="DM29" s="60">
        <f>IF($AK$3=0,0,$I$67)</f>
        <v>0</v>
      </c>
      <c r="DN29" s="60">
        <f>IF($AL$3=0,0,$I$67)</f>
        <v>0</v>
      </c>
      <c r="DO29" s="60">
        <f>IF($AM$3=0,0,$I$67)</f>
        <v>0</v>
      </c>
      <c r="DP29" s="60">
        <f>IF($AN$3=0,0,$I$67)</f>
        <v>11337.58898088467</v>
      </c>
      <c r="DQ29" s="61">
        <f>IF(DQ$12=0,0,$I$67)</f>
        <v>11337.58898088467</v>
      </c>
      <c r="DR29" s="63"/>
    </row>
    <row r="30" spans="1:122" ht="28.8" x14ac:dyDescent="0.3">
      <c r="A30" s="123" t="s">
        <v>143</v>
      </c>
      <c r="B30" s="116" t="s">
        <v>26</v>
      </c>
      <c r="C30" s="190" t="s">
        <v>25</v>
      </c>
      <c r="D30" s="190"/>
      <c r="E30" s="190" t="s">
        <v>26</v>
      </c>
      <c r="F30" s="190"/>
      <c r="G30" s="190" t="s">
        <v>25</v>
      </c>
      <c r="H30" s="190"/>
      <c r="I30" s="129"/>
      <c r="J30" s="57"/>
      <c r="K30" s="57"/>
      <c r="L30" s="57"/>
      <c r="M30" s="57"/>
      <c r="N30" s="57"/>
      <c r="O30" s="57"/>
      <c r="P30" s="57"/>
      <c r="Q30" s="57"/>
      <c r="Z30" s="75" t="s">
        <v>62</v>
      </c>
      <c r="AA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B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C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D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E30" s="60">
        <f>IF($AE$3=1,AA30,0)</f>
        <v>0</v>
      </c>
      <c r="AF30" s="60">
        <f>IF($AF$3=1,AB30,0)</f>
        <v>9859.0990804930971</v>
      </c>
      <c r="AG30" s="60">
        <f>IF($AG$3=1,AC30,0)</f>
        <v>0</v>
      </c>
      <c r="AH30" s="60">
        <f>IF($AH$3=1,AD30,0)</f>
        <v>0</v>
      </c>
      <c r="AI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J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K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L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M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N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O30" s="61">
        <f>IF(AO$12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Q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R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S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T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AU30" s="60">
        <f>IF($AE$3=1,AQ30,0)</f>
        <v>0</v>
      </c>
      <c r="AV30" s="60">
        <f>IF($AF$3=1,AR30,0)</f>
        <v>9859.0990804930971</v>
      </c>
      <c r="AW30" s="60">
        <f>IF($AG$3=1,AS30,0)</f>
        <v>0</v>
      </c>
      <c r="AX30" s="60">
        <f>IF($AH$3=1,AT30,0)</f>
        <v>0</v>
      </c>
      <c r="AY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Z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A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B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C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D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E30" s="61">
        <f>IF(BE$12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G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H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I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J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K30" s="60">
        <f>IF($AE$3=1,BG30,0)</f>
        <v>0</v>
      </c>
      <c r="BL30" s="60">
        <f>IF($AF$3=1,BH30,0)</f>
        <v>9859.0990804930971</v>
      </c>
      <c r="BM30" s="60">
        <f>IF($AG$3=1,BI30,0)</f>
        <v>0</v>
      </c>
      <c r="BN30" s="60">
        <f>IF($AH$3=1,BJ30,0)</f>
        <v>0</v>
      </c>
      <c r="BO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P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Q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R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S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T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U30" s="61">
        <f>IF(BU$12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W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X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Y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BZ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A30" s="60">
        <f>IF($AE$3=1,BW30,0)</f>
        <v>0</v>
      </c>
      <c r="CB30" s="60">
        <f>IF($AF$3=1,BX30,0)</f>
        <v>9859.0990804930971</v>
      </c>
      <c r="CC30" s="60">
        <f>IF($AG$3=1,BY30,0)</f>
        <v>0</v>
      </c>
      <c r="CD30" s="60">
        <f>IF($AH$3=1,BZ30,0)</f>
        <v>0</v>
      </c>
      <c r="CE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F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G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H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I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J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K30" s="61">
        <f>IF(CK$12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M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N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O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P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CQ30" s="60">
        <f>IF($AE$3=1,CM30,0)</f>
        <v>0</v>
      </c>
      <c r="CR30" s="60">
        <f>IF($AF$3=1,CN30,0)</f>
        <v>9859.0990804930971</v>
      </c>
      <c r="CS30" s="60">
        <f>IF($AG$3=1,CO30,0)</f>
        <v>0</v>
      </c>
      <c r="CT30" s="60">
        <f>IF($AH$3=1,CP30,0)</f>
        <v>0</v>
      </c>
      <c r="CU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V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W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X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Y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Z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A30" s="61">
        <f>IF(DA$12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C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D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E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F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G30" s="60">
        <f>IF($AE$3=1,DC30,0)</f>
        <v>0</v>
      </c>
      <c r="DH30" s="60">
        <f>IF($AF$3=1,DD30,0)</f>
        <v>9859.0990804930971</v>
      </c>
      <c r="DI30" s="60">
        <f>IF($AG$3=1,DE30,0)</f>
        <v>0</v>
      </c>
      <c r="DJ30" s="60">
        <f>IF($AH$3=1,DF30,0)</f>
        <v>0</v>
      </c>
      <c r="DK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L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M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N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O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P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Q30" s="61">
        <f>IF(DQ$12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9859.0990804930971</v>
      </c>
      <c r="DR30" s="63"/>
    </row>
    <row r="31" spans="1:122" x14ac:dyDescent="0.3">
      <c r="A31" s="123" t="s">
        <v>144</v>
      </c>
      <c r="B31" s="114">
        <v>60000</v>
      </c>
      <c r="C31" s="181">
        <v>50000</v>
      </c>
      <c r="D31" s="181"/>
      <c r="E31" s="181">
        <v>800000</v>
      </c>
      <c r="F31" s="181"/>
      <c r="G31" s="181">
        <v>6000</v>
      </c>
      <c r="H31" s="181"/>
      <c r="I31" s="130">
        <f>SUM(B31:G31)</f>
        <v>916000</v>
      </c>
      <c r="J31" s="50"/>
      <c r="K31" s="50"/>
      <c r="L31" s="50"/>
      <c r="M31" s="50"/>
      <c r="N31" s="50"/>
      <c r="O31" s="50"/>
      <c r="P31" s="50"/>
      <c r="Q31" s="50"/>
      <c r="Z31" s="75" t="s">
        <v>63</v>
      </c>
      <c r="AA31" s="60">
        <f t="shared" ref="AA31:AO31" si="256">AA$30+AA$29</f>
        <v>21196.688061377768</v>
      </c>
      <c r="AB31" s="60">
        <f t="shared" si="256"/>
        <v>21196.688061377768</v>
      </c>
      <c r="AC31" s="60">
        <f t="shared" si="256"/>
        <v>21196.688061377768</v>
      </c>
      <c r="AD31" s="60">
        <f t="shared" si="256"/>
        <v>21196.688061377768</v>
      </c>
      <c r="AE31" s="60">
        <f t="shared" si="256"/>
        <v>0</v>
      </c>
      <c r="AF31" s="60">
        <f t="shared" si="256"/>
        <v>21196.688061377768</v>
      </c>
      <c r="AG31" s="60">
        <f t="shared" si="256"/>
        <v>0</v>
      </c>
      <c r="AH31" s="60">
        <f t="shared" si="256"/>
        <v>0</v>
      </c>
      <c r="AI31" s="60">
        <f t="shared" si="256"/>
        <v>0</v>
      </c>
      <c r="AJ31" s="60">
        <f t="shared" si="256"/>
        <v>0</v>
      </c>
      <c r="AK31" s="60">
        <f t="shared" si="256"/>
        <v>0</v>
      </c>
      <c r="AL31" s="60">
        <f t="shared" si="256"/>
        <v>0</v>
      </c>
      <c r="AM31" s="60">
        <f t="shared" si="256"/>
        <v>0</v>
      </c>
      <c r="AN31" s="60">
        <f t="shared" si="256"/>
        <v>21196.688061377768</v>
      </c>
      <c r="AO31" s="61">
        <f t="shared" si="256"/>
        <v>21196.688061377768</v>
      </c>
      <c r="AQ31" s="60">
        <f t="shared" ref="AQ31:BE31" si="257">AQ$30+AQ$29</f>
        <v>21196.688061377768</v>
      </c>
      <c r="AR31" s="60">
        <f t="shared" si="257"/>
        <v>21196.688061377768</v>
      </c>
      <c r="AS31" s="60">
        <f t="shared" si="257"/>
        <v>21196.688061377768</v>
      </c>
      <c r="AT31" s="60">
        <f t="shared" si="257"/>
        <v>21196.688061377768</v>
      </c>
      <c r="AU31" s="60">
        <f t="shared" si="257"/>
        <v>0</v>
      </c>
      <c r="AV31" s="60">
        <f t="shared" si="257"/>
        <v>21196.688061377768</v>
      </c>
      <c r="AW31" s="60">
        <f t="shared" si="257"/>
        <v>0</v>
      </c>
      <c r="AX31" s="60">
        <f t="shared" si="257"/>
        <v>0</v>
      </c>
      <c r="AY31" s="60">
        <f t="shared" si="257"/>
        <v>0</v>
      </c>
      <c r="AZ31" s="60">
        <f t="shared" si="257"/>
        <v>0</v>
      </c>
      <c r="BA31" s="60">
        <f t="shared" si="257"/>
        <v>0</v>
      </c>
      <c r="BB31" s="60">
        <f t="shared" si="257"/>
        <v>0</v>
      </c>
      <c r="BC31" s="60">
        <f t="shared" si="257"/>
        <v>0</v>
      </c>
      <c r="BD31" s="60">
        <f t="shared" si="257"/>
        <v>21196.688061377768</v>
      </c>
      <c r="BE31" s="60">
        <f t="shared" si="257"/>
        <v>21196.688061377768</v>
      </c>
      <c r="BG31" s="60">
        <f t="shared" ref="BG31:BU31" si="258">BG$30+BG$29</f>
        <v>20546.688061377768</v>
      </c>
      <c r="BH31" s="60">
        <f t="shared" si="258"/>
        <v>20546.688061377768</v>
      </c>
      <c r="BI31" s="60">
        <f t="shared" si="258"/>
        <v>20546.688061377768</v>
      </c>
      <c r="BJ31" s="60">
        <f t="shared" si="258"/>
        <v>20546.688061377768</v>
      </c>
      <c r="BK31" s="60">
        <f t="shared" si="258"/>
        <v>0</v>
      </c>
      <c r="BL31" s="60">
        <f t="shared" si="258"/>
        <v>20546.688061377768</v>
      </c>
      <c r="BM31" s="60">
        <f t="shared" si="258"/>
        <v>0</v>
      </c>
      <c r="BN31" s="60">
        <f t="shared" si="258"/>
        <v>0</v>
      </c>
      <c r="BO31" s="60">
        <f t="shared" si="258"/>
        <v>0</v>
      </c>
      <c r="BP31" s="60">
        <f t="shared" si="258"/>
        <v>0</v>
      </c>
      <c r="BQ31" s="60">
        <f t="shared" si="258"/>
        <v>0</v>
      </c>
      <c r="BR31" s="60">
        <f t="shared" si="258"/>
        <v>0</v>
      </c>
      <c r="BS31" s="60">
        <f t="shared" si="258"/>
        <v>0</v>
      </c>
      <c r="BT31" s="60">
        <f t="shared" si="258"/>
        <v>21196.688061377768</v>
      </c>
      <c r="BU31" s="60">
        <f t="shared" si="258"/>
        <v>21196.688061377768</v>
      </c>
      <c r="BW31" s="60">
        <f t="shared" ref="BW31:CK31" si="259">BW$30+BW$29</f>
        <v>20546.688061377768</v>
      </c>
      <c r="BX31" s="60">
        <f t="shared" si="259"/>
        <v>20546.688061377768</v>
      </c>
      <c r="BY31" s="60">
        <f t="shared" si="259"/>
        <v>20546.688061377768</v>
      </c>
      <c r="BZ31" s="60">
        <f t="shared" si="259"/>
        <v>20546.688061377768</v>
      </c>
      <c r="CA31" s="60">
        <f t="shared" si="259"/>
        <v>0</v>
      </c>
      <c r="CB31" s="60">
        <f t="shared" si="259"/>
        <v>20546.688061377768</v>
      </c>
      <c r="CC31" s="60">
        <f t="shared" si="259"/>
        <v>0</v>
      </c>
      <c r="CD31" s="60">
        <f t="shared" si="259"/>
        <v>0</v>
      </c>
      <c r="CE31" s="60">
        <f t="shared" si="259"/>
        <v>0</v>
      </c>
      <c r="CF31" s="60">
        <f t="shared" si="259"/>
        <v>0</v>
      </c>
      <c r="CG31" s="60">
        <f t="shared" si="259"/>
        <v>0</v>
      </c>
      <c r="CH31" s="60">
        <f t="shared" si="259"/>
        <v>0</v>
      </c>
      <c r="CI31" s="60">
        <f t="shared" si="259"/>
        <v>0</v>
      </c>
      <c r="CJ31" s="60">
        <f t="shared" si="259"/>
        <v>21196.688061377768</v>
      </c>
      <c r="CK31" s="60">
        <f t="shared" si="259"/>
        <v>21196.688061377768</v>
      </c>
      <c r="CM31" s="60">
        <f t="shared" ref="CM31:DA31" si="260">CM$30+CM$29</f>
        <v>20546.688061377768</v>
      </c>
      <c r="CN31" s="60">
        <f t="shared" si="260"/>
        <v>20546.688061377768</v>
      </c>
      <c r="CO31" s="60">
        <f t="shared" si="260"/>
        <v>20546.688061377768</v>
      </c>
      <c r="CP31" s="60">
        <f t="shared" si="260"/>
        <v>20546.688061377768</v>
      </c>
      <c r="CQ31" s="60">
        <f t="shared" si="260"/>
        <v>0</v>
      </c>
      <c r="CR31" s="60">
        <f t="shared" si="260"/>
        <v>20546.688061377768</v>
      </c>
      <c r="CS31" s="60">
        <f t="shared" si="260"/>
        <v>0</v>
      </c>
      <c r="CT31" s="60">
        <f t="shared" si="260"/>
        <v>0</v>
      </c>
      <c r="CU31" s="60">
        <f t="shared" si="260"/>
        <v>0</v>
      </c>
      <c r="CV31" s="60">
        <f t="shared" si="260"/>
        <v>0</v>
      </c>
      <c r="CW31" s="60">
        <f t="shared" si="260"/>
        <v>0</v>
      </c>
      <c r="CX31" s="60">
        <f t="shared" si="260"/>
        <v>0</v>
      </c>
      <c r="CY31" s="60">
        <f t="shared" si="260"/>
        <v>0</v>
      </c>
      <c r="CZ31" s="60">
        <f t="shared" si="260"/>
        <v>21196.688061377768</v>
      </c>
      <c r="DA31" s="60">
        <f t="shared" si="260"/>
        <v>21196.688061377768</v>
      </c>
      <c r="DC31" s="60">
        <f t="shared" ref="DC31:DQ31" si="261">DC$30+DC$29</f>
        <v>20546.688061377768</v>
      </c>
      <c r="DD31" s="60">
        <f t="shared" si="261"/>
        <v>20546.688061377768</v>
      </c>
      <c r="DE31" s="60">
        <f t="shared" si="261"/>
        <v>20546.688061377768</v>
      </c>
      <c r="DF31" s="60">
        <f t="shared" si="261"/>
        <v>20546.688061377768</v>
      </c>
      <c r="DG31" s="60">
        <f t="shared" si="261"/>
        <v>0</v>
      </c>
      <c r="DH31" s="60">
        <f t="shared" si="261"/>
        <v>20546.688061377768</v>
      </c>
      <c r="DI31" s="60">
        <f t="shared" si="261"/>
        <v>0</v>
      </c>
      <c r="DJ31" s="60">
        <f t="shared" si="261"/>
        <v>0</v>
      </c>
      <c r="DK31" s="60">
        <f t="shared" si="261"/>
        <v>0</v>
      </c>
      <c r="DL31" s="60">
        <f t="shared" si="261"/>
        <v>0</v>
      </c>
      <c r="DM31" s="60">
        <f t="shared" si="261"/>
        <v>0</v>
      </c>
      <c r="DN31" s="60">
        <f t="shared" si="261"/>
        <v>0</v>
      </c>
      <c r="DO31" s="60">
        <f t="shared" si="261"/>
        <v>0</v>
      </c>
      <c r="DP31" s="60">
        <f t="shared" si="261"/>
        <v>21196.688061377768</v>
      </c>
      <c r="DQ31" s="60">
        <f t="shared" si="261"/>
        <v>21196.688061377768</v>
      </c>
      <c r="DR31" s="63"/>
    </row>
    <row r="32" spans="1:122" x14ac:dyDescent="0.3">
      <c r="A32" s="123" t="s">
        <v>145</v>
      </c>
      <c r="B32" s="114">
        <v>5000000</v>
      </c>
      <c r="C32" s="181"/>
      <c r="D32" s="181"/>
      <c r="E32" s="181"/>
      <c r="F32" s="181"/>
      <c r="G32" s="181"/>
      <c r="H32" s="181"/>
      <c r="I32" s="130">
        <f>SUM(B32:G32)</f>
        <v>5000000</v>
      </c>
      <c r="J32" s="84"/>
      <c r="K32" s="84"/>
      <c r="L32" s="84"/>
      <c r="M32" s="84"/>
      <c r="N32" s="84"/>
      <c r="O32" s="84"/>
      <c r="P32" s="84"/>
      <c r="Q32" s="84"/>
      <c r="Z32" s="75" t="s">
        <v>64</v>
      </c>
      <c r="AA32" s="60">
        <f t="shared" ref="AA32:AO32" si="262">AA$31*12</f>
        <v>254360.25673653322</v>
      </c>
      <c r="AB32" s="60">
        <f t="shared" si="262"/>
        <v>254360.25673653322</v>
      </c>
      <c r="AC32" s="60">
        <f t="shared" si="262"/>
        <v>254360.25673653322</v>
      </c>
      <c r="AD32" s="60">
        <f t="shared" si="262"/>
        <v>254360.25673653322</v>
      </c>
      <c r="AE32" s="60">
        <f t="shared" si="262"/>
        <v>0</v>
      </c>
      <c r="AF32" s="60">
        <f t="shared" si="262"/>
        <v>254360.25673653322</v>
      </c>
      <c r="AG32" s="60">
        <f t="shared" si="262"/>
        <v>0</v>
      </c>
      <c r="AH32" s="60">
        <f t="shared" si="262"/>
        <v>0</v>
      </c>
      <c r="AI32" s="60">
        <f t="shared" si="262"/>
        <v>0</v>
      </c>
      <c r="AJ32" s="60">
        <f t="shared" si="262"/>
        <v>0</v>
      </c>
      <c r="AK32" s="60">
        <f t="shared" si="262"/>
        <v>0</v>
      </c>
      <c r="AL32" s="60">
        <f t="shared" si="262"/>
        <v>0</v>
      </c>
      <c r="AM32" s="60">
        <f t="shared" si="262"/>
        <v>0</v>
      </c>
      <c r="AN32" s="60">
        <f t="shared" si="262"/>
        <v>254360.25673653322</v>
      </c>
      <c r="AO32" s="61">
        <f t="shared" si="262"/>
        <v>254360.25673653322</v>
      </c>
      <c r="AQ32" s="60">
        <f t="shared" ref="AQ32:BE32" si="263">AQ$31*12</f>
        <v>254360.25673653322</v>
      </c>
      <c r="AR32" s="60">
        <f t="shared" si="263"/>
        <v>254360.25673653322</v>
      </c>
      <c r="AS32" s="60">
        <f t="shared" si="263"/>
        <v>254360.25673653322</v>
      </c>
      <c r="AT32" s="60">
        <f t="shared" si="263"/>
        <v>254360.25673653322</v>
      </c>
      <c r="AU32" s="60">
        <f t="shared" si="263"/>
        <v>0</v>
      </c>
      <c r="AV32" s="60">
        <f t="shared" si="263"/>
        <v>254360.25673653322</v>
      </c>
      <c r="AW32" s="60">
        <f t="shared" si="263"/>
        <v>0</v>
      </c>
      <c r="AX32" s="60">
        <f t="shared" si="263"/>
        <v>0</v>
      </c>
      <c r="AY32" s="60">
        <f t="shared" si="263"/>
        <v>0</v>
      </c>
      <c r="AZ32" s="60">
        <f t="shared" si="263"/>
        <v>0</v>
      </c>
      <c r="BA32" s="60">
        <f t="shared" si="263"/>
        <v>0</v>
      </c>
      <c r="BB32" s="60">
        <f t="shared" si="263"/>
        <v>0</v>
      </c>
      <c r="BC32" s="60">
        <f t="shared" si="263"/>
        <v>0</v>
      </c>
      <c r="BD32" s="60">
        <f t="shared" si="263"/>
        <v>254360.25673653322</v>
      </c>
      <c r="BE32" s="60">
        <f t="shared" si="263"/>
        <v>254360.25673653322</v>
      </c>
      <c r="BG32" s="60">
        <f t="shared" ref="BG32:BU32" si="264">BG$31*12</f>
        <v>246560.25673653322</v>
      </c>
      <c r="BH32" s="60">
        <f t="shared" si="264"/>
        <v>246560.25673653322</v>
      </c>
      <c r="BI32" s="60">
        <f t="shared" si="264"/>
        <v>246560.25673653322</v>
      </c>
      <c r="BJ32" s="60">
        <f t="shared" si="264"/>
        <v>246560.25673653322</v>
      </c>
      <c r="BK32" s="60">
        <f t="shared" si="264"/>
        <v>0</v>
      </c>
      <c r="BL32" s="60">
        <f t="shared" si="264"/>
        <v>246560.25673653322</v>
      </c>
      <c r="BM32" s="60">
        <f t="shared" si="264"/>
        <v>0</v>
      </c>
      <c r="BN32" s="60">
        <f t="shared" si="264"/>
        <v>0</v>
      </c>
      <c r="BO32" s="60">
        <f t="shared" si="264"/>
        <v>0</v>
      </c>
      <c r="BP32" s="60">
        <f t="shared" si="264"/>
        <v>0</v>
      </c>
      <c r="BQ32" s="60">
        <f t="shared" si="264"/>
        <v>0</v>
      </c>
      <c r="BR32" s="60">
        <f t="shared" si="264"/>
        <v>0</v>
      </c>
      <c r="BS32" s="60">
        <f t="shared" si="264"/>
        <v>0</v>
      </c>
      <c r="BT32" s="60">
        <f t="shared" si="264"/>
        <v>254360.25673653322</v>
      </c>
      <c r="BU32" s="60">
        <f t="shared" si="264"/>
        <v>254360.25673653322</v>
      </c>
      <c r="BW32" s="60">
        <f t="shared" ref="BW32:CK32" si="265">BW$31*12</f>
        <v>246560.25673653322</v>
      </c>
      <c r="BX32" s="60">
        <f t="shared" si="265"/>
        <v>246560.25673653322</v>
      </c>
      <c r="BY32" s="60">
        <f t="shared" si="265"/>
        <v>246560.25673653322</v>
      </c>
      <c r="BZ32" s="60">
        <f t="shared" si="265"/>
        <v>246560.25673653322</v>
      </c>
      <c r="CA32" s="60">
        <f t="shared" si="265"/>
        <v>0</v>
      </c>
      <c r="CB32" s="60">
        <f t="shared" si="265"/>
        <v>246560.25673653322</v>
      </c>
      <c r="CC32" s="60">
        <f t="shared" si="265"/>
        <v>0</v>
      </c>
      <c r="CD32" s="60">
        <f t="shared" si="265"/>
        <v>0</v>
      </c>
      <c r="CE32" s="60">
        <f t="shared" si="265"/>
        <v>0</v>
      </c>
      <c r="CF32" s="60">
        <f t="shared" si="265"/>
        <v>0</v>
      </c>
      <c r="CG32" s="60">
        <f t="shared" si="265"/>
        <v>0</v>
      </c>
      <c r="CH32" s="60">
        <f t="shared" si="265"/>
        <v>0</v>
      </c>
      <c r="CI32" s="60">
        <f t="shared" si="265"/>
        <v>0</v>
      </c>
      <c r="CJ32" s="60">
        <f t="shared" si="265"/>
        <v>254360.25673653322</v>
      </c>
      <c r="CK32" s="60">
        <f t="shared" si="265"/>
        <v>254360.25673653322</v>
      </c>
      <c r="CM32" s="60">
        <f t="shared" ref="CM32:DA32" si="266">CM$31*12</f>
        <v>246560.25673653322</v>
      </c>
      <c r="CN32" s="60">
        <f t="shared" si="266"/>
        <v>246560.25673653322</v>
      </c>
      <c r="CO32" s="60">
        <f t="shared" si="266"/>
        <v>246560.25673653322</v>
      </c>
      <c r="CP32" s="60">
        <f t="shared" si="266"/>
        <v>246560.25673653322</v>
      </c>
      <c r="CQ32" s="60">
        <f t="shared" si="266"/>
        <v>0</v>
      </c>
      <c r="CR32" s="60">
        <f t="shared" si="266"/>
        <v>246560.25673653322</v>
      </c>
      <c r="CS32" s="60">
        <f t="shared" si="266"/>
        <v>0</v>
      </c>
      <c r="CT32" s="60">
        <f t="shared" si="266"/>
        <v>0</v>
      </c>
      <c r="CU32" s="60">
        <f t="shared" si="266"/>
        <v>0</v>
      </c>
      <c r="CV32" s="60">
        <f t="shared" si="266"/>
        <v>0</v>
      </c>
      <c r="CW32" s="60">
        <f t="shared" si="266"/>
        <v>0</v>
      </c>
      <c r="CX32" s="60">
        <f t="shared" si="266"/>
        <v>0</v>
      </c>
      <c r="CY32" s="60">
        <f t="shared" si="266"/>
        <v>0</v>
      </c>
      <c r="CZ32" s="60">
        <f t="shared" si="266"/>
        <v>254360.25673653322</v>
      </c>
      <c r="DA32" s="60">
        <f t="shared" si="266"/>
        <v>254360.25673653322</v>
      </c>
      <c r="DC32" s="60">
        <f t="shared" ref="DC32:DQ32" si="267">DC$31*12</f>
        <v>246560.25673653322</v>
      </c>
      <c r="DD32" s="60">
        <f t="shared" si="267"/>
        <v>246560.25673653322</v>
      </c>
      <c r="DE32" s="60">
        <f t="shared" si="267"/>
        <v>246560.25673653322</v>
      </c>
      <c r="DF32" s="60">
        <f t="shared" si="267"/>
        <v>246560.25673653322</v>
      </c>
      <c r="DG32" s="60">
        <f t="shared" si="267"/>
        <v>0</v>
      </c>
      <c r="DH32" s="60">
        <f t="shared" si="267"/>
        <v>246560.25673653322</v>
      </c>
      <c r="DI32" s="60">
        <f t="shared" si="267"/>
        <v>0</v>
      </c>
      <c r="DJ32" s="60">
        <f t="shared" si="267"/>
        <v>0</v>
      </c>
      <c r="DK32" s="60">
        <f t="shared" si="267"/>
        <v>0</v>
      </c>
      <c r="DL32" s="60">
        <f t="shared" si="267"/>
        <v>0</v>
      </c>
      <c r="DM32" s="60">
        <f t="shared" si="267"/>
        <v>0</v>
      </c>
      <c r="DN32" s="60">
        <f t="shared" si="267"/>
        <v>0</v>
      </c>
      <c r="DO32" s="60">
        <f t="shared" si="267"/>
        <v>0</v>
      </c>
      <c r="DP32" s="60">
        <f t="shared" si="267"/>
        <v>254360.25673653322</v>
      </c>
      <c r="DQ32" s="60">
        <f t="shared" si="267"/>
        <v>254360.25673653322</v>
      </c>
      <c r="DR32" s="63"/>
    </row>
    <row r="33" spans="1:121" x14ac:dyDescent="0.3">
      <c r="A33" s="123" t="s">
        <v>146</v>
      </c>
      <c r="B33" s="114"/>
      <c r="C33" s="181"/>
      <c r="D33" s="181"/>
      <c r="E33" s="181"/>
      <c r="F33" s="181"/>
      <c r="G33" s="181"/>
      <c r="H33" s="181"/>
      <c r="I33" s="130">
        <f>SUM(B33:G33)</f>
        <v>0</v>
      </c>
      <c r="J33" s="84"/>
      <c r="K33" s="84"/>
      <c r="L33" s="84"/>
      <c r="M33" s="84"/>
      <c r="N33" s="84"/>
      <c r="O33" s="84"/>
      <c r="P33" s="84"/>
      <c r="Q33" s="84"/>
      <c r="Z33" s="75" t="s">
        <v>56</v>
      </c>
      <c r="AA33" s="85">
        <f t="shared" ref="AA33:AO33" si="268">TRUNC(IF(AA$12=0,0,IFERROR(((AA$24-AA$27)/AA$32),0)),2)</f>
        <v>10.55</v>
      </c>
      <c r="AB33" s="85">
        <f t="shared" si="268"/>
        <v>-0.03</v>
      </c>
      <c r="AC33" s="85">
        <f t="shared" si="268"/>
        <v>1.55</v>
      </c>
      <c r="AD33" s="85">
        <f t="shared" si="268"/>
        <v>-0.01</v>
      </c>
      <c r="AE33" s="85">
        <f t="shared" si="268"/>
        <v>0</v>
      </c>
      <c r="AF33" s="85">
        <f t="shared" si="268"/>
        <v>-0.03</v>
      </c>
      <c r="AG33" s="85">
        <f t="shared" si="268"/>
        <v>0</v>
      </c>
      <c r="AH33" s="85">
        <f t="shared" si="268"/>
        <v>0</v>
      </c>
      <c r="AI33" s="85">
        <f t="shared" si="268"/>
        <v>0</v>
      </c>
      <c r="AJ33" s="85">
        <f t="shared" si="268"/>
        <v>0</v>
      </c>
      <c r="AK33" s="85">
        <f t="shared" si="268"/>
        <v>0</v>
      </c>
      <c r="AL33" s="85">
        <f t="shared" si="268"/>
        <v>0</v>
      </c>
      <c r="AM33" s="85">
        <f t="shared" si="268"/>
        <v>0</v>
      </c>
      <c r="AN33" s="85">
        <f t="shared" si="268"/>
        <v>1.67</v>
      </c>
      <c r="AO33" s="85">
        <f t="shared" si="268"/>
        <v>1.64</v>
      </c>
      <c r="AQ33" s="85">
        <f t="shared" ref="AQ33:BE33" si="269">TRUNC(IF(AQ$12=0,0,IFERROR(((AQ$24-AQ$27)/AQ$32),0)),2)</f>
        <v>10.55</v>
      </c>
      <c r="AR33" s="85">
        <f t="shared" si="269"/>
        <v>-0.03</v>
      </c>
      <c r="AS33" s="85">
        <f t="shared" si="269"/>
        <v>1.55</v>
      </c>
      <c r="AT33" s="85">
        <f t="shared" si="269"/>
        <v>-0.01</v>
      </c>
      <c r="AU33" s="85">
        <f t="shared" si="269"/>
        <v>0</v>
      </c>
      <c r="AV33" s="85">
        <f t="shared" si="269"/>
        <v>-0.03</v>
      </c>
      <c r="AW33" s="85">
        <f t="shared" si="269"/>
        <v>0</v>
      </c>
      <c r="AX33" s="85">
        <f t="shared" si="269"/>
        <v>0</v>
      </c>
      <c r="AY33" s="85">
        <f t="shared" si="269"/>
        <v>0</v>
      </c>
      <c r="AZ33" s="85">
        <f t="shared" si="269"/>
        <v>0</v>
      </c>
      <c r="BA33" s="85">
        <f t="shared" si="269"/>
        <v>0</v>
      </c>
      <c r="BB33" s="85">
        <f t="shared" si="269"/>
        <v>0</v>
      </c>
      <c r="BC33" s="85">
        <f t="shared" si="269"/>
        <v>0</v>
      </c>
      <c r="BD33" s="85">
        <f t="shared" si="269"/>
        <v>1.67</v>
      </c>
      <c r="BE33" s="85">
        <f t="shared" si="269"/>
        <v>1.64</v>
      </c>
      <c r="BG33" s="85">
        <f t="shared" ref="BG33:BU33" si="270">TRUNC(IF(BG$12=0,0,IFERROR(((BG$24-BG$27)/BG$32),0)),2)</f>
        <v>10.9</v>
      </c>
      <c r="BH33" s="85">
        <f t="shared" si="270"/>
        <v>-0.02</v>
      </c>
      <c r="BI33" s="85">
        <f t="shared" si="270"/>
        <v>1.61</v>
      </c>
      <c r="BJ33" s="85">
        <f t="shared" si="270"/>
        <v>0</v>
      </c>
      <c r="BK33" s="85">
        <f t="shared" si="270"/>
        <v>0</v>
      </c>
      <c r="BL33" s="85">
        <f t="shared" si="270"/>
        <v>-0.02</v>
      </c>
      <c r="BM33" s="85">
        <f t="shared" si="270"/>
        <v>0</v>
      </c>
      <c r="BN33" s="85">
        <f t="shared" si="270"/>
        <v>0</v>
      </c>
      <c r="BO33" s="85">
        <f t="shared" si="270"/>
        <v>0</v>
      </c>
      <c r="BP33" s="85">
        <f t="shared" si="270"/>
        <v>0</v>
      </c>
      <c r="BQ33" s="85">
        <f t="shared" si="270"/>
        <v>0</v>
      </c>
      <c r="BR33" s="85">
        <f t="shared" si="270"/>
        <v>0</v>
      </c>
      <c r="BS33" s="85">
        <f t="shared" si="270"/>
        <v>0</v>
      </c>
      <c r="BT33" s="85">
        <f t="shared" si="270"/>
        <v>1.69</v>
      </c>
      <c r="BU33" s="85">
        <f t="shared" si="270"/>
        <v>1.66</v>
      </c>
      <c r="BW33" s="85">
        <f t="shared" ref="BW33:CK33" si="271">TRUNC(IF(BW$12=0,0,IFERROR(((BW$24-BW$27)/BW$32),0)),2)</f>
        <v>10.89</v>
      </c>
      <c r="BX33" s="85">
        <f t="shared" si="271"/>
        <v>-0.03</v>
      </c>
      <c r="BY33" s="85">
        <f t="shared" si="271"/>
        <v>1.6</v>
      </c>
      <c r="BZ33" s="85">
        <f t="shared" si="271"/>
        <v>-0.01</v>
      </c>
      <c r="CA33" s="85">
        <f t="shared" si="271"/>
        <v>0</v>
      </c>
      <c r="CB33" s="85">
        <f t="shared" si="271"/>
        <v>-0.03</v>
      </c>
      <c r="CC33" s="85">
        <f t="shared" si="271"/>
        <v>0</v>
      </c>
      <c r="CD33" s="85">
        <f t="shared" si="271"/>
        <v>0</v>
      </c>
      <c r="CE33" s="85">
        <f t="shared" si="271"/>
        <v>0</v>
      </c>
      <c r="CF33" s="85">
        <f t="shared" si="271"/>
        <v>0</v>
      </c>
      <c r="CG33" s="85">
        <f t="shared" si="271"/>
        <v>0</v>
      </c>
      <c r="CH33" s="85">
        <f t="shared" si="271"/>
        <v>0</v>
      </c>
      <c r="CI33" s="85">
        <f t="shared" si="271"/>
        <v>0</v>
      </c>
      <c r="CJ33" s="85">
        <f t="shared" si="271"/>
        <v>1.67</v>
      </c>
      <c r="CK33" s="85">
        <f t="shared" si="271"/>
        <v>1.64</v>
      </c>
      <c r="CM33" s="85">
        <f t="shared" ref="CM33:DA33" si="272">TRUNC(IF(CM$12=0,0,IFERROR(((CM$24-CM$27)/CM$32),0)),2)</f>
        <v>10.91</v>
      </c>
      <c r="CN33" s="85">
        <f t="shared" si="272"/>
        <v>-0.02</v>
      </c>
      <c r="CO33" s="85">
        <f t="shared" si="272"/>
        <v>1.61</v>
      </c>
      <c r="CP33" s="85">
        <f t="shared" si="272"/>
        <v>0</v>
      </c>
      <c r="CQ33" s="85">
        <f t="shared" si="272"/>
        <v>0</v>
      </c>
      <c r="CR33" s="85">
        <f t="shared" si="272"/>
        <v>-0.02</v>
      </c>
      <c r="CS33" s="85">
        <f t="shared" si="272"/>
        <v>0</v>
      </c>
      <c r="CT33" s="85">
        <f t="shared" si="272"/>
        <v>0</v>
      </c>
      <c r="CU33" s="85">
        <f t="shared" si="272"/>
        <v>0</v>
      </c>
      <c r="CV33" s="85">
        <f t="shared" si="272"/>
        <v>0</v>
      </c>
      <c r="CW33" s="85">
        <f t="shared" si="272"/>
        <v>0</v>
      </c>
      <c r="CX33" s="85">
        <f t="shared" si="272"/>
        <v>0</v>
      </c>
      <c r="CY33" s="85">
        <f t="shared" si="272"/>
        <v>0</v>
      </c>
      <c r="CZ33" s="85">
        <f t="shared" si="272"/>
        <v>1.69</v>
      </c>
      <c r="DA33" s="85">
        <f t="shared" si="272"/>
        <v>1.67</v>
      </c>
      <c r="DC33" s="85">
        <f t="shared" ref="DC33:DQ33" si="273">TRUNC(IF(DC$12=0,0,IFERROR(((DC$24-DC$27)/DC$32),0)),2)</f>
        <v>10.89</v>
      </c>
      <c r="DD33" s="85">
        <f t="shared" si="273"/>
        <v>-0.03</v>
      </c>
      <c r="DE33" s="85">
        <f t="shared" si="273"/>
        <v>1.6</v>
      </c>
      <c r="DF33" s="85">
        <f t="shared" si="273"/>
        <v>-0.01</v>
      </c>
      <c r="DG33" s="85">
        <f t="shared" si="273"/>
        <v>0</v>
      </c>
      <c r="DH33" s="85">
        <f t="shared" si="273"/>
        <v>-0.03</v>
      </c>
      <c r="DI33" s="85">
        <f t="shared" si="273"/>
        <v>0</v>
      </c>
      <c r="DJ33" s="85">
        <f t="shared" si="273"/>
        <v>0</v>
      </c>
      <c r="DK33" s="85">
        <f t="shared" si="273"/>
        <v>0</v>
      </c>
      <c r="DL33" s="85">
        <f t="shared" si="273"/>
        <v>0</v>
      </c>
      <c r="DM33" s="85">
        <f t="shared" si="273"/>
        <v>0</v>
      </c>
      <c r="DN33" s="85">
        <f t="shared" si="273"/>
        <v>0</v>
      </c>
      <c r="DO33" s="85">
        <f t="shared" si="273"/>
        <v>0</v>
      </c>
      <c r="DP33" s="85">
        <f t="shared" si="273"/>
        <v>1.67</v>
      </c>
      <c r="DQ33" s="85">
        <f t="shared" si="273"/>
        <v>1.64</v>
      </c>
    </row>
    <row r="34" spans="1:121" x14ac:dyDescent="0.3">
      <c r="A34" s="123" t="s">
        <v>147</v>
      </c>
      <c r="B34" s="114"/>
      <c r="C34" s="181"/>
      <c r="D34" s="181"/>
      <c r="E34" s="181"/>
      <c r="F34" s="181"/>
      <c r="G34" s="181"/>
      <c r="H34" s="181"/>
      <c r="I34" s="130">
        <f>SUM(B34:G34)</f>
        <v>0</v>
      </c>
      <c r="J34" s="84"/>
      <c r="K34" s="84"/>
      <c r="L34" s="84"/>
      <c r="M34" s="84"/>
      <c r="N34" s="84"/>
      <c r="O34" s="84"/>
      <c r="P34" s="84"/>
      <c r="Q34" s="84"/>
    </row>
    <row r="35" spans="1:121" x14ac:dyDescent="0.3">
      <c r="A35" s="123" t="s">
        <v>148</v>
      </c>
      <c r="B35" s="114"/>
      <c r="C35" s="181"/>
      <c r="D35" s="181"/>
      <c r="E35" s="181"/>
      <c r="F35" s="181"/>
      <c r="G35" s="181"/>
      <c r="H35" s="181"/>
      <c r="I35" s="130">
        <f>SUM(B35:G35)*0.9</f>
        <v>0</v>
      </c>
      <c r="J35" s="84"/>
      <c r="K35" s="84"/>
      <c r="L35" s="84"/>
      <c r="M35" s="84"/>
      <c r="N35" s="84"/>
      <c r="O35" s="84"/>
      <c r="P35" s="84"/>
      <c r="Q35" s="84"/>
    </row>
    <row r="36" spans="1:121" x14ac:dyDescent="0.3">
      <c r="A36" s="123" t="s">
        <v>149</v>
      </c>
      <c r="B36" s="114"/>
      <c r="C36" s="181"/>
      <c r="D36" s="181"/>
      <c r="E36" s="181"/>
      <c r="F36" s="181"/>
      <c r="G36" s="181"/>
      <c r="H36" s="181"/>
      <c r="I36" s="130">
        <f>SUM(B36:G36)</f>
        <v>0</v>
      </c>
      <c r="J36" s="84"/>
      <c r="K36" s="84"/>
      <c r="L36" s="84"/>
      <c r="M36" s="84"/>
      <c r="N36" s="84"/>
      <c r="O36" s="84"/>
      <c r="P36" s="84"/>
      <c r="Q36" s="84"/>
      <c r="AA36" s="86"/>
    </row>
    <row r="37" spans="1:121" ht="15" thickBot="1" x14ac:dyDescent="0.35">
      <c r="A37" s="131" t="s">
        <v>10</v>
      </c>
      <c r="B37" s="132">
        <f>B31+B32+B33+B34+(B35*0.9)+B36</f>
        <v>5060000</v>
      </c>
      <c r="C37" s="215">
        <f>C31+C32+C33+C34+(C35*0.9)+C36</f>
        <v>50000</v>
      </c>
      <c r="D37" s="215"/>
      <c r="E37" s="215">
        <f>E31+E32+E33+E34+(E35*0.9)+E36</f>
        <v>800000</v>
      </c>
      <c r="F37" s="215"/>
      <c r="G37" s="215">
        <f>G31+G32+G33+G34+(G35*0.9)+G36</f>
        <v>6000</v>
      </c>
      <c r="H37" s="215"/>
      <c r="I37" s="133">
        <f>SUM(I31:I36)</f>
        <v>5916000</v>
      </c>
      <c r="J37" s="84"/>
      <c r="K37" s="84"/>
      <c r="L37" s="84"/>
      <c r="M37" s="84"/>
      <c r="N37" s="84"/>
      <c r="O37" s="84"/>
      <c r="P37" s="84"/>
      <c r="Q37" s="84"/>
    </row>
    <row r="38" spans="1:121" ht="15" thickBot="1" x14ac:dyDescent="0.35">
      <c r="A38" s="171"/>
      <c r="B38" s="171"/>
      <c r="C38" s="171"/>
      <c r="D38" s="171"/>
      <c r="E38" s="171"/>
      <c r="F38" s="171"/>
      <c r="G38" s="171"/>
      <c r="H38" s="171"/>
      <c r="I38" s="171"/>
      <c r="J38" s="87"/>
      <c r="K38" s="87"/>
      <c r="L38" s="87"/>
      <c r="M38" s="87"/>
      <c r="N38" s="87"/>
      <c r="O38" s="87"/>
      <c r="P38" s="87"/>
      <c r="Q38" s="87"/>
    </row>
    <row r="39" spans="1:121" x14ac:dyDescent="0.3">
      <c r="A39" s="172" t="s">
        <v>122</v>
      </c>
      <c r="B39" s="173"/>
      <c r="C39" s="173"/>
      <c r="D39" s="173"/>
      <c r="E39" s="173"/>
      <c r="F39" s="173"/>
      <c r="G39" s="173"/>
      <c r="H39" s="173"/>
      <c r="I39" s="174"/>
      <c r="J39" s="66"/>
      <c r="K39" s="66"/>
      <c r="L39" s="66"/>
      <c r="M39" s="66"/>
      <c r="N39" s="66"/>
      <c r="O39" s="66"/>
      <c r="P39" s="66"/>
      <c r="Q39" s="66"/>
    </row>
    <row r="40" spans="1:121" ht="28.8" x14ac:dyDescent="0.3">
      <c r="A40" s="134" t="s">
        <v>120</v>
      </c>
      <c r="B40" s="118" t="s">
        <v>32</v>
      </c>
      <c r="C40" s="207" t="s">
        <v>33</v>
      </c>
      <c r="D40" s="207"/>
      <c r="E40" s="207" t="s">
        <v>34</v>
      </c>
      <c r="F40" s="207"/>
      <c r="G40" s="207" t="s">
        <v>35</v>
      </c>
      <c r="H40" s="207"/>
      <c r="I40" s="135" t="s">
        <v>14</v>
      </c>
      <c r="J40" s="67"/>
      <c r="K40" s="67"/>
      <c r="L40" s="67"/>
      <c r="M40" s="67"/>
      <c r="N40" s="67"/>
      <c r="O40" s="67"/>
      <c r="P40" s="67"/>
      <c r="Q40" s="67"/>
    </row>
    <row r="41" spans="1:121" ht="15" thickBot="1" x14ac:dyDescent="0.35">
      <c r="A41" s="131" t="s">
        <v>150</v>
      </c>
      <c r="B41" s="112">
        <v>56565</v>
      </c>
      <c r="C41" s="182">
        <v>6565</v>
      </c>
      <c r="D41" s="182"/>
      <c r="E41" s="182">
        <v>23232</v>
      </c>
      <c r="F41" s="182"/>
      <c r="G41" s="182">
        <v>33333</v>
      </c>
      <c r="H41" s="182"/>
      <c r="I41" s="136">
        <f>SUM(B41:H41)</f>
        <v>119695</v>
      </c>
      <c r="J41" s="88"/>
      <c r="K41" s="88"/>
      <c r="L41" s="88"/>
      <c r="M41" s="88"/>
      <c r="N41" s="88"/>
      <c r="O41" s="88"/>
      <c r="P41" s="88"/>
      <c r="Q41" s="88"/>
    </row>
    <row r="42" spans="1:121" ht="15" thickBot="1" x14ac:dyDescent="0.35">
      <c r="A42" s="171"/>
      <c r="B42" s="171"/>
      <c r="C42" s="171"/>
      <c r="D42" s="171"/>
      <c r="E42" s="171"/>
      <c r="F42" s="171"/>
      <c r="G42" s="171"/>
      <c r="H42" s="171"/>
      <c r="I42" s="171"/>
      <c r="J42" s="89"/>
      <c r="K42" s="89"/>
      <c r="L42" s="89"/>
      <c r="M42" s="89"/>
      <c r="N42" s="89"/>
      <c r="O42" s="89"/>
      <c r="P42" s="89"/>
      <c r="Q42" s="89"/>
    </row>
    <row r="43" spans="1:121" x14ac:dyDescent="0.3">
      <c r="A43" s="172" t="s">
        <v>123</v>
      </c>
      <c r="B43" s="173"/>
      <c r="C43" s="173"/>
      <c r="D43" s="173"/>
      <c r="E43" s="173"/>
      <c r="F43" s="173"/>
      <c r="G43" s="173"/>
      <c r="H43" s="173"/>
      <c r="I43" s="174"/>
      <c r="J43" s="66"/>
      <c r="K43" s="66"/>
      <c r="L43" s="66"/>
      <c r="M43" s="66"/>
      <c r="N43" s="66"/>
      <c r="O43" s="66"/>
      <c r="P43" s="66"/>
      <c r="Q43" s="66"/>
    </row>
    <row r="44" spans="1:121" x14ac:dyDescent="0.3">
      <c r="A44" s="137" t="s">
        <v>107</v>
      </c>
      <c r="B44" s="119" t="s">
        <v>108</v>
      </c>
      <c r="C44" s="183" t="s">
        <v>109</v>
      </c>
      <c r="D44" s="183"/>
      <c r="E44" s="183" t="s">
        <v>110</v>
      </c>
      <c r="F44" s="183"/>
      <c r="G44" s="183" t="s">
        <v>111</v>
      </c>
      <c r="H44" s="183"/>
      <c r="I44" s="138" t="s">
        <v>14</v>
      </c>
      <c r="J44" s="67"/>
      <c r="K44" s="67"/>
      <c r="L44" s="67"/>
      <c r="M44" s="67"/>
      <c r="N44" s="67"/>
      <c r="O44" s="67"/>
      <c r="P44" s="67"/>
      <c r="Q44" s="67"/>
    </row>
    <row r="45" spans="1:121" x14ac:dyDescent="0.3">
      <c r="A45" s="123" t="s">
        <v>133</v>
      </c>
      <c r="B45" s="111">
        <v>0.5</v>
      </c>
      <c r="C45" s="210">
        <v>0.25</v>
      </c>
      <c r="D45" s="210"/>
      <c r="E45" s="210">
        <v>0.2</v>
      </c>
      <c r="F45" s="210"/>
      <c r="G45" s="210">
        <v>0.05</v>
      </c>
      <c r="H45" s="210"/>
      <c r="I45" s="139">
        <f>($B45*$B13)+($C45*$B13)+($E45*$B13)+($G45*$B13)</f>
        <v>100000</v>
      </c>
      <c r="J45" s="57"/>
      <c r="K45" s="57"/>
      <c r="L45" s="57"/>
      <c r="M45" s="57"/>
      <c r="N45" s="57"/>
      <c r="O45" s="57"/>
      <c r="P45" s="57"/>
      <c r="Q45" s="57"/>
    </row>
    <row r="46" spans="1:121" x14ac:dyDescent="0.3">
      <c r="A46" s="123" t="s">
        <v>134</v>
      </c>
      <c r="B46" s="111"/>
      <c r="C46" s="210"/>
      <c r="D46" s="210"/>
      <c r="E46" s="210"/>
      <c r="F46" s="210"/>
      <c r="G46" s="210"/>
      <c r="H46" s="210"/>
      <c r="I46" s="139">
        <f>($B46*$B14)+($C46*$B14)+($E46*$B14)+($G46*$B14)</f>
        <v>0</v>
      </c>
      <c r="J46" s="90"/>
      <c r="K46" s="90"/>
      <c r="L46" s="90"/>
      <c r="M46" s="90"/>
      <c r="N46" s="90"/>
      <c r="O46" s="90"/>
      <c r="P46" s="90"/>
      <c r="Q46" s="90"/>
    </row>
    <row r="47" spans="1:121" x14ac:dyDescent="0.3">
      <c r="A47" s="123" t="s">
        <v>135</v>
      </c>
      <c r="B47" s="111"/>
      <c r="C47" s="210"/>
      <c r="D47" s="210"/>
      <c r="E47" s="210"/>
      <c r="F47" s="210"/>
      <c r="G47" s="210"/>
      <c r="H47" s="210"/>
      <c r="I47" s="139">
        <f>($B47*$B15)+($C47*$B15)+($E47*$B15)+($G47*$B15)</f>
        <v>0</v>
      </c>
      <c r="J47" s="90"/>
      <c r="K47" s="90"/>
      <c r="L47" s="90"/>
      <c r="M47" s="90"/>
      <c r="N47" s="90"/>
      <c r="O47" s="90"/>
      <c r="P47" s="90"/>
      <c r="Q47" s="90"/>
    </row>
    <row r="48" spans="1:121" x14ac:dyDescent="0.3">
      <c r="A48" s="123" t="s">
        <v>136</v>
      </c>
      <c r="B48" s="111"/>
      <c r="C48" s="210"/>
      <c r="D48" s="210"/>
      <c r="E48" s="210"/>
      <c r="F48" s="210"/>
      <c r="G48" s="210"/>
      <c r="H48" s="210"/>
      <c r="I48" s="139">
        <f>($B48*$B16)+($C48*$B16)+($E48*$B16)+($G48*$B16)</f>
        <v>0</v>
      </c>
      <c r="J48" s="90"/>
      <c r="K48" s="90"/>
      <c r="L48" s="90"/>
      <c r="M48" s="90"/>
      <c r="N48" s="90"/>
      <c r="O48" s="90"/>
      <c r="P48" s="90"/>
      <c r="Q48" s="90"/>
    </row>
    <row r="49" spans="1:19" x14ac:dyDescent="0.3">
      <c r="A49" s="123" t="s">
        <v>137</v>
      </c>
      <c r="B49" s="111"/>
      <c r="C49" s="210"/>
      <c r="D49" s="210"/>
      <c r="E49" s="210"/>
      <c r="F49" s="210"/>
      <c r="G49" s="210"/>
      <c r="H49" s="210"/>
      <c r="I49" s="139">
        <f>($B49*$B17)+($C49*$B17)+($E49*$B17)+($G49*$B17)</f>
        <v>0</v>
      </c>
      <c r="J49" s="90"/>
      <c r="K49" s="90"/>
      <c r="L49" s="90"/>
      <c r="M49" s="90"/>
      <c r="N49" s="90"/>
      <c r="O49" s="90"/>
      <c r="P49" s="90"/>
      <c r="Q49" s="90"/>
    </row>
    <row r="50" spans="1:19" x14ac:dyDescent="0.3">
      <c r="A50" s="212" t="s">
        <v>11</v>
      </c>
      <c r="B50" s="213"/>
      <c r="C50" s="213"/>
      <c r="D50" s="213"/>
      <c r="E50" s="213"/>
      <c r="F50" s="213"/>
      <c r="G50" s="213"/>
      <c r="H50" s="213"/>
      <c r="I50" s="140">
        <f>SUM(I45:I49)</f>
        <v>100000</v>
      </c>
      <c r="J50" s="90"/>
      <c r="K50" s="90"/>
      <c r="L50" s="90"/>
      <c r="M50" s="90"/>
      <c r="N50" s="90"/>
      <c r="O50" s="90"/>
      <c r="P50" s="90"/>
      <c r="Q50" s="90"/>
    </row>
    <row r="51" spans="1:19" ht="15" thickBot="1" x14ac:dyDescent="0.35">
      <c r="A51" s="194" t="s">
        <v>12</v>
      </c>
      <c r="B51" s="195"/>
      <c r="C51" s="195"/>
      <c r="D51" s="195"/>
      <c r="E51" s="195"/>
      <c r="F51" s="195"/>
      <c r="G51" s="195"/>
      <c r="H51" s="195"/>
      <c r="I51" s="141">
        <f>IFERROR(IF(($F$13+$T$4)&gt;$T$3,IFERROR(((-CUMIPMT(($F$13+$T$4)/12,($C$13-$D$13)*12,$B$13,1,($C$13-$D$13)*12,0)+(-IPMT(($F$13+$T$4)/12,1,$D$13*12,$B$13)*$D$13*12)+$B$13)/$C$13),((-CUMIPMT(($F$13+$T$4)/12,$C$13*12,$B$13,1,$C$13*12,0)+$B$13)/$C$13)),IFERROR(((-CUMIPMT($T$3/12,($C$13-$D$13)*12,$B$13,1,($C$13-$D$13)*12,0)+(-IPMT($T$3/12,1,$D$13*12,$B$13)*$D$13*12)+$B$13)/$C$13),((-CUMIPMT($T$3/12,$C$13*12,$B$13,1,$C$13*12,0)+$B$13)/$C$13))),0)+IFERROR(IF(($F$14+$T$4)&gt;$T$3,IFERROR(((-CUMIPMT(($F$14+$T$4)/12,($C$14-$D$14)*12,$B$14,1,($C$14-$D$14)*12,0)+(-IPMT(($F$14+$T$4)/12,1,$D$14*12,$B$14)*$D$14*12)+$B$14)/$C$14),((-CUMIPMT(($F$14+$T$4)/12,$C$14*12,$B$14,1,$C$14*12,0)+$B$14)/$C$14)),IFERROR(((-CUMIPMT($T$3/12,($C$14-$D$14)*12,$B$14,1,($C$14-$D$14)*12,0)+(-IPMT($T$3/12,1,$D$14*12,$B$14)*$D$14*12)+$B$14)/$C$14),((-CUMIPMT($T$3/12,$C$14*12,$B$14,1,$C$14*12,0)+$B$14)/$C$14))),0)+IFERROR(IF(($F$15+$T$4)&gt;$T$3,IFERROR(((-CUMIPMT(($F$15+$T$4)/12,($C$15-$D$15)*12,$B$15,1,($C$15-$D$15)*12,0)+(-IPMT(($F$15+$T$4)/12,1,$D$15*12,$B$15)*$D$15*12)+$B$15)/$C$15),((-CUMIPMT(($F$15+$T$4)/12,$C$15*12,$B$15,1,$C$15*12,0)+$B$15)/$C$15)),IFERROR(((-CUMIPMT($T$3/12,($C$15-$D$15)*12,$B$15,1,($C$15-$D$15)*12,0)+(-IPMT($T$3/12,1,$D$15*12,$B$15)*$D$15*12)+$B$15)/$C$15),((-CUMIPMT($T$3/12,$C$15*12,$B$15,1,$C$15*12,0)+$B$15)/$C$15))),0)+IFERROR(IF(($F$16+$T$4)&gt;$T$3,IFERROR(((-CUMIPMT(($F$16+$T$4)/12,($C$16-$D$16)*12,$B$16,1,($C$16-$D$16)*12,0)+(-IPMT(($F$16+$T$4)/12,1,$D$16*12,$B$16)*$D$16*12)+$B$16)/$C$16),((-CUMIPMT(($F$16+$T$4)/12,$C$16*12,$B$16,1,$C$16*12,0)+$B$16)/$C$16)),IFERROR(((-CUMIPMT($T$3/12,($C$16-$D$16)*12,$B$16,1,($C$16-$D$16)*12,0)+(-IPMT($T$3/12,1,$D$16*12,$B$16)*$D$16*12)+$B$16)/$C$16),((-CUMIPMT($T$3/12,$C$16*12,$B$16,1,$C$16*12,0)+$B$16)/$C$16))),0)+IFERROR(IF(($F$17+$T$4)&gt;$T$3,IFERROR(((-CUMIPMT(($F$17+$T$4)/12,($C$17-$D$17)*12,$B$17,1,($C$17-$D$17)*12,0)+(-IPMT(($F$17+$T$4)/12,1,$D$17*12,$B$17)*$D$17*12)+$B$17)/$C$17),((-CUMIPMT(($F$17+$T$4)/12,$C$17*12,$B$17,1,$C$17*12,0)+$B$17)/$C$17)),IFERROR(((-CUMIPMT($T$3/12,($C$17-$D$17)*12,$B$17,1,($C$17-$D$17)*12,0)+(-IPMT($T$3/12,1,$D$17*12,$B$17)*$D$17*12)+$B$17)/$C$17),((-CUMIPMT($T$3/12,$C$17*12,$B$17,1,$C$17*12,0)+$B$17)/$C$17))),0)</f>
        <v>91419.884319484176</v>
      </c>
      <c r="J51" s="91"/>
      <c r="K51" s="91"/>
      <c r="L51" s="91"/>
      <c r="M51" s="91"/>
      <c r="N51" s="91"/>
      <c r="O51" s="91"/>
      <c r="P51" s="91"/>
      <c r="Q51" s="91"/>
    </row>
    <row r="52" spans="1:19" ht="15" thickBot="1" x14ac:dyDescent="0.35">
      <c r="A52" s="214"/>
      <c r="B52" s="214"/>
      <c r="C52" s="214"/>
      <c r="D52" s="214"/>
      <c r="E52" s="214"/>
      <c r="F52" s="214"/>
      <c r="G52" s="214"/>
      <c r="H52" s="214"/>
      <c r="I52" s="214"/>
      <c r="J52" s="83"/>
      <c r="K52" s="83"/>
      <c r="L52" s="83"/>
      <c r="M52" s="83"/>
      <c r="N52" s="83"/>
      <c r="O52" s="83"/>
      <c r="P52" s="83"/>
      <c r="Q52" s="83"/>
      <c r="S52" s="63"/>
    </row>
    <row r="53" spans="1:19" ht="15.75" customHeight="1" x14ac:dyDescent="0.3">
      <c r="A53" s="172" t="s">
        <v>124</v>
      </c>
      <c r="B53" s="173"/>
      <c r="C53" s="173"/>
      <c r="D53" s="173"/>
      <c r="E53" s="173"/>
      <c r="F53" s="173"/>
      <c r="G53" s="173"/>
      <c r="H53" s="173"/>
      <c r="I53" s="174"/>
      <c r="J53" s="92"/>
      <c r="K53" s="92"/>
      <c r="L53" s="92"/>
      <c r="M53" s="92"/>
      <c r="N53" s="92"/>
      <c r="O53" s="92"/>
      <c r="P53" s="92"/>
      <c r="Q53" s="92"/>
      <c r="S53" s="63"/>
    </row>
    <row r="54" spans="1:19" ht="28.8" x14ac:dyDescent="0.3">
      <c r="A54" s="142"/>
      <c r="B54" s="117" t="s">
        <v>212</v>
      </c>
      <c r="C54" s="120" t="s">
        <v>213</v>
      </c>
      <c r="D54" s="120" t="s">
        <v>214</v>
      </c>
      <c r="E54" s="117" t="s">
        <v>215</v>
      </c>
      <c r="F54" s="117" t="s">
        <v>216</v>
      </c>
      <c r="G54" s="121" t="s">
        <v>217</v>
      </c>
      <c r="H54" s="121" t="s">
        <v>61</v>
      </c>
      <c r="I54" s="143" t="s">
        <v>113</v>
      </c>
      <c r="J54" s="92"/>
      <c r="K54" s="92"/>
      <c r="L54" s="92"/>
      <c r="M54" s="92"/>
      <c r="N54" s="92"/>
      <c r="O54" s="92"/>
      <c r="P54" s="92"/>
      <c r="Q54" s="92"/>
      <c r="S54" s="63"/>
    </row>
    <row r="55" spans="1:19" x14ac:dyDescent="0.3">
      <c r="A55" s="123" t="s">
        <v>151</v>
      </c>
      <c r="B55" s="114">
        <v>565656</v>
      </c>
      <c r="C55" s="116">
        <v>10</v>
      </c>
      <c r="D55" s="45">
        <v>5</v>
      </c>
      <c r="E55" s="111" t="s">
        <v>26</v>
      </c>
      <c r="F55" s="115">
        <v>6565</v>
      </c>
      <c r="G55" s="46" t="s">
        <v>26</v>
      </c>
      <c r="H55" s="122">
        <f>IFERROR(RATE(30*12,(($B55*$T$4)/12+$F55),-$B55)*12,"")</f>
        <v>0.16299482769928877</v>
      </c>
      <c r="I55" s="144">
        <f>IFERROR(IF($E55="N",($B55*$T$4)/12+$F55,-PMT($T$3/12,($C55-$D55)*12,$B55)),0)</f>
        <v>10687.58898088467</v>
      </c>
      <c r="J55" s="67"/>
      <c r="K55" s="67"/>
      <c r="L55" s="67"/>
      <c r="M55" s="67"/>
      <c r="N55" s="67"/>
      <c r="O55" s="67"/>
      <c r="P55" s="67"/>
      <c r="Q55" s="67"/>
      <c r="S55" s="63"/>
    </row>
    <row r="56" spans="1:19" x14ac:dyDescent="0.3">
      <c r="A56" s="123" t="s">
        <v>152</v>
      </c>
      <c r="B56" s="114"/>
      <c r="C56" s="116"/>
      <c r="D56" s="45"/>
      <c r="E56" s="111"/>
      <c r="F56" s="115"/>
      <c r="G56" s="46"/>
      <c r="H56" s="122" t="str">
        <f>IFERROR(RATE(30*12,(($B56*$T$4)/12+$F56),-$B56)*12,"")</f>
        <v/>
      </c>
      <c r="I56" s="144">
        <f>IFERROR(IF($E56="N",($B56*$T$4)/12+$F56,-PMT($T$3/12,($C56-$D56)*12,$B56)),0)</f>
        <v>0</v>
      </c>
      <c r="J56" s="57"/>
      <c r="K56" s="57"/>
      <c r="L56" s="57"/>
      <c r="M56" s="57"/>
      <c r="N56" s="57"/>
      <c r="O56" s="57"/>
      <c r="P56" s="57"/>
      <c r="Q56" s="57"/>
      <c r="S56" s="63"/>
    </row>
    <row r="57" spans="1:19" x14ac:dyDescent="0.3">
      <c r="A57" s="123" t="s">
        <v>153</v>
      </c>
      <c r="B57" s="114"/>
      <c r="C57" s="116"/>
      <c r="D57" s="45"/>
      <c r="E57" s="111"/>
      <c r="F57" s="115"/>
      <c r="G57" s="46"/>
      <c r="H57" s="122" t="str">
        <f>IFERROR(RATE(30*12,(($B57*$T$4)/12+$F57),-$B57)*12,"")</f>
        <v/>
      </c>
      <c r="I57" s="144">
        <f>IFERROR(IF($E57="N",($B57*$T$4)/12+$F57,-PMT($T$3/12,($C57-$D57)*12,$B57)),0)</f>
        <v>0</v>
      </c>
      <c r="J57" s="90"/>
      <c r="K57" s="90"/>
      <c r="L57" s="90"/>
      <c r="M57" s="90"/>
      <c r="N57" s="90"/>
      <c r="O57" s="90"/>
      <c r="P57" s="90"/>
      <c r="Q57" s="90"/>
      <c r="S57" s="63"/>
    </row>
    <row r="58" spans="1:19" x14ac:dyDescent="0.3">
      <c r="A58" s="123" t="s">
        <v>154</v>
      </c>
      <c r="B58" s="114"/>
      <c r="C58" s="116"/>
      <c r="D58" s="45"/>
      <c r="E58" s="111"/>
      <c r="F58" s="115"/>
      <c r="G58" s="46"/>
      <c r="H58" s="122" t="str">
        <f>IFERROR(RATE(30*12,(($B58*$T$4)/12+$F58),-$B58)*12,"")</f>
        <v/>
      </c>
      <c r="I58" s="144">
        <f>IFERROR(IF($E58="N",($B58*$T$4)/12+$F58,-PMT($T$3/12,($C58-$D58)*12,$B58)),0)</f>
        <v>0</v>
      </c>
      <c r="J58" s="90"/>
      <c r="K58" s="90"/>
      <c r="L58" s="90"/>
      <c r="M58" s="90"/>
      <c r="N58" s="90"/>
      <c r="O58" s="90"/>
      <c r="P58" s="90"/>
      <c r="Q58" s="90"/>
      <c r="S58" s="63"/>
    </row>
    <row r="59" spans="1:19" ht="28.8" x14ac:dyDescent="0.3">
      <c r="A59" s="145" t="s">
        <v>155</v>
      </c>
      <c r="B59" s="181"/>
      <c r="C59" s="181"/>
      <c r="D59" s="181"/>
      <c r="E59" s="181"/>
      <c r="F59" s="181"/>
      <c r="G59" s="181"/>
      <c r="H59" s="181"/>
      <c r="I59" s="139">
        <f>B59</f>
        <v>0</v>
      </c>
      <c r="J59" s="90"/>
      <c r="K59" s="90"/>
      <c r="L59" s="90"/>
      <c r="M59" s="90"/>
      <c r="N59" s="90"/>
      <c r="O59" s="90"/>
      <c r="P59" s="90"/>
      <c r="Q59" s="90"/>
      <c r="S59" s="63"/>
    </row>
    <row r="60" spans="1:19" x14ac:dyDescent="0.3">
      <c r="A60" s="123" t="s">
        <v>156</v>
      </c>
      <c r="B60" s="181"/>
      <c r="C60" s="181"/>
      <c r="D60" s="181"/>
      <c r="E60" s="181"/>
      <c r="F60" s="181"/>
      <c r="G60" s="181"/>
      <c r="H60" s="181"/>
      <c r="I60" s="139">
        <f>B60</f>
        <v>0</v>
      </c>
      <c r="J60" s="90"/>
      <c r="K60" s="90"/>
      <c r="L60" s="90"/>
      <c r="M60" s="90"/>
      <c r="N60" s="90"/>
      <c r="O60" s="90"/>
      <c r="P60" s="90"/>
      <c r="Q60" s="90"/>
    </row>
    <row r="61" spans="1:19" x14ac:dyDescent="0.3">
      <c r="A61" s="123" t="s">
        <v>157</v>
      </c>
      <c r="B61" s="181"/>
      <c r="C61" s="181"/>
      <c r="D61" s="181"/>
      <c r="E61" s="181"/>
      <c r="F61" s="181"/>
      <c r="G61" s="181"/>
      <c r="H61" s="181"/>
      <c r="I61" s="139">
        <f>B61</f>
        <v>0</v>
      </c>
      <c r="J61" s="90"/>
      <c r="K61" s="90"/>
      <c r="L61" s="90"/>
      <c r="M61" s="90"/>
      <c r="N61" s="90"/>
      <c r="O61" s="90"/>
      <c r="P61" s="90"/>
      <c r="Q61" s="90"/>
    </row>
    <row r="62" spans="1:19" x14ac:dyDescent="0.3">
      <c r="A62" s="123" t="s">
        <v>158</v>
      </c>
      <c r="B62" s="181"/>
      <c r="C62" s="181"/>
      <c r="D62" s="181"/>
      <c r="E62" s="181"/>
      <c r="F62" s="181"/>
      <c r="G62" s="181"/>
      <c r="H62" s="181"/>
      <c r="I62" s="139">
        <f>B62</f>
        <v>0</v>
      </c>
      <c r="J62" s="90"/>
      <c r="K62" s="90"/>
      <c r="L62" s="90"/>
      <c r="M62" s="90"/>
      <c r="N62" s="90"/>
      <c r="O62" s="90"/>
      <c r="P62" s="90"/>
      <c r="Q62" s="90"/>
    </row>
    <row r="63" spans="1:19" ht="28.8" x14ac:dyDescent="0.3">
      <c r="A63" s="123" t="s">
        <v>159</v>
      </c>
      <c r="B63" s="181"/>
      <c r="C63" s="181"/>
      <c r="D63" s="181"/>
      <c r="E63" s="181"/>
      <c r="F63" s="181"/>
      <c r="G63" s="181"/>
      <c r="H63" s="181"/>
      <c r="I63" s="139">
        <f>B63</f>
        <v>0</v>
      </c>
      <c r="J63" s="90"/>
      <c r="K63" s="90"/>
      <c r="L63" s="90"/>
      <c r="M63" s="90"/>
      <c r="N63" s="90"/>
      <c r="O63" s="90"/>
      <c r="P63" s="90"/>
      <c r="Q63" s="90"/>
    </row>
    <row r="64" spans="1:19" x14ac:dyDescent="0.3">
      <c r="A64" s="123" t="s">
        <v>160</v>
      </c>
      <c r="B64" s="181"/>
      <c r="C64" s="181"/>
      <c r="D64" s="181"/>
      <c r="E64" s="181"/>
      <c r="F64" s="181"/>
      <c r="G64" s="181"/>
      <c r="H64" s="181"/>
      <c r="I64" s="146">
        <f>B64*3.8/100</f>
        <v>0</v>
      </c>
      <c r="J64" s="90"/>
      <c r="K64" s="90"/>
      <c r="L64" s="90"/>
      <c r="M64" s="90"/>
      <c r="N64" s="90"/>
      <c r="O64" s="90"/>
      <c r="P64" s="90"/>
      <c r="Q64" s="90"/>
      <c r="S64" s="48"/>
    </row>
    <row r="65" spans="1:24" x14ac:dyDescent="0.3">
      <c r="A65" s="123" t="s">
        <v>161</v>
      </c>
      <c r="B65" s="211">
        <f>COUNTIF(B9:H9,X73)*650</f>
        <v>650</v>
      </c>
      <c r="C65" s="211"/>
      <c r="D65" s="211"/>
      <c r="E65" s="211"/>
      <c r="F65" s="211"/>
      <c r="G65" s="211"/>
      <c r="H65" s="211"/>
      <c r="I65" s="139">
        <f>$B$65</f>
        <v>650</v>
      </c>
      <c r="J65" s="90"/>
      <c r="K65" s="90"/>
      <c r="L65" s="90"/>
      <c r="M65" s="90"/>
      <c r="N65" s="90"/>
      <c r="O65" s="90"/>
      <c r="P65" s="90"/>
      <c r="Q65" s="90"/>
    </row>
    <row r="66" spans="1:24" x14ac:dyDescent="0.3">
      <c r="A66" s="145" t="s">
        <v>162</v>
      </c>
      <c r="B66" s="181"/>
      <c r="C66" s="181"/>
      <c r="D66" s="181"/>
      <c r="E66" s="181"/>
      <c r="F66" s="181"/>
      <c r="G66" s="181"/>
      <c r="H66" s="181"/>
      <c r="I66" s="139">
        <f>B66</f>
        <v>0</v>
      </c>
      <c r="J66" s="93"/>
      <c r="K66" s="93"/>
      <c r="L66" s="93"/>
      <c r="M66" s="93"/>
      <c r="N66" s="93"/>
      <c r="O66" s="93"/>
      <c r="P66" s="93"/>
      <c r="Q66" s="93"/>
    </row>
    <row r="67" spans="1:24" ht="15" thickBot="1" x14ac:dyDescent="0.35">
      <c r="A67" s="205" t="s">
        <v>117</v>
      </c>
      <c r="B67" s="206"/>
      <c r="C67" s="206"/>
      <c r="D67" s="206"/>
      <c r="E67" s="206"/>
      <c r="F67" s="206"/>
      <c r="G67" s="206"/>
      <c r="H67" s="206"/>
      <c r="I67" s="147">
        <f>SUM(I55:I66)</f>
        <v>11337.58898088467</v>
      </c>
      <c r="J67" s="90"/>
      <c r="K67" s="90"/>
      <c r="L67" s="90"/>
      <c r="M67" s="90"/>
      <c r="N67" s="90"/>
      <c r="O67" s="90"/>
      <c r="P67" s="90"/>
      <c r="Q67" s="90"/>
    </row>
    <row r="68" spans="1:24" ht="15" thickBot="1" x14ac:dyDescent="0.35">
      <c r="A68" s="193"/>
      <c r="B68" s="193"/>
      <c r="C68" s="193"/>
      <c r="D68" s="193"/>
      <c r="E68" s="193"/>
      <c r="F68" s="193"/>
      <c r="G68" s="193"/>
      <c r="H68" s="193"/>
      <c r="I68" s="193"/>
      <c r="J68" s="90"/>
      <c r="K68" s="90"/>
      <c r="L68" s="90"/>
      <c r="M68" s="90"/>
      <c r="N68" s="90"/>
      <c r="O68" s="90"/>
      <c r="P68" s="90"/>
      <c r="Q68" s="90"/>
    </row>
    <row r="69" spans="1:24" x14ac:dyDescent="0.3">
      <c r="A69" s="172" t="s">
        <v>119</v>
      </c>
      <c r="B69" s="173"/>
      <c r="C69" s="173"/>
      <c r="D69" s="173"/>
      <c r="E69" s="173"/>
      <c r="F69" s="173"/>
      <c r="G69" s="173"/>
      <c r="H69" s="173"/>
      <c r="I69" s="174"/>
      <c r="J69" s="92"/>
      <c r="K69" s="92"/>
      <c r="L69" s="92"/>
      <c r="M69" s="92"/>
      <c r="N69" s="92"/>
      <c r="O69" s="92"/>
      <c r="P69" s="92"/>
      <c r="Q69" s="92"/>
    </row>
    <row r="70" spans="1:24" ht="28.8" x14ac:dyDescent="0.3">
      <c r="A70" s="134" t="s">
        <v>120</v>
      </c>
      <c r="B70" s="118" t="s">
        <v>32</v>
      </c>
      <c r="C70" s="207" t="s">
        <v>33</v>
      </c>
      <c r="D70" s="207"/>
      <c r="E70" s="207" t="s">
        <v>34</v>
      </c>
      <c r="F70" s="207"/>
      <c r="G70" s="207" t="s">
        <v>35</v>
      </c>
      <c r="H70" s="207"/>
      <c r="I70" s="135" t="s">
        <v>14</v>
      </c>
      <c r="J70" s="83"/>
      <c r="K70" s="83"/>
      <c r="L70" s="83"/>
      <c r="M70" s="83"/>
      <c r="N70" s="83"/>
      <c r="O70" s="83"/>
      <c r="P70" s="83"/>
      <c r="Q70" s="83"/>
      <c r="S70" s="94"/>
    </row>
    <row r="71" spans="1:24" ht="15" thickBot="1" x14ac:dyDescent="0.35">
      <c r="A71" s="131" t="s">
        <v>150</v>
      </c>
      <c r="B71" s="112">
        <v>5656</v>
      </c>
      <c r="C71" s="182">
        <v>6565</v>
      </c>
      <c r="D71" s="182"/>
      <c r="E71" s="182">
        <v>656</v>
      </c>
      <c r="F71" s="182"/>
      <c r="G71" s="182">
        <v>565</v>
      </c>
      <c r="H71" s="182"/>
      <c r="I71" s="148">
        <f>SUM(B71:H71)</f>
        <v>13442</v>
      </c>
      <c r="J71" s="67"/>
      <c r="K71" s="67"/>
      <c r="L71" s="67"/>
      <c r="M71" s="67"/>
      <c r="N71" s="67"/>
      <c r="O71" s="67"/>
      <c r="P71" s="67"/>
      <c r="Q71" s="67"/>
      <c r="S71" s="94"/>
      <c r="V71" s="49">
        <v>0</v>
      </c>
      <c r="W71" s="49" t="s">
        <v>26</v>
      </c>
      <c r="X71" s="49" t="s">
        <v>91</v>
      </c>
    </row>
    <row r="72" spans="1:24" ht="15" thickBot="1" x14ac:dyDescent="0.35">
      <c r="A72" s="193"/>
      <c r="B72" s="193"/>
      <c r="C72" s="193"/>
      <c r="D72" s="193"/>
      <c r="E72" s="193"/>
      <c r="F72" s="193"/>
      <c r="G72" s="193"/>
      <c r="H72" s="193"/>
      <c r="I72" s="193"/>
      <c r="J72" s="88"/>
      <c r="K72" s="88"/>
      <c r="L72" s="88"/>
      <c r="M72" s="88"/>
      <c r="N72" s="88"/>
      <c r="O72" s="88"/>
      <c r="P72" s="88"/>
      <c r="Q72" s="88"/>
      <c r="S72" s="94"/>
      <c r="V72" s="49">
        <v>1</v>
      </c>
      <c r="W72" s="49" t="s">
        <v>25</v>
      </c>
      <c r="X72" s="49" t="s">
        <v>92</v>
      </c>
    </row>
    <row r="73" spans="1:24" x14ac:dyDescent="0.3">
      <c r="A73" s="172" t="s">
        <v>125</v>
      </c>
      <c r="B73" s="173"/>
      <c r="C73" s="173"/>
      <c r="D73" s="173"/>
      <c r="E73" s="173"/>
      <c r="F73" s="173"/>
      <c r="G73" s="173"/>
      <c r="H73" s="173"/>
      <c r="I73" s="174"/>
      <c r="J73" s="89"/>
      <c r="K73" s="89"/>
      <c r="L73" s="89"/>
      <c r="M73" s="89"/>
      <c r="N73" s="89"/>
      <c r="O73" s="89"/>
      <c r="P73" s="89"/>
      <c r="Q73" s="89"/>
      <c r="S73" s="94"/>
      <c r="V73" s="49">
        <v>2</v>
      </c>
      <c r="X73" s="49" t="s">
        <v>103</v>
      </c>
    </row>
    <row r="74" spans="1:24" x14ac:dyDescent="0.3">
      <c r="A74" s="137" t="s">
        <v>107</v>
      </c>
      <c r="B74" s="118" t="s">
        <v>32</v>
      </c>
      <c r="C74" s="207" t="s">
        <v>33</v>
      </c>
      <c r="D74" s="207"/>
      <c r="E74" s="207" t="s">
        <v>34</v>
      </c>
      <c r="F74" s="207"/>
      <c r="G74" s="207" t="s">
        <v>35</v>
      </c>
      <c r="H74" s="207"/>
      <c r="I74" s="138" t="s">
        <v>14</v>
      </c>
      <c r="J74" s="83"/>
      <c r="K74" s="83"/>
      <c r="L74" s="83"/>
      <c r="M74" s="83"/>
      <c r="N74" s="83"/>
      <c r="O74" s="83"/>
      <c r="P74" s="83"/>
      <c r="Q74" s="83"/>
      <c r="S74" s="94"/>
      <c r="V74" s="49">
        <v>3</v>
      </c>
    </row>
    <row r="75" spans="1:24" x14ac:dyDescent="0.3">
      <c r="A75" s="123" t="s">
        <v>151</v>
      </c>
      <c r="B75" s="111">
        <v>0.5</v>
      </c>
      <c r="C75" s="210">
        <v>0.1</v>
      </c>
      <c r="D75" s="210"/>
      <c r="E75" s="210">
        <v>0.2</v>
      </c>
      <c r="F75" s="210"/>
      <c r="G75" s="210">
        <v>0.2</v>
      </c>
      <c r="H75" s="210"/>
      <c r="I75" s="149">
        <f>($B75*$B55)+($C75*$B55)+($E75*$B55)+($G75*$B55)</f>
        <v>565656</v>
      </c>
      <c r="J75" s="67"/>
      <c r="K75" s="67"/>
      <c r="L75" s="67"/>
      <c r="M75" s="67"/>
      <c r="N75" s="67"/>
      <c r="O75" s="67"/>
      <c r="P75" s="67"/>
      <c r="Q75" s="67"/>
      <c r="S75" s="94"/>
      <c r="V75" s="49">
        <v>4</v>
      </c>
    </row>
    <row r="76" spans="1:24" x14ac:dyDescent="0.3">
      <c r="A76" s="123" t="s">
        <v>152</v>
      </c>
      <c r="B76" s="111"/>
      <c r="C76" s="210"/>
      <c r="D76" s="210"/>
      <c r="E76" s="210"/>
      <c r="F76" s="210"/>
      <c r="G76" s="210"/>
      <c r="H76" s="210"/>
      <c r="I76" s="149">
        <f>($B76*$B56)+($C76*$B56)+($E76*$B56)+($G76*$B56)</f>
        <v>0</v>
      </c>
      <c r="J76" s="57"/>
      <c r="K76" s="57"/>
      <c r="L76" s="57"/>
      <c r="M76" s="57"/>
      <c r="N76" s="57"/>
      <c r="O76" s="57"/>
      <c r="P76" s="57"/>
      <c r="Q76" s="57"/>
      <c r="S76" s="94"/>
      <c r="V76" s="49">
        <v>5</v>
      </c>
    </row>
    <row r="77" spans="1:24" x14ac:dyDescent="0.3">
      <c r="A77" s="123" t="s">
        <v>153</v>
      </c>
      <c r="B77" s="111"/>
      <c r="C77" s="210"/>
      <c r="D77" s="210"/>
      <c r="E77" s="210"/>
      <c r="F77" s="210"/>
      <c r="G77" s="210"/>
      <c r="H77" s="210"/>
      <c r="I77" s="149">
        <f>($B77*$B57)+($C77*$B57)+($E77*$B57)+($G77*$B57)</f>
        <v>0</v>
      </c>
      <c r="J77" s="95"/>
      <c r="K77" s="95"/>
      <c r="L77" s="95"/>
      <c r="M77" s="95"/>
      <c r="N77" s="95"/>
      <c r="O77" s="95"/>
      <c r="P77" s="95"/>
      <c r="Q77" s="95"/>
      <c r="S77" s="94"/>
      <c r="V77" s="49">
        <v>6</v>
      </c>
    </row>
    <row r="78" spans="1:24" x14ac:dyDescent="0.3">
      <c r="A78" s="123" t="s">
        <v>154</v>
      </c>
      <c r="B78" s="111"/>
      <c r="C78" s="210"/>
      <c r="D78" s="210"/>
      <c r="E78" s="210"/>
      <c r="F78" s="210"/>
      <c r="G78" s="210"/>
      <c r="H78" s="210"/>
      <c r="I78" s="149">
        <f>($B78*$B58)+($C78*$B58)+($E78*$B58)+($G78*$B58)</f>
        <v>0</v>
      </c>
      <c r="J78" s="95"/>
      <c r="K78" s="95"/>
      <c r="L78" s="95"/>
      <c r="M78" s="95"/>
      <c r="N78" s="95"/>
      <c r="O78" s="95"/>
      <c r="P78" s="95"/>
      <c r="Q78" s="95"/>
      <c r="S78" s="94"/>
      <c r="V78" s="49">
        <v>7</v>
      </c>
    </row>
    <row r="79" spans="1:24" ht="15" thickBot="1" x14ac:dyDescent="0.35">
      <c r="A79" s="208" t="s">
        <v>11</v>
      </c>
      <c r="B79" s="209"/>
      <c r="C79" s="209"/>
      <c r="D79" s="209"/>
      <c r="E79" s="209"/>
      <c r="F79" s="209"/>
      <c r="G79" s="209"/>
      <c r="H79" s="209"/>
      <c r="I79" s="141">
        <f>SUM(I75:I78)</f>
        <v>565656</v>
      </c>
      <c r="J79" s="95"/>
      <c r="K79" s="95"/>
      <c r="L79" s="95"/>
      <c r="M79" s="95"/>
      <c r="N79" s="95"/>
      <c r="O79" s="95"/>
      <c r="P79" s="95"/>
      <c r="Q79" s="95"/>
      <c r="S79" s="94"/>
      <c r="V79" s="49">
        <v>8</v>
      </c>
    </row>
    <row r="80" spans="1:24" ht="15" thickBot="1" x14ac:dyDescent="0.35">
      <c r="A80" s="193"/>
      <c r="B80" s="193"/>
      <c r="C80" s="193"/>
      <c r="D80" s="193"/>
      <c r="E80" s="193"/>
      <c r="F80" s="193"/>
      <c r="G80" s="193"/>
      <c r="H80" s="193"/>
      <c r="I80" s="193"/>
      <c r="J80" s="95"/>
      <c r="K80" s="95"/>
      <c r="L80" s="95"/>
      <c r="M80" s="95"/>
      <c r="N80" s="95"/>
      <c r="O80" s="95"/>
      <c r="P80" s="95"/>
      <c r="Q80" s="95"/>
      <c r="S80" s="96"/>
      <c r="V80" s="49">
        <v>9</v>
      </c>
    </row>
    <row r="81" spans="1:24" x14ac:dyDescent="0.3">
      <c r="A81" s="172" t="s">
        <v>219</v>
      </c>
      <c r="B81" s="173"/>
      <c r="C81" s="173"/>
      <c r="D81" s="173"/>
      <c r="E81" s="173"/>
      <c r="F81" s="173"/>
      <c r="G81" s="173"/>
      <c r="H81" s="173"/>
      <c r="I81" s="128" t="s">
        <v>15</v>
      </c>
      <c r="J81" s="91"/>
      <c r="K81" s="91"/>
      <c r="L81" s="91"/>
      <c r="M81" s="91"/>
      <c r="N81" s="91"/>
      <c r="O81" s="91"/>
      <c r="P81" s="91"/>
      <c r="Q81" s="91"/>
      <c r="S81" s="96"/>
      <c r="V81" s="49">
        <v>10</v>
      </c>
    </row>
    <row r="82" spans="1:24" x14ac:dyDescent="0.3">
      <c r="A82" s="123" t="s">
        <v>218</v>
      </c>
      <c r="B82" s="113">
        <v>5000</v>
      </c>
      <c r="C82" s="203">
        <v>5000</v>
      </c>
      <c r="D82" s="203"/>
      <c r="E82" s="203">
        <v>3000</v>
      </c>
      <c r="F82" s="203"/>
      <c r="G82" s="203">
        <v>3000</v>
      </c>
      <c r="H82" s="203"/>
      <c r="I82" s="150">
        <f>(B82*12)+(C82*12)+(E82*12)+(G82*12)</f>
        <v>192000</v>
      </c>
      <c r="J82" s="83"/>
      <c r="K82" s="83"/>
      <c r="L82" s="83"/>
      <c r="M82" s="83"/>
      <c r="N82" s="83"/>
      <c r="O82" s="83"/>
      <c r="P82" s="83"/>
      <c r="Q82" s="83"/>
      <c r="W82" s="49" t="s">
        <v>72</v>
      </c>
      <c r="X82" s="49" t="s">
        <v>73</v>
      </c>
    </row>
    <row r="83" spans="1:24" ht="28.8" x14ac:dyDescent="0.3">
      <c r="A83" s="123" t="s">
        <v>163</v>
      </c>
      <c r="B83" s="113"/>
      <c r="C83" s="203"/>
      <c r="D83" s="203"/>
      <c r="E83" s="203"/>
      <c r="F83" s="203"/>
      <c r="G83" s="203"/>
      <c r="H83" s="203"/>
      <c r="I83" s="150">
        <f>(B83*12)+(C83*12)+(E83*12)+(G83*12)</f>
        <v>0</v>
      </c>
      <c r="J83" s="57"/>
      <c r="K83" s="57"/>
      <c r="L83" s="57"/>
      <c r="M83" s="57"/>
      <c r="N83" s="57"/>
      <c r="O83" s="57"/>
      <c r="P83" s="57"/>
      <c r="Q83" s="57"/>
      <c r="X83" s="49" t="s">
        <v>74</v>
      </c>
    </row>
    <row r="84" spans="1:24" ht="15" thickBot="1" x14ac:dyDescent="0.35">
      <c r="A84" s="131" t="s">
        <v>13</v>
      </c>
      <c r="B84" s="151">
        <f>B82+B83</f>
        <v>5000</v>
      </c>
      <c r="C84" s="204">
        <f t="shared" ref="C84" si="274">C82+C83</f>
        <v>5000</v>
      </c>
      <c r="D84" s="204"/>
      <c r="E84" s="204">
        <f>E82+E83</f>
        <v>3000</v>
      </c>
      <c r="F84" s="204"/>
      <c r="G84" s="204">
        <f>G82+G83</f>
        <v>3000</v>
      </c>
      <c r="H84" s="204"/>
      <c r="I84" s="152">
        <f>(B84*12)+(C84*12)+(E84*12)+(G84*12)</f>
        <v>192000</v>
      </c>
      <c r="J84" s="97"/>
      <c r="K84" s="97"/>
      <c r="L84" s="97"/>
      <c r="M84" s="97"/>
      <c r="N84" s="97"/>
      <c r="O84" s="97"/>
      <c r="P84" s="97"/>
      <c r="Q84" s="97"/>
      <c r="S84" s="82"/>
      <c r="X84" s="49" t="s">
        <v>75</v>
      </c>
    </row>
    <row r="85" spans="1:24" ht="15" thickBot="1" x14ac:dyDescent="0.35">
      <c r="A85" s="171"/>
      <c r="B85" s="171"/>
      <c r="C85" s="171"/>
      <c r="D85" s="171"/>
      <c r="E85" s="171"/>
      <c r="F85" s="171"/>
      <c r="G85" s="171"/>
      <c r="H85" s="171"/>
      <c r="I85" s="171"/>
      <c r="J85" s="97"/>
      <c r="K85" s="97"/>
      <c r="L85" s="97"/>
      <c r="M85" s="97"/>
      <c r="N85" s="97"/>
      <c r="O85" s="97"/>
      <c r="P85" s="97"/>
      <c r="Q85" s="97"/>
      <c r="S85" s="82"/>
    </row>
    <row r="86" spans="1:24" x14ac:dyDescent="0.3">
      <c r="A86" s="172" t="s">
        <v>118</v>
      </c>
      <c r="B86" s="173"/>
      <c r="C86" s="173"/>
      <c r="D86" s="173"/>
      <c r="E86" s="173"/>
      <c r="F86" s="173"/>
      <c r="G86" s="173"/>
      <c r="H86" s="173"/>
      <c r="I86" s="128"/>
      <c r="J86" s="76"/>
      <c r="K86" s="76"/>
      <c r="L86" s="76"/>
      <c r="M86" s="76"/>
      <c r="N86" s="76"/>
      <c r="O86" s="76"/>
      <c r="P86" s="76"/>
      <c r="Q86" s="76"/>
      <c r="S86" s="82"/>
    </row>
    <row r="87" spans="1:24" x14ac:dyDescent="0.3">
      <c r="A87" s="229" t="s">
        <v>126</v>
      </c>
      <c r="B87" s="230"/>
      <c r="C87" s="230"/>
      <c r="D87" s="230"/>
      <c r="E87" s="230"/>
      <c r="F87" s="230"/>
      <c r="G87" s="230"/>
      <c r="H87" s="230"/>
      <c r="I87" s="106"/>
      <c r="J87" s="66"/>
      <c r="K87" s="66"/>
      <c r="L87" s="66"/>
      <c r="M87" s="66"/>
      <c r="N87" s="66"/>
      <c r="O87" s="66"/>
      <c r="P87" s="66"/>
      <c r="Q87" s="66"/>
      <c r="S87" s="82"/>
    </row>
    <row r="88" spans="1:24" ht="15" thickBot="1" x14ac:dyDescent="0.35">
      <c r="A88" s="231" t="s">
        <v>127</v>
      </c>
      <c r="B88" s="232"/>
      <c r="C88" s="232"/>
      <c r="D88" s="232"/>
      <c r="E88" s="232"/>
      <c r="F88" s="232"/>
      <c r="G88" s="232"/>
      <c r="H88" s="232"/>
      <c r="I88" s="153">
        <f>I87*12</f>
        <v>0</v>
      </c>
      <c r="J88" s="57"/>
      <c r="K88" s="57"/>
      <c r="L88" s="57"/>
      <c r="M88" s="57"/>
      <c r="N88" s="57"/>
      <c r="O88" s="57"/>
      <c r="P88" s="57"/>
      <c r="Q88" s="57"/>
      <c r="S88" s="82"/>
    </row>
    <row r="89" spans="1:24" ht="15" thickBot="1" x14ac:dyDescent="0.35">
      <c r="A89" s="193"/>
      <c r="B89" s="193"/>
      <c r="C89" s="193"/>
      <c r="D89" s="193"/>
      <c r="E89" s="193"/>
      <c r="F89" s="193"/>
      <c r="G89" s="193"/>
      <c r="H89" s="193"/>
      <c r="I89" s="193"/>
      <c r="J89" s="98"/>
      <c r="K89" s="98"/>
      <c r="L89" s="98"/>
      <c r="M89" s="98"/>
      <c r="N89" s="98"/>
      <c r="O89" s="98"/>
      <c r="P89" s="98"/>
      <c r="Q89" s="98"/>
      <c r="S89" s="82"/>
    </row>
    <row r="90" spans="1:24" ht="21" x14ac:dyDescent="0.3">
      <c r="A90" s="219" t="s">
        <v>30</v>
      </c>
      <c r="B90" s="220"/>
      <c r="C90" s="220"/>
      <c r="D90" s="220"/>
      <c r="E90" s="220"/>
      <c r="F90" s="220"/>
      <c r="G90" s="220"/>
      <c r="H90" s="220"/>
      <c r="I90" s="221"/>
      <c r="J90" s="92"/>
      <c r="K90" s="92"/>
      <c r="L90" s="92"/>
      <c r="M90" s="92"/>
      <c r="N90" s="92"/>
      <c r="O90" s="92"/>
      <c r="P90" s="92"/>
      <c r="Q90" s="92"/>
      <c r="S90" s="82"/>
    </row>
    <row r="91" spans="1:24" ht="21" x14ac:dyDescent="0.3">
      <c r="A91" s="222" t="s">
        <v>31</v>
      </c>
      <c r="B91" s="223" t="s">
        <v>20</v>
      </c>
      <c r="C91" s="223"/>
      <c r="D91" s="224" t="s">
        <v>21</v>
      </c>
      <c r="E91" s="224"/>
      <c r="F91" s="224" t="s">
        <v>22</v>
      </c>
      <c r="G91" s="224"/>
      <c r="H91" s="224" t="s">
        <v>23</v>
      </c>
      <c r="I91" s="225"/>
      <c r="J91" s="83"/>
      <c r="K91" s="83"/>
      <c r="L91" s="83"/>
      <c r="M91" s="83"/>
      <c r="N91" s="83"/>
      <c r="O91" s="83"/>
      <c r="P91" s="83"/>
      <c r="Q91" s="83"/>
      <c r="S91" s="82"/>
    </row>
    <row r="92" spans="1:24" ht="21" x14ac:dyDescent="0.3">
      <c r="A92" s="222"/>
      <c r="B92" s="226">
        <f>ROUND(AO33,2)</f>
        <v>1.64</v>
      </c>
      <c r="C92" s="226"/>
      <c r="D92" s="227">
        <f>ROUND('Sample Calculator'!BE33,2)</f>
        <v>1.64</v>
      </c>
      <c r="E92" s="227"/>
      <c r="F92" s="227">
        <f>ROUND(IFERROR(IF(B30="N",CK33,BU33),0),2)</f>
        <v>1.66</v>
      </c>
      <c r="G92" s="227"/>
      <c r="H92" s="227">
        <f>ROUND(IFERROR(IF(B30="N",DQ33,DA33),0),2)</f>
        <v>1.67</v>
      </c>
      <c r="I92" s="228"/>
      <c r="J92" s="99"/>
      <c r="K92" s="99"/>
      <c r="L92" s="99"/>
      <c r="M92" s="99"/>
      <c r="N92" s="99"/>
      <c r="O92" s="99"/>
      <c r="P92" s="99"/>
      <c r="Q92" s="99"/>
      <c r="S92" s="82"/>
    </row>
    <row r="93" spans="1:24" ht="21.6" thickBot="1" x14ac:dyDescent="0.35">
      <c r="A93" s="216"/>
      <c r="B93" s="217"/>
      <c r="C93" s="217"/>
      <c r="D93" s="217"/>
      <c r="E93" s="217"/>
      <c r="F93" s="217"/>
      <c r="G93" s="217"/>
      <c r="H93" s="217"/>
      <c r="I93" s="218"/>
      <c r="J93" s="100"/>
      <c r="K93" s="100"/>
      <c r="L93" s="100"/>
      <c r="M93" s="100"/>
      <c r="N93" s="100"/>
      <c r="O93" s="100"/>
      <c r="P93" s="100"/>
      <c r="Q93" s="100"/>
      <c r="S93" s="82"/>
    </row>
    <row r="94" spans="1:24" ht="21" x14ac:dyDescent="0.3">
      <c r="A94" s="102"/>
      <c r="B94" s="48"/>
      <c r="C94" s="48"/>
      <c r="D94" s="48"/>
      <c r="E94" s="48"/>
      <c r="F94" s="48"/>
      <c r="G94" s="48"/>
      <c r="H94" s="48"/>
      <c r="I94" s="48"/>
      <c r="J94" s="101"/>
      <c r="K94" s="101"/>
      <c r="L94" s="101"/>
      <c r="M94" s="101"/>
      <c r="N94" s="101"/>
      <c r="O94" s="101"/>
      <c r="P94" s="101"/>
      <c r="Q94" s="101"/>
      <c r="S94" s="82"/>
    </row>
    <row r="95" spans="1:24" x14ac:dyDescent="0.3">
      <c r="A95" s="102"/>
      <c r="B95" s="48"/>
      <c r="C95" s="48"/>
      <c r="D95" s="48"/>
      <c r="E95" s="48"/>
      <c r="F95" s="48"/>
      <c r="G95" s="48"/>
      <c r="H95" s="48"/>
      <c r="I95" s="48"/>
      <c r="J95" s="66"/>
      <c r="K95" s="66"/>
      <c r="L95" s="66"/>
      <c r="M95" s="66"/>
      <c r="N95" s="66"/>
      <c r="O95" s="66"/>
      <c r="P95" s="66"/>
      <c r="Q95" s="66"/>
      <c r="S95" s="82"/>
    </row>
    <row r="96" spans="1:24" x14ac:dyDescent="0.3">
      <c r="A96" s="102"/>
      <c r="B96" s="48"/>
      <c r="C96" s="48"/>
      <c r="D96" s="48"/>
      <c r="E96" s="48"/>
      <c r="F96" s="48"/>
      <c r="G96" s="48"/>
      <c r="H96" s="48"/>
      <c r="I96" s="48"/>
      <c r="S96" s="82"/>
    </row>
    <row r="97" spans="1:25" x14ac:dyDescent="0.3">
      <c r="A97" s="102"/>
      <c r="B97" s="48"/>
      <c r="C97" s="48"/>
      <c r="D97" s="48"/>
      <c r="E97" s="48"/>
      <c r="F97" s="48"/>
      <c r="G97" s="48"/>
      <c r="H97" s="48"/>
      <c r="I97" s="48"/>
      <c r="S97" s="82"/>
    </row>
    <row r="98" spans="1:25" x14ac:dyDescent="0.3">
      <c r="A98" s="102"/>
      <c r="B98" s="48"/>
      <c r="C98" s="48"/>
      <c r="D98" s="48"/>
      <c r="E98" s="48"/>
      <c r="F98" s="48"/>
      <c r="G98" s="48"/>
      <c r="H98" s="48"/>
      <c r="I98" s="48"/>
      <c r="S98" s="82"/>
    </row>
    <row r="99" spans="1:25" x14ac:dyDescent="0.3">
      <c r="A99" s="102"/>
      <c r="B99" s="48"/>
      <c r="C99" s="48"/>
      <c r="D99" s="48"/>
      <c r="E99" s="48"/>
      <c r="F99" s="48"/>
      <c r="G99" s="48"/>
      <c r="H99" s="48"/>
      <c r="I99" s="48"/>
      <c r="S99" s="96"/>
      <c r="Y99" s="49" t="s">
        <v>32</v>
      </c>
    </row>
    <row r="100" spans="1:25" x14ac:dyDescent="0.3">
      <c r="A100" s="102"/>
      <c r="B100" s="48"/>
      <c r="C100" s="48"/>
      <c r="D100" s="48"/>
      <c r="E100" s="48"/>
      <c r="F100" s="48"/>
      <c r="G100" s="48"/>
      <c r="H100" s="48"/>
      <c r="I100" s="48"/>
      <c r="S100" s="63"/>
      <c r="Y100" s="49" t="s">
        <v>33</v>
      </c>
    </row>
    <row r="101" spans="1:25" x14ac:dyDescent="0.3">
      <c r="A101" s="102"/>
      <c r="B101" s="48"/>
      <c r="C101" s="48"/>
      <c r="D101" s="48"/>
      <c r="E101" s="48"/>
      <c r="F101" s="48"/>
      <c r="G101" s="48"/>
      <c r="H101" s="48"/>
      <c r="I101" s="48"/>
      <c r="Y101" s="49" t="s">
        <v>34</v>
      </c>
    </row>
    <row r="102" spans="1:25" x14ac:dyDescent="0.3">
      <c r="A102" s="102"/>
      <c r="B102" s="48"/>
      <c r="C102" s="48"/>
      <c r="D102" s="48"/>
      <c r="E102" s="48"/>
      <c r="F102" s="48"/>
      <c r="G102" s="48"/>
      <c r="H102" s="48"/>
      <c r="I102" s="48"/>
      <c r="Y102" s="49" t="s">
        <v>35</v>
      </c>
    </row>
    <row r="103" spans="1:25" x14ac:dyDescent="0.3">
      <c r="A103" s="102"/>
      <c r="B103" s="48"/>
      <c r="C103" s="48"/>
      <c r="D103" s="48"/>
      <c r="E103" s="48"/>
      <c r="F103" s="48"/>
      <c r="G103" s="48"/>
      <c r="H103" s="48"/>
      <c r="I103" s="48"/>
    </row>
    <row r="104" spans="1:25" x14ac:dyDescent="0.3">
      <c r="A104" s="102"/>
      <c r="B104" s="48"/>
      <c r="C104" s="48"/>
      <c r="D104" s="48"/>
      <c r="E104" s="48"/>
      <c r="F104" s="48"/>
      <c r="G104" s="48"/>
      <c r="H104" s="48"/>
      <c r="I104" s="48"/>
    </row>
    <row r="105" spans="1:25" x14ac:dyDescent="0.3">
      <c r="A105" s="102"/>
      <c r="B105" s="48"/>
      <c r="C105" s="48"/>
      <c r="D105" s="48"/>
      <c r="E105" s="48"/>
      <c r="F105" s="48"/>
      <c r="G105" s="48"/>
      <c r="H105" s="48"/>
      <c r="I105" s="48"/>
    </row>
    <row r="106" spans="1:25" x14ac:dyDescent="0.3">
      <c r="A106" s="102"/>
      <c r="B106" s="48"/>
      <c r="C106" s="48"/>
      <c r="D106" s="48"/>
      <c r="E106" s="48"/>
      <c r="F106" s="48"/>
      <c r="G106" s="48"/>
      <c r="H106" s="48"/>
      <c r="I106" s="48"/>
    </row>
    <row r="107" spans="1:25" x14ac:dyDescent="0.3">
      <c r="A107" s="102"/>
      <c r="B107" s="48"/>
      <c r="C107" s="48"/>
      <c r="D107" s="48"/>
      <c r="E107" s="48"/>
      <c r="F107" s="48"/>
      <c r="G107" s="48"/>
      <c r="H107" s="48"/>
      <c r="I107" s="48"/>
    </row>
    <row r="108" spans="1:25" x14ac:dyDescent="0.3">
      <c r="A108" s="102"/>
      <c r="B108" s="48"/>
      <c r="C108" s="48"/>
      <c r="D108" s="48"/>
      <c r="E108" s="48"/>
      <c r="F108" s="48"/>
      <c r="G108" s="48"/>
      <c r="H108" s="48"/>
      <c r="I108" s="48"/>
    </row>
    <row r="109" spans="1:25" x14ac:dyDescent="0.3">
      <c r="A109" s="102"/>
      <c r="B109" s="48"/>
      <c r="C109" s="48"/>
      <c r="D109" s="48"/>
      <c r="E109" s="48"/>
      <c r="F109" s="48"/>
      <c r="G109" s="48"/>
      <c r="H109" s="48"/>
      <c r="I109" s="48"/>
    </row>
    <row r="110" spans="1:25" x14ac:dyDescent="0.3">
      <c r="A110" s="102"/>
      <c r="B110" s="48"/>
      <c r="C110" s="48"/>
      <c r="D110" s="48"/>
      <c r="E110" s="48"/>
      <c r="F110" s="48"/>
      <c r="G110" s="48"/>
      <c r="H110" s="48"/>
      <c r="I110" s="48"/>
    </row>
    <row r="111" spans="1:25" x14ac:dyDescent="0.3">
      <c r="A111" s="102"/>
      <c r="B111" s="48"/>
      <c r="C111" s="48"/>
      <c r="D111" s="48"/>
      <c r="E111" s="48"/>
      <c r="F111" s="48"/>
      <c r="G111" s="48"/>
      <c r="H111" s="48"/>
      <c r="I111" s="48"/>
    </row>
    <row r="112" spans="1:25" x14ac:dyDescent="0.3">
      <c r="A112" s="102"/>
      <c r="B112" s="48"/>
      <c r="C112" s="48"/>
      <c r="D112" s="48"/>
      <c r="E112" s="48"/>
      <c r="F112" s="48"/>
      <c r="G112" s="48"/>
      <c r="H112" s="48"/>
      <c r="I112" s="48"/>
    </row>
    <row r="113" spans="1:106" x14ac:dyDescent="0.3">
      <c r="A113" s="102"/>
      <c r="B113" s="48"/>
      <c r="C113" s="48"/>
      <c r="D113" s="48"/>
      <c r="E113" s="48"/>
      <c r="F113" s="48"/>
      <c r="G113" s="48"/>
      <c r="H113" s="48"/>
      <c r="I113" s="48"/>
    </row>
    <row r="114" spans="1:106" x14ac:dyDescent="0.3">
      <c r="A114" s="102"/>
      <c r="B114" s="48"/>
      <c r="C114" s="48"/>
      <c r="D114" s="48"/>
      <c r="E114" s="48"/>
      <c r="F114" s="48"/>
      <c r="G114" s="48"/>
      <c r="H114" s="48"/>
      <c r="I114" s="48"/>
    </row>
    <row r="115" spans="1:106" x14ac:dyDescent="0.3">
      <c r="A115" s="102"/>
      <c r="B115" s="48"/>
      <c r="C115" s="48"/>
      <c r="D115" s="48"/>
      <c r="E115" s="48"/>
      <c r="F115" s="48"/>
      <c r="G115" s="48"/>
      <c r="H115" s="48"/>
      <c r="I115" s="48"/>
    </row>
    <row r="128" spans="1:106" s="104" customFormat="1" x14ac:dyDescent="0.3">
      <c r="A128" s="103"/>
      <c r="B128" s="49"/>
      <c r="C128" s="49"/>
      <c r="D128" s="49"/>
      <c r="E128" s="49"/>
      <c r="F128" s="49"/>
      <c r="G128" s="49"/>
      <c r="H128" s="49"/>
      <c r="I128" s="49"/>
      <c r="J128" s="48"/>
      <c r="K128" s="48"/>
      <c r="L128" s="48"/>
      <c r="M128" s="48"/>
      <c r="N128" s="48"/>
      <c r="O128" s="48"/>
      <c r="P128" s="48"/>
      <c r="Q128" s="48"/>
      <c r="AP128" s="105"/>
      <c r="BF128" s="105"/>
      <c r="BV128" s="105"/>
      <c r="CL128" s="105"/>
      <c r="DB128" s="105"/>
    </row>
    <row r="129" spans="1:106" s="104" customFormat="1" x14ac:dyDescent="0.3">
      <c r="A129" s="103"/>
      <c r="B129" s="49"/>
      <c r="C129" s="49"/>
      <c r="D129" s="49"/>
      <c r="E129" s="49"/>
      <c r="F129" s="49"/>
      <c r="G129" s="49"/>
      <c r="H129" s="49"/>
      <c r="I129" s="49"/>
      <c r="J129" s="48"/>
      <c r="K129" s="48"/>
      <c r="L129" s="48"/>
      <c r="M129" s="48"/>
      <c r="N129" s="48"/>
      <c r="O129" s="48"/>
      <c r="P129" s="48"/>
      <c r="Q129" s="48"/>
      <c r="AP129" s="105"/>
      <c r="BF129" s="105"/>
      <c r="BV129" s="105"/>
      <c r="CL129" s="105"/>
      <c r="DB129" s="105"/>
    </row>
    <row r="130" spans="1:106" s="48" customFormat="1" x14ac:dyDescent="0.3">
      <c r="A130" s="103"/>
      <c r="B130" s="49"/>
      <c r="C130" s="49"/>
      <c r="D130" s="49"/>
      <c r="E130" s="49"/>
      <c r="F130" s="49"/>
      <c r="G130" s="49"/>
      <c r="H130" s="49"/>
      <c r="I130" s="49"/>
      <c r="AP130" s="50"/>
      <c r="BF130" s="50"/>
      <c r="BV130" s="50"/>
      <c r="CL130" s="50"/>
      <c r="DB130" s="50"/>
    </row>
    <row r="131" spans="1:106" s="48" customFormat="1" x14ac:dyDescent="0.3">
      <c r="A131" s="103"/>
      <c r="B131" s="49"/>
      <c r="C131" s="49"/>
      <c r="D131" s="49"/>
      <c r="E131" s="49"/>
      <c r="F131" s="49"/>
      <c r="G131" s="49"/>
      <c r="H131" s="49"/>
      <c r="I131" s="49"/>
      <c r="AP131" s="50"/>
      <c r="BF131" s="50"/>
      <c r="BV131" s="50"/>
      <c r="CL131" s="50"/>
      <c r="DB131" s="50"/>
    </row>
    <row r="132" spans="1:106" s="48" customFormat="1" x14ac:dyDescent="0.3">
      <c r="A132" s="103"/>
      <c r="B132" s="49"/>
      <c r="C132" s="49"/>
      <c r="D132" s="49"/>
      <c r="E132" s="49"/>
      <c r="F132" s="49"/>
      <c r="G132" s="49"/>
      <c r="H132" s="49"/>
      <c r="I132" s="49"/>
      <c r="AP132" s="50"/>
      <c r="BF132" s="50"/>
      <c r="BV132" s="50"/>
      <c r="CL132" s="50"/>
      <c r="DB132" s="50"/>
    </row>
    <row r="133" spans="1:106" s="48" customFormat="1" x14ac:dyDescent="0.3">
      <c r="A133" s="103"/>
      <c r="B133" s="49"/>
      <c r="C133" s="49"/>
      <c r="D133" s="49"/>
      <c r="E133" s="49"/>
      <c r="F133" s="49"/>
      <c r="G133" s="49"/>
      <c r="H133" s="49"/>
      <c r="I133" s="49"/>
      <c r="AP133" s="50"/>
      <c r="BF133" s="50"/>
      <c r="BV133" s="50"/>
      <c r="CL133" s="50"/>
      <c r="DB133" s="50"/>
    </row>
    <row r="134" spans="1:106" s="48" customFormat="1" x14ac:dyDescent="0.3">
      <c r="A134" s="103"/>
      <c r="B134" s="49"/>
      <c r="C134" s="49"/>
      <c r="D134" s="49"/>
      <c r="E134" s="49"/>
      <c r="F134" s="49"/>
      <c r="G134" s="49"/>
      <c r="H134" s="49"/>
      <c r="I134" s="49"/>
      <c r="AP134" s="50"/>
      <c r="BF134" s="50"/>
      <c r="BV134" s="50"/>
      <c r="CL134" s="50"/>
      <c r="DB134" s="50"/>
    </row>
    <row r="135" spans="1:106" s="48" customFormat="1" x14ac:dyDescent="0.3">
      <c r="A135" s="103"/>
      <c r="B135" s="49"/>
      <c r="C135" s="49"/>
      <c r="D135" s="49"/>
      <c r="E135" s="49"/>
      <c r="F135" s="49"/>
      <c r="G135" s="49"/>
      <c r="H135" s="49"/>
      <c r="I135" s="49"/>
      <c r="AP135" s="50"/>
      <c r="BF135" s="50"/>
      <c r="BV135" s="50"/>
      <c r="CL135" s="50"/>
      <c r="DB135" s="50"/>
    </row>
    <row r="136" spans="1:106" s="48" customFormat="1" x14ac:dyDescent="0.3">
      <c r="A136" s="103"/>
      <c r="B136" s="49"/>
      <c r="C136" s="49"/>
      <c r="D136" s="49"/>
      <c r="E136" s="49"/>
      <c r="F136" s="49"/>
      <c r="G136" s="49"/>
      <c r="H136" s="49"/>
      <c r="I136" s="49"/>
      <c r="AP136" s="50"/>
      <c r="BF136" s="50"/>
      <c r="BV136" s="50"/>
      <c r="CL136" s="50"/>
      <c r="DB136" s="50"/>
    </row>
    <row r="137" spans="1:106" s="48" customFormat="1" x14ac:dyDescent="0.3">
      <c r="A137" s="103"/>
      <c r="B137" s="49"/>
      <c r="C137" s="49"/>
      <c r="D137" s="49"/>
      <c r="E137" s="49"/>
      <c r="F137" s="49"/>
      <c r="G137" s="49"/>
      <c r="H137" s="49"/>
      <c r="I137" s="49"/>
      <c r="AP137" s="50"/>
      <c r="BF137" s="50"/>
      <c r="BV137" s="50"/>
      <c r="CL137" s="50"/>
      <c r="DB137" s="50"/>
    </row>
    <row r="138" spans="1:106" s="48" customFormat="1" x14ac:dyDescent="0.3">
      <c r="A138" s="103"/>
      <c r="B138" s="49"/>
      <c r="C138" s="49"/>
      <c r="D138" s="49"/>
      <c r="E138" s="49"/>
      <c r="F138" s="49"/>
      <c r="G138" s="49"/>
      <c r="H138" s="49"/>
      <c r="I138" s="49"/>
      <c r="AP138" s="50"/>
      <c r="BF138" s="50"/>
      <c r="BV138" s="50"/>
      <c r="CL138" s="50"/>
      <c r="DB138" s="50"/>
    </row>
    <row r="139" spans="1:106" s="48" customFormat="1" x14ac:dyDescent="0.3">
      <c r="A139" s="103"/>
      <c r="B139" s="49"/>
      <c r="C139" s="49"/>
      <c r="D139" s="49"/>
      <c r="E139" s="49"/>
      <c r="F139" s="49"/>
      <c r="G139" s="49"/>
      <c r="H139" s="49"/>
      <c r="I139" s="49"/>
      <c r="AP139" s="50"/>
      <c r="BF139" s="50"/>
      <c r="BV139" s="50"/>
      <c r="CL139" s="50"/>
      <c r="DB139" s="50"/>
    </row>
    <row r="140" spans="1:106" s="48" customFormat="1" x14ac:dyDescent="0.3">
      <c r="A140" s="103"/>
      <c r="B140" s="49"/>
      <c r="C140" s="49"/>
      <c r="D140" s="49"/>
      <c r="E140" s="49"/>
      <c r="F140" s="49"/>
      <c r="G140" s="49"/>
      <c r="H140" s="49"/>
      <c r="I140" s="49"/>
      <c r="AP140" s="50"/>
      <c r="BF140" s="50"/>
      <c r="BV140" s="50"/>
      <c r="CL140" s="50"/>
      <c r="DB140" s="50"/>
    </row>
    <row r="141" spans="1:106" s="48" customFormat="1" x14ac:dyDescent="0.3">
      <c r="A141" s="103"/>
      <c r="B141" s="49"/>
      <c r="C141" s="49"/>
      <c r="D141" s="49"/>
      <c r="E141" s="49"/>
      <c r="F141" s="49"/>
      <c r="G141" s="49"/>
      <c r="H141" s="49"/>
      <c r="I141" s="49"/>
      <c r="AP141" s="50"/>
      <c r="BF141" s="50"/>
      <c r="BV141" s="50"/>
      <c r="CL141" s="50"/>
      <c r="DB141" s="50"/>
    </row>
    <row r="142" spans="1:106" s="48" customFormat="1" x14ac:dyDescent="0.3">
      <c r="A142" s="103"/>
      <c r="B142" s="49"/>
      <c r="C142" s="49"/>
      <c r="D142" s="49"/>
      <c r="E142" s="49"/>
      <c r="F142" s="49"/>
      <c r="G142" s="49"/>
      <c r="H142" s="49"/>
      <c r="I142" s="49"/>
      <c r="AP142" s="50"/>
      <c r="BF142" s="50"/>
      <c r="BV142" s="50"/>
      <c r="CL142" s="50"/>
      <c r="DB142" s="50"/>
    </row>
    <row r="143" spans="1:106" s="48" customFormat="1" x14ac:dyDescent="0.3">
      <c r="A143" s="103"/>
      <c r="B143" s="49"/>
      <c r="C143" s="49"/>
      <c r="D143" s="49"/>
      <c r="E143" s="49"/>
      <c r="F143" s="49"/>
      <c r="G143" s="49"/>
      <c r="H143" s="49"/>
      <c r="I143" s="49"/>
      <c r="AP143" s="50"/>
      <c r="BF143" s="50"/>
      <c r="BV143" s="50"/>
      <c r="CL143" s="50"/>
      <c r="DB143" s="50"/>
    </row>
    <row r="144" spans="1:106" s="48" customFormat="1" x14ac:dyDescent="0.3">
      <c r="A144" s="103"/>
      <c r="B144" s="49"/>
      <c r="C144" s="49"/>
      <c r="D144" s="49"/>
      <c r="E144" s="49"/>
      <c r="F144" s="49"/>
      <c r="G144" s="49"/>
      <c r="H144" s="49"/>
      <c r="I144" s="49"/>
      <c r="AP144" s="50"/>
      <c r="BF144" s="50"/>
      <c r="BV144" s="50"/>
      <c r="CL144" s="50"/>
      <c r="DB144" s="50"/>
    </row>
    <row r="145" spans="1:106" s="48" customFormat="1" x14ac:dyDescent="0.3">
      <c r="A145" s="103"/>
      <c r="B145" s="49"/>
      <c r="C145" s="49"/>
      <c r="D145" s="49"/>
      <c r="E145" s="49"/>
      <c r="F145" s="49"/>
      <c r="G145" s="49"/>
      <c r="H145" s="49"/>
      <c r="I145" s="49"/>
      <c r="AP145" s="50"/>
      <c r="BF145" s="50"/>
      <c r="BV145" s="50"/>
      <c r="CL145" s="50"/>
      <c r="DB145" s="50"/>
    </row>
    <row r="146" spans="1:106" s="48" customFormat="1" x14ac:dyDescent="0.3">
      <c r="A146" s="103"/>
      <c r="B146" s="49"/>
      <c r="C146" s="49"/>
      <c r="D146" s="49"/>
      <c r="E146" s="49"/>
      <c r="F146" s="49"/>
      <c r="G146" s="49"/>
      <c r="H146" s="49"/>
      <c r="I146" s="49"/>
      <c r="AP146" s="50"/>
      <c r="BF146" s="50"/>
      <c r="BV146" s="50"/>
      <c r="CL146" s="50"/>
      <c r="DB146" s="50"/>
    </row>
    <row r="147" spans="1:106" s="48" customFormat="1" x14ac:dyDescent="0.3">
      <c r="A147" s="103"/>
      <c r="B147" s="49"/>
      <c r="C147" s="49"/>
      <c r="D147" s="49"/>
      <c r="E147" s="49"/>
      <c r="F147" s="49"/>
      <c r="G147" s="49"/>
      <c r="H147" s="49"/>
      <c r="I147" s="49"/>
      <c r="AP147" s="50"/>
      <c r="BF147" s="50"/>
      <c r="BV147" s="50"/>
      <c r="CL147" s="50"/>
      <c r="DB147" s="50"/>
    </row>
    <row r="148" spans="1:106" s="48" customFormat="1" x14ac:dyDescent="0.3">
      <c r="A148" s="103"/>
      <c r="B148" s="49"/>
      <c r="C148" s="49"/>
      <c r="D148" s="49"/>
      <c r="E148" s="49"/>
      <c r="F148" s="49"/>
      <c r="G148" s="49"/>
      <c r="H148" s="49"/>
      <c r="I148" s="49"/>
      <c r="AP148" s="50"/>
      <c r="BF148" s="50"/>
      <c r="BV148" s="50"/>
      <c r="CL148" s="50"/>
      <c r="DB148" s="50"/>
    </row>
    <row r="149" spans="1:106" s="48" customFormat="1" x14ac:dyDescent="0.3">
      <c r="A149" s="103"/>
      <c r="B149" s="49"/>
      <c r="C149" s="49"/>
      <c r="D149" s="49"/>
      <c r="E149" s="49"/>
      <c r="F149" s="49"/>
      <c r="G149" s="49"/>
      <c r="H149" s="49"/>
      <c r="I149" s="49"/>
      <c r="AP149" s="50"/>
      <c r="BF149" s="50"/>
      <c r="BV149" s="50"/>
      <c r="CL149" s="50"/>
      <c r="DB149" s="50"/>
    </row>
    <row r="150" spans="1:106" s="48" customFormat="1" x14ac:dyDescent="0.3">
      <c r="A150" s="103"/>
      <c r="B150" s="49"/>
      <c r="C150" s="49"/>
      <c r="D150" s="49"/>
      <c r="E150" s="49"/>
      <c r="F150" s="49"/>
      <c r="G150" s="49"/>
      <c r="H150" s="49"/>
      <c r="I150" s="49"/>
      <c r="AP150" s="50"/>
      <c r="BF150" s="50"/>
      <c r="BV150" s="50"/>
      <c r="CL150" s="50"/>
      <c r="DB150" s="50"/>
    </row>
    <row r="151" spans="1:106" s="48" customFormat="1" x14ac:dyDescent="0.3">
      <c r="A151" s="103"/>
      <c r="B151" s="49"/>
      <c r="C151" s="49"/>
      <c r="D151" s="49"/>
      <c r="E151" s="49"/>
      <c r="F151" s="49"/>
      <c r="G151" s="49"/>
      <c r="H151" s="49"/>
      <c r="I151" s="49"/>
      <c r="AP151" s="50"/>
      <c r="BF151" s="50"/>
      <c r="BV151" s="50"/>
      <c r="CL151" s="50"/>
      <c r="DB151" s="50"/>
    </row>
    <row r="152" spans="1:106" s="48" customFormat="1" x14ac:dyDescent="0.3">
      <c r="A152" s="103"/>
      <c r="B152" s="49"/>
      <c r="C152" s="49"/>
      <c r="D152" s="49"/>
      <c r="E152" s="49"/>
      <c r="F152" s="49"/>
      <c r="G152" s="49"/>
      <c r="H152" s="49"/>
      <c r="I152" s="49"/>
      <c r="AP152" s="50"/>
      <c r="BF152" s="50"/>
      <c r="BV152" s="50"/>
      <c r="CL152" s="50"/>
      <c r="DB152" s="50"/>
    </row>
  </sheetData>
  <sheetProtection algorithmName="SHA-512" hashValue="fe5XID+lMqBArrEPG5nVHckVSeUSHcfQpQuFC8jrcsMPcJnFTjR6nzypkyp81Dae0znc1CnhwQqksdhMpTU+Dg==" saltValue="2RBe9nmUDR3I37OsDWYmMg==" spinCount="100000" sheet="1" objects="1" scenarios="1"/>
  <mergeCells count="180">
    <mergeCell ref="A86:H86"/>
    <mergeCell ref="C70:D70"/>
    <mergeCell ref="E70:F70"/>
    <mergeCell ref="G70:H70"/>
    <mergeCell ref="E74:F74"/>
    <mergeCell ref="G74:H74"/>
    <mergeCell ref="C40:D40"/>
    <mergeCell ref="E40:F40"/>
    <mergeCell ref="G40:H40"/>
    <mergeCell ref="C45:D45"/>
    <mergeCell ref="E45:F45"/>
    <mergeCell ref="G45:H45"/>
    <mergeCell ref="C46:D46"/>
    <mergeCell ref="C47:D47"/>
    <mergeCell ref="C48:D48"/>
    <mergeCell ref="C49:D49"/>
    <mergeCell ref="E46:F46"/>
    <mergeCell ref="E47:F47"/>
    <mergeCell ref="E48:F48"/>
    <mergeCell ref="E49:F49"/>
    <mergeCell ref="G46:H46"/>
    <mergeCell ref="G47:H47"/>
    <mergeCell ref="G48:H48"/>
    <mergeCell ref="G49:H49"/>
    <mergeCell ref="C78:D78"/>
    <mergeCell ref="E75:F75"/>
    <mergeCell ref="E76:F76"/>
    <mergeCell ref="E77:F77"/>
    <mergeCell ref="E78:F78"/>
    <mergeCell ref="G75:H75"/>
    <mergeCell ref="G76:H76"/>
    <mergeCell ref="G77:H77"/>
    <mergeCell ref="G78:H78"/>
    <mergeCell ref="C37:D37"/>
    <mergeCell ref="E37:F37"/>
    <mergeCell ref="G37:H37"/>
    <mergeCell ref="G44:H44"/>
    <mergeCell ref="G83:H83"/>
    <mergeCell ref="G84:H84"/>
    <mergeCell ref="A85:I85"/>
    <mergeCell ref="A93:I93"/>
    <mergeCell ref="A90:I90"/>
    <mergeCell ref="A91:A92"/>
    <mergeCell ref="B91:C91"/>
    <mergeCell ref="D91:E91"/>
    <mergeCell ref="F91:G91"/>
    <mergeCell ref="H91:I91"/>
    <mergeCell ref="B92:C92"/>
    <mergeCell ref="D92:E92"/>
    <mergeCell ref="F92:G92"/>
    <mergeCell ref="H92:I92"/>
    <mergeCell ref="A87:H87"/>
    <mergeCell ref="A89:I89"/>
    <mergeCell ref="A88:H88"/>
    <mergeCell ref="C83:D83"/>
    <mergeCell ref="C84:D84"/>
    <mergeCell ref="E83:F83"/>
    <mergeCell ref="E41:F41"/>
    <mergeCell ref="G41:H41"/>
    <mergeCell ref="A42:I42"/>
    <mergeCell ref="A43:I43"/>
    <mergeCell ref="B65:H65"/>
    <mergeCell ref="E44:F44"/>
    <mergeCell ref="A50:H50"/>
    <mergeCell ref="A53:I53"/>
    <mergeCell ref="A52:I52"/>
    <mergeCell ref="A51:H51"/>
    <mergeCell ref="C82:D82"/>
    <mergeCell ref="E82:F82"/>
    <mergeCell ref="G82:H82"/>
    <mergeCell ref="E84:F84"/>
    <mergeCell ref="A68:I68"/>
    <mergeCell ref="A81:H81"/>
    <mergeCell ref="B61:H61"/>
    <mergeCell ref="B62:H62"/>
    <mergeCell ref="B63:H63"/>
    <mergeCell ref="B64:H64"/>
    <mergeCell ref="A67:H67"/>
    <mergeCell ref="B66:H66"/>
    <mergeCell ref="A73:I73"/>
    <mergeCell ref="C74:D74"/>
    <mergeCell ref="A79:H79"/>
    <mergeCell ref="A69:I69"/>
    <mergeCell ref="A80:I80"/>
    <mergeCell ref="C71:D71"/>
    <mergeCell ref="E71:F71"/>
    <mergeCell ref="G71:H71"/>
    <mergeCell ref="A72:I72"/>
    <mergeCell ref="C75:D75"/>
    <mergeCell ref="C76:D76"/>
    <mergeCell ref="C77:D77"/>
    <mergeCell ref="D17:E17"/>
    <mergeCell ref="F17:G17"/>
    <mergeCell ref="H17:I17"/>
    <mergeCell ref="A18:F18"/>
    <mergeCell ref="G18:I18"/>
    <mergeCell ref="A19:I19"/>
    <mergeCell ref="A20:I20"/>
    <mergeCell ref="B23:I23"/>
    <mergeCell ref="B24:I24"/>
    <mergeCell ref="B22:I22"/>
    <mergeCell ref="A21:I21"/>
    <mergeCell ref="B25:I25"/>
    <mergeCell ref="B26:I26"/>
    <mergeCell ref="A27:B27"/>
    <mergeCell ref="G27:I27"/>
    <mergeCell ref="C34:D34"/>
    <mergeCell ref="C32:D32"/>
    <mergeCell ref="E33:F33"/>
    <mergeCell ref="E34:F34"/>
    <mergeCell ref="G29:H29"/>
    <mergeCell ref="G30:H30"/>
    <mergeCell ref="E29:F29"/>
    <mergeCell ref="E30:F30"/>
    <mergeCell ref="C27:D27"/>
    <mergeCell ref="C29:D29"/>
    <mergeCell ref="C30:D30"/>
    <mergeCell ref="E27:F27"/>
    <mergeCell ref="A28:I28"/>
    <mergeCell ref="C33:D33"/>
    <mergeCell ref="A1:I2"/>
    <mergeCell ref="B60:H60"/>
    <mergeCell ref="B59:H59"/>
    <mergeCell ref="C41:D41"/>
    <mergeCell ref="G35:H35"/>
    <mergeCell ref="A38:I38"/>
    <mergeCell ref="A39:I39"/>
    <mergeCell ref="C44:D44"/>
    <mergeCell ref="E32:F32"/>
    <mergeCell ref="G31:H31"/>
    <mergeCell ref="G32:H32"/>
    <mergeCell ref="G33:H33"/>
    <mergeCell ref="G34:H34"/>
    <mergeCell ref="E31:F31"/>
    <mergeCell ref="C31:D31"/>
    <mergeCell ref="C35:D35"/>
    <mergeCell ref="C36:D36"/>
    <mergeCell ref="E35:F35"/>
    <mergeCell ref="E36:F36"/>
    <mergeCell ref="G36:H36"/>
    <mergeCell ref="D16:E16"/>
    <mergeCell ref="F16:G16"/>
    <mergeCell ref="H16:I16"/>
    <mergeCell ref="D15:E15"/>
    <mergeCell ref="F12:G12"/>
    <mergeCell ref="F13:G13"/>
    <mergeCell ref="F14:G14"/>
    <mergeCell ref="F15:G15"/>
    <mergeCell ref="H12:I12"/>
    <mergeCell ref="H13:I13"/>
    <mergeCell ref="H14:I14"/>
    <mergeCell ref="H15:I15"/>
    <mergeCell ref="A10:I10"/>
    <mergeCell ref="A11:I11"/>
    <mergeCell ref="D12:E12"/>
    <mergeCell ref="D13:E13"/>
    <mergeCell ref="D14:E14"/>
    <mergeCell ref="B8:C8"/>
    <mergeCell ref="B9:C9"/>
    <mergeCell ref="A3:D3"/>
    <mergeCell ref="E3:I3"/>
    <mergeCell ref="B4:I4"/>
    <mergeCell ref="B5:C5"/>
    <mergeCell ref="F5:G5"/>
    <mergeCell ref="F6:G6"/>
    <mergeCell ref="F7:G7"/>
    <mergeCell ref="B6:C6"/>
    <mergeCell ref="B7:C7"/>
    <mergeCell ref="F8:G8"/>
    <mergeCell ref="F9:G9"/>
    <mergeCell ref="H5:I5"/>
    <mergeCell ref="H6:I6"/>
    <mergeCell ref="H7:I7"/>
    <mergeCell ref="H8:I8"/>
    <mergeCell ref="H9:I9"/>
    <mergeCell ref="D5:E5"/>
    <mergeCell ref="D6:E6"/>
    <mergeCell ref="D7:E7"/>
    <mergeCell ref="D8:E8"/>
    <mergeCell ref="D9:E9"/>
  </mergeCells>
  <phoneticPr fontId="11" type="noConversion"/>
  <conditionalFormatting sqref="G27">
    <cfRule type="cellIs" dxfId="26" priority="1" operator="greaterThan">
      <formula>0.95</formula>
    </cfRule>
  </conditionalFormatting>
  <conditionalFormatting sqref="B92">
    <cfRule type="cellIs" dxfId="25" priority="39" operator="lessThan">
      <formula>$T$7</formula>
    </cfRule>
    <cfRule type="cellIs" dxfId="24" priority="40" operator="greaterThanOrEqual">
      <formula>$T$7</formula>
    </cfRule>
  </conditionalFormatting>
  <conditionalFormatting sqref="F92">
    <cfRule type="cellIs" dxfId="23" priority="41" operator="lessThan">
      <formula>$T$9</formula>
    </cfRule>
    <cfRule type="cellIs" dxfId="22" priority="42" operator="greaterThanOrEqual">
      <formula>$T$9</formula>
    </cfRule>
  </conditionalFormatting>
  <conditionalFormatting sqref="H92">
    <cfRule type="cellIs" dxfId="21" priority="43" operator="lessThan">
      <formula>$T$10</formula>
    </cfRule>
    <cfRule type="cellIs" dxfId="20" priority="44" operator="greaterThanOrEqual">
      <formula>$T$10</formula>
    </cfRule>
  </conditionalFormatting>
  <conditionalFormatting sqref="D92">
    <cfRule type="cellIs" dxfId="19" priority="45" operator="lessThan">
      <formula>$T$8</formula>
    </cfRule>
    <cfRule type="cellIs" dxfId="18" priority="46" operator="greaterThanOrEqual">
      <formula>$T$8</formula>
    </cfRule>
  </conditionalFormatting>
  <dataValidations count="4">
    <dataValidation type="list" allowBlank="1" showInputMessage="1" showErrorMessage="1" sqref="G55:G58 H13:H17 E30 G30 B30:C30 E55:E58" xr:uid="{00000000-0002-0000-0000-000000000000}">
      <formula1>$W$71:$W$72</formula1>
    </dataValidation>
    <dataValidation type="list" allowBlank="1" showInputMessage="1" showErrorMessage="1" sqref="B6 D6:I6" xr:uid="{FB9998B3-1983-4045-8467-C97A49CDDC91}">
      <formula1>Validstatus1</formula1>
    </dataValidation>
    <dataValidation type="list" allowBlank="1" showInputMessage="1" showErrorMessage="1" sqref="H9 B9 D9 F9" xr:uid="{00000000-0002-0000-0000-000006000000}">
      <formula1>$X$71:$X$73</formula1>
    </dataValidation>
    <dataValidation type="list" allowBlank="1" showInputMessage="1" showErrorMessage="1" sqref="B8:Q8" xr:uid="{3C48F657-B823-4403-B83A-61B61D805099}">
      <formula1>$V$71:$V$81</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Reset">
                <anchor>
                  <from>
                    <xdr:col>7</xdr:col>
                    <xdr:colOff>1066800</xdr:colOff>
                    <xdr:row>0</xdr:row>
                    <xdr:rowOff>30480</xdr:rowOff>
                  </from>
                  <to>
                    <xdr:col>8</xdr:col>
                    <xdr:colOff>800100</xdr:colOff>
                    <xdr:row>1</xdr:row>
                    <xdr:rowOff>114300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0AC5C2F2-C45F-451E-8E42-EB7A7F96437D}">
          <x14:formula1>
            <xm:f>OFFSET(Validation!C$7:C$11,0,0,COUNTIF(Validation!C$7:C$11,"&lt;&gt;-"))</xm:f>
          </x14:formula1>
          <xm:sqref>D7</xm:sqref>
        </x14:dataValidation>
        <x14:dataValidation type="list" allowBlank="1" showInputMessage="1" showErrorMessage="1" xr:uid="{DD399771-B749-4F73-946E-E28CAA7BADB0}">
          <x14:formula1>
            <xm:f>OFFSET(Validation!D$7:D$11,0,0,COUNTIF(Validation!D$7:D$11,"&lt;&gt;-"))</xm:f>
          </x14:formula1>
          <xm:sqref>F7</xm:sqref>
        </x14:dataValidation>
        <x14:dataValidation type="list" allowBlank="1" showInputMessage="1" showErrorMessage="1" xr:uid="{C073C589-250A-48A1-9290-984DFE34C207}">
          <x14:formula1>
            <xm:f>OFFSET(Validation!E$7:E$11,0,0,COUNTIF(Validation!E$7:E$11,"&lt;&gt;-"))</xm:f>
          </x14:formula1>
          <xm:sqref>H7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46"/>
  <sheetViews>
    <sheetView workbookViewId="0">
      <selection activeCell="G2" sqref="G2"/>
    </sheetView>
  </sheetViews>
  <sheetFormatPr defaultRowHeight="14.4" x14ac:dyDescent="0.3"/>
  <cols>
    <col min="1" max="1" width="19.6640625" bestFit="1" customWidth="1"/>
    <col min="2" max="5" width="16.109375" bestFit="1" customWidth="1"/>
    <col min="7" max="7" width="16.33203125" bestFit="1" customWidth="1"/>
  </cols>
  <sheetData>
    <row r="1" spans="1:7" x14ac:dyDescent="0.3">
      <c r="A1" t="s">
        <v>76</v>
      </c>
      <c r="B1" s="29" t="s">
        <v>32</v>
      </c>
      <c r="C1" s="29" t="s">
        <v>33</v>
      </c>
      <c r="D1" s="29" t="s">
        <v>34</v>
      </c>
      <c r="E1" s="29" t="s">
        <v>35</v>
      </c>
      <c r="G1" s="30" t="s">
        <v>77</v>
      </c>
    </row>
    <row r="2" spans="1:7" x14ac:dyDescent="0.3">
      <c r="A2" s="29" t="s">
        <v>32</v>
      </c>
      <c r="B2" t="b">
        <f>IF(AND(B$1&lt;&gt;$A2,HLOOKUP($A2,'Sample Calculator'!$B$5:$H$6,2,FALSE)="Individual (Couple)",'Sample Calculator'!B$6="Individual (Couple)"),$A2)</f>
        <v>0</v>
      </c>
      <c r="C2" t="b">
        <f>IF(AND(C$1&lt;&gt;$A2,HLOOKUP($A2,'Sample Calculator'!$B$5:$H$6,2,FALSE)="Individual (Couple)",'Sample Calculator'!D$6="Individual (Couple)"),$A2)</f>
        <v>0</v>
      </c>
      <c r="D2" t="b">
        <f>IF(AND(D$1&lt;&gt;$A2,HLOOKUP($A2,'Sample Calculator'!$B$5:$H$6,2,FALSE)="Individual (Couple)",'Sample Calculator'!F$6="Individual (Couple)"),$A2)</f>
        <v>0</v>
      </c>
      <c r="E2" t="b">
        <f>IF(AND(E$1&lt;&gt;$A2,HLOOKUP($A2,'Sample Calculator'!$B$5:$H$6,2,FALSE)="Individual (Couple)",'Sample Calculator'!H$6="Individual (Couple)"),$A2)</f>
        <v>0</v>
      </c>
      <c r="G2" s="31" t="s">
        <v>78</v>
      </c>
    </row>
    <row r="3" spans="1:7" x14ac:dyDescent="0.3">
      <c r="A3" s="29" t="s">
        <v>33</v>
      </c>
      <c r="B3" t="b">
        <f>IF(AND(B$1&lt;&gt;$A3,HLOOKUP($A3,'Sample Calculator'!$B$5:$H$6,2,FALSE)="Individual (Couple)",'Sample Calculator'!B$6="Individual (Couple)"),$A3)</f>
        <v>0</v>
      </c>
      <c r="C3" t="b">
        <f>IF(AND(C$1&lt;&gt;$A3,HLOOKUP($A3,'Sample Calculator'!$B$5:$H$6,2,FALSE)="Individual (Couple)",'Sample Calculator'!D$6="Individual (Couple)"),$A3)</f>
        <v>0</v>
      </c>
      <c r="D3" t="b">
        <f>IF(AND(D$1&lt;&gt;$A3,HLOOKUP($A3,'Sample Calculator'!$B$5:$H$6,2,FALSE)="Individual (Couple)",'Sample Calculator'!F$6="Individual (Couple)"),$A3)</f>
        <v>0</v>
      </c>
      <c r="E3" t="b">
        <f>IF(AND(E$1&lt;&gt;$A3,HLOOKUP($A3,'Sample Calculator'!$B$5:$H$6,2,FALSE)="Individual (Couple)",'Sample Calculator'!H$6="Individual (Couple)"),$A3)</f>
        <v>0</v>
      </c>
      <c r="G3" s="31" t="s">
        <v>72</v>
      </c>
    </row>
    <row r="4" spans="1:7" x14ac:dyDescent="0.3">
      <c r="A4" s="29" t="s">
        <v>34</v>
      </c>
      <c r="B4" t="b">
        <f>IF(AND(B$1&lt;&gt;$A4,HLOOKUP($A4,'Sample Calculator'!$B$5:$H$6,2,FALSE)="Individual (Couple)",'Sample Calculator'!B$6="Individual (Couple)"),$A4)</f>
        <v>0</v>
      </c>
      <c r="C4" t="b">
        <f>IF(AND(C$1&lt;&gt;$A4,HLOOKUP($A4,'Sample Calculator'!$B$5:$H$6,2,FALSE)="Individual (Couple)",'Sample Calculator'!D$6="Individual (Couple)"),$A4)</f>
        <v>0</v>
      </c>
      <c r="D4" t="b">
        <f>IF(AND(D$1&lt;&gt;$A4,HLOOKUP($A4,'Sample Calculator'!$B$5:$H$6,2,FALSE)="Individual (Couple)",'Sample Calculator'!F$6="Individual (Couple)"),$A4)</f>
        <v>0</v>
      </c>
      <c r="E4" t="str">
        <f>IF(AND(E$1&lt;&gt;$A4,HLOOKUP($A4,'Sample Calculator'!$B$5:$H$6,2,FALSE)="Individual (Couple)",'Sample Calculator'!H$6="Individual (Couple)"),$A4)</f>
        <v>Applicant 3</v>
      </c>
      <c r="G4" s="31" t="s">
        <v>73</v>
      </c>
    </row>
    <row r="5" spans="1:7" x14ac:dyDescent="0.3">
      <c r="A5" s="29" t="s">
        <v>35</v>
      </c>
      <c r="B5" t="b">
        <f>IF(AND(B$1&lt;&gt;$A5,HLOOKUP($A5,'Sample Calculator'!$B$5:$H$6,2,FALSE)="Individual (Couple)",'Sample Calculator'!B$6="Individual (Couple)"),$A5)</f>
        <v>0</v>
      </c>
      <c r="C5" t="b">
        <f>IF(AND(C$1&lt;&gt;$A5,HLOOKUP($A5,'Sample Calculator'!$B$5:$H$6,2,FALSE)="Individual (Couple)",'Sample Calculator'!D$6="Individual (Couple)"),$A5)</f>
        <v>0</v>
      </c>
      <c r="D5" t="str">
        <f>IF(AND(D$1&lt;&gt;$A5,HLOOKUP($A5,'Sample Calculator'!$B$5:$H$6,2,FALSE)="Individual (Couple)",'Sample Calculator'!F$6="Individual (Couple)"),$A5)</f>
        <v>Applicant 4</v>
      </c>
      <c r="E5" t="b">
        <f>IF(AND(E$1&lt;&gt;$A5,HLOOKUP($A5,'Sample Calculator'!$B$5:$H$6,2,FALSE)="Individual (Couple)",'Sample Calculator'!H$6="Individual (Couple)"),$A5)</f>
        <v>0</v>
      </c>
      <c r="G5" s="32"/>
    </row>
    <row r="7" spans="1:7" x14ac:dyDescent="0.3">
      <c r="B7" t="str">
        <f>IF(MID('Sample Calculator'!B6,13,6)&lt;&gt;"Couple","","N/A")</f>
        <v/>
      </c>
      <c r="C7" t="str">
        <f t="array" ref="C7">IF(MID('Sample Calculator'!D6,13,6)&lt;&gt;"Couple","","N/A")</f>
        <v/>
      </c>
      <c r="D7" t="str">
        <f t="array" ref="D7">IF(MID('Sample Calculator'!F6,13,6)&lt;&gt;"Couple","","N/A")</f>
        <v>N/A</v>
      </c>
      <c r="E7" t="str">
        <f t="array" ref="E7">IF(MID('Sample Calculator'!H6,13,6)&lt;&gt;"Couple","","N/A")</f>
        <v>N/A</v>
      </c>
    </row>
    <row r="8" spans="1:7" x14ac:dyDescent="0.3">
      <c r="B8" t="str">
        <f t="array" ref="B8">IF(MID('Sample Calculator'!B6,13,6)&lt;&gt;"Couple","","Non-loan party")</f>
        <v/>
      </c>
      <c r="C8" t="str">
        <f t="array" ref="C8">IF(MID('Sample Calculator'!D6,13,6)&lt;&gt;"Couple","","Non-loan party")</f>
        <v/>
      </c>
      <c r="D8" t="str">
        <f t="array" ref="D8">IF(MID('Sample Calculator'!F6,13,6)&lt;&gt;"Couple","","Non-loan party")</f>
        <v>Non-loan party</v>
      </c>
      <c r="E8" t="str">
        <f t="array" ref="E8">IF(MID('Sample Calculator'!H6,13,6)&lt;&gt;"Couple","","Non-loan party")</f>
        <v>Non-loan party</v>
      </c>
    </row>
    <row r="9" spans="1:7" x14ac:dyDescent="0.3">
      <c r="B9" t="str">
        <f t="array" ref="B9">IFERROR(INDEX(B$2:B$5,SMALL(IF(ISTEXT(B$2:B$5),ROW(B$1:B$4),""), ROW(B2)-1)),"-")</f>
        <v>-</v>
      </c>
      <c r="C9" t="str">
        <f t="array" ref="C9">IFERROR(INDEX(C$2:C$5,SMALL(IF(ISTEXT(C$2:C$5),ROW(C$1:C$4),""), ROW(C2)-1)),"-")</f>
        <v>-</v>
      </c>
      <c r="D9" t="str">
        <f t="array" ref="D9">IFERROR(INDEX(D$2:D$5,SMALL(IF(ISTEXT(D$2:D$5),ROW(D$1:D$4),""), ROW(D2)-1)),"-")</f>
        <v>Applicant 4</v>
      </c>
      <c r="E9" t="str">
        <f t="array" ref="E9">IFERROR(INDEX(E$2:E$5,SMALL(IF(ISTEXT(E$2:E$5),ROW(E$1:E$4),""), ROW(E2)-1)),"-")</f>
        <v>Applicant 3</v>
      </c>
    </row>
    <row r="10" spans="1:7" x14ac:dyDescent="0.3">
      <c r="B10" t="str">
        <f t="array" ref="B10">IFERROR(INDEX(B$2:B$5,SMALL(IF(ISTEXT(B$2:B$5),ROW(B$1:B$4),""), ROW(B3)-1)),"-")</f>
        <v>-</v>
      </c>
      <c r="C10" t="str">
        <f t="array" ref="C10">IFERROR(INDEX(C$2:C$5,SMALL(IF(ISTEXT(C$2:C$5),ROW(C$1:C$4),""), ROW(C3)-1)),"-")</f>
        <v>-</v>
      </c>
      <c r="D10" t="str">
        <f t="array" ref="D10">IFERROR(INDEX(D$2:D$5,SMALL(IF(ISTEXT(D$2:D$5),ROW(D$1:D$4),""), ROW(D3)-1)),"-")</f>
        <v>-</v>
      </c>
      <c r="E10" t="str">
        <f t="array" ref="E10">IFERROR(INDEX(E$2:E$5,SMALL(IF(ISTEXT(E$2:E$5),ROW(E$1:E$4),""), ROW(E3)-1)),"-")</f>
        <v>-</v>
      </c>
    </row>
    <row r="11" spans="1:7" x14ac:dyDescent="0.3">
      <c r="B11" t="str">
        <f t="array" ref="B11">IFERROR(INDEX(B$2:B$5,SMALL(IF(ISTEXT(B$2:B$5),ROW(B$1:B$4),""), ROW(B4)-1)),"-")</f>
        <v>-</v>
      </c>
      <c r="C11" t="str">
        <f t="array" ref="C11">IFERROR(INDEX(C$2:C$5,SMALL(IF(ISTEXT(C$2:C$5),ROW(C$1:C$4),""), ROW(C4)-1)),"-")</f>
        <v>-</v>
      </c>
      <c r="D11" t="str">
        <f t="array" ref="D11">IFERROR(INDEX(D$2:D$5,SMALL(IF(ISTEXT(D$2:D$5),ROW(D$1:D$4),""), ROW(D4)-1)),"-")</f>
        <v>-</v>
      </c>
      <c r="E11" t="str">
        <f t="array" ref="E11">IFERROR(INDEX(E$2:E$5,SMALL(IF(ISTEXT(E$2:E$5),ROW(E$1:E$4),""), ROW(E4)-1)),"-")</f>
        <v>-</v>
      </c>
    </row>
    <row r="37" spans="1:5" x14ac:dyDescent="0.3">
      <c r="A37" s="33"/>
      <c r="B37" s="34" t="s">
        <v>79</v>
      </c>
      <c r="C37" s="34" t="s">
        <v>79</v>
      </c>
      <c r="D37" s="33"/>
      <c r="E37" s="33"/>
    </row>
    <row r="38" spans="1:5" x14ac:dyDescent="0.3">
      <c r="A38" s="33"/>
      <c r="B38" s="33"/>
      <c r="C38" s="33"/>
      <c r="D38" s="33"/>
      <c r="E38" s="33"/>
    </row>
    <row r="39" spans="1:5" x14ac:dyDescent="0.3">
      <c r="A39" s="35" t="s">
        <v>80</v>
      </c>
      <c r="B39" s="35"/>
      <c r="C39" s="35"/>
      <c r="D39" s="35"/>
      <c r="E39" s="35"/>
    </row>
    <row r="40" spans="1:5" x14ac:dyDescent="0.3">
      <c r="A40" s="35"/>
      <c r="B40" s="36" t="s">
        <v>32</v>
      </c>
      <c r="C40" s="36" t="s">
        <v>33</v>
      </c>
      <c r="D40" s="36" t="s">
        <v>34</v>
      </c>
      <c r="E40" s="36" t="s">
        <v>35</v>
      </c>
    </row>
    <row r="41" spans="1:5" x14ac:dyDescent="0.3">
      <c r="A41" s="37" t="s">
        <v>81</v>
      </c>
      <c r="B41" s="35" t="s">
        <v>78</v>
      </c>
      <c r="C41" s="35" t="s">
        <v>72</v>
      </c>
      <c r="D41" s="35" t="s">
        <v>73</v>
      </c>
      <c r="E41" s="35" t="s">
        <v>73</v>
      </c>
    </row>
    <row r="42" spans="1:5" ht="27" x14ac:dyDescent="0.3">
      <c r="A42" s="37" t="s">
        <v>82</v>
      </c>
      <c r="B42" s="35"/>
      <c r="C42" s="35"/>
      <c r="D42" s="35" t="s">
        <v>35</v>
      </c>
      <c r="E42" s="35" t="s">
        <v>34</v>
      </c>
    </row>
    <row r="43" spans="1:5" x14ac:dyDescent="0.3">
      <c r="A43" s="35"/>
      <c r="B43" s="35"/>
      <c r="C43" s="35"/>
      <c r="D43" s="35"/>
      <c r="E43" s="35"/>
    </row>
    <row r="44" spans="1:5" x14ac:dyDescent="0.3">
      <c r="A44" s="35"/>
      <c r="B44" s="35"/>
      <c r="C44" s="35"/>
      <c r="D44" s="35"/>
      <c r="E44" s="35"/>
    </row>
    <row r="45" spans="1:5" x14ac:dyDescent="0.3">
      <c r="A45" s="35"/>
      <c r="B45" s="35"/>
      <c r="C45" s="35"/>
      <c r="D45" s="35"/>
      <c r="E45" s="35"/>
    </row>
    <row r="46" spans="1:5" x14ac:dyDescent="0.3">
      <c r="A46" s="35"/>
      <c r="B46" s="35"/>
      <c r="C46" s="35"/>
      <c r="D46" s="35"/>
      <c r="E46"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G24"/>
  <sheetViews>
    <sheetView workbookViewId="0">
      <selection activeCell="G19" sqref="G19"/>
    </sheetView>
  </sheetViews>
  <sheetFormatPr defaultColWidth="8.88671875" defaultRowHeight="14.4" x14ac:dyDescent="0.3"/>
  <cols>
    <col min="1" max="1" width="26.6640625" style="2" customWidth="1"/>
    <col min="2" max="2" width="27" style="2" customWidth="1"/>
    <col min="3" max="3" width="19.44140625" style="2" customWidth="1"/>
    <col min="4" max="5" width="17.33203125" style="2" customWidth="1"/>
    <col min="6" max="6" width="11.33203125" style="2" bestFit="1" customWidth="1"/>
    <col min="7" max="8" width="9.88671875" style="2" bestFit="1" customWidth="1"/>
    <col min="9" max="16384" width="8.88671875" style="2"/>
  </cols>
  <sheetData>
    <row r="1" spans="1:7" x14ac:dyDescent="0.3">
      <c r="A1" s="2" t="s">
        <v>37</v>
      </c>
      <c r="B1" s="2" t="s">
        <v>38</v>
      </c>
      <c r="C1" s="2" t="s">
        <v>36</v>
      </c>
      <c r="D1" s="2" t="s">
        <v>70</v>
      </c>
    </row>
    <row r="2" spans="1:7" x14ac:dyDescent="0.3">
      <c r="A2" s="2">
        <v>0</v>
      </c>
      <c r="B2" s="2">
        <v>18200</v>
      </c>
      <c r="C2" s="2">
        <v>0</v>
      </c>
      <c r="D2" s="2">
        <v>0</v>
      </c>
    </row>
    <row r="3" spans="1:7" x14ac:dyDescent="0.3">
      <c r="A3" s="2">
        <v>18201</v>
      </c>
      <c r="B3" s="2">
        <v>45000</v>
      </c>
      <c r="C3" s="2">
        <v>0.19</v>
      </c>
      <c r="D3" s="2">
        <v>0</v>
      </c>
    </row>
    <row r="4" spans="1:7" x14ac:dyDescent="0.3">
      <c r="A4" s="2">
        <v>45001</v>
      </c>
      <c r="B4" s="2">
        <v>120000</v>
      </c>
      <c r="C4" s="2">
        <v>0.32500000000000001</v>
      </c>
      <c r="D4" s="2">
        <v>5092</v>
      </c>
    </row>
    <row r="5" spans="1:7" x14ac:dyDescent="0.3">
      <c r="A5" s="2">
        <v>120001</v>
      </c>
      <c r="B5" s="2">
        <v>180000</v>
      </c>
      <c r="C5" s="2">
        <v>0.37</v>
      </c>
      <c r="D5" s="2">
        <v>29467</v>
      </c>
    </row>
    <row r="6" spans="1:7" x14ac:dyDescent="0.3">
      <c r="A6" s="2">
        <v>180001</v>
      </c>
      <c r="C6" s="2">
        <v>0.45</v>
      </c>
      <c r="D6" s="2">
        <v>51667</v>
      </c>
    </row>
    <row r="7" spans="1:7" x14ac:dyDescent="0.3">
      <c r="B7" s="24"/>
    </row>
    <row r="8" spans="1:7" x14ac:dyDescent="0.3">
      <c r="A8" s="2" t="s">
        <v>71</v>
      </c>
      <c r="B8" s="25">
        <v>0.02</v>
      </c>
    </row>
    <row r="10" spans="1:7" x14ac:dyDescent="0.3">
      <c r="A10" s="41" t="s">
        <v>101</v>
      </c>
    </row>
    <row r="11" spans="1:7" x14ac:dyDescent="0.3">
      <c r="E11" s="40"/>
      <c r="F11" s="40"/>
      <c r="G11" s="40"/>
    </row>
    <row r="12" spans="1:7" x14ac:dyDescent="0.3">
      <c r="A12" s="2" t="s">
        <v>97</v>
      </c>
      <c r="B12" s="2" t="s">
        <v>98</v>
      </c>
      <c r="C12" s="2" t="s">
        <v>102</v>
      </c>
      <c r="D12" s="2" t="s">
        <v>99</v>
      </c>
      <c r="E12" s="40"/>
      <c r="F12" s="40"/>
      <c r="G12" s="40"/>
    </row>
    <row r="13" spans="1:7" x14ac:dyDescent="0.3">
      <c r="B13" s="2">
        <v>37000</v>
      </c>
      <c r="D13" s="24">
        <v>255</v>
      </c>
      <c r="E13" s="40"/>
      <c r="F13" s="40"/>
      <c r="G13" s="40"/>
    </row>
    <row r="14" spans="1:7" x14ac:dyDescent="0.3">
      <c r="A14" s="2">
        <v>37001</v>
      </c>
      <c r="B14" s="2">
        <v>48000</v>
      </c>
      <c r="C14" s="2">
        <f>7.5/100</f>
        <v>7.4999999999999997E-2</v>
      </c>
      <c r="D14" s="2">
        <v>1080</v>
      </c>
      <c r="E14" s="40"/>
      <c r="F14" s="40"/>
      <c r="G14" s="40"/>
    </row>
    <row r="15" spans="1:7" x14ac:dyDescent="0.3">
      <c r="A15" s="2">
        <v>48001</v>
      </c>
      <c r="B15" s="2">
        <v>90000</v>
      </c>
      <c r="D15" s="2">
        <v>1080</v>
      </c>
      <c r="E15" s="40"/>
      <c r="F15" s="40"/>
      <c r="G15" s="40"/>
    </row>
    <row r="16" spans="1:7" x14ac:dyDescent="0.3">
      <c r="A16" s="2">
        <v>90001</v>
      </c>
      <c r="B16" s="2">
        <v>126000</v>
      </c>
      <c r="C16" s="2">
        <f>3/100</f>
        <v>0.03</v>
      </c>
      <c r="D16" s="2">
        <v>1080</v>
      </c>
      <c r="E16" s="40"/>
      <c r="F16" s="40"/>
      <c r="G16" s="40"/>
    </row>
    <row r="17" spans="1:7" x14ac:dyDescent="0.3">
      <c r="E17" s="40"/>
      <c r="F17" s="40"/>
      <c r="G17" s="40"/>
    </row>
    <row r="18" spans="1:7" x14ac:dyDescent="0.3">
      <c r="A18" s="2" t="s">
        <v>100</v>
      </c>
      <c r="E18" s="40"/>
      <c r="F18" s="40"/>
      <c r="G18" s="40"/>
    </row>
    <row r="19" spans="1:7" x14ac:dyDescent="0.3">
      <c r="E19" s="40"/>
      <c r="F19" s="40"/>
      <c r="G19" s="40"/>
    </row>
    <row r="20" spans="1:7" x14ac:dyDescent="0.3">
      <c r="A20" s="2" t="s">
        <v>97</v>
      </c>
      <c r="B20" s="2" t="s">
        <v>98</v>
      </c>
      <c r="C20" s="2" t="s">
        <v>102</v>
      </c>
      <c r="D20" s="2" t="s">
        <v>99</v>
      </c>
      <c r="E20" s="40"/>
      <c r="F20" s="40"/>
      <c r="G20" s="40"/>
    </row>
    <row r="21" spans="1:7" x14ac:dyDescent="0.3">
      <c r="B21" s="2">
        <v>37500</v>
      </c>
      <c r="D21" s="2">
        <v>700</v>
      </c>
      <c r="E21" s="40"/>
      <c r="F21" s="40"/>
      <c r="G21" s="40"/>
    </row>
    <row r="22" spans="1:7" x14ac:dyDescent="0.3">
      <c r="A22" s="2">
        <v>37501</v>
      </c>
      <c r="B22" s="2">
        <v>45000</v>
      </c>
      <c r="C22" s="2">
        <f>5/100</f>
        <v>0.05</v>
      </c>
      <c r="D22" s="2">
        <v>700</v>
      </c>
      <c r="E22" s="40"/>
      <c r="F22" s="40"/>
      <c r="G22" s="40"/>
    </row>
    <row r="23" spans="1:7" x14ac:dyDescent="0.3">
      <c r="A23" s="2">
        <v>45001</v>
      </c>
      <c r="B23" s="2">
        <v>66667</v>
      </c>
      <c r="C23" s="2">
        <f>1.5/100</f>
        <v>1.4999999999999999E-2</v>
      </c>
      <c r="D23" s="2">
        <v>325</v>
      </c>
      <c r="E23" s="40"/>
      <c r="F23" s="40"/>
      <c r="G23" s="40"/>
    </row>
    <row r="24" spans="1:7" s="40" customFormat="1" x14ac:dyDescent="0.3"/>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116"/>
  <sheetViews>
    <sheetView tabSelected="1" topLeftCell="A4" workbookViewId="0">
      <selection activeCell="H22" sqref="H22"/>
    </sheetView>
  </sheetViews>
  <sheetFormatPr defaultColWidth="8.88671875" defaultRowHeight="14.4" x14ac:dyDescent="0.3"/>
  <cols>
    <col min="1" max="1" width="24.33203125" style="2" bestFit="1" customWidth="1"/>
    <col min="2" max="2" width="12.33203125" style="2" customWidth="1"/>
    <col min="3" max="3" width="12.44140625" style="2" customWidth="1"/>
    <col min="4" max="4" width="11.109375" style="2" bestFit="1" customWidth="1"/>
    <col min="5" max="5" width="11.5546875" style="2" customWidth="1"/>
    <col min="6" max="8" width="12.44140625" style="2" bestFit="1" customWidth="1"/>
    <col min="9" max="10" width="11.109375" style="2" bestFit="1" customWidth="1"/>
    <col min="11" max="11" width="12.44140625" style="2" bestFit="1" customWidth="1"/>
    <col min="12" max="12" width="11.44140625" style="2" bestFit="1" customWidth="1"/>
    <col min="13" max="16" width="11.109375" style="2" bestFit="1" customWidth="1"/>
    <col min="17" max="16384" width="8.88671875" style="2"/>
  </cols>
  <sheetData>
    <row r="1" spans="1:16" x14ac:dyDescent="0.3">
      <c r="A1" s="3"/>
      <c r="B1" s="4"/>
      <c r="C1" s="4"/>
      <c r="D1" s="4"/>
      <c r="E1" s="5" t="s">
        <v>39</v>
      </c>
      <c r="F1" s="4"/>
      <c r="G1" s="4"/>
      <c r="H1" s="4"/>
      <c r="I1" s="4"/>
      <c r="J1" s="4"/>
      <c r="K1" s="4"/>
      <c r="L1" s="4"/>
      <c r="M1" s="4"/>
      <c r="N1" s="4"/>
      <c r="O1" s="4"/>
      <c r="P1" s="6"/>
    </row>
    <row r="2" spans="1:16" x14ac:dyDescent="0.3">
      <c r="A2" s="7"/>
      <c r="B2" s="8">
        <v>22000</v>
      </c>
      <c r="C2" s="9">
        <v>22000</v>
      </c>
      <c r="D2" s="9">
        <v>33000</v>
      </c>
      <c r="E2" s="9">
        <v>43000</v>
      </c>
      <c r="F2" s="9">
        <v>54000</v>
      </c>
      <c r="G2" s="9">
        <v>65000</v>
      </c>
      <c r="H2" s="9">
        <v>87000</v>
      </c>
      <c r="I2" s="9">
        <v>109000</v>
      </c>
      <c r="J2" s="9">
        <v>130000</v>
      </c>
      <c r="K2" s="9">
        <v>152000</v>
      </c>
      <c r="L2" s="9">
        <v>174000</v>
      </c>
      <c r="M2" s="9">
        <v>217000</v>
      </c>
      <c r="N2" s="9">
        <v>271000</v>
      </c>
      <c r="O2" s="9">
        <v>326000</v>
      </c>
      <c r="P2" s="10" t="s">
        <v>40</v>
      </c>
    </row>
    <row r="3" spans="1:16" x14ac:dyDescent="0.3">
      <c r="A3" s="7"/>
      <c r="B3" s="11" t="s">
        <v>41</v>
      </c>
      <c r="C3" s="12" t="s">
        <v>42</v>
      </c>
      <c r="D3" s="12" t="s">
        <v>42</v>
      </c>
      <c r="E3" s="12" t="s">
        <v>42</v>
      </c>
      <c r="F3" s="12" t="s">
        <v>42</v>
      </c>
      <c r="G3" s="12" t="s">
        <v>42</v>
      </c>
      <c r="H3" s="12" t="s">
        <v>42</v>
      </c>
      <c r="I3" s="12" t="s">
        <v>42</v>
      </c>
      <c r="J3" s="12" t="s">
        <v>42</v>
      </c>
      <c r="K3" s="12" t="s">
        <v>42</v>
      </c>
      <c r="L3" s="12" t="s">
        <v>42</v>
      </c>
      <c r="M3" s="12" t="s">
        <v>42</v>
      </c>
      <c r="N3" s="12" t="s">
        <v>42</v>
      </c>
      <c r="O3" s="12" t="s">
        <v>42</v>
      </c>
      <c r="P3" s="13"/>
    </row>
    <row r="4" spans="1:16" ht="28.8" x14ac:dyDescent="0.55000000000000004">
      <c r="A4" s="14" t="s">
        <v>43</v>
      </c>
      <c r="B4" s="15"/>
      <c r="C4" s="16">
        <v>33000</v>
      </c>
      <c r="D4" s="16">
        <v>43000</v>
      </c>
      <c r="E4" s="16">
        <v>54000</v>
      </c>
      <c r="F4" s="16">
        <v>65000</v>
      </c>
      <c r="G4" s="16">
        <v>87000</v>
      </c>
      <c r="H4" s="16">
        <v>109000</v>
      </c>
      <c r="I4" s="16">
        <v>130000</v>
      </c>
      <c r="J4" s="16">
        <v>152000</v>
      </c>
      <c r="K4" s="16">
        <v>174000</v>
      </c>
      <c r="L4" s="16">
        <v>217000</v>
      </c>
      <c r="M4" s="16">
        <v>271000</v>
      </c>
      <c r="N4" s="16">
        <v>326000</v>
      </c>
      <c r="O4" s="16">
        <v>543000</v>
      </c>
      <c r="P4" s="17">
        <v>543000</v>
      </c>
    </row>
    <row r="5" spans="1:16" x14ac:dyDescent="0.3">
      <c r="A5" s="7" t="s">
        <v>44</v>
      </c>
      <c r="B5" s="18">
        <v>492.3234158888697</v>
      </c>
      <c r="C5" s="18">
        <v>492.3234158888697</v>
      </c>
      <c r="D5" s="18">
        <v>506.371732770942</v>
      </c>
      <c r="E5" s="18">
        <v>526.20722099211787</v>
      </c>
      <c r="F5" s="18">
        <v>560.99121713261945</v>
      </c>
      <c r="G5" s="18">
        <v>610.56878441177025</v>
      </c>
      <c r="H5" s="18">
        <v>682.45290864127753</v>
      </c>
      <c r="I5" s="18">
        <v>747.39484161959842</v>
      </c>
      <c r="J5" s="18">
        <v>831.9123071873222</v>
      </c>
      <c r="K5" s="18">
        <v>869.96182256073939</v>
      </c>
      <c r="L5" s="18">
        <v>908.50976743003491</v>
      </c>
      <c r="M5" s="18">
        <v>1018.4461812926583</v>
      </c>
      <c r="N5" s="18">
        <v>1130.768346026226</v>
      </c>
      <c r="O5" s="18">
        <v>1176.3200782100198</v>
      </c>
      <c r="P5" s="19">
        <v>1176.3200782100198</v>
      </c>
    </row>
    <row r="6" spans="1:16" x14ac:dyDescent="0.3">
      <c r="A6" s="7" t="s">
        <v>45</v>
      </c>
      <c r="B6" s="18">
        <v>553.12490470654461</v>
      </c>
      <c r="C6" s="18">
        <v>553.12490470654461</v>
      </c>
      <c r="D6" s="18">
        <v>578.54147716238526</v>
      </c>
      <c r="E6" s="18">
        <v>598.18961679701124</v>
      </c>
      <c r="F6" s="18">
        <v>632.64512972328805</v>
      </c>
      <c r="G6" s="18">
        <v>681.754523699125</v>
      </c>
      <c r="H6" s="18">
        <v>752.95983754188785</v>
      </c>
      <c r="I6" s="18">
        <v>817.28850768875793</v>
      </c>
      <c r="J6" s="18">
        <v>901.00787236814494</v>
      </c>
      <c r="K6" s="18">
        <v>938.69805813272819</v>
      </c>
      <c r="L6" s="18">
        <v>976.88198516742921</v>
      </c>
      <c r="M6" s="18">
        <v>1085.7802606884259</v>
      </c>
      <c r="N6" s="18">
        <v>1197.041739273305</v>
      </c>
      <c r="O6" s="18">
        <v>1242.1632408443295</v>
      </c>
      <c r="P6" s="19">
        <v>1242.1632408443295</v>
      </c>
    </row>
    <row r="7" spans="1:16" x14ac:dyDescent="0.3">
      <c r="A7" s="7" t="s">
        <v>46</v>
      </c>
      <c r="B7" s="18">
        <v>613.92639352421952</v>
      </c>
      <c r="C7" s="18">
        <v>613.92639352421952</v>
      </c>
      <c r="D7" s="18">
        <v>633.76150298613129</v>
      </c>
      <c r="E7" s="18">
        <v>653.31346334586829</v>
      </c>
      <c r="F7" s="18">
        <v>687.60025811032881</v>
      </c>
      <c r="G7" s="18">
        <v>736.46916516043655</v>
      </c>
      <c r="H7" s="18">
        <v>807.32577991869016</v>
      </c>
      <c r="I7" s="18">
        <v>871.33947184910562</v>
      </c>
      <c r="J7" s="18">
        <v>954.64881039709815</v>
      </c>
      <c r="K7" s="18">
        <v>992.15441020840649</v>
      </c>
      <c r="L7" s="18">
        <v>1030.151425841982</v>
      </c>
      <c r="M7" s="18">
        <v>1138.5163750160593</v>
      </c>
      <c r="N7" s="18">
        <v>1249.233084073509</v>
      </c>
      <c r="O7" s="18">
        <v>1294.1336272836454</v>
      </c>
      <c r="P7" s="19">
        <v>1294.1336272836454</v>
      </c>
    </row>
    <row r="8" spans="1:16" x14ac:dyDescent="0.3">
      <c r="A8" s="7" t="s">
        <v>47</v>
      </c>
      <c r="B8" s="18">
        <v>674.72788234189397</v>
      </c>
      <c r="C8" s="18">
        <v>674.72788234189443</v>
      </c>
      <c r="D8" s="18">
        <v>694.5629918038062</v>
      </c>
      <c r="E8" s="18">
        <v>714.11495216354319</v>
      </c>
      <c r="F8" s="18">
        <v>748.71232735452543</v>
      </c>
      <c r="G8" s="18">
        <v>798.02392673837346</v>
      </c>
      <c r="H8" s="18">
        <v>869.52238332137449</v>
      </c>
      <c r="I8" s="18">
        <v>934.11592989761527</v>
      </c>
      <c r="J8" s="18">
        <v>1018.1799888701488</v>
      </c>
      <c r="K8" s="18">
        <v>1056.0253548847309</v>
      </c>
      <c r="L8" s="18">
        <v>1094.3664950300326</v>
      </c>
      <c r="M8" s="18">
        <v>1203.7131515815049</v>
      </c>
      <c r="N8" s="18">
        <v>1315.4326851822323</v>
      </c>
      <c r="O8" s="18">
        <v>1360.7399636538494</v>
      </c>
      <c r="P8" s="19">
        <v>1360.7399636538494</v>
      </c>
    </row>
    <row r="9" spans="1:16" x14ac:dyDescent="0.3">
      <c r="A9" s="7" t="s">
        <v>48</v>
      </c>
      <c r="B9" s="18">
        <v>60.801488817674908</v>
      </c>
      <c r="C9" s="18">
        <v>60.801488817674908</v>
      </c>
      <c r="D9" s="18">
        <v>60.801488817674908</v>
      </c>
      <c r="E9" s="18">
        <v>60.801488817674908</v>
      </c>
      <c r="F9" s="18">
        <v>61.112069244196618</v>
      </c>
      <c r="G9" s="18">
        <v>61.554761577936915</v>
      </c>
      <c r="H9" s="18">
        <v>62.196603402684332</v>
      </c>
      <c r="I9" s="18">
        <v>62.776458048509653</v>
      </c>
      <c r="J9" s="18">
        <v>63.531178473050659</v>
      </c>
      <c r="K9" s="18">
        <v>63.87094467632437</v>
      </c>
      <c r="L9" s="18">
        <v>64.21506918805062</v>
      </c>
      <c r="M9" s="18">
        <v>65.196776565445589</v>
      </c>
      <c r="N9" s="18">
        <v>66.1996011087233</v>
      </c>
      <c r="O9" s="18">
        <v>66.606336370203962</v>
      </c>
      <c r="P9" s="19">
        <v>66.606336370203962</v>
      </c>
    </row>
    <row r="10" spans="1:16" x14ac:dyDescent="0.3">
      <c r="A10" s="7"/>
      <c r="B10" s="18"/>
      <c r="C10" s="18"/>
      <c r="D10" s="18"/>
      <c r="E10" s="18"/>
      <c r="F10" s="18"/>
      <c r="G10" s="18"/>
      <c r="H10" s="18"/>
      <c r="I10" s="18"/>
      <c r="J10" s="18"/>
      <c r="K10" s="18"/>
      <c r="L10" s="18"/>
      <c r="M10" s="18"/>
      <c r="N10" s="18"/>
      <c r="O10" s="18"/>
      <c r="P10" s="19"/>
    </row>
    <row r="11" spans="1:16" x14ac:dyDescent="0.3">
      <c r="A11" s="7" t="s">
        <v>49</v>
      </c>
      <c r="B11" s="18">
        <v>256.56685687047815</v>
      </c>
      <c r="C11" s="18">
        <v>269.04259478237179</v>
      </c>
      <c r="D11" s="18">
        <v>283.17938264418427</v>
      </c>
      <c r="E11" s="23">
        <v>303.13975313616214</v>
      </c>
      <c r="F11" s="18">
        <v>338.14278011444549</v>
      </c>
      <c r="G11" s="18">
        <v>388.03249934788795</v>
      </c>
      <c r="H11" s="18">
        <v>460.36926904242398</v>
      </c>
      <c r="I11" s="18">
        <v>525.72011632228771</v>
      </c>
      <c r="J11" s="18">
        <v>610.76975576928839</v>
      </c>
      <c r="K11" s="18">
        <v>649.05885426395571</v>
      </c>
      <c r="L11" s="18">
        <v>687.84953953580293</v>
      </c>
      <c r="M11" s="18">
        <v>798.47816172709236</v>
      </c>
      <c r="N11" s="18">
        <v>911.50759466834756</v>
      </c>
      <c r="O11" s="18">
        <v>957.34609194968959</v>
      </c>
      <c r="P11" s="19">
        <v>957.34609194968959</v>
      </c>
    </row>
    <row r="12" spans="1:16" x14ac:dyDescent="0.3">
      <c r="A12" s="7" t="s">
        <v>50</v>
      </c>
      <c r="B12" s="18">
        <v>346.52751537503332</v>
      </c>
      <c r="C12" s="18">
        <v>360.52099265740083</v>
      </c>
      <c r="D12" s="18">
        <v>374.56634216422202</v>
      </c>
      <c r="E12" s="18">
        <v>394.39759264930638</v>
      </c>
      <c r="F12" s="18">
        <v>429.17421605996918</v>
      </c>
      <c r="G12" s="18">
        <v>478.7412616447404</v>
      </c>
      <c r="H12" s="18">
        <v>550.61013012800186</v>
      </c>
      <c r="I12" s="18">
        <v>615.53828067994073</v>
      </c>
      <c r="J12" s="18">
        <v>700.03780936630369</v>
      </c>
      <c r="K12" s="18">
        <v>738.07924960828484</v>
      </c>
      <c r="L12" s="18">
        <v>776.61901356598787</v>
      </c>
      <c r="M12" s="18">
        <v>886.53209596215686</v>
      </c>
      <c r="N12" s="18">
        <v>998.83042290871242</v>
      </c>
      <c r="O12" s="18">
        <v>1044.3724877887071</v>
      </c>
      <c r="P12" s="19">
        <v>1044.3724877887071</v>
      </c>
    </row>
    <row r="13" spans="1:16" x14ac:dyDescent="0.3">
      <c r="A13" s="7" t="s">
        <v>51</v>
      </c>
      <c r="B13" s="18">
        <v>436.48817387958849</v>
      </c>
      <c r="C13" s="18">
        <v>448.39470157580388</v>
      </c>
      <c r="D13" s="18">
        <v>462.42557196419483</v>
      </c>
      <c r="E13" s="18">
        <v>482.23638920591463</v>
      </c>
      <c r="F13" s="18">
        <v>516.97721545916113</v>
      </c>
      <c r="G13" s="18">
        <v>566.4932127494277</v>
      </c>
      <c r="H13" s="18">
        <v>638.28807401417077</v>
      </c>
      <c r="I13" s="18">
        <v>703.14935611930355</v>
      </c>
      <c r="J13" s="18">
        <v>787.56184139294601</v>
      </c>
      <c r="K13" s="18">
        <v>825.56412209572807</v>
      </c>
      <c r="L13" s="18">
        <v>864.06419457701895</v>
      </c>
      <c r="M13" s="18">
        <v>973.86407927633343</v>
      </c>
      <c r="N13" s="18">
        <v>1086.0467145580085</v>
      </c>
      <c r="O13" s="18">
        <v>1131.5418764056976</v>
      </c>
      <c r="P13" s="19">
        <v>1131.5418764056976</v>
      </c>
    </row>
    <row r="14" spans="1:16" x14ac:dyDescent="0.3">
      <c r="A14" s="7" t="s">
        <v>52</v>
      </c>
      <c r="B14" s="18">
        <v>526.44883238414366</v>
      </c>
      <c r="C14" s="18">
        <v>538.35536008035911</v>
      </c>
      <c r="D14" s="18">
        <v>552.38623046875</v>
      </c>
      <c r="E14" s="18">
        <v>572.25876089242797</v>
      </c>
      <c r="F14" s="18">
        <v>607.10784442608178</v>
      </c>
      <c r="G14" s="18">
        <v>656.77811373197119</v>
      </c>
      <c r="H14" s="18">
        <v>728.79666841947119</v>
      </c>
      <c r="I14" s="18">
        <v>793.86003230168274</v>
      </c>
      <c r="J14" s="18">
        <v>878.53549429086524</v>
      </c>
      <c r="K14" s="18">
        <v>916.65619365985583</v>
      </c>
      <c r="L14" s="18">
        <v>955.27621694711547</v>
      </c>
      <c r="M14" s="18">
        <v>1065.4181941105771</v>
      </c>
      <c r="N14" s="18">
        <v>1177.9503079927886</v>
      </c>
      <c r="O14" s="18">
        <v>1223.5872145432691</v>
      </c>
      <c r="P14" s="19">
        <v>1223.5872145432691</v>
      </c>
    </row>
    <row r="15" spans="1:16" ht="15" thickBot="1" x14ac:dyDescent="0.35">
      <c r="A15" s="20" t="s">
        <v>53</v>
      </c>
      <c r="B15" s="21">
        <v>89.96065850455517</v>
      </c>
      <c r="C15" s="21">
        <v>89.96065850455517</v>
      </c>
      <c r="D15" s="21">
        <v>89.96065850455517</v>
      </c>
      <c r="E15" s="21">
        <v>90.022371686513338</v>
      </c>
      <c r="F15" s="21">
        <v>90.130628966920654</v>
      </c>
      <c r="G15" s="21">
        <v>90.28490098254349</v>
      </c>
      <c r="H15" s="21">
        <v>90.508594405300414</v>
      </c>
      <c r="I15" s="21">
        <v>90.710676182379189</v>
      </c>
      <c r="J15" s="21">
        <v>90.973652897919237</v>
      </c>
      <c r="K15" s="21">
        <v>91.092071564127764</v>
      </c>
      <c r="L15" s="21">
        <v>91.21202237009652</v>
      </c>
      <c r="M15" s="21">
        <v>91.554114834243705</v>
      </c>
      <c r="N15" s="21">
        <v>91.903593434780078</v>
      </c>
      <c r="O15" s="21">
        <v>92.045338137571434</v>
      </c>
      <c r="P15" s="22">
        <v>92.045338137571434</v>
      </c>
    </row>
    <row r="16" spans="1:16" x14ac:dyDescent="0.3">
      <c r="A16"/>
      <c r="B16" s="18"/>
      <c r="C16" s="18"/>
      <c r="D16" s="18"/>
      <c r="E16" s="18"/>
      <c r="F16" s="18"/>
      <c r="G16" s="18"/>
      <c r="H16" s="18"/>
      <c r="I16" s="18"/>
      <c r="J16" s="18"/>
      <c r="K16" s="18"/>
      <c r="L16" s="18"/>
      <c r="M16" s="18"/>
      <c r="N16" s="18"/>
      <c r="O16" s="18"/>
      <c r="P16" s="18"/>
    </row>
    <row r="17" spans="1:16" x14ac:dyDescent="0.3">
      <c r="A17"/>
      <c r="B17" s="18"/>
      <c r="C17" s="18"/>
      <c r="D17" s="18"/>
      <c r="E17" s="18"/>
      <c r="F17" s="18"/>
      <c r="G17" s="18"/>
      <c r="H17" s="18"/>
      <c r="I17" s="18"/>
      <c r="J17" s="18"/>
      <c r="K17" s="18"/>
      <c r="L17" s="18"/>
      <c r="M17" s="18"/>
      <c r="N17" s="18"/>
      <c r="O17" s="18"/>
      <c r="P17" s="18"/>
    </row>
    <row r="20" spans="1:16" x14ac:dyDescent="0.3">
      <c r="B20" s="26"/>
      <c r="C20" s="26"/>
      <c r="D20" s="26"/>
      <c r="E20" s="26"/>
      <c r="F20" s="26"/>
      <c r="G20" s="26"/>
      <c r="H20" s="26"/>
      <c r="I20" s="26"/>
      <c r="J20" s="26"/>
      <c r="K20" s="26"/>
      <c r="L20" s="26"/>
      <c r="M20" s="26"/>
      <c r="N20" s="26"/>
      <c r="O20" s="26"/>
      <c r="P20" s="26"/>
    </row>
    <row r="21" spans="1:16" x14ac:dyDescent="0.3">
      <c r="B21" s="26">
        <f>$B$5*52</f>
        <v>25600.817626221226</v>
      </c>
      <c r="C21" s="26">
        <f>$C$5*52</f>
        <v>25600.817626221226</v>
      </c>
      <c r="D21" s="26">
        <f>$D$5*52</f>
        <v>26331.330104088986</v>
      </c>
      <c r="E21" s="26">
        <f>$E$5*52</f>
        <v>27362.775491590128</v>
      </c>
      <c r="F21" s="26">
        <f>$F$5*52</f>
        <v>29171.54329089621</v>
      </c>
      <c r="G21" s="26">
        <f>$G$5*52</f>
        <v>31749.576789412054</v>
      </c>
      <c r="H21" s="26">
        <f>$H$5*52</f>
        <v>35487.551249346434</v>
      </c>
      <c r="I21" s="26">
        <f>$I$5*52</f>
        <v>38864.531764219115</v>
      </c>
      <c r="J21" s="26">
        <f>$J$5*52</f>
        <v>43259.439973740751</v>
      </c>
      <c r="K21" s="26">
        <f>$K$5*52</f>
        <v>45238.014773158451</v>
      </c>
      <c r="L21" s="26">
        <f>$L$5*52</f>
        <v>47242.507906361818</v>
      </c>
      <c r="M21" s="26">
        <f>$M$5*52</f>
        <v>52959.201427218228</v>
      </c>
      <c r="N21" s="26">
        <f>$N$5*52</f>
        <v>58799.953993363757</v>
      </c>
      <c r="O21" s="26">
        <f>$O$5*52</f>
        <v>61168.644066921028</v>
      </c>
      <c r="P21" s="26">
        <f>$P$5*52</f>
        <v>61168.644066921028</v>
      </c>
    </row>
    <row r="22" spans="1:16" x14ac:dyDescent="0.3">
      <c r="B22" s="26">
        <f>$B$6*52</f>
        <v>28762.495044740321</v>
      </c>
      <c r="C22" s="26">
        <f>$C$6*52</f>
        <v>28762.495044740321</v>
      </c>
      <c r="D22" s="26">
        <f>$D$6*52</f>
        <v>30084.156812444035</v>
      </c>
      <c r="E22" s="26">
        <f>$E$6*52</f>
        <v>31105.860073444586</v>
      </c>
      <c r="F22" s="26">
        <f>$F$6*52</f>
        <v>32897.546745610976</v>
      </c>
      <c r="G22" s="26">
        <f>$G$6*52</f>
        <v>35451.235232354498</v>
      </c>
      <c r="H22" s="26">
        <f>$H$6*52</f>
        <v>39153.911552178171</v>
      </c>
      <c r="I22" s="26">
        <f>$I$6*52</f>
        <v>42499.002399815414</v>
      </c>
      <c r="J22" s="26">
        <f>$J$6*52</f>
        <v>46852.409363143539</v>
      </c>
      <c r="K22" s="26">
        <f>$K$6*52</f>
        <v>48812.299022901869</v>
      </c>
      <c r="L22" s="26">
        <f>$L$6*52</f>
        <v>50797.863228706316</v>
      </c>
      <c r="M22" s="26">
        <f>$M$6*52</f>
        <v>56460.573555798146</v>
      </c>
      <c r="N22" s="26">
        <f>$N$6*52</f>
        <v>62246.170442211856</v>
      </c>
      <c r="O22" s="26">
        <f>$O$6*52</f>
        <v>64592.488523905136</v>
      </c>
      <c r="P22" s="26">
        <f>$P$6*52</f>
        <v>64592.488523905136</v>
      </c>
    </row>
    <row r="23" spans="1:16" x14ac:dyDescent="0.3">
      <c r="B23" s="26">
        <f>$B$7*52</f>
        <v>31924.172463259416</v>
      </c>
      <c r="C23" s="26">
        <f>$C$7*52</f>
        <v>31924.172463259416</v>
      </c>
      <c r="D23" s="26">
        <f>$D$7*52</f>
        <v>32955.598155278829</v>
      </c>
      <c r="E23" s="26">
        <f>$E$7*52</f>
        <v>33972.300093985148</v>
      </c>
      <c r="F23" s="26">
        <f>$F$7*52</f>
        <v>35755.213421737099</v>
      </c>
      <c r="G23" s="26">
        <f>$G$7*52</f>
        <v>38296.396588342701</v>
      </c>
      <c r="H23" s="26">
        <f>$H$7*52</f>
        <v>41980.940555771886</v>
      </c>
      <c r="I23" s="26">
        <f>$I$7*52</f>
        <v>45309.652536153495</v>
      </c>
      <c r="J23" s="26">
        <f>$J$7*52</f>
        <v>49641.738140649104</v>
      </c>
      <c r="K23" s="26">
        <f>$K$7*52</f>
        <v>51592.02933083714</v>
      </c>
      <c r="L23" s="26">
        <f>$L$7*52</f>
        <v>53567.874143783061</v>
      </c>
      <c r="M23" s="26">
        <f>$M$7*52</f>
        <v>59202.851500835088</v>
      </c>
      <c r="N23" s="26">
        <f>$N$7*52</f>
        <v>64960.120371822464</v>
      </c>
      <c r="O23" s="26">
        <f>$O$7*52</f>
        <v>67294.948618749564</v>
      </c>
      <c r="P23" s="26">
        <f>$P$7*52</f>
        <v>67294.948618749564</v>
      </c>
    </row>
    <row r="24" spans="1:16" x14ac:dyDescent="0.3">
      <c r="B24" s="26">
        <f>$B$8*52</f>
        <v>35085.849881778486</v>
      </c>
      <c r="C24" s="26">
        <f>$C$8*52</f>
        <v>35085.849881778508</v>
      </c>
      <c r="D24" s="26">
        <f>$D$8*52</f>
        <v>36117.275573797924</v>
      </c>
      <c r="E24" s="26">
        <f>$E$8*52</f>
        <v>37133.977512504243</v>
      </c>
      <c r="F24" s="26">
        <f>$F$8*52</f>
        <v>38933.041022435325</v>
      </c>
      <c r="G24" s="26">
        <f>$G$8*52</f>
        <v>41497.244190395417</v>
      </c>
      <c r="H24" s="26">
        <f>$H$8*52</f>
        <v>45215.163932711475</v>
      </c>
      <c r="I24" s="26">
        <f>$I$8*52</f>
        <v>48574.028354675997</v>
      </c>
      <c r="J24" s="26">
        <f>$J$8*52</f>
        <v>52945.35942124774</v>
      </c>
      <c r="K24" s="26">
        <f>$K$8*52</f>
        <v>54913.318454006003</v>
      </c>
      <c r="L24" s="26">
        <f>$L$8*52</f>
        <v>56907.057741561701</v>
      </c>
      <c r="M24" s="26">
        <f>$M$8*52</f>
        <v>62593.083882238258</v>
      </c>
      <c r="N24" s="26">
        <f>$N$8*52</f>
        <v>68402.499629476079</v>
      </c>
      <c r="O24" s="26">
        <f>$O$8*52</f>
        <v>70758.478110000171</v>
      </c>
      <c r="P24" s="26">
        <f>$P$8*52</f>
        <v>70758.478110000171</v>
      </c>
    </row>
    <row r="25" spans="1:16" x14ac:dyDescent="0.3">
      <c r="B25" s="26">
        <f>$B$9*52</f>
        <v>3161.6774185190952</v>
      </c>
      <c r="C25" s="26">
        <f>$C$9*52</f>
        <v>3161.6774185190952</v>
      </c>
      <c r="D25" s="26">
        <f>$D$9*52</f>
        <v>3161.6774185190952</v>
      </c>
      <c r="E25" s="26">
        <f>$E$9*52</f>
        <v>3161.6774185190952</v>
      </c>
      <c r="F25" s="26">
        <f>$F$9*52</f>
        <v>3177.8276006982242</v>
      </c>
      <c r="G25" s="26">
        <f>$G$9*52</f>
        <v>3200.8476020527196</v>
      </c>
      <c r="H25" s="26">
        <f>$H$9*52</f>
        <v>3234.2233769395853</v>
      </c>
      <c r="I25" s="26">
        <f>$I$9*52</f>
        <v>3264.375818522502</v>
      </c>
      <c r="J25" s="26">
        <f>$J$9*52</f>
        <v>3303.6212805986343</v>
      </c>
      <c r="K25" s="26">
        <f>$K$9*52</f>
        <v>3321.2891231688673</v>
      </c>
      <c r="L25" s="26">
        <f>$L$9*52</f>
        <v>3339.1835977786322</v>
      </c>
      <c r="M25" s="26">
        <f>$M$9*52</f>
        <v>3390.2323814031706</v>
      </c>
      <c r="N25" s="26">
        <f>$N$9*52</f>
        <v>3442.3792576536116</v>
      </c>
      <c r="O25" s="26">
        <f>$O$9*52</f>
        <v>3463.529491250606</v>
      </c>
      <c r="P25" s="26">
        <f>$P$9*52</f>
        <v>3463.529491250606</v>
      </c>
    </row>
    <row r="26" spans="1:16" x14ac:dyDescent="0.3">
      <c r="B26" s="26"/>
      <c r="C26" s="26"/>
      <c r="D26" s="26"/>
      <c r="E26" s="26"/>
      <c r="F26" s="26"/>
      <c r="G26" s="26"/>
      <c r="H26" s="26"/>
      <c r="I26" s="26"/>
      <c r="J26" s="26"/>
      <c r="K26" s="26"/>
      <c r="L26" s="26"/>
      <c r="M26" s="26"/>
      <c r="N26" s="26"/>
      <c r="O26" s="26"/>
      <c r="P26" s="26"/>
    </row>
    <row r="27" spans="1:16" x14ac:dyDescent="0.3">
      <c r="B27" s="26">
        <f>$B$11*52</f>
        <v>13341.476557264863</v>
      </c>
      <c r="C27" s="26">
        <f>$C$11*52</f>
        <v>13990.214928683334</v>
      </c>
      <c r="D27" s="26">
        <f>$D$11*52</f>
        <v>14725.327897497582</v>
      </c>
      <c r="E27" s="26">
        <f>$E$11*52</f>
        <v>15763.267163080431</v>
      </c>
      <c r="F27" s="26">
        <f>$F$11*52</f>
        <v>17583.424565951165</v>
      </c>
      <c r="G27" s="26">
        <f>$G$11*52</f>
        <v>20177.689966090173</v>
      </c>
      <c r="H27" s="26">
        <f>$H$11*52</f>
        <v>23939.201990206046</v>
      </c>
      <c r="I27" s="26">
        <f>$I$11*52</f>
        <v>27337.44604875896</v>
      </c>
      <c r="J27" s="26">
        <f>$J$11*52</f>
        <v>31760.027300002996</v>
      </c>
      <c r="K27" s="26">
        <f>$K$11*52</f>
        <v>33751.060421725699</v>
      </c>
      <c r="L27" s="26">
        <f>$L$11*52</f>
        <v>35768.176055861753</v>
      </c>
      <c r="M27" s="26">
        <f>$M$11*52</f>
        <v>41520.864409808804</v>
      </c>
      <c r="N27" s="26">
        <f>$N$11*52</f>
        <v>47398.394922754072</v>
      </c>
      <c r="O27" s="26">
        <f>$O$11*52</f>
        <v>49781.996781383859</v>
      </c>
      <c r="P27" s="26">
        <f>$P$11*52</f>
        <v>49781.996781383859</v>
      </c>
    </row>
    <row r="28" spans="1:16" x14ac:dyDescent="0.3">
      <c r="B28" s="26">
        <f>$B$12*52</f>
        <v>18019.430799501733</v>
      </c>
      <c r="C28" s="26">
        <f>$C$12*52</f>
        <v>18747.091618184844</v>
      </c>
      <c r="D28" s="26">
        <f>$D$12*52</f>
        <v>19477.449792539544</v>
      </c>
      <c r="E28" s="26">
        <f>$E$12*52</f>
        <v>20508.674817763931</v>
      </c>
      <c r="F28" s="26">
        <f>$F$12*52</f>
        <v>22317.059235118399</v>
      </c>
      <c r="G28" s="26">
        <f>$G$12*52</f>
        <v>24894.545605526502</v>
      </c>
      <c r="H28" s="26">
        <f>$H$12*52</f>
        <v>28631.726766656095</v>
      </c>
      <c r="I28" s="26">
        <f>$I$12*52</f>
        <v>32007.990595356918</v>
      </c>
      <c r="J28" s="26">
        <f>$J$12*52</f>
        <v>36401.966087047789</v>
      </c>
      <c r="K28" s="26">
        <f>$K$12*52</f>
        <v>38380.12097963081</v>
      </c>
      <c r="L28" s="26">
        <f>$L$12*52</f>
        <v>40384.18870543137</v>
      </c>
      <c r="M28" s="26">
        <f>$M$12*52</f>
        <v>46099.668990032158</v>
      </c>
      <c r="N28" s="26">
        <f>$N$12*52</f>
        <v>51939.181991253048</v>
      </c>
      <c r="O28" s="26">
        <f>$O$12*52</f>
        <v>54307.369365012768</v>
      </c>
      <c r="P28" s="26">
        <f>$P$12*52</f>
        <v>54307.369365012768</v>
      </c>
    </row>
    <row r="29" spans="1:16" x14ac:dyDescent="0.3">
      <c r="B29" s="26">
        <f>$B$13*52</f>
        <v>22697.385041738602</v>
      </c>
      <c r="C29" s="26">
        <f>$C$13*52</f>
        <v>23316.5244819418</v>
      </c>
      <c r="D29" s="26">
        <f>$D$13*52</f>
        <v>24046.129742138131</v>
      </c>
      <c r="E29" s="26">
        <f>$E$13*52</f>
        <v>25076.29223870756</v>
      </c>
      <c r="F29" s="26">
        <f>$F$13*52</f>
        <v>26882.81520387638</v>
      </c>
      <c r="G29" s="26">
        <f>$G$13*52</f>
        <v>29457.647062970242</v>
      </c>
      <c r="H29" s="26">
        <f>$H$13*52</f>
        <v>33190.979848736883</v>
      </c>
      <c r="I29" s="26">
        <f>$I$13*52</f>
        <v>36563.766518203782</v>
      </c>
      <c r="J29" s="26">
        <f>$J$13*52</f>
        <v>40953.215752433192</v>
      </c>
      <c r="K29" s="26">
        <f>$K$13*52</f>
        <v>42929.334348977856</v>
      </c>
      <c r="L29" s="26">
        <f>$L$13*52</f>
        <v>44931.338118004984</v>
      </c>
      <c r="M29" s="26">
        <f>$M$13*52</f>
        <v>50640.932122369341</v>
      </c>
      <c r="N29" s="26">
        <f>$N$13*52</f>
        <v>56474.429157016442</v>
      </c>
      <c r="O29" s="26">
        <f>$O$13*52</f>
        <v>58840.177573096276</v>
      </c>
      <c r="P29" s="26">
        <f>$P$13*52</f>
        <v>58840.177573096276</v>
      </c>
    </row>
    <row r="30" spans="1:16" x14ac:dyDescent="0.3">
      <c r="B30" s="26">
        <f>$B$14*52</f>
        <v>27375.339283975471</v>
      </c>
      <c r="C30" s="26">
        <f>$C$14*52</f>
        <v>27994.478724178673</v>
      </c>
      <c r="D30" s="26">
        <f>$D$14*52</f>
        <v>28724.083984375</v>
      </c>
      <c r="E30" s="26">
        <f>$E$14*52</f>
        <v>29757.455566406254</v>
      </c>
      <c r="F30" s="26">
        <f>$F$14*52</f>
        <v>31569.607910156254</v>
      </c>
      <c r="G30" s="26">
        <f>$G$14*52</f>
        <v>34152.4619140625</v>
      </c>
      <c r="H30" s="26">
        <f>$H$14*52</f>
        <v>37897.4267578125</v>
      </c>
      <c r="I30" s="26">
        <f>$I$14*52</f>
        <v>41280.7216796875</v>
      </c>
      <c r="J30" s="26">
        <f>$J$14*52</f>
        <v>45683.845703124993</v>
      </c>
      <c r="K30" s="26">
        <f>$K$14*52</f>
        <v>47666.1220703125</v>
      </c>
      <c r="L30" s="26">
        <f>$L$14*52</f>
        <v>49674.363281250007</v>
      </c>
      <c r="M30" s="26">
        <f>$M$14*52</f>
        <v>55401.746093750015</v>
      </c>
      <c r="N30" s="26">
        <f>$N$14*52</f>
        <v>61253.416015625007</v>
      </c>
      <c r="O30" s="26">
        <f>$O$14*52</f>
        <v>63626.535156249993</v>
      </c>
      <c r="P30" s="26">
        <f>$P$14*52</f>
        <v>63626.535156249993</v>
      </c>
    </row>
    <row r="31" spans="1:16" x14ac:dyDescent="0.3">
      <c r="B31" s="26">
        <f>$B$15*52</f>
        <v>4677.9542422368686</v>
      </c>
      <c r="C31" s="26">
        <f>$C$15*52</f>
        <v>4677.9542422368686</v>
      </c>
      <c r="D31" s="26">
        <f>$D$15*52</f>
        <v>4677.9542422368686</v>
      </c>
      <c r="E31" s="26">
        <f>$E$15*52</f>
        <v>4681.163327698694</v>
      </c>
      <c r="F31" s="26">
        <f>$F$15*52</f>
        <v>4686.7927062798735</v>
      </c>
      <c r="G31" s="26">
        <f>$G$15*52</f>
        <v>4694.814851092262</v>
      </c>
      <c r="H31" s="26">
        <f>$H$15*52</f>
        <v>4706.4469090756211</v>
      </c>
      <c r="I31" s="26">
        <f>$I$15*52</f>
        <v>4716.9551614837183</v>
      </c>
      <c r="J31" s="26">
        <f>$J$15*52</f>
        <v>4730.6299506918003</v>
      </c>
      <c r="K31" s="26">
        <f>$K$15*52</f>
        <v>4736.7877213346437</v>
      </c>
      <c r="L31" s="26">
        <f>$L$15*52</f>
        <v>4743.025163245019</v>
      </c>
      <c r="M31" s="26">
        <f>$M$15*52</f>
        <v>4760.8139713806722</v>
      </c>
      <c r="N31" s="26">
        <f>$N$15*52</f>
        <v>4778.986858608564</v>
      </c>
      <c r="O31" s="26">
        <f>$O$15*52</f>
        <v>4786.3575831537146</v>
      </c>
      <c r="P31" s="26">
        <f>$P$15*52</f>
        <v>4786.3575831537146</v>
      </c>
    </row>
    <row r="33" spans="1:15" x14ac:dyDescent="0.3">
      <c r="A33" s="2" t="s">
        <v>32</v>
      </c>
      <c r="B33" s="1" t="s">
        <v>20</v>
      </c>
      <c r="C33" s="1" t="s">
        <v>21</v>
      </c>
      <c r="D33" s="233" t="s">
        <v>55</v>
      </c>
      <c r="E33" s="233"/>
      <c r="F33" s="233" t="s">
        <v>23</v>
      </c>
      <c r="G33" s="233"/>
      <c r="I33" s="2" t="s">
        <v>84</v>
      </c>
      <c r="J33" s="1" t="s">
        <v>20</v>
      </c>
      <c r="K33" s="1" t="s">
        <v>21</v>
      </c>
      <c r="L33" s="233" t="s">
        <v>55</v>
      </c>
      <c r="M33" s="233"/>
      <c r="N33" s="233" t="s">
        <v>23</v>
      </c>
      <c r="O33" s="233"/>
    </row>
    <row r="34" spans="1:15" x14ac:dyDescent="0.3">
      <c r="B34" s="27"/>
      <c r="C34" s="27"/>
      <c r="D34" s="1">
        <v>700</v>
      </c>
      <c r="E34" s="1">
        <v>699</v>
      </c>
      <c r="F34" s="1">
        <v>700</v>
      </c>
      <c r="G34" s="1">
        <v>699</v>
      </c>
      <c r="J34" s="27"/>
      <c r="K34" s="27"/>
      <c r="L34" s="1">
        <v>700</v>
      </c>
      <c r="M34" s="1">
        <v>699</v>
      </c>
      <c r="N34" s="1">
        <v>700</v>
      </c>
      <c r="O34" s="1">
        <v>699</v>
      </c>
    </row>
    <row r="35" spans="1:15" x14ac:dyDescent="0.3">
      <c r="B35" s="28">
        <f>IF('Sample Calculator'!$B$8=0,B36,IF('Sample Calculator'!$B$8=1,B37,IF('Sample Calculator'!$B$8=2,B38,IF('Sample Calculator'!$B$8=3,B39,IF('Sample Calculator'!$B$8&gt;3,B40,0)))))</f>
        <v>4786.3575831537146</v>
      </c>
      <c r="C35" s="28">
        <f>IF('Sample Calculator'!$B$8=0,C36,IF('Sample Calculator'!$B$8=1,C37,IF('Sample Calculator'!$B$8=2,C38,IF('Sample Calculator'!$B$8=3,C39,IF('Sample Calculator'!$B$8&gt;3,C40,0)))))</f>
        <v>4786.3575831537146</v>
      </c>
      <c r="D35" s="28">
        <f>IF('Sample Calculator'!$B$8=0,D36,IF('Sample Calculator'!$B$8=1,D37,IF('Sample Calculator'!$B$8=2,D38,IF('Sample Calculator'!$B$8=3,D39,IF('Sample Calculator'!$B$8&gt;3,D40,0)))))</f>
        <v>4786.3575831537146</v>
      </c>
      <c r="E35" s="28">
        <f>IF('Sample Calculator'!$B$8=0,E36,IF('Sample Calculator'!$B$8=1,E37,IF('Sample Calculator'!$B$8=2,E38,IF('Sample Calculator'!$B$8=3,E39,IF('Sample Calculator'!$B$8&gt;3,E40,0)))))</f>
        <v>4786.3575831537146</v>
      </c>
      <c r="F35" s="28">
        <f>IF('Sample Calculator'!$B$8=0,F36,IF('Sample Calculator'!$B$8=1,F37,IF('Sample Calculator'!$B$8=2,F38,IF('Sample Calculator'!$B$8=3,F39,IF('Sample Calculator'!$B$8&gt;3,F40,0)))))</f>
        <v>4786.3575831537146</v>
      </c>
      <c r="G35" s="28">
        <f>IF('Sample Calculator'!$B$8=0,G36,IF('Sample Calculator'!$B$8=1,G37,IF('Sample Calculator'!$B$8=2,G38,IF('Sample Calculator'!$B$8=3,G39,IF('Sample Calculator'!$B$8&gt;3,G40,0)))))</f>
        <v>4786.3575831537146</v>
      </c>
      <c r="J35" s="28">
        <f>IF('Sample Calculator'!$B$8=0,J36,IF('Sample Calculator'!$B$8=1,J37,IF('Sample Calculator'!$B$8=2,J38,IF('Sample Calculator'!$B$8=3,J39,IF('Sample Calculator'!$B$8&gt;3,J40,0)))))</f>
        <v>3161.6774185190952</v>
      </c>
      <c r="K35" s="28">
        <f>IF('Sample Calculator'!$B$8=0,K36,IF('Sample Calculator'!$B$8=1,K37,IF('Sample Calculator'!$B$8=2,K38,IF('Sample Calculator'!$B$8=3,K39,IF('Sample Calculator'!$B$8&gt;3,K40,0)))))</f>
        <v>3161.6774185190952</v>
      </c>
      <c r="L35" s="28">
        <f>IF('Sample Calculator'!$B$8=0,L36,IF('Sample Calculator'!$B$8=1,L37,IF('Sample Calculator'!$B$8=2,L38,IF('Sample Calculator'!$B$8=3,L39,IF('Sample Calculator'!$B$8&gt;3,L40,0)))))</f>
        <v>3161.6774185190952</v>
      </c>
      <c r="M35" s="28">
        <f>IF('Sample Calculator'!$B$8=0,M36,IF('Sample Calculator'!$B$8=1,M37,IF('Sample Calculator'!$B$8=2,M38,IF('Sample Calculator'!$B$8=3,M39,IF('Sample Calculator'!$B$8&gt;3,M40,0)))))</f>
        <v>3161.6774185190952</v>
      </c>
      <c r="N35" s="28">
        <f>IF('Sample Calculator'!$B$8=0,N36,IF('Sample Calculator'!$B$8=1,N37,IF('Sample Calculator'!$B$8=2,N38,IF('Sample Calculator'!$B$8=3,N39,IF('Sample Calculator'!$B$8&gt;3,N40,0)))))</f>
        <v>3161.6774185190952</v>
      </c>
      <c r="O35" s="28">
        <f>IF('Sample Calculator'!$B$8=0,O36,IF('Sample Calculator'!$B$8=1,O37,IF('Sample Calculator'!$B$8=2,O38,IF('Sample Calculator'!$B$8=3,O39,IF('Sample Calculator'!$B$8&gt;3,O40,0)))))</f>
        <v>3161.6774185190952</v>
      </c>
    </row>
    <row r="36" spans="1:15" x14ac:dyDescent="0.3">
      <c r="B36" s="42">
        <f>IF('Sample Calculator'!$B$6="Individual (Couple)",IF('Sample Calculator'!$AA$18&lt;$B$2,$B21,IF('Sample Calculator'!$AA$18&lt;$C$4,$C21,IF('Sample Calculator'!$AA$18&lt;$D$4,$D21,IF('Sample Calculator'!$AA$18&lt;$E$4,$E21,IF('Sample Calculator'!$AA$18&lt;$F$4,$F21,IF('Sample Calculator'!$AA$18&lt;$G$4,$G21,IF('Sample Calculator'!$AA$18&lt;$H$4,$H21,IF('Sample Calculator'!$AA$18&lt;$I$4,$I21,IF('Sample Calculator'!$AA$18&lt;$J$4,$J21,IF('Sample Calculator'!$AA$18&lt;$K$4,$K21,IF('Sample Calculator'!$AA$18&lt;$L$4,$L21,IF('Sample Calculator'!$AA$18&lt;$M$4,$M21,IF('Sample Calculator'!$AA$18&lt;$N$4,$N21,IF('Sample Calculator'!$AA$18&lt;$O$4,$O21,IF('Sample Calculator'!$AA$18&gt;$P$4,$P21,0))))))))))))))),IF('Sample Calculator'!$AA$18&lt;$B$2,$B27,IF('Sample Calculator'!$AA$18&lt;$C$4,$C27,IF('Sample Calculator'!$AA$18&lt;$D$4,$D27,IF('Sample Calculator'!$AA$18&lt;$E$4,$E27,IF('Sample Calculator'!$AA$18&lt;$F$4,$F27,IF('Sample Calculator'!$AA$18&lt;$G$4,$G27,IF('Sample Calculator'!$AA$18&lt;$H$4,$H27,IF('Sample Calculator'!$AA$18&lt;$I$4,$I27,IF('Sample Calculator'!$AA$18&lt;$J$4,$J27,IF('Sample Calculator'!$AA$18&lt;$K$4,$K27,IF('Sample Calculator'!$AA$18&lt;$L$4,$L27,IF('Sample Calculator'!$AA$18&lt;$M$4,$M27,IF('Sample Calculator'!$AA$18&lt;$N$4,$N27,IF('Sample Calculator'!$AA$18&lt;$O$4,$O27,IF('Sample Calculator'!$AA$18&gt;$P$4,$P27,0))))))))))))))))</f>
        <v>49781.996781383859</v>
      </c>
      <c r="C36" s="42">
        <f>IF('Sample Calculator'!$B$6="Individual (Couple)",IF('Sample Calculator'!$AQ$18&lt;$B$2,$B21,IF('Sample Calculator'!$AQ$18&lt;$C$4,$C21,IF('Sample Calculator'!$AQ$18&lt;$D$4,$D21,IF('Sample Calculator'!$AQ$18&lt;$E$4,$E21,IF('Sample Calculator'!$AQ$18&lt;$F$4,$F21,IF('Sample Calculator'!$AQ$18&lt;$G$4,$G21,IF('Sample Calculator'!$AQ$18&lt;$H$4,$H21,IF('Sample Calculator'!$AQ$18&lt;$I$4,$I21,IF('Sample Calculator'!$AQ$18&lt;$J$4,$J21,IF('Sample Calculator'!$AQ$18&lt;$K$4,$K21,IF('Sample Calculator'!$AQ$18&lt;$L$4,$L21,IF('Sample Calculator'!$AQ$18&lt;$M$4,$M21,IF('Sample Calculator'!$AQ$18&lt;$N$4,$N21,IF('Sample Calculator'!$AQ$18&lt;$O$4,$O21,IF('Sample Calculator'!$AQ$18&gt;$P$4,$P21,0))))))))))))))),IF('Sample Calculator'!$AQ$18&lt;$B$2,$B27,IF('Sample Calculator'!$AQ$18&lt;$C$4,$C27,IF('Sample Calculator'!$AQ$18&lt;$D$4,$D27,IF('Sample Calculator'!$AQ$18&lt;$E$4,$E27,IF('Sample Calculator'!$AQ$18&lt;$F$4,$F27,IF('Sample Calculator'!$AQ$18&lt;$G$4,$G27,IF('Sample Calculator'!$AQ$18&lt;$H$4,$H27,IF('Sample Calculator'!$AQ$18&lt;$I$4,$I27,IF('Sample Calculator'!$AQ$18&lt;$J$4,$J27,IF('Sample Calculator'!$AQ$18&lt;$K$4,$K27,IF('Sample Calculator'!$AQ$18&lt;$L$4,$L27,IF('Sample Calculator'!$AQ$18&lt;$M$4,$M27,IF('Sample Calculator'!$AQ$18&lt;$N$4,$N27,IF('Sample Calculator'!$AQ$18&lt;$O$4,$O27,IF('Sample Calculator'!$AQ$18&gt;$P$4,$P27,0))))))))))))))))</f>
        <v>49781.996781383859</v>
      </c>
      <c r="D36" s="42">
        <f>IF('Sample Calculator'!$B$6="Individual (Couple)",IF('Sample Calculator'!$BG$18&lt;$B$2,$B21,IF('Sample Calculator'!$BG$18&lt;$C$4,$C21,IF('Sample Calculator'!$BG$18&lt;$D$4,$D21,IF('Sample Calculator'!$BG$18&lt;$E$4,$E21,IF('Sample Calculator'!$BG$18&lt;$F$4,$F21,IF('Sample Calculator'!$BG$18&lt;$G$4,$G21,IF('Sample Calculator'!$BG$18&lt;$H$4,$H21,IF('Sample Calculator'!$BG$18&lt;$I$4,$I21,IF('Sample Calculator'!$BG$18&lt;$J$4,$J21,IF('Sample Calculator'!$BG$18&lt;$K$4,$K21,IF('Sample Calculator'!$BG$18&lt;$L$4,$L21,IF('Sample Calculator'!$BG$18&lt;$M$4,$M21,IF('Sample Calculator'!$BG$18&lt;$N$4,$N21,IF('Sample Calculator'!$BG$18&lt;$O$4,$O21,IF('Sample Calculator'!$BG$18&gt;$P$4,$P21,0))))))))))))))),IF('Sample Calculator'!$BG$18&lt;$B$2,$B27,IF('Sample Calculator'!$BG$18&lt;$C$4,$C27,IF('Sample Calculator'!$BG$18&lt;$D$4,$D27,IF('Sample Calculator'!$BG$18&lt;$E$4,$E27,IF('Sample Calculator'!$BG$18&lt;$F$4,$F27,IF('Sample Calculator'!$BG$18&lt;$G$4,$G27,IF('Sample Calculator'!$BG$18&lt;$H$4,$H27,IF('Sample Calculator'!$BG$18&lt;$I$4,$I27,IF('Sample Calculator'!$BG$18&lt;$J$4,$J27,IF('Sample Calculator'!$BG$18&lt;$K$4,$K27,IF('Sample Calculator'!$BG$18&lt;$L$4,$L27,IF('Sample Calculator'!$BG$18&lt;$M$4,$M27,IF('Sample Calculator'!$BG$18&lt;$N$4,$N27,IF('Sample Calculator'!$BG$18&lt;$O$4,$O27,IF('Sample Calculator'!$BG$18&gt;$P$4,$P27,0))))))))))))))))</f>
        <v>49781.996781383859</v>
      </c>
      <c r="E36" s="42">
        <f>IF('Sample Calculator'!$B$6="Individual (Couple)",IF('Sample Calculator'!$BW$18&lt;$B$2,$B21,IF('Sample Calculator'!$BW$18&lt;$C$4,$C21,IF('Sample Calculator'!$BW$18&lt;$D$4,$D21,IF('Sample Calculator'!$BW$18&lt;$E$4,$E21,IF('Sample Calculator'!$BW$18&lt;$F$4,$F21,IF('Sample Calculator'!$BW$18&lt;$G$4,$G21,IF('Sample Calculator'!$BW$18&lt;$H$4,$H21,IF('Sample Calculator'!$BW$18&lt;$I$4,$I21,IF('Sample Calculator'!$BW$18&lt;$J$4,$J21,IF('Sample Calculator'!$BW$18&lt;$K$4,$K21,IF('Sample Calculator'!$BW$18&lt;$L$4,$L21,IF('Sample Calculator'!$BW$18&lt;$M$4,$M21,IF('Sample Calculator'!$BW$18&lt;$N$4,$N21,IF('Sample Calculator'!$BW$18&lt;$O$4,$O21,IF('Sample Calculator'!$BW$18&gt;$P$4,$P21,0))))))))))))))),IF('Sample Calculator'!$BW$18&lt;$B$2,$B27,IF('Sample Calculator'!$BW$18&lt;$C$4,$C27,IF('Sample Calculator'!$BW$18&lt;$D$4,$D27,IF('Sample Calculator'!$BW$18&lt;$E$4,$E27,IF('Sample Calculator'!$BW$18&lt;$F$4,$F27,IF('Sample Calculator'!$BW$18&lt;$G$4,$G27,IF('Sample Calculator'!$BW$18&lt;$H$4,$H27,IF('Sample Calculator'!$BW$18&lt;$I$4,$I27,IF('Sample Calculator'!$BW$18&lt;$J$4,$J27,IF('Sample Calculator'!$BW$18&lt;$K$4,$K27,IF('Sample Calculator'!$BW$18&lt;$L$4,$L27,IF('Sample Calculator'!$BW$18&lt;$M$4,$M27,IF('Sample Calculator'!$BW$18&lt;$N$4,$N27,IF('Sample Calculator'!$BW$18&lt;$O$4,$O27,IF('Sample Calculator'!$BW$18&gt;$P$4,$P27,0))))))))))))))))</f>
        <v>49781.996781383859</v>
      </c>
      <c r="F36" s="42">
        <f>IF('Sample Calculator'!$B$6="Individual (Couple)",IF('Sample Calculator'!$CM$18&lt;$B$2,$B21,IF('Sample Calculator'!$CM$18&lt;$C$4,$C21,IF('Sample Calculator'!$CM$18&lt;$D$4,$D21,IF('Sample Calculator'!$CM$18&lt;$E$4,$E21,IF('Sample Calculator'!$CM$18&lt;$F$4,$F21,IF('Sample Calculator'!$CM$18&lt;$G$4,$G21,IF('Sample Calculator'!$CM$18&lt;$H$4,$H21,IF('Sample Calculator'!$CM$18&lt;$I$4,$I21,IF('Sample Calculator'!$CM$18&lt;$J$4,$J21,IF('Sample Calculator'!$CM$18&lt;$K$4,$K21,IF('Sample Calculator'!$CM$18&lt;$L$4,$L21,IF('Sample Calculator'!$CM$18&lt;$M$4,$M21,IF('Sample Calculator'!$CM$18&lt;$N$4,$N21,IF('Sample Calculator'!$CM$18&lt;$O$4,$O21,IF('Sample Calculator'!CM$18&gt;$P$4,$P21,0))))))))))))))),IF('Sample Calculator'!$CM$18&lt;$B$2,$B27,IF('Sample Calculator'!$CM$18&lt;$C$4,$C27,IF('Sample Calculator'!$CM$18&lt;$D$4,$D27,IF('Sample Calculator'!$CM$18&lt;$E$4,$E27,IF('Sample Calculator'!$CM$18&lt;$F$4,$F27,IF('Sample Calculator'!$CM$18&lt;$G$4,$G27,IF('Sample Calculator'!$CM$18&lt;$H$4,$H27,IF('Sample Calculator'!$CM$18&lt;$I$4,$I27,IF('Sample Calculator'!$CM$18&lt;$J$4,$J27,IF('Sample Calculator'!$CM$18&lt;$K$4,$K27,IF('Sample Calculator'!$CM$18&lt;$L$4,$L27,IF('Sample Calculator'!$CM$18&lt;$M$4,$M27,IF('Sample Calculator'!$CM$18&lt;$N$4,$N27,IF('Sample Calculator'!$CM$18&lt;$O$4,$O27,IF('Sample Calculator'!CM$18&gt;$P$4,$P27,0))))))))))))))))</f>
        <v>49781.996781383859</v>
      </c>
      <c r="G36" s="42">
        <f>IF('Sample Calculator'!$B$6="Individual (Couple)",IF('Sample Calculator'!$DC$18&lt;$B$2,$B21,IF('Sample Calculator'!$DC$18&lt;$C$4,$C21,IF('Sample Calculator'!$DC$18&lt;$D$4,$D21,IF('Sample Calculator'!$DC$18&lt;$E$4,$E21,IF('Sample Calculator'!$DC$18&lt;$F$4,$F21,IF('Sample Calculator'!$DC$18&lt;$G$4,$G21,IF('Sample Calculator'!$DC$18&lt;$H$4,$H21,IF('Sample Calculator'!$DC$18&lt;$I$4,$I21,IF('Sample Calculator'!$DC$18&lt;$J$4,$J21,IF('Sample Calculator'!$DC$18&lt;$K$4,$K21,IF('Sample Calculator'!$DC$18&lt;$L$4,$L21,IF('Sample Calculator'!$DC$18&lt;$M$4,$M21,IF('Sample Calculator'!$DC$18&lt;$N$4,$N21,IF('Sample Calculator'!$DC$18&lt;$O$4,$O21,IF('Sample Calculator'!$DC$18&gt;$P$4,$P21,0))))))))))))))),IF('Sample Calculator'!$DC$18&lt;$B$2,$B27,IF('Sample Calculator'!$DC$18&lt;$C$4,$C27,IF('Sample Calculator'!$DC$18&lt;$D$4,$D27,IF('Sample Calculator'!$DC$18&lt;$E$4,$E27,IF('Sample Calculator'!$DC$18&lt;$F$4,$F27,IF('Sample Calculator'!$DC$18&lt;$G$4,$G27,IF('Sample Calculator'!$DC$18&lt;$H$4,$H27,IF('Sample Calculator'!$DC$18&lt;$I$4,$I27,IF('Sample Calculator'!$DC$18&lt;$J$4,$J27,IF('Sample Calculator'!$DC$18&lt;$K$4,$K27,IF('Sample Calculator'!$DC$18&lt;$L$4,$L27,IF('Sample Calculator'!$DC$18&lt;$M$4,$M27,IF('Sample Calculator'!$DC$18&lt;$N$4,$N27,IF('Sample Calculator'!$DC$18&lt;$O$4,$O27,IF('Sample Calculator'!$DC$18&gt;$P$4,$P27,0))))))))))))))))</f>
        <v>49781.996781383859</v>
      </c>
      <c r="J36" s="26">
        <f>IF('Sample Calculator'!$AI$18&lt;$B$2,$B21,IF('Sample Calculator'!$AI$18&lt;$C$4,$C21,IF('Sample Calculator'!$AI$18&lt;$D$4,$D21,IF('Sample Calculator'!$AI$18&lt;$E$4,$E21,IF('Sample Calculator'!$AI$18&lt;$F$4,$F21,IF('Sample Calculator'!$AI$18&lt;$G$4,$G21,IF('Sample Calculator'!$AI$18&lt;$H$4,$H21,IF('Sample Calculator'!$AI$18&lt;$I$4,$I21,IF('Sample Calculator'!$AI$18&lt;$J$4,$J21,IF('Sample Calculator'!$AI$18&lt;$K$4,$K21,IF('Sample Calculator'!$AI$18&lt;$L$4,$L21,IF('Sample Calculator'!$AI$18&lt;$M$4,$M21,IF('Sample Calculator'!$AI$18&lt;$N$4,$N21,IF('Sample Calculator'!$AI$18&lt;$O$4,$O21,IF('Sample Calculator'!$AI$18&gt;$P$4,$P21,0)))))))))))))))</f>
        <v>25600.817626221226</v>
      </c>
      <c r="K36" s="26">
        <f>IF('Sample Calculator'!$AI$18&lt;$B$2,$B21,IF('Sample Calculator'!$AI$18&lt;$C$4,$C21,IF('Sample Calculator'!$AI$18&lt;$D$4,$D21,IF('Sample Calculator'!$AI$18&lt;$E$4,$E21,IF('Sample Calculator'!$AI$18&lt;$F$4,$F21,IF('Sample Calculator'!$AI$18&lt;$G$4,$G21,IF('Sample Calculator'!$AI$18&lt;$H$4,$H21,IF('Sample Calculator'!$AI$18&lt;$I$4,$I21,IF('Sample Calculator'!$AI$18&lt;$J$4,$J21,IF('Sample Calculator'!$AI$18&lt;$K$4,$K21,IF('Sample Calculator'!$AI$18&lt;$L$4,$L21,IF('Sample Calculator'!$AI$18&lt;$M$4,$M21,IF('Sample Calculator'!$AI$18&lt;$N$4,$N21,IF('Sample Calculator'!$AI$18&lt;$O$4,$O21,IF('Sample Calculator'!$AI$18&gt;$P$4,$P21,0)))))))))))))))</f>
        <v>25600.817626221226</v>
      </c>
      <c r="L36" s="26">
        <f>IF('Sample Calculator'!$BO$18&lt;$B$2,$B21,IF('Sample Calculator'!$BO$18&lt;$C$4,$C21,IF('Sample Calculator'!$BO$18&lt;$D$4,$D21,IF('Sample Calculator'!$BO$18&lt;$E$4,$E21,IF('Sample Calculator'!$BO$18&lt;$F$4,$F21,IF('Sample Calculator'!$BO$18&lt;$G$4,$G21,IF('Sample Calculator'!$BO$18&lt;$H$4,$H21,IF('Sample Calculator'!$BO$18&lt;$I$4,$I21,IF('Sample Calculator'!$BO$18&lt;$J$4,$J21,IF('Sample Calculator'!$BO$18&lt;$K$4,$K21,IF('Sample Calculator'!$BO$18&lt;$L$4,$L21,IF('Sample Calculator'!$BO$18&lt;$M$4,$M21,IF('Sample Calculator'!$BO$18&lt;$N$4,$N21,IF('Sample Calculator'!$BO$18&lt;$O$4,$O21,IF('Sample Calculator'!$BO$18&gt;$P$4,$P21,0)))))))))))))))</f>
        <v>25600.817626221226</v>
      </c>
      <c r="M36" s="26">
        <f>IF('Sample Calculator'!$CE$18&lt;$B$2,$B21,IF('Sample Calculator'!$CE$18&lt;$C$4,$C21,IF('Sample Calculator'!$CE$18&lt;$D$4,$D21,IF('Sample Calculator'!$CE$18&lt;$E$4,$E21,IF('Sample Calculator'!$CE$18&lt;$F$4,$F21,IF('Sample Calculator'!$CE$18&lt;$G$4,$G21,IF('Sample Calculator'!$CE$18&lt;$H$4,$H21,IF('Sample Calculator'!$CE$18&lt;$I$4,$I21,IF('Sample Calculator'!$CE$18&lt;$J$4,$J21,IF('Sample Calculator'!$CE$18&lt;$K$4,$K21,IF('Sample Calculator'!$CE$18&lt;$L$4,$L21,IF('Sample Calculator'!$CE$18&lt;$M$4,$M21,IF('Sample Calculator'!$CE$18&lt;$N$4,$N21,IF('Sample Calculator'!$CE$18&lt;$O$4,$O21,IF('Sample Calculator'!$CE$18&gt;$P$4,$P21,0)))))))))))))))</f>
        <v>25600.817626221226</v>
      </c>
      <c r="N36" s="26">
        <f>IF('Sample Calculator'!$CU$18&lt;$B$2,$B21,IF('Sample Calculator'!$CU$18&lt;$C$4,$C21,IF('Sample Calculator'!$CU$18&lt;$D$4,$D21,IF('Sample Calculator'!$CU$18&lt;$E$4,$E21,IF('Sample Calculator'!$CU$18&lt;$F$4,$F21,IF('Sample Calculator'!$CU$18&lt;$G$4,$G21,IF('Sample Calculator'!$CU$18&lt;$H$4,$H21,IF('Sample Calculator'!$CU$18&lt;$I$4,$I21,IF('Sample Calculator'!$CU$18&lt;$J$4,$J21,IF('Sample Calculator'!$CU$18&lt;$K$4,$K21,IF('Sample Calculator'!$CU$18&lt;$L$4,$L21,IF('Sample Calculator'!$CU$18&lt;$M$4,$M21,IF('Sample Calculator'!$CU$18&lt;$N$4,$N21,IF('Sample Calculator'!$CU$18&lt;$O$4,$O21,IF('Sample Calculator'!CU$18&gt;$P$4,$P21,0)))))))))))))))</f>
        <v>25600.817626221226</v>
      </c>
      <c r="O36" s="26">
        <f>IF('Sample Calculator'!$DK$18&lt;$B$2,$B21,IF('Sample Calculator'!$DK$18&lt;$C$4,$C21,IF('Sample Calculator'!$DK$18&lt;$D$4,$D21,IF('Sample Calculator'!$DK$18&lt;$E$4,$E21,IF('Sample Calculator'!$DK$18&lt;$F$4,$F21,IF('Sample Calculator'!$DK$18&lt;$G$4,$G21,IF('Sample Calculator'!$DK$18&lt;$H$4,$H21,IF('Sample Calculator'!$DK$18&lt;$I$4,$I21,IF('Sample Calculator'!$DK$18&lt;$J$4,$J21,IF('Sample Calculator'!$DK$18&lt;$K$4,$K21,IF('Sample Calculator'!$DK$18&lt;$L$4,$L21,IF('Sample Calculator'!$DK$18&lt;$M$4,$M21,IF('Sample Calculator'!$DK$18&lt;$N$4,$N21,IF('Sample Calculator'!$DK$18&lt;$O$4,$O21,IF('Sample Calculator'!$DK$18&gt;$P$4,$P21,0)))))))))))))))</f>
        <v>25600.817626221226</v>
      </c>
    </row>
    <row r="37" spans="1:15" x14ac:dyDescent="0.3">
      <c r="B37" s="42">
        <f>IF('Sample Calculator'!$B$6="Individual (Couple)",IF('Sample Calculator'!$AA$18&lt;$B$2,$B22,IF('Sample Calculator'!$AA$18&lt;$C$4,$C22,IF('Sample Calculator'!$AA$18&lt;$D$4,$D22,IF('Sample Calculator'!$AA$18&lt;$E$4,$E22,IF('Sample Calculator'!$AA$18&lt;$F$4,$F22,IF('Sample Calculator'!$AA$18&lt;$G$4,$G22,IF('Sample Calculator'!$AA$18&lt;$H$4,$H22,IF('Sample Calculator'!$AA$18&lt;$I$4,$I22,IF('Sample Calculator'!$AA$18&lt;$J$4,$J22,IF('Sample Calculator'!$AA$18&lt;$K$4,$K22,IF('Sample Calculator'!$AA$18&lt;$L$4,$L22,IF('Sample Calculator'!$AA$18&lt;$M$4,$M22,IF('Sample Calculator'!$AA$18&lt;$N$4,$N22,IF('Sample Calculator'!$AA$18&lt;$O$4,$O22,IF('Sample Calculator'!$AA$18&gt;$P$4,$P22,0))))))))))))))),IF('Sample Calculator'!$AA$18&lt;$B$2,$B28,IF('Sample Calculator'!$AA$18&lt;$C$4,$C28,IF('Sample Calculator'!$AA$18&lt;$D$4,$D28,IF('Sample Calculator'!$AA$18&lt;$E$4,$E28,IF('Sample Calculator'!$AA$18&lt;$F$4,$F28,IF('Sample Calculator'!$AA$18&lt;$G$4,$G28,IF('Sample Calculator'!$AA$18&lt;$H$4,$H28,IF('Sample Calculator'!$AA$18&lt;$I$4,$I28,IF('Sample Calculator'!$AA$18&lt;$J$4,$J28,IF('Sample Calculator'!$AA$18&lt;$K$4,$K28,IF('Sample Calculator'!$AA$18&lt;$L$4,$L28,IF('Sample Calculator'!$AA$18&lt;$M$4,$M28,IF('Sample Calculator'!$AA$18&lt;$N$4,$N28,IF('Sample Calculator'!$AA$18&lt;$O$4,$O28,IF('Sample Calculator'!$AA$18&gt;$P$4,$P28,0))))))))))))))))</f>
        <v>54307.369365012768</v>
      </c>
      <c r="C37" s="42">
        <f>IF('Sample Calculator'!$B$6="Individual (Couple)",IF('Sample Calculator'!$AQ$18&lt;$B$2,$B22,IF('Sample Calculator'!$AQ$18&lt;$C$4,$C22,IF('Sample Calculator'!$AQ$18&lt;$D$4,$D22,IF('Sample Calculator'!$AQ$18&lt;$E$4,$E22,IF('Sample Calculator'!$AQ$18&lt;$F$4,$F22,IF('Sample Calculator'!$AQ$18&lt;$G$4,$G22,IF('Sample Calculator'!$AQ$18&lt;$H$4,$H22,IF('Sample Calculator'!$AQ$18&lt;$I$4,$I22,IF('Sample Calculator'!$AQ$18&lt;$J$4,$J22,IF('Sample Calculator'!$AQ$18&lt;$K$4,$K22,IF('Sample Calculator'!$AQ$18&lt;$L$4,$L22,IF('Sample Calculator'!$AQ$18&lt;$M$4,$M22,IF('Sample Calculator'!$AQ$18&lt;$N$4,$N22,IF('Sample Calculator'!$AQ$18&lt;$O$4,$O22,IF('Sample Calculator'!$AQ$18&gt;$P$4,$P22,0))))))))))))))),IF('Sample Calculator'!$AQ$18&lt;$B$2,$B28,IF('Sample Calculator'!$AQ$18&lt;$C$4,$C28,IF('Sample Calculator'!$AQ$18&lt;$D$4,$D28,IF('Sample Calculator'!$AQ$18&lt;$E$4,$E28,IF('Sample Calculator'!$AQ$18&lt;$F$4,$F28,IF('Sample Calculator'!$AQ$18&lt;$G$4,$G28,IF('Sample Calculator'!$AQ$18&lt;$H$4,$H28,IF('Sample Calculator'!$AQ$18&lt;$I$4,$I28,IF('Sample Calculator'!$AQ$18&lt;$J$4,$J28,IF('Sample Calculator'!$AQ$18&lt;$K$4,$K28,IF('Sample Calculator'!$AQ$18&lt;$L$4,$L28,IF('Sample Calculator'!$AQ$18&lt;$M$4,$M28,IF('Sample Calculator'!$AQ$18&lt;$N$4,$N28,IF('Sample Calculator'!$AQ$18&lt;$O$4,$O28,IF('Sample Calculator'!$AQ$18&gt;$P$4,$P28,0))))))))))))))))</f>
        <v>54307.369365012768</v>
      </c>
      <c r="D37" s="42">
        <f>IF('Sample Calculator'!$B$6="Individual (Couple)",IF('Sample Calculator'!$BG$18&lt;$B$2,$B22,IF('Sample Calculator'!$BG$18&lt;$C$4,$C22,IF('Sample Calculator'!$BG$18&lt;$D$4,$D22,IF('Sample Calculator'!$BG$18&lt;$E$4,$E22,IF('Sample Calculator'!$BG$18&lt;$F$4,$F22,IF('Sample Calculator'!$BG$18&lt;$G$4,$G22,IF('Sample Calculator'!$BG$18&lt;$H$4,$H22,IF('Sample Calculator'!$BG$18&lt;$I$4,$I22,IF('Sample Calculator'!$BG$18&lt;$J$4,$J22,IF('Sample Calculator'!$BG$18&lt;$K$4,$K22,IF('Sample Calculator'!$BG$18&lt;$L$4,$L22,IF('Sample Calculator'!$BG$18&lt;$M$4,$M22,IF('Sample Calculator'!$BG$18&lt;$N$4,$N22,IF('Sample Calculator'!$BG$18&lt;$O$4,$O22,IF('Sample Calculator'!$BG$18&gt;$P$4,$P22,0))))))))))))))),IF('Sample Calculator'!$BG$18&lt;$B$2,$B28,IF('Sample Calculator'!$BG$18&lt;$C$4,$C28,IF('Sample Calculator'!$BG$18&lt;$D$4,$D28,IF('Sample Calculator'!$BG$18&lt;$E$4,$E28,IF('Sample Calculator'!$BG$18&lt;$F$4,$F28,IF('Sample Calculator'!$BG$18&lt;$G$4,$G28,IF('Sample Calculator'!$BG$18&lt;$H$4,$H28,IF('Sample Calculator'!$BG$18&lt;$I$4,$I28,IF('Sample Calculator'!$BG$18&lt;$J$4,$J28,IF('Sample Calculator'!$BG$18&lt;$K$4,$K28,IF('Sample Calculator'!$BG$18&lt;$L$4,$L28,IF('Sample Calculator'!$BG$18&lt;$M$4,$M28,IF('Sample Calculator'!$BG$18&lt;$N$4,$N28,IF('Sample Calculator'!$BG$18&lt;$O$4,$O28,IF('Sample Calculator'!$BG$18&gt;$P$4,$P28,0))))))))))))))))</f>
        <v>54307.369365012768</v>
      </c>
      <c r="E37" s="42">
        <f>IF('Sample Calculator'!$B$6="Individual (Couple)",IF('Sample Calculator'!$BW$18&lt;$B$2,$B22,IF('Sample Calculator'!$BW$18&lt;$C$4,$C22,IF('Sample Calculator'!$BW$18&lt;$D$4,$D22,IF('Sample Calculator'!$BW$18&lt;$E$4,$E22,IF('Sample Calculator'!$BW$18&lt;$F$4,$F22,IF('Sample Calculator'!$BW$18&lt;$G$4,$G22,IF('Sample Calculator'!$BW$18&lt;$H$4,$H22,IF('Sample Calculator'!$BW$18&lt;$I$4,$I22,IF('Sample Calculator'!$BW$18&lt;$J$4,$J22,IF('Sample Calculator'!$BW$18&lt;$K$4,$K22,IF('Sample Calculator'!$BW$18&lt;$L$4,$L22,IF('Sample Calculator'!$BW$18&lt;$M$4,$M22,IF('Sample Calculator'!$BW$18&lt;$N$4,$N22,IF('Sample Calculator'!$BW$18&lt;$O$4,$O22,IF('Sample Calculator'!$BW$18&gt;$P$4,$P22,0))))))))))))))),IF('Sample Calculator'!$BW$18&lt;$B$2,$B28,IF('Sample Calculator'!$BW$18&lt;$C$4,$C28,IF('Sample Calculator'!$BW$18&lt;$D$4,$D28,IF('Sample Calculator'!$BW$18&lt;$E$4,$E28,IF('Sample Calculator'!$BW$18&lt;$F$4,$F28,IF('Sample Calculator'!$BW$18&lt;$G$4,$G28,IF('Sample Calculator'!$BW$18&lt;$H$4,$H28,IF('Sample Calculator'!$BW$18&lt;$I$4,$I28,IF('Sample Calculator'!$BW$18&lt;$J$4,$J28,IF('Sample Calculator'!$BW$18&lt;$K$4,$K28,IF('Sample Calculator'!$BW$18&lt;$L$4,$L28,IF('Sample Calculator'!$BW$18&lt;$M$4,$M28,IF('Sample Calculator'!$BW$18&lt;$N$4,$N28,IF('Sample Calculator'!$BW$18&lt;$O$4,$O28,IF('Sample Calculator'!$BW$18&gt;$P$4,$P28,0))))))))))))))))</f>
        <v>54307.369365012768</v>
      </c>
      <c r="F37" s="42">
        <f>IF('Sample Calculator'!$B$6="Individual (Couple)",IF('Sample Calculator'!$CM$18&lt;$B$2,$B22,IF('Sample Calculator'!$CM$18&lt;$C$4,$C22,IF('Sample Calculator'!$CM$18&lt;$D$4,$D22,IF('Sample Calculator'!$CM$18&lt;$E$4,$E22,IF('Sample Calculator'!$CM$18&lt;$F$4,$F22,IF('Sample Calculator'!$CM$18&lt;$G$4,$G22,IF('Sample Calculator'!$CM$18&lt;$H$4,$H22,IF('Sample Calculator'!$CM$18&lt;$I$4,$I22,IF('Sample Calculator'!$CM$18&lt;$J$4,$J22,IF('Sample Calculator'!$CM$18&lt;$K$4,$K22,IF('Sample Calculator'!$CM$18&lt;$L$4,$L22,IF('Sample Calculator'!$CM$18&lt;$M$4,$M22,IF('Sample Calculator'!$CM$18&lt;$N$4,$N22,IF('Sample Calculator'!$CM$18&lt;$O$4,$O22,IF('Sample Calculator'!CM$18&gt;$P$4,$P22,0))))))))))))))),IF('Sample Calculator'!$CM$18&lt;$B$2,$B28,IF('Sample Calculator'!$CM$18&lt;$C$4,$C28,IF('Sample Calculator'!$CM$18&lt;$D$4,$D28,IF('Sample Calculator'!$CM$18&lt;$E$4,$E28,IF('Sample Calculator'!$CM$18&lt;$F$4,$F28,IF('Sample Calculator'!$CM$18&lt;$G$4,$G28,IF('Sample Calculator'!$CM$18&lt;$H$4,$H28,IF('Sample Calculator'!$CM$18&lt;$I$4,$I28,IF('Sample Calculator'!$CM$18&lt;$J$4,$J28,IF('Sample Calculator'!$CM$18&lt;$K$4,$K28,IF('Sample Calculator'!$CM$18&lt;$L$4,$L28,IF('Sample Calculator'!$CM$18&lt;$M$4,$M28,IF('Sample Calculator'!$CM$18&lt;$N$4,$N28,IF('Sample Calculator'!$CM$18&lt;$O$4,$O28,IF('Sample Calculator'!CM$18&gt;$P$4,$P28,0))))))))))))))))</f>
        <v>54307.369365012768</v>
      </c>
      <c r="G37" s="42">
        <f>IF('Sample Calculator'!$B$6="Individual (Couple)",IF('Sample Calculator'!$DC$18&lt;$B$2,$B22,IF('Sample Calculator'!$DC$18&lt;$C$4,$C22,IF('Sample Calculator'!$DC$18&lt;$D$4,$D22,IF('Sample Calculator'!$DC$18&lt;$E$4,$E22,IF('Sample Calculator'!$DC$18&lt;$F$4,$F22,IF('Sample Calculator'!$DC$18&lt;$G$4,$G22,IF('Sample Calculator'!$DC$18&lt;$H$4,$H22,IF('Sample Calculator'!$DC$18&lt;$I$4,$I22,IF('Sample Calculator'!$DC$18&lt;$J$4,$J22,IF('Sample Calculator'!$DC$18&lt;$K$4,$K22,IF('Sample Calculator'!$DC$18&lt;$L$4,$L22,IF('Sample Calculator'!$DC$18&lt;$M$4,$M22,IF('Sample Calculator'!$DC$18&lt;$N$4,$N22,IF('Sample Calculator'!$DC$18&lt;$O$4,$O22,IF('Sample Calculator'!$DC$18&gt;$P$4,$P22,0))))))))))))))),IF('Sample Calculator'!$DC$18&lt;$B$2,$B28,IF('Sample Calculator'!$DC$18&lt;$C$4,$C28,IF('Sample Calculator'!$DC$18&lt;$D$4,$D28,IF('Sample Calculator'!$DC$18&lt;$E$4,$E28,IF('Sample Calculator'!$DC$18&lt;$F$4,$F28,IF('Sample Calculator'!$DC$18&lt;$G$4,$G28,IF('Sample Calculator'!$DC$18&lt;$H$4,$H28,IF('Sample Calculator'!$DC$18&lt;$I$4,$I28,IF('Sample Calculator'!$DC$18&lt;$J$4,$J28,IF('Sample Calculator'!$DC$18&lt;$K$4,$K28,IF('Sample Calculator'!$DC$18&lt;$L$4,$L28,IF('Sample Calculator'!$DC$18&lt;$M$4,$M28,IF('Sample Calculator'!$DC$18&lt;$N$4,$N28,IF('Sample Calculator'!$DC$18&lt;$O$4,$O28,IF('Sample Calculator'!$DC$18&gt;$P$4,$P28,0))))))))))))))))</f>
        <v>54307.369365012768</v>
      </c>
      <c r="J37" s="26">
        <f>IF('Sample Calculator'!$AI$18&lt;$B$2,$B22,IF('Sample Calculator'!$AI$18&lt;$C$4,$C22,IF('Sample Calculator'!$AI$18&lt;$D$4,$D22,IF('Sample Calculator'!$AI$18&lt;$E$4,$E22,IF('Sample Calculator'!$AI$18&lt;$F$4,$F22,IF('Sample Calculator'!$AI$18&lt;$G$4,$G22,IF('Sample Calculator'!$AI$18&lt;$H$4,$H22,IF('Sample Calculator'!$AI$18&lt;$I$4,$I22,IF('Sample Calculator'!$AI$18&lt;$J$4,$J22,IF('Sample Calculator'!$AI$18&lt;$K$4,$K22,IF('Sample Calculator'!$AI$18&lt;$L$4,$L22,IF('Sample Calculator'!$AI$18&lt;$M$4,$M22,IF('Sample Calculator'!$AI$18&lt;$N$4,$N22,IF('Sample Calculator'!$AI$18&lt;$O$4,$O22,IF('Sample Calculator'!$AI$18&gt;$P$4,$P22,0)))))))))))))))</f>
        <v>28762.495044740321</v>
      </c>
      <c r="K37" s="26">
        <f>IF('Sample Calculator'!$AI$18&lt;$B$2,$B22,IF('Sample Calculator'!$AI$18&lt;$C$4,$C22,IF('Sample Calculator'!$AI$18&lt;$D$4,$D22,IF('Sample Calculator'!$AI$18&lt;$E$4,$E22,IF('Sample Calculator'!$AI$18&lt;$F$4,$F22,IF('Sample Calculator'!$AI$18&lt;$G$4,$G22,IF('Sample Calculator'!$AI$18&lt;$H$4,$H22,IF('Sample Calculator'!$AI$18&lt;$I$4,$I22,IF('Sample Calculator'!$AI$18&lt;$J$4,$J22,IF('Sample Calculator'!$AI$18&lt;$K$4,$K22,IF('Sample Calculator'!$AI$18&lt;$L$4,$L22,IF('Sample Calculator'!$AI$18&lt;$M$4,$M22,IF('Sample Calculator'!$AI$18&lt;$N$4,$N22,IF('Sample Calculator'!$AI$18&lt;$O$4,$O22,IF('Sample Calculator'!$AI$18&gt;$P$4,$P22,0)))))))))))))))</f>
        <v>28762.495044740321</v>
      </c>
      <c r="L37" s="26">
        <f>IF('Sample Calculator'!$BO$18&lt;$B$2,$B22,IF('Sample Calculator'!$BO$18&lt;$C$4,$C22,IF('Sample Calculator'!$BO$18&lt;$D$4,$D22,IF('Sample Calculator'!$BO$18&lt;$E$4,$E22,IF('Sample Calculator'!$BO$18&lt;$F$4,$F22,IF('Sample Calculator'!$BO$18&lt;$G$4,$G22,IF('Sample Calculator'!$BO$18&lt;$H$4,$H22,IF('Sample Calculator'!$BO$18&lt;$I$4,$I22,IF('Sample Calculator'!$BO$18&lt;$J$4,$J22,IF('Sample Calculator'!$BO$18&lt;$K$4,$K22,IF('Sample Calculator'!$BO$18&lt;$L$4,$L22,IF('Sample Calculator'!$BO$18&lt;$M$4,$M22,IF('Sample Calculator'!$BO$18&lt;$N$4,$N22,IF('Sample Calculator'!$BO$18&lt;$O$4,$O22,IF('Sample Calculator'!$BO$18&gt;$P$4,$P22,0)))))))))))))))</f>
        <v>28762.495044740321</v>
      </c>
      <c r="M37" s="26">
        <f>IF('Sample Calculator'!$CE$18&lt;$B$2,$B22,IF('Sample Calculator'!$CE$18&lt;$C$4,$C22,IF('Sample Calculator'!$CE$18&lt;$D$4,$D22,IF('Sample Calculator'!$CE$18&lt;$E$4,$E22,IF('Sample Calculator'!$CE$18&lt;$F$4,$F22,IF('Sample Calculator'!$CE$18&lt;$G$4,$G22,IF('Sample Calculator'!$CE$18&lt;$H$4,$H22,IF('Sample Calculator'!$CE$18&lt;$I$4,$I22,IF('Sample Calculator'!$CE$18&lt;$J$4,$J22,IF('Sample Calculator'!$CE$18&lt;$K$4,$K22,IF('Sample Calculator'!$CE$18&lt;$L$4,$L22,IF('Sample Calculator'!$CE$18&lt;$M$4,$M22,IF('Sample Calculator'!$CE$18&lt;$N$4,$N22,IF('Sample Calculator'!$CE$18&lt;$O$4,$O22,IF('Sample Calculator'!$CE$18&gt;$P$4,$P22,0)))))))))))))))</f>
        <v>28762.495044740321</v>
      </c>
      <c r="N37" s="26">
        <f>IF('Sample Calculator'!$CU$18&lt;$B$2,$B22,IF('Sample Calculator'!$CU$18&lt;$C$4,$C22,IF('Sample Calculator'!$CU$18&lt;$D$4,$D22,IF('Sample Calculator'!$CU$18&lt;$E$4,$E22,IF('Sample Calculator'!$CU$18&lt;$F$4,$F22,IF('Sample Calculator'!$CU$18&lt;$G$4,$G22,IF('Sample Calculator'!$CU$18&lt;$H$4,$H22,IF('Sample Calculator'!$CU$18&lt;$I$4,$I22,IF('Sample Calculator'!$CU$18&lt;$J$4,$J22,IF('Sample Calculator'!$CU$18&lt;$K$4,$K22,IF('Sample Calculator'!$CU$18&lt;$L$4,$L22,IF('Sample Calculator'!$CU$18&lt;$M$4,$M22,IF('Sample Calculator'!$CU$18&lt;$N$4,$N22,IF('Sample Calculator'!$CU$18&lt;$O$4,$O22,IF('Sample Calculator'!CU$18&gt;$P$4,$P22,0)))))))))))))))</f>
        <v>28762.495044740321</v>
      </c>
      <c r="O37" s="26">
        <f>IF('Sample Calculator'!$DK$18&lt;$B$2,$B22,IF('Sample Calculator'!$DK$18&lt;$C$4,$C22,IF('Sample Calculator'!$DK$18&lt;$D$4,$D22,IF('Sample Calculator'!$DK$18&lt;$E$4,$E22,IF('Sample Calculator'!$DK$18&lt;$F$4,$F22,IF('Sample Calculator'!$DK$18&lt;$G$4,$G22,IF('Sample Calculator'!$DK$18&lt;$H$4,$H22,IF('Sample Calculator'!$DK$18&lt;$I$4,$I22,IF('Sample Calculator'!$DK$18&lt;$J$4,$J22,IF('Sample Calculator'!$DK$18&lt;$K$4,$K22,IF('Sample Calculator'!$DK$18&lt;$L$4,$L22,IF('Sample Calculator'!$DK$18&lt;$M$4,$M22,IF('Sample Calculator'!$DK$18&lt;$N$4,$N22,IF('Sample Calculator'!$DK$18&lt;$O$4,$O22,IF('Sample Calculator'!$DK$18&gt;$P$4,$P22,0)))))))))))))))</f>
        <v>28762.495044740321</v>
      </c>
    </row>
    <row r="38" spans="1:15" x14ac:dyDescent="0.3">
      <c r="B38" s="26">
        <f>IF('Sample Calculator'!$B$6="Individual (Couple)",IF('Sample Calculator'!$AA$18&lt;$B$2,$B23,IF('Sample Calculator'!$AA$18&lt;$C$4,$C23,IF('Sample Calculator'!$AA$18&lt;$D$4,$D23,IF('Sample Calculator'!$AA$18&lt;$E$4,$E23,IF('Sample Calculator'!$AA$18&lt;$F$4,$F23,IF('Sample Calculator'!$AA$18&lt;$G$4,$G23,IF('Sample Calculator'!$AA$18&lt;$H$4,$H23,IF('Sample Calculator'!$AA$18&lt;$I$4,$I23,IF('Sample Calculator'!$AA$18&lt;$J$4,$J23,IF('Sample Calculator'!$AA$18&lt;$K$4,$K23,IF('Sample Calculator'!$AA$18&lt;$L$4,$L23,IF('Sample Calculator'!$AA$18&lt;$M$4,$M23,IF('Sample Calculator'!$AA$18&lt;$N$4,$N23,IF('Sample Calculator'!$AA$18&lt;$O$4,$O23,IF('Sample Calculator'!$AA$18&gt;$P$4,$P23,0))))))))))))))),IF('Sample Calculator'!$AA$18&lt;$B$2,$B29,IF('Sample Calculator'!$AA$18&lt;$C$4,$C29,IF('Sample Calculator'!$AA$18&lt;$D$4,$D29,IF('Sample Calculator'!$AA$18&lt;$E$4,$E29,IF('Sample Calculator'!$AA$18&lt;$F$4,$F29,IF('Sample Calculator'!$AA$18&lt;$G$4,$G29,IF('Sample Calculator'!$AA$18&lt;$H$4,$H29,IF('Sample Calculator'!$AA$18&lt;$I$4,$I29,IF('Sample Calculator'!$AA$18&lt;$J$4,$J29,IF('Sample Calculator'!$AA$18&lt;$K$4,$K29,IF('Sample Calculator'!$AA$18&lt;$L$4,$L29,IF('Sample Calculator'!$AA$18&lt;$M$4,$M29,IF('Sample Calculator'!$AA$18&lt;$N$4,$N29,IF('Sample Calculator'!$AA$18&lt;$O$4,$O29,IF('Sample Calculator'!$AA$18&gt;$P$4,$P29,0))))))))))))))))</f>
        <v>58840.177573096276</v>
      </c>
      <c r="C38" s="26">
        <f>IF('Sample Calculator'!$B$6="Individual (Couple)",IF('Sample Calculator'!$AQ$18&lt;$B$2,$B23,IF('Sample Calculator'!$AQ$18&lt;$C$4,$C23,IF('Sample Calculator'!$AQ$18&lt;$D$4,$D23,IF('Sample Calculator'!$AQ$18&lt;$E$4,$E23,IF('Sample Calculator'!$AQ$18&lt;$F$4,$F23,IF('Sample Calculator'!$AQ$18&lt;$G$4,$G23,IF('Sample Calculator'!$AQ$18&lt;$H$4,$H23,IF('Sample Calculator'!$AQ$18&lt;$I$4,$I23,IF('Sample Calculator'!$AQ$18&lt;$J$4,$J23,IF('Sample Calculator'!$AQ$18&lt;$K$4,$K23,IF('Sample Calculator'!$AQ$18&lt;$L$4,$L23,IF('Sample Calculator'!$AQ$18&lt;$M$4,$M23,IF('Sample Calculator'!$AQ$18&lt;$N$4,$N23,IF('Sample Calculator'!$AQ$18&lt;$O$4,$O23,IF('Sample Calculator'!$AQ$18&gt;$P$4,$P23,0))))))))))))))),IF('Sample Calculator'!$AQ$18&lt;$B$2,$B29,IF('Sample Calculator'!$AQ$18&lt;$C$4,$C29,IF('Sample Calculator'!$AQ$18&lt;$D$4,$D29,IF('Sample Calculator'!$AQ$18&lt;$E$4,$E29,IF('Sample Calculator'!$AQ$18&lt;$F$4,$F29,IF('Sample Calculator'!$AQ$18&lt;$G$4,$G29,IF('Sample Calculator'!$AQ$18&lt;$H$4,$H29,IF('Sample Calculator'!$AQ$18&lt;$I$4,$I29,IF('Sample Calculator'!$AQ$18&lt;$J$4,$J29,IF('Sample Calculator'!$AQ$18&lt;$K$4,$K29,IF('Sample Calculator'!$AQ$18&lt;$L$4,$L29,IF('Sample Calculator'!$AQ$18&lt;$M$4,$M29,IF('Sample Calculator'!$AQ$18&lt;$N$4,$N29,IF('Sample Calculator'!$AQ$18&lt;$O$4,$O29,IF('Sample Calculator'!$AQ$18&gt;$P$4,$P29,0))))))))))))))))</f>
        <v>58840.177573096276</v>
      </c>
      <c r="D38" s="26">
        <f>IF('Sample Calculator'!$B$6="Individual (Couple)",IF('Sample Calculator'!$BG$18&lt;$B$2,$B23,IF('Sample Calculator'!$BG$18&lt;$C$4,$C23,IF('Sample Calculator'!$BG$18&lt;$D$4,$D23,IF('Sample Calculator'!$BG$18&lt;$E$4,$E23,IF('Sample Calculator'!$BG$18&lt;$F$4,$F23,IF('Sample Calculator'!$BG$18&lt;$G$4,$G23,IF('Sample Calculator'!$BG$18&lt;$H$4,$H23,IF('Sample Calculator'!$BG$18&lt;$I$4,$I23,IF('Sample Calculator'!$BG$18&lt;$J$4,$J23,IF('Sample Calculator'!$BG$18&lt;$K$4,$K23,IF('Sample Calculator'!$BG$18&lt;$L$4,$L23,IF('Sample Calculator'!$BG$18&lt;$M$4,$M23,IF('Sample Calculator'!$BG$18&lt;$N$4,$N23,IF('Sample Calculator'!$BG$18&lt;$O$4,$O23,IF('Sample Calculator'!$BG$18&gt;$P$4,$P23,0))))))))))))))),IF('Sample Calculator'!$BG$18&lt;$B$2,$B29,IF('Sample Calculator'!$BG$18&lt;$C$4,$C29,IF('Sample Calculator'!$BG$18&lt;$D$4,$D29,IF('Sample Calculator'!$BG$18&lt;$E$4,$E29,IF('Sample Calculator'!$BG$18&lt;$F$4,$F29,IF('Sample Calculator'!$BG$18&lt;$G$4,$G29,IF('Sample Calculator'!$BG$18&lt;$H$4,$H29,IF('Sample Calculator'!$BG$18&lt;$I$4,$I29,IF('Sample Calculator'!$BG$18&lt;$J$4,$J29,IF('Sample Calculator'!$BG$18&lt;$K$4,$K29,IF('Sample Calculator'!$BG$18&lt;$L$4,$L29,IF('Sample Calculator'!$BG$18&lt;$M$4,$M29,IF('Sample Calculator'!$BG$18&lt;$N$4,$N29,IF('Sample Calculator'!$BG$18&lt;$O$4,$O29,IF('Sample Calculator'!$BG$18&gt;$P$4,$P29,0))))))))))))))))</f>
        <v>58840.177573096276</v>
      </c>
      <c r="E38" s="26">
        <f>IF('Sample Calculator'!$B$6="Individual (Couple)",IF('Sample Calculator'!$BW$18&lt;$B$2,$B23,IF('Sample Calculator'!$BW$18&lt;$C$4,$C23,IF('Sample Calculator'!$BW$18&lt;$D$4,$D23,IF('Sample Calculator'!$BW$18&lt;$E$4,$E23,IF('Sample Calculator'!$BW$18&lt;$F$4,$F23,IF('Sample Calculator'!$BW$18&lt;$G$4,$G23,IF('Sample Calculator'!$BW$18&lt;$H$4,$H23,IF('Sample Calculator'!$BW$18&lt;$I$4,$I23,IF('Sample Calculator'!$BW$18&lt;$J$4,$J23,IF('Sample Calculator'!$BW$18&lt;$K$4,$K23,IF('Sample Calculator'!$BW$18&lt;$L$4,$L23,IF('Sample Calculator'!$BW$18&lt;$M$4,$M23,IF('Sample Calculator'!$BW$18&lt;$N$4,$N23,IF('Sample Calculator'!$BW$18&lt;$O$4,$O23,IF('Sample Calculator'!$BW$18&gt;$P$4,$P23,0))))))))))))))),IF('Sample Calculator'!$BW$18&lt;$B$2,$B29,IF('Sample Calculator'!$BW$18&lt;$C$4,$C29,IF('Sample Calculator'!$BW$18&lt;$D$4,$D29,IF('Sample Calculator'!$BW$18&lt;$E$4,$E29,IF('Sample Calculator'!$BW$18&lt;$F$4,$F29,IF('Sample Calculator'!$BW$18&lt;$G$4,$G29,IF('Sample Calculator'!$BW$18&lt;$H$4,$H29,IF('Sample Calculator'!$BW$18&lt;$I$4,$I29,IF('Sample Calculator'!$BW$18&lt;$J$4,$J29,IF('Sample Calculator'!$BW$18&lt;$K$4,$K29,IF('Sample Calculator'!$BW$18&lt;$L$4,$L29,IF('Sample Calculator'!$BW$18&lt;$M$4,$M29,IF('Sample Calculator'!$BW$18&lt;$N$4,$N29,IF('Sample Calculator'!$BW$18&lt;$O$4,$O29,IF('Sample Calculator'!$BW$18&gt;$P$4,$P29,0))))))))))))))))</f>
        <v>58840.177573096276</v>
      </c>
      <c r="F38" s="26">
        <f>IF('Sample Calculator'!$B$6="Individual (Couple)",IF('Sample Calculator'!$CM$18&lt;$B$2,$B23,IF('Sample Calculator'!$CM$18&lt;$C$4,$C23,IF('Sample Calculator'!$CM$18&lt;$D$4,$D23,IF('Sample Calculator'!$CM$18&lt;$E$4,$E23,IF('Sample Calculator'!$CM$18&lt;$F$4,$F23,IF('Sample Calculator'!$CM$18&lt;$G$4,$G23,IF('Sample Calculator'!$CM$18&lt;$H$4,$H23,IF('Sample Calculator'!$CM$18&lt;$I$4,$I23,IF('Sample Calculator'!$CM$18&lt;$J$4,$J23,IF('Sample Calculator'!$CM$18&lt;$K$4,$K23,IF('Sample Calculator'!$CM$18&lt;$L$4,$L23,IF('Sample Calculator'!$CM$18&lt;$M$4,$M23,IF('Sample Calculator'!$CM$18&lt;$N$4,$N23,IF('Sample Calculator'!$CM$18&lt;$O$4,$O23,IF('Sample Calculator'!CM$18&gt;$P$4,$P23,0))))))))))))))),IF('Sample Calculator'!$CM$18&lt;$B$2,$B29,IF('Sample Calculator'!$CM$18&lt;$C$4,$C29,IF('Sample Calculator'!$CM$18&lt;$D$4,$D29,IF('Sample Calculator'!$CM$18&lt;$E$4,$E29,IF('Sample Calculator'!$CM$18&lt;$F$4,$F29,IF('Sample Calculator'!$CM$18&lt;$G$4,$G29,IF('Sample Calculator'!$CM$18&lt;$H$4,$H29,IF('Sample Calculator'!$CM$18&lt;$I$4,$I29,IF('Sample Calculator'!$CM$18&lt;$J$4,$J29,IF('Sample Calculator'!$CM$18&lt;$K$4,$K29,IF('Sample Calculator'!$CM$18&lt;$L$4,$L29,IF('Sample Calculator'!$CM$18&lt;$M$4,$M29,IF('Sample Calculator'!$CM$18&lt;$N$4,$N29,IF('Sample Calculator'!$CM$18&lt;$O$4,$O29,IF('Sample Calculator'!CM$18&gt;$P$4,$P29,0))))))))))))))))</f>
        <v>58840.177573096276</v>
      </c>
      <c r="G38" s="26">
        <f>IF('Sample Calculator'!$B$6="Individual (Couple)",IF('Sample Calculator'!$DC$18&lt;$B$2,$B23,IF('Sample Calculator'!$DC$18&lt;$C$4,$C23,IF('Sample Calculator'!$DC$18&lt;$D$4,$D23,IF('Sample Calculator'!$DC$18&lt;$E$4,$E23,IF('Sample Calculator'!$DC$18&lt;$F$4,$F23,IF('Sample Calculator'!$DC$18&lt;$G$4,$G23,IF('Sample Calculator'!$DC$18&lt;$H$4,$H23,IF('Sample Calculator'!$DC$18&lt;$I$4,$I23,IF('Sample Calculator'!$DC$18&lt;$J$4,$J23,IF('Sample Calculator'!$DC$18&lt;$K$4,$K23,IF('Sample Calculator'!$DC$18&lt;$L$4,$L23,IF('Sample Calculator'!$DC$18&lt;$M$4,$M23,IF('Sample Calculator'!$DC$18&lt;$N$4,$N23,IF('Sample Calculator'!$DC$18&lt;$O$4,$O23,IF('Sample Calculator'!$DC$18&gt;$P$4,$P23,0))))))))))))))),IF('Sample Calculator'!$DC$18&lt;$B$2,$B29,IF('Sample Calculator'!$DC$18&lt;$C$4,$C29,IF('Sample Calculator'!$DC$18&lt;$D$4,$D29,IF('Sample Calculator'!$DC$18&lt;$E$4,$E29,IF('Sample Calculator'!$DC$18&lt;$F$4,$F29,IF('Sample Calculator'!$DC$18&lt;$G$4,$G29,IF('Sample Calculator'!$DC$18&lt;$H$4,$H29,IF('Sample Calculator'!$DC$18&lt;$I$4,$I29,IF('Sample Calculator'!$DC$18&lt;$J$4,$J29,IF('Sample Calculator'!$DC$18&lt;$K$4,$K29,IF('Sample Calculator'!$DC$18&lt;$L$4,$L29,IF('Sample Calculator'!$DC$18&lt;$M$4,$M29,IF('Sample Calculator'!$DC$18&lt;$N$4,$N29,IF('Sample Calculator'!$DC$18&lt;$O$4,$O29,IF('Sample Calculator'!$DC$18&gt;$P$4,$P29,0))))))))))))))))</f>
        <v>58840.177573096276</v>
      </c>
      <c r="J38" s="26">
        <f>IF('Sample Calculator'!$AI$18&lt;$B$2,$B23,IF('Sample Calculator'!$AI$18&lt;$C$4,$C23,IF('Sample Calculator'!$AI$18&lt;$D$4,$D23,IF('Sample Calculator'!$AI$18&lt;$E$4,$E23,IF('Sample Calculator'!$AI$18&lt;$F$4,$F23,IF('Sample Calculator'!$AI$18&lt;$G$4,$G23,IF('Sample Calculator'!$AI$18&lt;$H$4,$H23,IF('Sample Calculator'!$AI$18&lt;$I$4,$I23,IF('Sample Calculator'!$AI$18&lt;$J$4,$J23,IF('Sample Calculator'!$AI$18&lt;$K$4,$K23,IF('Sample Calculator'!$AI$18&lt;$L$4,$L23,IF('Sample Calculator'!$AI$18&lt;$M$4,$M23,IF('Sample Calculator'!$AI$18&lt;$N$4,$N23,IF('Sample Calculator'!$AI$18&lt;$O$4,$O23,IF('Sample Calculator'!$AI$18&gt;$P$4,$P23,0)))))))))))))))</f>
        <v>31924.172463259416</v>
      </c>
      <c r="K38" s="26">
        <f>IF('Sample Calculator'!$AI$18&lt;$B$2,$B23,IF('Sample Calculator'!$AI$18&lt;$C$4,$C23,IF('Sample Calculator'!$AI$18&lt;$D$4,$D23,IF('Sample Calculator'!$AI$18&lt;$E$4,$E23,IF('Sample Calculator'!$AI$18&lt;$F$4,$F23,IF('Sample Calculator'!$AI$18&lt;$G$4,$G23,IF('Sample Calculator'!$AI$18&lt;$H$4,$H23,IF('Sample Calculator'!$AI$18&lt;$I$4,$I23,IF('Sample Calculator'!$AI$18&lt;$J$4,$J23,IF('Sample Calculator'!$AI$18&lt;$K$4,$K23,IF('Sample Calculator'!$AI$18&lt;$L$4,$L23,IF('Sample Calculator'!$AI$18&lt;$M$4,$M23,IF('Sample Calculator'!$AI$18&lt;$N$4,$N23,IF('Sample Calculator'!$AI$18&lt;$O$4,$O23,IF('Sample Calculator'!$AI$18&gt;$P$4,$P23,0)))))))))))))))</f>
        <v>31924.172463259416</v>
      </c>
      <c r="L38" s="26">
        <f>IF('Sample Calculator'!$BO$18&lt;$B$2,$B23,IF('Sample Calculator'!$BO$18&lt;$C$4,$C23,IF('Sample Calculator'!$BO$18&lt;$D$4,$D23,IF('Sample Calculator'!$BO$18&lt;$E$4,$E23,IF('Sample Calculator'!$BO$18&lt;$F$4,$F23,IF('Sample Calculator'!$BO$18&lt;$G$4,$G23,IF('Sample Calculator'!$BO$18&lt;$H$4,$H23,IF('Sample Calculator'!$BO$18&lt;$I$4,$I23,IF('Sample Calculator'!$BO$18&lt;$J$4,$J23,IF('Sample Calculator'!$BO$18&lt;$K$4,$K23,IF('Sample Calculator'!$BO$18&lt;$L$4,$L23,IF('Sample Calculator'!$BO$18&lt;$M$4,$M23,IF('Sample Calculator'!$BO$18&lt;$N$4,$N23,IF('Sample Calculator'!$BO$18&lt;$O$4,$O23,IF('Sample Calculator'!$BO$18&gt;$P$4,$P23,0)))))))))))))))</f>
        <v>31924.172463259416</v>
      </c>
      <c r="M38" s="26">
        <f>IF('Sample Calculator'!$CE$18&lt;$B$2,$B23,IF('Sample Calculator'!$CE$18&lt;$C$4,$C23,IF('Sample Calculator'!$CE$18&lt;$D$4,$D23,IF('Sample Calculator'!$CE$18&lt;$E$4,$E23,IF('Sample Calculator'!$CE$18&lt;$F$4,$F23,IF('Sample Calculator'!$CE$18&lt;$G$4,$G23,IF('Sample Calculator'!$CE$18&lt;$H$4,$H23,IF('Sample Calculator'!$CE$18&lt;$I$4,$I23,IF('Sample Calculator'!$CE$18&lt;$J$4,$J23,IF('Sample Calculator'!$CE$18&lt;$K$4,$K23,IF('Sample Calculator'!$CE$18&lt;$L$4,$L23,IF('Sample Calculator'!$CE$18&lt;$M$4,$M23,IF('Sample Calculator'!$CE$18&lt;$N$4,$N23,IF('Sample Calculator'!$CE$18&lt;$O$4,$O23,IF('Sample Calculator'!$CE$18&gt;$P$4,$P23,0)))))))))))))))</f>
        <v>31924.172463259416</v>
      </c>
      <c r="N38" s="26">
        <f>IF('Sample Calculator'!$CU$18&lt;$B$2,$B23,IF('Sample Calculator'!$CU$18&lt;$C$4,$C23,IF('Sample Calculator'!$CU$18&lt;$D$4,$D23,IF('Sample Calculator'!$CU$18&lt;$E$4,$E23,IF('Sample Calculator'!$CU$18&lt;$F$4,$F23,IF('Sample Calculator'!$CU$18&lt;$G$4,$G23,IF('Sample Calculator'!$CU$18&lt;$H$4,$H23,IF('Sample Calculator'!$CU$18&lt;$I$4,$I23,IF('Sample Calculator'!$CU$18&lt;$J$4,$J23,IF('Sample Calculator'!$CU$18&lt;$K$4,$K23,IF('Sample Calculator'!$CU$18&lt;$L$4,$L23,IF('Sample Calculator'!$CU$18&lt;$M$4,$M23,IF('Sample Calculator'!$CU$18&lt;$N$4,$N23,IF('Sample Calculator'!$CU$18&lt;$O$4,$O23,IF('Sample Calculator'!CU$18&gt;$P$4,$P23,0)))))))))))))))</f>
        <v>31924.172463259416</v>
      </c>
      <c r="O38" s="26">
        <f>IF('Sample Calculator'!$DK$18&lt;$B$2,$B23,IF('Sample Calculator'!$DK$18&lt;$C$4,$C23,IF('Sample Calculator'!$DK$18&lt;$D$4,$D23,IF('Sample Calculator'!$DK$18&lt;$E$4,$E23,IF('Sample Calculator'!$DK$18&lt;$F$4,$F23,IF('Sample Calculator'!$DK$18&lt;$G$4,$G23,IF('Sample Calculator'!$DK$18&lt;$H$4,$H23,IF('Sample Calculator'!$DK$18&lt;$I$4,$I23,IF('Sample Calculator'!$DK$18&lt;$J$4,$J23,IF('Sample Calculator'!$DK$18&lt;$K$4,$K23,IF('Sample Calculator'!$DK$18&lt;$L$4,$L23,IF('Sample Calculator'!$DK$18&lt;$M$4,$M23,IF('Sample Calculator'!$DK$18&lt;$N$4,$N23,IF('Sample Calculator'!$DK$18&lt;$O$4,$O23,IF('Sample Calculator'!$DK$18&gt;$P$4,$P23,0)))))))))))))))</f>
        <v>31924.172463259416</v>
      </c>
    </row>
    <row r="39" spans="1:15" x14ac:dyDescent="0.3">
      <c r="B39" s="42">
        <f>IF('Sample Calculator'!$B$6="Individual (Couple)",IF('Sample Calculator'!$AA$18&lt;$B$2,$B24,IF('Sample Calculator'!$AA$18&lt;$C$4,$C24,IF('Sample Calculator'!$AA$18&lt;$D$4,$D24,IF('Sample Calculator'!$AA$18&lt;$E$4,$E24,IF('Sample Calculator'!$AA$18&lt;$F$4,$F24,IF('Sample Calculator'!$AA$18&lt;$G$4,$G24,IF('Sample Calculator'!$AA$18&lt;$H$4,$H24,IF('Sample Calculator'!$AA$18&lt;$I$4,$I24,IF('Sample Calculator'!$AA$18&lt;$J$4,$J24,IF('Sample Calculator'!$AA$18&lt;$K$4,$K24,IF('Sample Calculator'!$AA$18&lt;$L$4,$L24,IF('Sample Calculator'!$AA$18&lt;$M$4,$M24,IF('Sample Calculator'!$AA$18&lt;$N$4,$N24,IF('Sample Calculator'!$AA$18&lt;$O$4,$O24,IF('Sample Calculator'!$AA$18&gt;$P$4,$P24,0))))))))))))))),IF('Sample Calculator'!$AA$18&lt;$B$2,$B30,IF('Sample Calculator'!$AA$18&lt;$C$4,$C30,IF('Sample Calculator'!$AA$18&lt;$D$4,$D30,IF('Sample Calculator'!$AA$18&lt;$E$4,$E30,IF('Sample Calculator'!$AA$18&lt;$F$4,$F30,IF('Sample Calculator'!$AA$18&lt;$G$4,$G30,IF('Sample Calculator'!$AA$18&lt;$H$4,$H30,IF('Sample Calculator'!$AA$18&lt;$I$4,$I30,IF('Sample Calculator'!$AA$18&lt;$J$4,$J30,IF('Sample Calculator'!$AA$18&lt;$K$4,$K30,IF('Sample Calculator'!$AA$18&lt;$L$4,$L30,IF('Sample Calculator'!$AA$18&lt;$M$4,$M30,IF('Sample Calculator'!$AA$18&lt;$N$4,$N30,IF('Sample Calculator'!$AA$18&lt;$O$4,$O30,IF('Sample Calculator'!$AA$18&gt;$P$4,$P30,0))))))))))))))))</f>
        <v>63626.535156249993</v>
      </c>
      <c r="C39" s="42">
        <f>IF('Sample Calculator'!$B$6="Individual (Couple)",IF('Sample Calculator'!$AQ$18&lt;$B$2,$B24,IF('Sample Calculator'!$AQ$18&lt;$C$4,$C24,IF('Sample Calculator'!$AQ$18&lt;$D$4,$D24,IF('Sample Calculator'!$AQ$18&lt;$E$4,$E24,IF('Sample Calculator'!$AQ$18&lt;$F$4,$F24,IF('Sample Calculator'!$AQ$18&lt;$G$4,$G24,IF('Sample Calculator'!$AQ$18&lt;$H$4,$H24,IF('Sample Calculator'!$AQ$18&lt;$I$4,$I24,IF('Sample Calculator'!$AQ$18&lt;$J$4,$J24,IF('Sample Calculator'!$AQ$18&lt;$K$4,$K24,IF('Sample Calculator'!$AQ$18&lt;$L$4,$L24,IF('Sample Calculator'!$AQ$18&lt;$M$4,$M24,IF('Sample Calculator'!$AQ$18&lt;$N$4,$N24,IF('Sample Calculator'!$AQ$18&lt;$O$4,$O24,IF('Sample Calculator'!$AQ$18&gt;$P$4,$P24,0))))))))))))))),IF('Sample Calculator'!$AQ$18&lt;$B$2,$B30,IF('Sample Calculator'!$AQ$18&lt;$C$4,$C30,IF('Sample Calculator'!$AQ$18&lt;$D$4,$D30,IF('Sample Calculator'!$AQ$18&lt;$E$4,$E30,IF('Sample Calculator'!$AQ$18&lt;$F$4,$F30,IF('Sample Calculator'!$AQ$18&lt;$G$4,$G30,IF('Sample Calculator'!$AQ$18&lt;$H$4,$H30,IF('Sample Calculator'!$AQ$18&lt;$I$4,$I30,IF('Sample Calculator'!$AQ$18&lt;$J$4,$J30,IF('Sample Calculator'!$AQ$18&lt;$K$4,$K30,IF('Sample Calculator'!$AQ$18&lt;$L$4,$L30,IF('Sample Calculator'!$AQ$18&lt;$M$4,$M30,IF('Sample Calculator'!$AQ$18&lt;$N$4,$N30,IF('Sample Calculator'!$AQ$18&lt;$O$4,$O30,IF('Sample Calculator'!$AQ$18&gt;$P$4,$P30,0))))))))))))))))</f>
        <v>63626.535156249993</v>
      </c>
      <c r="D39" s="42">
        <f>IF('Sample Calculator'!$B$6="Individual (Couple)",IF('Sample Calculator'!$BG$18&lt;$B$2,$B24,IF('Sample Calculator'!$BG$18&lt;$C$4,$C24,IF('Sample Calculator'!$BG$18&lt;$D$4,$D24,IF('Sample Calculator'!$BG$18&lt;$E$4,$E24,IF('Sample Calculator'!$BG$18&lt;$F$4,$F24,IF('Sample Calculator'!$BG$18&lt;$G$4,$G24,IF('Sample Calculator'!$BG$18&lt;$H$4,$H24,IF('Sample Calculator'!$BG$18&lt;$I$4,$I24,IF('Sample Calculator'!$BG$18&lt;$J$4,$J24,IF('Sample Calculator'!$BG$18&lt;$K$4,$K24,IF('Sample Calculator'!$BG$18&lt;$L$4,$L24,IF('Sample Calculator'!$BG$18&lt;$M$4,$M24,IF('Sample Calculator'!$BG$18&lt;$N$4,$N24,IF('Sample Calculator'!$BG$18&lt;$O$4,$O24,IF('Sample Calculator'!$BG$18&gt;$P$4,$P24,0))))))))))))))),IF('Sample Calculator'!$BG$18&lt;$B$2,$B30,IF('Sample Calculator'!$BG$18&lt;$C$4,$C30,IF('Sample Calculator'!$BG$18&lt;$D$4,$D30,IF('Sample Calculator'!$BG$18&lt;$E$4,$E30,IF('Sample Calculator'!$BG$18&lt;$F$4,$F30,IF('Sample Calculator'!$BG$18&lt;$G$4,$G30,IF('Sample Calculator'!$BG$18&lt;$H$4,$H30,IF('Sample Calculator'!$BG$18&lt;$I$4,$I30,IF('Sample Calculator'!$BG$18&lt;$J$4,$J30,IF('Sample Calculator'!$BG$18&lt;$K$4,$K30,IF('Sample Calculator'!$BG$18&lt;$L$4,$L30,IF('Sample Calculator'!$BG$18&lt;$M$4,$M30,IF('Sample Calculator'!$BG$18&lt;$N$4,$N30,IF('Sample Calculator'!$BG$18&lt;$O$4,$O30,IF('Sample Calculator'!$BG$18&gt;$P$4,$P30,0))))))))))))))))</f>
        <v>63626.535156249993</v>
      </c>
      <c r="E39" s="42">
        <f>IF('Sample Calculator'!$B$6="Individual (Couple)",IF('Sample Calculator'!$BW$18&lt;$B$2,$B24,IF('Sample Calculator'!$BW$18&lt;$C$4,$C24,IF('Sample Calculator'!$BW$18&lt;$D$4,$D24,IF('Sample Calculator'!$BW$18&lt;$E$4,$E24,IF('Sample Calculator'!$BW$18&lt;$F$4,$F24,IF('Sample Calculator'!$BW$18&lt;$G$4,$G24,IF('Sample Calculator'!$BW$18&lt;$H$4,$H24,IF('Sample Calculator'!$BW$18&lt;$I$4,$I24,IF('Sample Calculator'!$BW$18&lt;$J$4,$J24,IF('Sample Calculator'!$BW$18&lt;$K$4,$K24,IF('Sample Calculator'!$BW$18&lt;$L$4,$L24,IF('Sample Calculator'!$BW$18&lt;$M$4,$M24,IF('Sample Calculator'!$BW$18&lt;$N$4,$N24,IF('Sample Calculator'!$BW$18&lt;$O$4,$O24,IF('Sample Calculator'!$BW$18&gt;$P$4,$P24,0))))))))))))))),IF('Sample Calculator'!$BW$18&lt;$B$2,$B30,IF('Sample Calculator'!$BW$18&lt;$C$4,$C30,IF('Sample Calculator'!$BW$18&lt;$D$4,$D30,IF('Sample Calculator'!$BW$18&lt;$E$4,$E30,IF('Sample Calculator'!$BW$18&lt;$F$4,$F30,IF('Sample Calculator'!$BW$18&lt;$G$4,$G30,IF('Sample Calculator'!$BW$18&lt;$H$4,$H30,IF('Sample Calculator'!$BW$18&lt;$I$4,$I30,IF('Sample Calculator'!$BW$18&lt;$J$4,$J30,IF('Sample Calculator'!$BW$18&lt;$K$4,$K30,IF('Sample Calculator'!$BW$18&lt;$L$4,$L30,IF('Sample Calculator'!$BW$18&lt;$M$4,$M30,IF('Sample Calculator'!$BW$18&lt;$N$4,$N30,IF('Sample Calculator'!$BW$18&lt;$O$4,$O30,IF('Sample Calculator'!$BW$18&gt;$P$4,$P30,0))))))))))))))))</f>
        <v>63626.535156249993</v>
      </c>
      <c r="F39" s="42">
        <f>IF('Sample Calculator'!$B$6="Individual (Couple)",IF('Sample Calculator'!$CM$18&lt;$B$2,$B24,IF('Sample Calculator'!$CM$18&lt;$C$4,$C24,IF('Sample Calculator'!$CM$18&lt;$D$4,$D24,IF('Sample Calculator'!$CM$18&lt;$E$4,$E24,IF('Sample Calculator'!$CM$18&lt;$F$4,$F24,IF('Sample Calculator'!$CM$18&lt;$G$4,$G24,IF('Sample Calculator'!$CM$18&lt;$H$4,$H24,IF('Sample Calculator'!$CM$18&lt;$I$4,$I24,IF('Sample Calculator'!$CM$18&lt;$J$4,$J24,IF('Sample Calculator'!$CM$18&lt;$K$4,$K24,IF('Sample Calculator'!$CM$18&lt;$L$4,$L24,IF('Sample Calculator'!$CM$18&lt;$M$4,$M24,IF('Sample Calculator'!$CM$18&lt;$N$4,$N24,IF('Sample Calculator'!$CM$18&lt;$O$4,$O24,IF('Sample Calculator'!CM$18&gt;$P$4,$P24,0))))))))))))))),IF('Sample Calculator'!$CM$18&lt;$B$2,$B30,IF('Sample Calculator'!$CM$18&lt;$C$4,$C30,IF('Sample Calculator'!$CM$18&lt;$D$4,$D30,IF('Sample Calculator'!$CM$18&lt;$E$4,$E30,IF('Sample Calculator'!$CM$18&lt;$F$4,$F30,IF('Sample Calculator'!$CM$18&lt;$G$4,$G30,IF('Sample Calculator'!$CM$18&lt;$H$4,$H30,IF('Sample Calculator'!$CM$18&lt;$I$4,$I30,IF('Sample Calculator'!$CM$18&lt;$J$4,$J30,IF('Sample Calculator'!$CM$18&lt;$K$4,$K30,IF('Sample Calculator'!$CM$18&lt;$L$4,$L30,IF('Sample Calculator'!$CM$18&lt;$M$4,$M30,IF('Sample Calculator'!$CM$18&lt;$N$4,$N30,IF('Sample Calculator'!$CM$18&lt;$O$4,$O30,IF('Sample Calculator'!CM$18&gt;$P$4,$P30,0))))))))))))))))</f>
        <v>63626.535156249993</v>
      </c>
      <c r="G39" s="42">
        <f>IF('Sample Calculator'!$B$6="Individual (Couple)",IF('Sample Calculator'!$DC$18&lt;$B$2,$B24,IF('Sample Calculator'!$DC$18&lt;$C$4,$C24,IF('Sample Calculator'!$DC$18&lt;$D$4,$D24,IF('Sample Calculator'!$DC$18&lt;$E$4,$E24,IF('Sample Calculator'!$DC$18&lt;$F$4,$F24,IF('Sample Calculator'!$DC$18&lt;$G$4,$G24,IF('Sample Calculator'!$DC$18&lt;$H$4,$H24,IF('Sample Calculator'!$DC$18&lt;$I$4,$I24,IF('Sample Calculator'!$DC$18&lt;$J$4,$J24,IF('Sample Calculator'!$DC$18&lt;$K$4,$K24,IF('Sample Calculator'!$DC$18&lt;$L$4,$L24,IF('Sample Calculator'!$DC$18&lt;$M$4,$M24,IF('Sample Calculator'!$DC$18&lt;$N$4,$N24,IF('Sample Calculator'!$DC$18&lt;$O$4,$O24,IF('Sample Calculator'!$DC$18&gt;$P$4,$P24,0))))))))))))))),IF('Sample Calculator'!$DC$18&lt;$B$2,$B30,IF('Sample Calculator'!$DC$18&lt;$C$4,$C30,IF('Sample Calculator'!$DC$18&lt;$D$4,$D30,IF('Sample Calculator'!$DC$18&lt;$E$4,$E30,IF('Sample Calculator'!$DC$18&lt;$F$4,$F30,IF('Sample Calculator'!$DC$18&lt;$G$4,$G30,IF('Sample Calculator'!$DC$18&lt;$H$4,$H30,IF('Sample Calculator'!$DC$18&lt;$I$4,$I30,IF('Sample Calculator'!$DC$18&lt;$J$4,$J30,IF('Sample Calculator'!$DC$18&lt;$K$4,$K30,IF('Sample Calculator'!$DC$18&lt;$L$4,$L30,IF('Sample Calculator'!$DC$18&lt;$M$4,$M30,IF('Sample Calculator'!$DC$18&lt;$N$4,$N30,IF('Sample Calculator'!$DC$18&lt;$O$4,$O30,IF('Sample Calculator'!$DC$18&gt;$P$4,$P30,0))))))))))))))))</f>
        <v>63626.535156249993</v>
      </c>
      <c r="J39" s="26">
        <f>IF('Sample Calculator'!$AI$18&lt;$B$2,$B24,IF('Sample Calculator'!$AI$18&lt;$C$4,$C24,IF('Sample Calculator'!$AI$18&lt;$D$4,$D24,IF('Sample Calculator'!$AI$18&lt;$E$4,$E24,IF('Sample Calculator'!$AI$18&lt;$F$4,$F24,IF('Sample Calculator'!$AI$18&lt;$G$4,$G24,IF('Sample Calculator'!$AI$18&lt;$H$4,$H24,IF('Sample Calculator'!$AI$18&lt;$I$4,$I24,IF('Sample Calculator'!$AI$18&lt;$J$4,$J24,IF('Sample Calculator'!$AI$18&lt;$K$4,$K24,IF('Sample Calculator'!$AI$18&lt;$L$4,$L24,IF('Sample Calculator'!$AI$18&lt;$M$4,$M24,IF('Sample Calculator'!$AI$18&lt;$N$4,$N24,IF('Sample Calculator'!$AI$18&lt;$O$4,$O24,IF('Sample Calculator'!$AI$18&gt;$P$4,$P24,0)))))))))))))))</f>
        <v>35085.849881778486</v>
      </c>
      <c r="K39" s="26">
        <f>IF('Sample Calculator'!$AI$18&lt;$B$2,$B24,IF('Sample Calculator'!$AI$18&lt;$C$4,$C24,IF('Sample Calculator'!$AI$18&lt;$D$4,$D24,IF('Sample Calculator'!$AI$18&lt;$E$4,$E24,IF('Sample Calculator'!$AI$18&lt;$F$4,$F24,IF('Sample Calculator'!$AI$18&lt;$G$4,$G24,IF('Sample Calculator'!$AI$18&lt;$H$4,$H24,IF('Sample Calculator'!$AI$18&lt;$I$4,$I24,IF('Sample Calculator'!$AI$18&lt;$J$4,$J24,IF('Sample Calculator'!$AI$18&lt;$K$4,$K24,IF('Sample Calculator'!$AI$18&lt;$L$4,$L24,IF('Sample Calculator'!$AI$18&lt;$M$4,$M24,IF('Sample Calculator'!$AI$18&lt;$N$4,$N24,IF('Sample Calculator'!$AI$18&lt;$O$4,$O24,IF('Sample Calculator'!$AI$18&gt;$P$4,$P24,0)))))))))))))))</f>
        <v>35085.849881778486</v>
      </c>
      <c r="L39" s="26">
        <f>IF('Sample Calculator'!$BO$18&lt;$B$2,$B24,IF('Sample Calculator'!$BO$18&lt;$C$4,$C24,IF('Sample Calculator'!$BO$18&lt;$D$4,$D24,IF('Sample Calculator'!$BO$18&lt;$E$4,$E24,IF('Sample Calculator'!$BO$18&lt;$F$4,$F24,IF('Sample Calculator'!$BO$18&lt;$G$4,$G24,IF('Sample Calculator'!$BO$18&lt;$H$4,$H24,IF('Sample Calculator'!$BO$18&lt;$I$4,$I24,IF('Sample Calculator'!$BO$18&lt;$J$4,$J24,IF('Sample Calculator'!$BO$18&lt;$K$4,$K24,IF('Sample Calculator'!$BO$18&lt;$L$4,$L24,IF('Sample Calculator'!$BO$18&lt;$M$4,$M24,IF('Sample Calculator'!$BO$18&lt;$N$4,$N24,IF('Sample Calculator'!$BO$18&lt;$O$4,$O24,IF('Sample Calculator'!$BO$18&gt;$P$4,$P24,0)))))))))))))))</f>
        <v>35085.849881778486</v>
      </c>
      <c r="M39" s="26">
        <f>IF('Sample Calculator'!$CE$18&lt;$B$2,$B24,IF('Sample Calculator'!$CE$18&lt;$C$4,$C24,IF('Sample Calculator'!$CE$18&lt;$D$4,$D24,IF('Sample Calculator'!$CE$18&lt;$E$4,$E24,IF('Sample Calculator'!$CE$18&lt;$F$4,$F24,IF('Sample Calculator'!$CE$18&lt;$G$4,$G24,IF('Sample Calculator'!$CE$18&lt;$H$4,$H24,IF('Sample Calculator'!$CE$18&lt;$I$4,$I24,IF('Sample Calculator'!$CE$18&lt;$J$4,$J24,IF('Sample Calculator'!$CE$18&lt;$K$4,$K24,IF('Sample Calculator'!$CE$18&lt;$L$4,$L24,IF('Sample Calculator'!$CE$18&lt;$M$4,$M24,IF('Sample Calculator'!$CE$18&lt;$N$4,$N24,IF('Sample Calculator'!$CE$18&lt;$O$4,$O24,IF('Sample Calculator'!$CE$18&gt;$P$4,$P24,0)))))))))))))))</f>
        <v>35085.849881778486</v>
      </c>
      <c r="N39" s="26">
        <f>IF('Sample Calculator'!$CU$18&lt;$B$2,$B24,IF('Sample Calculator'!$CU$18&lt;$C$4,$C24,IF('Sample Calculator'!$CU$18&lt;$D$4,$D24,IF('Sample Calculator'!$CU$18&lt;$E$4,$E24,IF('Sample Calculator'!$CU$18&lt;$F$4,$F24,IF('Sample Calculator'!$CU$18&lt;$G$4,$G24,IF('Sample Calculator'!$CU$18&lt;$H$4,$H24,IF('Sample Calculator'!$CU$18&lt;$I$4,$I24,IF('Sample Calculator'!$CU$18&lt;$J$4,$J24,IF('Sample Calculator'!$CU$18&lt;$K$4,$K24,IF('Sample Calculator'!$CU$18&lt;$L$4,$L24,IF('Sample Calculator'!$CU$18&lt;$M$4,$M24,IF('Sample Calculator'!$CU$18&lt;$N$4,$N24,IF('Sample Calculator'!$CU$18&lt;$O$4,$O24,IF('Sample Calculator'!CU$18&gt;$P$4,$P24,0)))))))))))))))</f>
        <v>35085.849881778486</v>
      </c>
      <c r="O39" s="26">
        <f>IF('Sample Calculator'!$DK$18&lt;$B$2,$B24,IF('Sample Calculator'!$DK$18&lt;$C$4,$C24,IF('Sample Calculator'!$DK$18&lt;$D$4,$D24,IF('Sample Calculator'!$DK$18&lt;$E$4,$E24,IF('Sample Calculator'!$DK$18&lt;$F$4,$F24,IF('Sample Calculator'!$DK$18&lt;$G$4,$G24,IF('Sample Calculator'!$DK$18&lt;$H$4,$H24,IF('Sample Calculator'!$DK$18&lt;$I$4,$I24,IF('Sample Calculator'!$DK$18&lt;$J$4,$J24,IF('Sample Calculator'!$DK$18&lt;$K$4,$K24,IF('Sample Calculator'!$DK$18&lt;$L$4,$L24,IF('Sample Calculator'!$DK$18&lt;$M$4,$M24,IF('Sample Calculator'!$DK$18&lt;$N$4,$N24,IF('Sample Calculator'!$DK$18&lt;$O$4,$O24,IF('Sample Calculator'!$DK$18&gt;$P$4,$P24,0)))))))))))))))</f>
        <v>35085.849881778486</v>
      </c>
    </row>
    <row r="40" spans="1:15" x14ac:dyDescent="0.3">
      <c r="B40" s="42">
        <f>IF('Sample Calculator'!$B$6="Individual (Couple)",IF('Sample Calculator'!$B$6="Individual (Couple)",0,IF('Sample Calculator'!$AA$18&lt;$B$2,$B25,IF('Sample Calculator'!$AA$18&lt;$C$4,$C25,IF('Sample Calculator'!$AA$18&lt;$D$4,$D25,IF('Sample Calculator'!$AA$18&lt;$E$4,$E25,IF('Sample Calculator'!$AA$18&lt;$F$4,$F25,IF('Sample Calculator'!$AA$18&lt;$G$4,$G25,IF('Sample Calculator'!$AA$18&lt;$H$4,$H25,IF('Sample Calculator'!$AA$18&lt;$I$4,$I25,IF('Sample Calculator'!$AA$18&lt;$J$4,$J25,IF('Sample Calculator'!$AA$18&lt;$K$4,$K25,IF('Sample Calculator'!$AA$18&lt;$L$4,$L25,IF('Sample Calculator'!$AA$18&lt;$M$4,$M25,IF('Sample Calculator'!$AA$18&lt;$N$4,$N25,IF('Sample Calculator'!$AA$18&lt;$O$4,$O25,IF('Sample Calculator'!$AA$18&gt;$P$4,$P25,0)))))))))))))))),IF('Sample Calculator'!$B$6="Individual (Couple)",0,IF('Sample Calculator'!$AA$18&lt;$B$2,$B31,IF('Sample Calculator'!$AA$18&lt;$C$4,$C31,IF('Sample Calculator'!$AA$18&lt;$D$4,$D31,IF('Sample Calculator'!$AA$18&lt;$E$4,$E31,IF('Sample Calculator'!$AA$18&lt;$F$4,$F31,IF('Sample Calculator'!$AA$18&lt;$G$4,$G31,IF('Sample Calculator'!$AA$18&lt;$H$4,$H31,IF('Sample Calculator'!$AA$18&lt;$I$4,$I31,IF('Sample Calculator'!$AA$18&lt;$J$4,$J31,IF('Sample Calculator'!$AA$18&lt;$K$4,$K31,IF('Sample Calculator'!$AA$18&lt;$L$4,$L31,IF('Sample Calculator'!$AA$18&lt;$M$4,$M31,IF('Sample Calculator'!$AA$18&lt;$N$4,$N31,IF('Sample Calculator'!$AA$18&lt;$O$4,$O31,IF('Sample Calculator'!$AA$18&gt;$P$4,$P31,0)))))))))))))))))</f>
        <v>4786.3575831537146</v>
      </c>
      <c r="C40" s="42">
        <f>IF('Sample Calculator'!$B$6="Individual (Couple)",IF('Sample Calculator'!$B$6="Individual (Couple)",0,IF('Sample Calculator'!$AQ$18&lt;$B$2,$B25,IF('Sample Calculator'!$AQ$18&lt;$C$4,$C25,IF('Sample Calculator'!$AQ$18&lt;$D$4,$D25,IF('Sample Calculator'!$AQ$18&lt;$E$4,$E25,IF('Sample Calculator'!$AQ$18&lt;$F$4,$F25,IF('Sample Calculator'!$AQ$18&lt;$G$4,$G25,IF('Sample Calculator'!$AQ$18&lt;$H$4,$H25,IF('Sample Calculator'!$AQ$18&lt;$I$4,$I25,IF('Sample Calculator'!$AQ$18&lt;$J$4,$J25,IF('Sample Calculator'!$AQ$18&lt;$K$4,$K25,IF('Sample Calculator'!$AQ$18&lt;$L$4,$L25,IF('Sample Calculator'!$AQ$18&lt;$M$4,$M25,IF('Sample Calculator'!$AQ$18&lt;$N$4,$N25,IF('Sample Calculator'!$AQ$18&lt;$O$4,$O25,IF('Sample Calculator'!$AQ$18&gt;$P$4,$P25,0)))))))))))))))),IF('Sample Calculator'!$B$6="Individual (Couple)",0,IF('Sample Calculator'!$AQ$18&lt;$B$2,$B31,IF('Sample Calculator'!$AQ$18&lt;$C$4,$C31,IF('Sample Calculator'!$AQ$18&lt;$D$4,$D31,IF('Sample Calculator'!$AQ$18&lt;$E$4,$E31,IF('Sample Calculator'!$AQ$18&lt;$F$4,$F31,IF('Sample Calculator'!$AQ$18&lt;$G$4,$G31,IF('Sample Calculator'!$AQ$18&lt;$H$4,$H31,IF('Sample Calculator'!$AQ$18&lt;$I$4,$I31,IF('Sample Calculator'!$AQ$18&lt;$J$4,$J31,IF('Sample Calculator'!$AQ$18&lt;$K$4,$K31,IF('Sample Calculator'!$AQ$18&lt;$L$4,$L31,IF('Sample Calculator'!$AQ$18&lt;$M$4,$M31,IF('Sample Calculator'!$AQ$18&lt;$N$4,$N31,IF('Sample Calculator'!$AQ$18&lt;$O$4,$O31,IF('Sample Calculator'!$AQ$18&gt;$P$4,$P31,0)))))))))))))))))</f>
        <v>4786.3575831537146</v>
      </c>
      <c r="D40" s="42">
        <f>IF('Sample Calculator'!$B$6="Individual (Couple)",IF('Sample Calculator'!$BG$18&lt;$B$2,$B25,IF('Sample Calculator'!$BG$18&lt;$C$4,$C25,IF('Sample Calculator'!$BG$18&lt;$D$4,$D25,IF('Sample Calculator'!$BG$18&lt;$E$4,$E25,IF('Sample Calculator'!$BG$18&lt;$F$4,$F25,IF('Sample Calculator'!$BG$18&lt;$G$4,$G25,IF('Sample Calculator'!$BG$18&lt;$H$4,$H25,IF('Sample Calculator'!$BG$18&lt;$I$4,$I25,IF('Sample Calculator'!$BG$18&lt;$J$4,$J25,IF('Sample Calculator'!$BG$18&lt;$K$4,$K25,IF('Sample Calculator'!$BG$18&lt;$L$4,$L25,IF('Sample Calculator'!$BG$18&lt;$M$4,$M25,IF('Sample Calculator'!$BG$18&lt;$N$4,$N25,IF('Sample Calculator'!$BG$18&lt;$O$4,$O25,IF('Sample Calculator'!$BG$18&gt;$P$4,$P25,0))))))))))))))),IF('Sample Calculator'!$BG$18&lt;$B$2,$B31,IF('Sample Calculator'!$BG$18&lt;$C$4,$C31,IF('Sample Calculator'!$BG$18&lt;$D$4,$D31,IF('Sample Calculator'!$BG$18&lt;$E$4,$E31,IF('Sample Calculator'!$BG$18&lt;$F$4,$F31,IF('Sample Calculator'!$BG$18&lt;$G$4,$G31,IF('Sample Calculator'!$BG$18&lt;$H$4,$H31,IF('Sample Calculator'!$BG$18&lt;$I$4,$I31,IF('Sample Calculator'!$BG$18&lt;$J$4,$J31,IF('Sample Calculator'!$BG$18&lt;$K$4,$K31,IF('Sample Calculator'!$BG$18&lt;$L$4,$L31,IF('Sample Calculator'!$BG$18&lt;$M$4,$M31,IF('Sample Calculator'!$BG$18&lt;$N$4,$N31,IF('Sample Calculator'!$BG$18&lt;$O$4,$O31,IF('Sample Calculator'!$BG$18&gt;$P$4,$P31,0))))))))))))))))</f>
        <v>4786.3575831537146</v>
      </c>
      <c r="E40" s="42">
        <f>IF('Sample Calculator'!$B$6="Individual (Couple)",IF('Sample Calculator'!$BW$18&lt;$B$2,$B25,IF('Sample Calculator'!$BW$18&lt;$C$4,$C25,IF('Sample Calculator'!$BW$18&lt;$D$4,$D25,IF('Sample Calculator'!$BW$18&lt;$E$4,$E25,IF('Sample Calculator'!$BW$18&lt;$F$4,$F25,IF('Sample Calculator'!$BW$18&lt;$G$4,$G25,IF('Sample Calculator'!$BW$18&lt;$H$4,$H25,IF('Sample Calculator'!$BW$18&lt;$I$4,$I25,IF('Sample Calculator'!$BW$18&lt;$J$4,$J25,IF('Sample Calculator'!$BW$18&lt;$K$4,$K25,IF('Sample Calculator'!$BW$18&lt;$L$4,$L25,IF('Sample Calculator'!$BW$18&lt;$M$4,$M25,IF('Sample Calculator'!$BW$18&lt;$N$4,$N25,IF('Sample Calculator'!$BW$18&lt;$O$4,$O25,IF('Sample Calculator'!$BW$18&gt;$P$4,$P25,0))))))))))))))),IF('Sample Calculator'!$BW$18&lt;$B$2,$B31,IF('Sample Calculator'!$BW$18&lt;$C$4,$C31,IF('Sample Calculator'!$BW$18&lt;$D$4,$D31,IF('Sample Calculator'!$BW$18&lt;$E$4,$E31,IF('Sample Calculator'!$BW$18&lt;$F$4,$F31,IF('Sample Calculator'!$BW$18&lt;$G$4,$G31,IF('Sample Calculator'!$BW$18&lt;$H$4,$H31,IF('Sample Calculator'!$BW$18&lt;$I$4,$I31,IF('Sample Calculator'!$BW$18&lt;$J$4,$J31,IF('Sample Calculator'!$BW$18&lt;$K$4,$K31,IF('Sample Calculator'!$BW$18&lt;$L$4,$L31,IF('Sample Calculator'!$BW$18&lt;$M$4,$M31,IF('Sample Calculator'!$BW$18&lt;$N$4,$N31,IF('Sample Calculator'!$BW$18&lt;$O$4,$O31,IF('Sample Calculator'!$BW$18&gt;$P$4,$P31,0))))))))))))))))</f>
        <v>4786.3575831537146</v>
      </c>
      <c r="F40" s="42">
        <f>IF('Sample Calculator'!$B$6="Individual (Couple)",IF('Sample Calculator'!$CM$18&lt;$B$2,$B25,IF('Sample Calculator'!$CM$18&lt;$C$4,$C25,IF('Sample Calculator'!$CM$18&lt;$D$4,$D25,IF('Sample Calculator'!$CM$18&lt;$E$4,$E25,IF('Sample Calculator'!$CM$18&lt;$F$4,$F25,IF('Sample Calculator'!$CM$18&lt;$G$4,$G25,IF('Sample Calculator'!$CM$18&lt;$H$4,$H25,IF('Sample Calculator'!$CM$18&lt;$I$4,$I25,IF('Sample Calculator'!$CM$18&lt;$J$4,$J25,IF('Sample Calculator'!$CM$18&lt;$K$4,$K25,IF('Sample Calculator'!$CM$18&lt;$L$4,$L25,IF('Sample Calculator'!$CM$18&lt;$M$4,$M25,IF('Sample Calculator'!$CM$18&lt;$N$4,$N25,IF('Sample Calculator'!$CM$18&lt;$O$4,$O25,IF('Sample Calculator'!CM$18&gt;$P$4,$P25,0))))))))))))))),IF('Sample Calculator'!$CM$18&lt;$B$2,$B31,IF('Sample Calculator'!$CM$18&lt;$C$4,$C31,IF('Sample Calculator'!$CM$18&lt;$D$4,$D31,IF('Sample Calculator'!$CM$18&lt;$E$4,$E31,IF('Sample Calculator'!$CM$18&lt;$F$4,$F31,IF('Sample Calculator'!$CM$18&lt;$G$4,$G31,IF('Sample Calculator'!$CM$18&lt;$H$4,$H31,IF('Sample Calculator'!$CM$18&lt;$I$4,$I31,IF('Sample Calculator'!$CM$18&lt;$J$4,$J31,IF('Sample Calculator'!$CM$18&lt;$K$4,$K31,IF('Sample Calculator'!$CM$18&lt;$L$4,$L31,IF('Sample Calculator'!$CM$18&lt;$M$4,$M31,IF('Sample Calculator'!$CM$18&lt;$N$4,$N31,IF('Sample Calculator'!$CM$18&lt;$O$4,$O31,IF('Sample Calculator'!CM$18&gt;$P$4,$P31,0))))))))))))))))</f>
        <v>4786.3575831537146</v>
      </c>
      <c r="G40" s="42">
        <f>IF('Sample Calculator'!$B$6="Individual (Couple)",IF('Sample Calculator'!$DC$18&lt;$B$2,$B25,IF('Sample Calculator'!$DC$18&lt;$C$4,$C25,IF('Sample Calculator'!$DC$18&lt;$D$4,$D25,IF('Sample Calculator'!$DC$18&lt;$E$4,$E25,IF('Sample Calculator'!$DC$18&lt;$F$4,$F25,IF('Sample Calculator'!$DC$18&lt;$G$4,$G25,IF('Sample Calculator'!$DC$18&lt;$H$4,$H25,IF('Sample Calculator'!$DC$18&lt;$I$4,$I25,IF('Sample Calculator'!$DC$18&lt;$J$4,$J25,IF('Sample Calculator'!$DC$18&lt;$K$4,$K25,IF('Sample Calculator'!$DC$18&lt;$L$4,$L25,IF('Sample Calculator'!$DC$18&lt;$M$4,$M25,IF('Sample Calculator'!$DC$18&lt;$N$4,$N25,IF('Sample Calculator'!$DC$18&lt;$O$4,$O25,IF('Sample Calculator'!$DC$18&gt;$P$4,$P25,0))))))))))))))),IF('Sample Calculator'!$DC$18&lt;$B$2,$B31,IF('Sample Calculator'!$DC$18&lt;$C$4,$C31,IF('Sample Calculator'!$DC$18&lt;$D$4,$D31,IF('Sample Calculator'!$DC$18&lt;$E$4,$E31,IF('Sample Calculator'!$DC$18&lt;$F$4,$F31,IF('Sample Calculator'!$DC$18&lt;$G$4,$G31,IF('Sample Calculator'!$DC$18&lt;$H$4,$H31,IF('Sample Calculator'!$DC$18&lt;$I$4,$I31,IF('Sample Calculator'!$DC$18&lt;$J$4,$J31,IF('Sample Calculator'!$DC$18&lt;$K$4,$K31,IF('Sample Calculator'!$DC$18&lt;$L$4,$L31,IF('Sample Calculator'!$DC$18&lt;$M$4,$M31,IF('Sample Calculator'!$DC$18&lt;$N$4,$N31,IF('Sample Calculator'!$DC$18&lt;$O$4,$O31,IF('Sample Calculator'!$DC$18&gt;$P$4,$P31,0))))))))))))))))</f>
        <v>4786.3575831537146</v>
      </c>
      <c r="J40" s="26">
        <f>IF('Sample Calculator'!$AI$18&lt;$B$2,$B25,IF('Sample Calculator'!$AI$18&lt;$C$4,$C25,IF('Sample Calculator'!$AI$18&lt;$D$4,$D25,IF('Sample Calculator'!$AI$18&lt;$E$4,$E25,IF('Sample Calculator'!$AI$18&lt;$F$4,$F25,IF('Sample Calculator'!$AI$18&lt;$G$4,$G25,IF('Sample Calculator'!$AI$18&lt;$H$4,$H25,IF('Sample Calculator'!$AI$18&lt;$I$4,$I25,IF('Sample Calculator'!$AI$18&lt;$J$4,$J25,IF('Sample Calculator'!$AI$18&lt;$K$4,$K25,IF('Sample Calculator'!$AI$18&lt;$L$4,$L25,IF('Sample Calculator'!$AI$18&lt;$M$4,$M25,IF('Sample Calculator'!$AI$18&lt;$N$4,$N25,IF('Sample Calculator'!$AI$18&lt;$O$4,$O25,IF('Sample Calculator'!$AI$18&gt;$P$4,$P25,0)))))))))))))))</f>
        <v>3161.6774185190952</v>
      </c>
      <c r="K40" s="26">
        <f>IF('Sample Calculator'!$AI$18&lt;$B$2,$B25,IF('Sample Calculator'!$AI$18&lt;$C$4,$C25,IF('Sample Calculator'!$AI$18&lt;$D$4,$D25,IF('Sample Calculator'!$AI$18&lt;$E$4,$E25,IF('Sample Calculator'!$AI$18&lt;$F$4,$F25,IF('Sample Calculator'!$AI$18&lt;$G$4,$G25,IF('Sample Calculator'!$AI$18&lt;$H$4,$H25,IF('Sample Calculator'!$AI$18&lt;$I$4,$I25,IF('Sample Calculator'!$AI$18&lt;$J$4,$J25,IF('Sample Calculator'!$AI$18&lt;$K$4,$K25,IF('Sample Calculator'!$AI$18&lt;$L$4,$L25,IF('Sample Calculator'!$AI$18&lt;$M$4,$M25,IF('Sample Calculator'!$AI$18&lt;$N$4,$N25,IF('Sample Calculator'!$AI$18&lt;$O$4,$O25,IF('Sample Calculator'!$AI$18&gt;$P$4,$P25,0)))))))))))))))</f>
        <v>3161.6774185190952</v>
      </c>
      <c r="L40" s="26">
        <f>IF('Sample Calculator'!$BO$18&lt;$B$2,$B25,IF('Sample Calculator'!$BO$18&lt;$C$4,$C25,IF('Sample Calculator'!$BO$18&lt;$D$4,$D25,IF('Sample Calculator'!$BO$18&lt;$E$4,$E25,IF('Sample Calculator'!$BO$18&lt;$F$4,$F25,IF('Sample Calculator'!$BO$18&lt;$G$4,$G25,IF('Sample Calculator'!$BO$18&lt;$H$4,$H25,IF('Sample Calculator'!$BO$18&lt;$I$4,$I25,IF('Sample Calculator'!$BO$18&lt;$J$4,$J25,IF('Sample Calculator'!$BO$18&lt;$K$4,$K25,IF('Sample Calculator'!$BO$18&lt;$L$4,$L25,IF('Sample Calculator'!$BO$18&lt;$M$4,$M25,IF('Sample Calculator'!$BO$18&lt;$N$4,$N25,IF('Sample Calculator'!$BO$18&lt;$O$4,$O25,IF('Sample Calculator'!$BO$18&gt;$P$4,$P25,0)))))))))))))))</f>
        <v>3161.6774185190952</v>
      </c>
      <c r="M40" s="26">
        <f>IF('Sample Calculator'!$CE$18&lt;$B$2,$B25,IF('Sample Calculator'!$CE$18&lt;$C$4,$C25,IF('Sample Calculator'!$CE$18&lt;$D$4,$D25,IF('Sample Calculator'!$CE$18&lt;$E$4,$E25,IF('Sample Calculator'!$CE$18&lt;$F$4,$F25,IF('Sample Calculator'!$CE$18&lt;$G$4,$G25,IF('Sample Calculator'!$CE$18&lt;$H$4,$H25,IF('Sample Calculator'!$CE$18&lt;$I$4,$I25,IF('Sample Calculator'!$CE$18&lt;$J$4,$J25,IF('Sample Calculator'!$CE$18&lt;$K$4,$K25,IF('Sample Calculator'!$CE$18&lt;$L$4,$L25,IF('Sample Calculator'!$CE$18&lt;$M$4,$M25,IF('Sample Calculator'!$CE$18&lt;$N$4,$N25,IF('Sample Calculator'!$CE$18&lt;$O$4,$O25,IF('Sample Calculator'!$CE$18&gt;$P$4,$P25,0)))))))))))))))</f>
        <v>3161.6774185190952</v>
      </c>
      <c r="N40" s="26">
        <f>IF('Sample Calculator'!$CU$18&lt;$B$2,$B25,IF('Sample Calculator'!$CU$18&lt;$C$4,$C25,IF('Sample Calculator'!$CU$18&lt;$D$4,$D25,IF('Sample Calculator'!$CU$18&lt;$E$4,$E25,IF('Sample Calculator'!$CU$18&lt;$F$4,$F25,IF('Sample Calculator'!$CU$18&lt;$G$4,$G25,IF('Sample Calculator'!$CU$18&lt;$H$4,$H25,IF('Sample Calculator'!$CU$18&lt;$I$4,$I25,IF('Sample Calculator'!$CU$18&lt;$J$4,$J25,IF('Sample Calculator'!$CU$18&lt;$K$4,$K25,IF('Sample Calculator'!$CU$18&lt;$L$4,$L25,IF('Sample Calculator'!$CU$18&lt;$M$4,$M25,IF('Sample Calculator'!$CU$18&lt;$N$4,$N25,IF('Sample Calculator'!$CU$18&lt;$O$4,$O25,IF('Sample Calculator'!CU$18&gt;$P$4,$P25,0)))))))))))))))</f>
        <v>3161.6774185190952</v>
      </c>
      <c r="O40" s="26">
        <f>IF('Sample Calculator'!$DK$18&lt;$B$2,$B25,IF('Sample Calculator'!$DK$18&lt;$C$4,$C25,IF('Sample Calculator'!$DK$18&lt;$D$4,$D25,IF('Sample Calculator'!$DK$18&lt;$E$4,$E25,IF('Sample Calculator'!$DK$18&lt;$F$4,$F25,IF('Sample Calculator'!$DK$18&lt;$G$4,$G25,IF('Sample Calculator'!$DK$18&lt;$H$4,$H25,IF('Sample Calculator'!$DK$18&lt;$I$4,$I25,IF('Sample Calculator'!$DK$18&lt;$J$4,$J25,IF('Sample Calculator'!$DK$18&lt;$K$4,$K25,IF('Sample Calculator'!$DK$18&lt;$L$4,$L25,IF('Sample Calculator'!$DK$18&lt;$M$4,$M25,IF('Sample Calculator'!$DK$18&lt;$N$4,$N25,IF('Sample Calculator'!$DK$18&lt;$O$4,$O25,IF('Sample Calculator'!$DK$18&gt;$P$4,$P25,0)))))))))))))))</f>
        <v>3161.6774185190952</v>
      </c>
    </row>
    <row r="41" spans="1:15" x14ac:dyDescent="0.3">
      <c r="B41" s="26"/>
      <c r="C41" s="26"/>
      <c r="D41" s="26"/>
      <c r="E41" s="26"/>
      <c r="F41" s="26"/>
      <c r="G41" s="26"/>
    </row>
    <row r="42" spans="1:15" x14ac:dyDescent="0.3">
      <c r="A42" s="2" t="s">
        <v>33</v>
      </c>
      <c r="B42" s="1" t="s">
        <v>20</v>
      </c>
      <c r="C42" s="1" t="s">
        <v>21</v>
      </c>
      <c r="D42" s="233" t="s">
        <v>55</v>
      </c>
      <c r="E42" s="233"/>
      <c r="F42" s="233" t="s">
        <v>23</v>
      </c>
      <c r="G42" s="233"/>
      <c r="I42" s="2" t="s">
        <v>85</v>
      </c>
      <c r="J42" s="1" t="s">
        <v>20</v>
      </c>
      <c r="K42" s="1" t="s">
        <v>21</v>
      </c>
      <c r="L42" s="233" t="s">
        <v>55</v>
      </c>
      <c r="M42" s="233"/>
      <c r="N42" s="233" t="s">
        <v>23</v>
      </c>
      <c r="O42" s="233"/>
    </row>
    <row r="43" spans="1:15" x14ac:dyDescent="0.3">
      <c r="B43" s="27"/>
      <c r="C43" s="27"/>
      <c r="D43" s="1">
        <v>700</v>
      </c>
      <c r="E43" s="1">
        <v>699</v>
      </c>
      <c r="F43" s="1">
        <v>700</v>
      </c>
      <c r="G43" s="1">
        <v>699</v>
      </c>
      <c r="J43" s="27"/>
      <c r="K43" s="27"/>
      <c r="L43" s="1">
        <v>700</v>
      </c>
      <c r="M43" s="1">
        <v>699</v>
      </c>
      <c r="N43" s="1">
        <v>700</v>
      </c>
      <c r="O43" s="1">
        <v>699</v>
      </c>
    </row>
    <row r="44" spans="1:15" x14ac:dyDescent="0.3">
      <c r="B44" s="28">
        <f>IF(IF('Sample Calculator'!$D$8=0,B45,IF('Sample Calculator'!$D$8=1,B46,IF('Sample Calculator'!$D$8=2,B47,IF('Sample Calculator'!$D$8=3,B48,IF('Sample Calculator'!$D$8&gt;3,B49,0)))))&gt;('Sample Calculator'!$C$84*12),IF('Sample Calculator'!$D$8=0,B45,IF('Sample Calculator'!$D$8=1,B46,IF('Sample Calculator'!$D$8=2,B47,IF('Sample Calculator'!$D$8=3,B48,IF('Sample Calculator'!$D$8&gt;3,B49,0))))),('Sample Calculator'!$C$84*12))</f>
        <v>60000</v>
      </c>
      <c r="C44" s="28">
        <f>IF(IF('Sample Calculator'!$D$8=0,C45,IF('Sample Calculator'!$D$8=1,C46,IF('Sample Calculator'!$D$8=2,C47,IF('Sample Calculator'!$D$8=3,C48,IF('Sample Calculator'!$D$8&gt;3,C49,0)))))&gt;('Sample Calculator'!$C$84*12),IF('Sample Calculator'!$D$8=0,C45,IF('Sample Calculator'!$D$8=1,C46,IF('Sample Calculator'!$D$8=2,C47,IF('Sample Calculator'!$D$8=3,C48,IF('Sample Calculator'!$D$8&gt;3,C49,0))))),('Sample Calculator'!$C$84*12))</f>
        <v>60000</v>
      </c>
      <c r="D44" s="28">
        <f>IF(IF('Sample Calculator'!$D$8=0,D45,IF('Sample Calculator'!$D$8=1,D46,IF('Sample Calculator'!$D$8=2,D47,IF('Sample Calculator'!$D$8=3,D48,IF('Sample Calculator'!$D$8&gt;3,D49,0)))))&gt;('Sample Calculator'!$C$84*12),IF('Sample Calculator'!$D$8=0,D45,IF('Sample Calculator'!$D$8=1,D46,IF('Sample Calculator'!$D$8=2,D47,IF('Sample Calculator'!$D$8=3,D48,IF('Sample Calculator'!$D$8&gt;3,D49,0))))),('Sample Calculator'!$C$84*12))</f>
        <v>60000</v>
      </c>
      <c r="E44" s="28">
        <f>IF(IF('Sample Calculator'!$D$8=0,E45,IF('Sample Calculator'!$D$8=1,E46,IF('Sample Calculator'!$D$8=2,E47,IF('Sample Calculator'!$D$8=3,E48,IF('Sample Calculator'!$D$8&gt;3,E49,0)))))&gt;('Sample Calculator'!$C$84*12),IF('Sample Calculator'!$D$8=0,E45,IF('Sample Calculator'!$D$8=1,E46,IF('Sample Calculator'!$D$8=2,E47,IF('Sample Calculator'!$D$8=3,E48,IF('Sample Calculator'!$D$8&gt;3,E49,0))))),('Sample Calculator'!$C$84*12))</f>
        <v>60000</v>
      </c>
      <c r="F44" s="28">
        <f>IF(IF('Sample Calculator'!$D$8=0,F45,IF('Sample Calculator'!$D$8=1,F46,IF('Sample Calculator'!$D$8=2,F47,IF('Sample Calculator'!$D$8=3,F48,IF('Sample Calculator'!$D$8&gt;3,F49,0)))))&gt;('Sample Calculator'!$C$84*12),IF('Sample Calculator'!$D$8=0,F45,IF('Sample Calculator'!$D$8=1,F46,IF('Sample Calculator'!$D$8=2,F47,IF('Sample Calculator'!$D$8=3,F48,IF('Sample Calculator'!$D$8&gt;3,F49,0))))),('Sample Calculator'!$C$84*12))</f>
        <v>60000</v>
      </c>
      <c r="G44" s="28">
        <f>IF(IF('Sample Calculator'!$D$8=0,G45,IF('Sample Calculator'!$D$8=1,G46,IF('Sample Calculator'!$D$8=2,G47,IF('Sample Calculator'!$D$8=3,G48,IF('Sample Calculator'!$D$8&gt;3,G49,0)))))&gt;('Sample Calculator'!$C$84*12),IF('Sample Calculator'!$D$8=0,G45,IF('Sample Calculator'!$D$8=1,G46,IF('Sample Calculator'!$D$8=2,G47,IF('Sample Calculator'!$D$8=3,G48,IF('Sample Calculator'!$D$8&gt;3,G49,0))))),('Sample Calculator'!$C$84*12))</f>
        <v>60000</v>
      </c>
      <c r="J44" s="28">
        <f>IF('Sample Calculator'!$B$8=0,J45,IF('Sample Calculator'!$B$8=1,J46,IF('Sample Calculator'!$B$8=2,J47,IF('Sample Calculator'!$B$8=3,J48,IF('Sample Calculator'!$B$8&gt;3,J49,0)))))</f>
        <v>3161.6774185190952</v>
      </c>
      <c r="K44" s="28">
        <f>IF('Sample Calculator'!$B$8=0,K45,IF('Sample Calculator'!$B$8=1,K46,IF('Sample Calculator'!$B$8=2,K47,IF('Sample Calculator'!$B$8=3,K48,IF('Sample Calculator'!$B$8&gt;3,K49,0)))))</f>
        <v>3161.6774185190952</v>
      </c>
      <c r="L44" s="28">
        <f>IF('Sample Calculator'!$B$8=0,L45,IF('Sample Calculator'!$B$8=1,L46,IF('Sample Calculator'!$B$8=2,L47,IF('Sample Calculator'!$B$8=3,L48,IF('Sample Calculator'!$B$8&gt;3,L49,0)))))</f>
        <v>3161.6774185190952</v>
      </c>
      <c r="M44" s="28">
        <f>IF('Sample Calculator'!$B$8=0,M45,IF('Sample Calculator'!$B$8=1,M46,IF('Sample Calculator'!$B$8=2,M47,IF('Sample Calculator'!$B$8=3,M48,IF('Sample Calculator'!$B$8&gt;3,M49,0)))))</f>
        <v>3161.6774185190952</v>
      </c>
      <c r="N44" s="28">
        <f>IF('Sample Calculator'!$B$8=0,N45,IF('Sample Calculator'!$B$8=1,N46,IF('Sample Calculator'!$B$8=2,N47,IF('Sample Calculator'!$B$8=3,N48,IF('Sample Calculator'!$B$8&gt;3,N49,0)))))</f>
        <v>3161.6774185190952</v>
      </c>
      <c r="O44" s="28">
        <f>IF('Sample Calculator'!$B$8=0,O45,IF('Sample Calculator'!$B$8=1,O46,IF('Sample Calculator'!$B$8=2,O47,IF('Sample Calculator'!$B$8=3,O48,IF('Sample Calculator'!$B$8&gt;3,O49,0)))))</f>
        <v>3161.6774185190952</v>
      </c>
    </row>
    <row r="45" spans="1:15" x14ac:dyDescent="0.3">
      <c r="B45" s="26">
        <f>IF('Sample Calculator'!$D$6="Individual (Couple)",IF('Sample Calculator'!$AB$18&lt;$B$2,$B21,IF('Sample Calculator'!$AB$18&lt;$C$4,$C21,IF('Sample Calculator'!$AB$18&lt;$D$4,$D21,IF('Sample Calculator'!$AB$18&lt;$E$4,$E21,IF('Sample Calculator'!$AB$18&lt;$F$4,$F21,IF('Sample Calculator'!$AB$18&lt;$G$4,$G21,IF('Sample Calculator'!$AB$18&lt;$H$4,$H21,IF('Sample Calculator'!$AB$18&lt;$I$4,$I21,IF('Sample Calculator'!$AB$18&lt;$J$4,$J21,IF('Sample Calculator'!$AB$18&lt;$K$4,$K21,IF('Sample Calculator'!$AB$18&lt;$L$4,$L21,IF('Sample Calculator'!$AB$18&lt;$M$4,$M21,IF('Sample Calculator'!$AB$18&lt;$N$4,$N21,IF('Sample Calculator'!$AB$18&lt;$O$4,$O21,IF('Sample Calculator'!$AB$18&gt;$P$4,$P21,0))))))))))))))),IF('Sample Calculator'!$AB$18&lt;$B$2,$B27,IF('Sample Calculator'!$AB$18&lt;$C$4,$C27,IF('Sample Calculator'!$AB$18&lt;$D$4,$D27,IF('Sample Calculator'!$AB$18&lt;$E$4,$E27,IF('Sample Calculator'!$AB$18&lt;$F$4,$F27,IF('Sample Calculator'!$AB$18&lt;$G$4,$G27,IF('Sample Calculator'!$AB$18&lt;$H$4,$H27,IF('Sample Calculator'!$AB$18&lt;$I$4,$I27,IF('Sample Calculator'!$AB$18&lt;$J$4,$J27,IF('Sample Calculator'!$AB$18&lt;$K$4,$K27,IF('Sample Calculator'!$AB$18&lt;$L$4,$L27,IF('Sample Calculator'!$AB$18&lt;$M$4,$M27,IF('Sample Calculator'!$AB$18&lt;$N$4,$N27,IF('Sample Calculator'!$AB$18&lt;$O$4,$O27,IF('Sample Calculator'!$AB$18&gt;$P$4,$P27,0))))))))))))))))</f>
        <v>17583.424565951165</v>
      </c>
      <c r="C45" s="42">
        <f>IF('Sample Calculator'!$D$6="Individual (Couple)",IF('Sample Calculator'!$AR$18&lt;$B$2,$B21,IF('Sample Calculator'!$AR$18&lt;$C$4,$C21,IF('Sample Calculator'!$AR$18&lt;$D$4,$D21,IF('Sample Calculator'!$AR$18&lt;$E$4,$E21,IF('Sample Calculator'!$AR$18&lt;$F$4,$F21,IF('Sample Calculator'!$AR$18&lt;$G$4,$G21,IF('Sample Calculator'!$AR$18&lt;$H$4,$H21,IF('Sample Calculator'!$AR$18&lt;$I$4,$I21,IF('Sample Calculator'!$AR$18&lt;$J$4,$J21,IF('Sample Calculator'!$AR$18&lt;$K$4,$K21,IF('Sample Calculator'!$AR$18&lt;$L$4,$L21,IF('Sample Calculator'!$AR$18&lt;$M$4,$M21,IF('Sample Calculator'!$AR$18&lt;$N$4,$N21,IF('Sample Calculator'!$AR$18&lt;$O$4,$O21,IF('Sample Calculator'!$AR$18&gt;$P$4,$P21,0))))))))))))))),IF('Sample Calculator'!$AR$18&lt;$B$2,$B27,IF('Sample Calculator'!$AR$18&lt;$C$4,$C27,IF('Sample Calculator'!$AR$18&lt;$D$4,$D27,IF('Sample Calculator'!$AR$18&lt;$E$4,$E27,IF('Sample Calculator'!$AR$18&lt;$F$4,$F27,IF('Sample Calculator'!$AR$18&lt;$G$4,$G27,IF('Sample Calculator'!$AR$18&lt;$H$4,$H27,IF('Sample Calculator'!$AR$18&lt;$I$4,$I27,IF('Sample Calculator'!$AR$18&lt;$J$4,$J27,IF('Sample Calculator'!$AR$18&lt;$K$4,$K27,IF('Sample Calculator'!$AR$18&lt;$L$4,$L27,IF('Sample Calculator'!$AR$18&lt;$M$4,$M27,IF('Sample Calculator'!$AR$18&lt;$N$4,$N27,IF('Sample Calculator'!$AR$18&lt;$O$4,$O27,IF('Sample Calculator'!$AR$18&gt;$P$4,$P27,0))))))))))))))))</f>
        <v>17583.424565951165</v>
      </c>
      <c r="D45" s="42">
        <f>IF('Sample Calculator'!$D$6="Individual (Couple)",IF('Sample Calculator'!$BH$18&lt;$B$2,$B21,IF('Sample Calculator'!$BH$18&lt;$C$4,$C21,IF('Sample Calculator'!$BH$18&lt;$D$4,$D21,IF('Sample Calculator'!$BH$18&lt;$E$4,$E21,IF('Sample Calculator'!$BH$18&lt;$F$4,$F21,IF('Sample Calculator'!$BH$18&lt;$G$4,$G21,IF('Sample Calculator'!$BH$18&lt;$H$4,$H21,IF('Sample Calculator'!$BH$18&lt;$I$4,$I21,IF('Sample Calculator'!$BH$18&lt;$J$4,$J21,IF('Sample Calculator'!$BH$18&lt;$K$4,$K21,IF('Sample Calculator'!$BH$18&lt;$L$4,$L21,IF('Sample Calculator'!$BH$18&lt;$M$4,$M21,IF('Sample Calculator'!$BH$18&lt;$N$4,$N21,IF('Sample Calculator'!$BH$18&lt;$O$4,$O21,IF('Sample Calculator'!$BH$18&gt;$P$4,$P21,0))))))))))))))),IF('Sample Calculator'!$BH$18&lt;$B$2,$B27,IF('Sample Calculator'!$BH$18&lt;$C$4,$C27,IF('Sample Calculator'!$BH$18&lt;$D$4,$D27,IF('Sample Calculator'!$BH$18&lt;$E$4,$E27,IF('Sample Calculator'!$BH$18&lt;$F$4,$F27,IF('Sample Calculator'!$BH$18&lt;$G$4,$G27,IF('Sample Calculator'!$BH$18&lt;$H$4,$H27,IF('Sample Calculator'!$BH$18&lt;$I$4,$I27,IF('Sample Calculator'!$BH$18&lt;$J$4,$J27,IF('Sample Calculator'!$BH$18&lt;$K$4,$K27,IF('Sample Calculator'!$BH$18&lt;$L$4,$L27,IF('Sample Calculator'!$BH$18&lt;$M$4,$M27,IF('Sample Calculator'!$BH$18&lt;$N$4,$N27,IF('Sample Calculator'!$BH$18&lt;$O$4,$O27,IF('Sample Calculator'!$BH$18&gt;$P$4,$P27,0))))))))))))))))</f>
        <v>17583.424565951165</v>
      </c>
      <c r="E45" s="42">
        <f>IF('Sample Calculator'!$D$6="Individual (Couple)",IF('Sample Calculator'!$BX$18&lt;$B$2,$B21,IF('Sample Calculator'!$BX$18&lt;$C$4,$C21,IF('Sample Calculator'!$BX$18&lt;$D$4,$D21,IF('Sample Calculator'!$BX$18&lt;$E$4,$E21,IF('Sample Calculator'!$BX$18&lt;$F$4,$F21,IF('Sample Calculator'!$BX$18&lt;$G$4,$G21,IF('Sample Calculator'!$BX$18&lt;$H$4,$H21,IF('Sample Calculator'!$BX$18&lt;$I$4,$I21,IF('Sample Calculator'!$BX$18&lt;$J$4,$J21,IF('Sample Calculator'!$BX$18&lt;$K$4,$K21,IF('Sample Calculator'!$BX$18&lt;$L$4,$L21,IF('Sample Calculator'!$BX$18&lt;$M$4,$M21,IF('Sample Calculator'!$BX$18&lt;$N$4,$N21,IF('Sample Calculator'!$BX$18&lt;$O$4,$O21,IF('Sample Calculator'!$BX$18&gt;$P$4,$P21,0))))))))))))))),IF('Sample Calculator'!$BX$18&lt;$B$2,$B27,IF('Sample Calculator'!$BX$18&lt;$C$4,$C27,IF('Sample Calculator'!$BX$18&lt;$D$4,$D27,IF('Sample Calculator'!$BX$18&lt;$E$4,$E27,IF('Sample Calculator'!$BX$18&lt;$F$4,$F27,IF('Sample Calculator'!$BX$18&lt;$G$4,$G27,IF('Sample Calculator'!$BX$18&lt;$H$4,$H27,IF('Sample Calculator'!$BX$18&lt;$I$4,$I27,IF('Sample Calculator'!$BX$18&lt;$J$4,$J27,IF('Sample Calculator'!$BX$18&lt;$K$4,$K27,IF('Sample Calculator'!$BX$18&lt;$L$4,$L27,IF('Sample Calculator'!$BX$18&lt;$M$4,$M27,IF('Sample Calculator'!$BX$18&lt;$N$4,$N27,IF('Sample Calculator'!$BX$18&lt;$O$4,$O27,IF('Sample Calculator'!$BX$18&gt;$P$4,$P27,0))))))))))))))))</f>
        <v>17583.424565951165</v>
      </c>
      <c r="F45" s="42">
        <f>IF('Sample Calculator'!$D$6="Individual (Couple)",IF('Sample Calculator'!$CN$18&lt;$B$2,$B21,IF('Sample Calculator'!$CN$18&lt;$C$4,$C21,IF('Sample Calculator'!$CN$18&lt;$D$4,$D21,IF('Sample Calculator'!$CN$18&lt;$E$4,$E21,IF('Sample Calculator'!$CN$18&lt;$F$4,$F21,IF('Sample Calculator'!$CN$18&lt;$G$4,$G21,IF('Sample Calculator'!$CN$18&lt;$H$4,$H21,IF('Sample Calculator'!$CN$18&lt;$I$4,$I21,IF('Sample Calculator'!$CN$18&lt;$J$4,$J21,IF('Sample Calculator'!$CN$18&lt;$K$4,$K21,IF('Sample Calculator'!$CN$18&lt;$L$4,$L21,IF('Sample Calculator'!$CN$18&lt;$M$4,$M21,IF('Sample Calculator'!$CN$18&lt;$N$4,$N21,IF('Sample Calculator'!$CN$18&lt;$O$4,$O21,IF('Sample Calculator'!$CN$18&gt;$P$4,$P21,0))))))))))))))),IF('Sample Calculator'!$CN$18&lt;$B$2,$B27,IF('Sample Calculator'!$CN$18&lt;$C$4,$C27,IF('Sample Calculator'!$CN$18&lt;$D$4,$D27,IF('Sample Calculator'!$CN$18&lt;$E$4,$E27,IF('Sample Calculator'!$CN$18&lt;$F$4,$F27,IF('Sample Calculator'!$CN$18&lt;$G$4,$G27,IF('Sample Calculator'!$CN$18&lt;$H$4,$H27,IF('Sample Calculator'!$CN$18&lt;$I$4,$I27,IF('Sample Calculator'!$CN$18&lt;$J$4,$J27,IF('Sample Calculator'!$CN$18&lt;$K$4,$K27,IF('Sample Calculator'!$CN$18&lt;$L$4,$L27,IF('Sample Calculator'!$CN$18&lt;$M$4,$M27,IF('Sample Calculator'!$CN$18&lt;$N$4,$N27,IF('Sample Calculator'!$CN$18&lt;$O$4,$O27,IF('Sample Calculator'!$CN$18&gt;$P$4,$P27,0))))))))))))))))</f>
        <v>17583.424565951165</v>
      </c>
      <c r="G45" s="42">
        <f>IF('Sample Calculator'!$D$6="Individual (Couple)",IF('Sample Calculator'!$DD$18&lt;$B$2,$B21,IF('Sample Calculator'!$DD$18&lt;$C$4,$C21,IF('Sample Calculator'!$DD$18&lt;$D$4,$D21,IF('Sample Calculator'!$DD$18&lt;$E$4,$E21,IF('Sample Calculator'!$DD$18&lt;$F$4,$F21,IF('Sample Calculator'!$DD$18&lt;$G$4,$G21,IF('Sample Calculator'!$DD$18&lt;$H$4,$H21,IF('Sample Calculator'!$DD$18&lt;$I$4,$I21,IF('Sample Calculator'!$DD$18&lt;$J$4,$J21,IF('Sample Calculator'!$DD$18&lt;$K$4,$K21,IF('Sample Calculator'!$DD$18&lt;$L$4,$L21,IF('Sample Calculator'!$DD$18&lt;$M$4,$M21,IF('Sample Calculator'!$DD$18&lt;$N$4,$N21,IF('Sample Calculator'!$DD$18&lt;$O$4,$O21,IF('Sample Calculator'!$DD$18&gt;$P$4,$P21,0))))))))))))))),IF('Sample Calculator'!$DD$18&lt;$B$2,$B27,IF('Sample Calculator'!$DD$18&lt;$C$4,$C27,IF('Sample Calculator'!$DD$18&lt;$D$4,$D27,IF('Sample Calculator'!$DD$18&lt;$E$4,$E27,IF('Sample Calculator'!$DD$18&lt;$F$4,$F27,IF('Sample Calculator'!$DD$18&lt;$G$4,$G27,IF('Sample Calculator'!$DD$18&lt;$H$4,$H27,IF('Sample Calculator'!$DD$18&lt;$I$4,$I27,IF('Sample Calculator'!$DD$18&lt;$J$4,$J27,IF('Sample Calculator'!$DD$18&lt;$K$4,$K27,IF('Sample Calculator'!$DD$18&lt;$L$4,$L27,IF('Sample Calculator'!$DD$18&lt;$M$4,$M27,IF('Sample Calculator'!$DD$18&lt;$N$4,$N27,IF('Sample Calculator'!$DD$18&lt;$O$4,$O27,IF('Sample Calculator'!$DD$18&gt;$P$4,$P27,0))))))))))))))))</f>
        <v>17583.424565951165</v>
      </c>
      <c r="J45" s="26">
        <f>IF('Sample Calculator'!$AJ$18&lt;$B$2,$B21,IF('Sample Calculator'!$AJ$18&lt;$C$4,$C21,IF('Sample Calculator'!$AJ$18&lt;$D$4,$D21,IF('Sample Calculator'!$AJ$18&lt;$E$4,$E21,IF('Sample Calculator'!$AJ$18&lt;$F$4,$F21,IF('Sample Calculator'!$AJ$18&lt;$G$4,$G21,IF('Sample Calculator'!$AJ$18&lt;$H$4,$H21,IF('Sample Calculator'!$AJ$18&lt;$I$4,$I21,IF('Sample Calculator'!$AJ$18&lt;$J$4,$J21,IF('Sample Calculator'!$AJ$18&lt;$K$4,$K21,IF('Sample Calculator'!$AJ$18&lt;$L$4,$L21,IF('Sample Calculator'!$AJ$18&lt;$M$4,$M21,IF('Sample Calculator'!$AJ$18&lt;$N$4,$N21,IF('Sample Calculator'!$AJ$18&lt;$O$4,$O21,IF('Sample Calculator'!$AJ$18&gt;$P$4,$P21,0)))))))))))))))</f>
        <v>25600.817626221226</v>
      </c>
      <c r="K45" s="26">
        <f>IF('Sample Calculator'!$AJ$18&lt;$B$2,$B21,IF('Sample Calculator'!$AJ$18&lt;$C$4,$C21,IF('Sample Calculator'!$AJ$18&lt;$D$4,$D21,IF('Sample Calculator'!$AJ$18&lt;$E$4,$E21,IF('Sample Calculator'!$AJ$18&lt;$F$4,$F21,IF('Sample Calculator'!$AJ$18&lt;$G$4,$G21,IF('Sample Calculator'!$AJ$18&lt;$H$4,$H21,IF('Sample Calculator'!$AJ$18&lt;$I$4,$I21,IF('Sample Calculator'!$AJ$18&lt;$J$4,$J21,IF('Sample Calculator'!$AJ$18&lt;$K$4,$K21,IF('Sample Calculator'!$AJ$18&lt;$L$4,$L21,IF('Sample Calculator'!$AJ$18&lt;$M$4,$M21,IF('Sample Calculator'!$AJ$18&lt;$N$4,$N21,IF('Sample Calculator'!$AJ$18&lt;$O$4,$O21,IF('Sample Calculator'!$AJ$18&gt;$P$4,$P21,0)))))))))))))))</f>
        <v>25600.817626221226</v>
      </c>
      <c r="L45" s="26">
        <f>IF('Sample Calculator'!$BP$18&lt;$B$2,$B21,IF('Sample Calculator'!$BP$18&lt;$C$4,$C21,IF('Sample Calculator'!$BP$18&lt;$D$4,$D21,IF('Sample Calculator'!$BP$18&lt;$E$4,$E21,IF('Sample Calculator'!$BP$18&lt;$F$4,$F21,IF('Sample Calculator'!$BP$18&lt;$G$4,$G21,IF('Sample Calculator'!$BP$18&lt;$H$4,$H21,IF('Sample Calculator'!$BP$18&lt;$I$4,$I21,IF('Sample Calculator'!$BP$18&lt;$J$4,$J21,IF('Sample Calculator'!$BP$18&lt;$K$4,$K21,IF('Sample Calculator'!$BP$18&lt;$L$4,$L21,IF('Sample Calculator'!$BP$18&lt;$M$4,$M21,IF('Sample Calculator'!$BP$18&lt;$N$4,$N21,IF('Sample Calculator'!$BP$18&lt;$O$4,$O21,IF('Sample Calculator'!$BP$18&gt;$P$4,$P21,0)))))))))))))))</f>
        <v>25600.817626221226</v>
      </c>
      <c r="M45" s="26">
        <f>IF('Sample Calculator'!$CF$18&lt;$B$2,$B21,IF('Sample Calculator'!$CF$18&lt;$C$4,$C21,IF('Sample Calculator'!$CF$18&lt;$D$4,$D21,IF('Sample Calculator'!$CF$18&lt;$E$4,$E21,IF('Sample Calculator'!$CF$18&lt;$F$4,$F21,IF('Sample Calculator'!$CF$18&lt;$G$4,$G21,IF('Sample Calculator'!$CF$18&lt;$H$4,$H21,IF('Sample Calculator'!$CF$18&lt;$I$4,$I21,IF('Sample Calculator'!$CF$18&lt;$J$4,$J21,IF('Sample Calculator'!$CF$18&lt;$K$4,$K21,IF('Sample Calculator'!$CF$18&lt;$L$4,$L21,IF('Sample Calculator'!$CF$18&lt;$M$4,$M21,IF('Sample Calculator'!$CF$18&lt;$N$4,$N21,IF('Sample Calculator'!$CF$18&lt;$O$4,$O21,IF('Sample Calculator'!$CF$18&gt;$P$4,$P21,0)))))))))))))))</f>
        <v>25600.817626221226</v>
      </c>
      <c r="N45" s="26">
        <f>IF('Sample Calculator'!$CV$18&lt;$B$2,$B21,IF('Sample Calculator'!$CV$18&lt;$C$4,$C21,IF('Sample Calculator'!$CV$18&lt;$D$4,$D21,IF('Sample Calculator'!$CV$18&lt;$E$4,$E21,IF('Sample Calculator'!$CV$18&lt;$F$4,$F21,IF('Sample Calculator'!$CV$18&lt;$G$4,$G21,IF('Sample Calculator'!$CV$18&lt;$H$4,$H21,IF('Sample Calculator'!$CV$18&lt;$I$4,$I21,IF('Sample Calculator'!$CV$18&lt;$J$4,$J21,IF('Sample Calculator'!$CV$18&lt;$K$4,$K21,IF('Sample Calculator'!$CV$18&lt;$L$4,$L21,IF('Sample Calculator'!$CV$18&lt;$M$4,$M21,IF('Sample Calculator'!$CV$18&lt;$N$4,$N21,IF('Sample Calculator'!$CV$18&lt;$O$4,$O21,IF('Sample Calculator'!$CV$18&gt;$P$4,$P21,0)))))))))))))))</f>
        <v>25600.817626221226</v>
      </c>
      <c r="O45" s="26">
        <f>IF('Sample Calculator'!$DL$18&lt;$B$2,$B21,IF('Sample Calculator'!$DL$18&lt;$C$4,$C21,IF('Sample Calculator'!$DL$18&lt;$D$4,$D21,IF('Sample Calculator'!$DL$18&lt;$E$4,$E21,IF('Sample Calculator'!$DL$18&lt;$F$4,$F21,IF('Sample Calculator'!$DL$18&lt;$G$4,$G21,IF('Sample Calculator'!$DL$18&lt;$H$4,$H21,IF('Sample Calculator'!$DL$18&lt;$I$4,$I21,IF('Sample Calculator'!$DL$18&lt;$J$4,$J21,IF('Sample Calculator'!$DL$18&lt;$K$4,$K21,IF('Sample Calculator'!$DL$18&lt;$L$4,$L21,IF('Sample Calculator'!$DL$18&lt;$M$4,$M21,IF('Sample Calculator'!$DL$18&lt;$N$4,$N21,IF('Sample Calculator'!$DL$18&lt;$O$4,$O21,IF('Sample Calculator'!$DL$18&gt;$P$4,$P21,0)))))))))))))))</f>
        <v>25600.817626221226</v>
      </c>
    </row>
    <row r="46" spans="1:15" x14ac:dyDescent="0.3">
      <c r="B46" s="26">
        <f>IF('Sample Calculator'!$D$6="Individual (Couple)",IF('Sample Calculator'!$AB$18&lt;$B$2,$B22,IF('Sample Calculator'!$AB$18&lt;$C$4,$C22,IF('Sample Calculator'!$AB$18&lt;$D$4,$D22,IF('Sample Calculator'!$AB$18&lt;$E$4,$E22,IF('Sample Calculator'!$AB$18&lt;$F$4,$F22,IF('Sample Calculator'!$AB$18&lt;$G$4,$G22,IF('Sample Calculator'!$AB$18&lt;$H$4,$H22,IF('Sample Calculator'!$AB$18&lt;$I$4,$I22,IF('Sample Calculator'!$AB$18&lt;$J$4,$J22,IF('Sample Calculator'!$AB$18&lt;$K$4,$K22,IF('Sample Calculator'!$AB$18&lt;$L$4,$L22,IF('Sample Calculator'!$AB$18&lt;$M$4,$M22,IF('Sample Calculator'!$AB$18&lt;$N$4,$N22,IF('Sample Calculator'!$AB$18&lt;$O$4,$O22,IF('Sample Calculator'!$AB$18&gt;$P$4,$P22,0))))))))))))))),IF('Sample Calculator'!$AB$18&lt;$B$2,$B28,IF('Sample Calculator'!$AB$18&lt;$C$4,$C28,IF('Sample Calculator'!$AB$18&lt;$D$4,$D28,IF('Sample Calculator'!$AB$18&lt;$E$4,$E28,IF('Sample Calculator'!$AB$18&lt;$F$4,$F28,IF('Sample Calculator'!$AB$18&lt;$G$4,$G28,IF('Sample Calculator'!$AB$18&lt;$H$4,$H28,IF('Sample Calculator'!$AB$18&lt;$I$4,$I28,IF('Sample Calculator'!$AB$18&lt;$J$4,$J28,IF('Sample Calculator'!$AB$18&lt;$K$4,$K28,IF('Sample Calculator'!$AB$18&lt;$L$4,$L28,IF('Sample Calculator'!$AB$18&lt;$M$4,$M28,IF('Sample Calculator'!$AB$18&lt;$N$4,$N28,IF('Sample Calculator'!$AB$18&lt;$O$4,$O28,IF('Sample Calculator'!$AB$18&gt;$P$4,$P28,0))))))))))))))))</f>
        <v>22317.059235118399</v>
      </c>
      <c r="C46" s="42">
        <f>IF('Sample Calculator'!$D$6="Individual (Couple)",IF('Sample Calculator'!$AR$18&lt;$B$2,$B22,IF('Sample Calculator'!$AR$18&lt;$C$4,$C22,IF('Sample Calculator'!$AR$18&lt;$D$4,$D22,IF('Sample Calculator'!$AR$18&lt;$E$4,$E22,IF('Sample Calculator'!$AR$18&lt;$F$4,$F22,IF('Sample Calculator'!$AR$18&lt;$G$4,$G22,IF('Sample Calculator'!$AR$18&lt;$H$4,$H22,IF('Sample Calculator'!$AR$18&lt;$I$4,$I22,IF('Sample Calculator'!$AR$18&lt;$J$4,$J22,IF('Sample Calculator'!$AR$18&lt;$K$4,$K22,IF('Sample Calculator'!$AR$18&lt;$L$4,$L22,IF('Sample Calculator'!$AR$18&lt;$M$4,$M22,IF('Sample Calculator'!$AR$18&lt;$N$4,$N22,IF('Sample Calculator'!$AR$18&lt;$O$4,$O22,IF('Sample Calculator'!$AR$18&gt;$P$4,$P22,0))))))))))))))),IF('Sample Calculator'!$AR$18&lt;$B$2,$B28,IF('Sample Calculator'!$AR$18&lt;$C$4,$C28,IF('Sample Calculator'!$AR$18&lt;$D$4,$D28,IF('Sample Calculator'!$AR$18&lt;$E$4,$E28,IF('Sample Calculator'!$AR$18&lt;$F$4,$F28,IF('Sample Calculator'!$AR$18&lt;$G$4,$G28,IF('Sample Calculator'!$AR$18&lt;$H$4,$H28,IF('Sample Calculator'!$AR$18&lt;$I$4,$I28,IF('Sample Calculator'!$AR$18&lt;$J$4,$J28,IF('Sample Calculator'!$AR$18&lt;$K$4,$K28,IF('Sample Calculator'!$AR$18&lt;$L$4,$L28,IF('Sample Calculator'!$AR$18&lt;$M$4,$M28,IF('Sample Calculator'!$AR$18&lt;$N$4,$N28,IF('Sample Calculator'!$AR$18&lt;$O$4,$O28,IF('Sample Calculator'!$AR$18&gt;$P$4,$P28,0))))))))))))))))</f>
        <v>22317.059235118399</v>
      </c>
      <c r="D46" s="42">
        <f>IF('Sample Calculator'!$D$6="Individual (Couple)",IF('Sample Calculator'!$BH$18&lt;$B$2,$B22,IF('Sample Calculator'!$BH$18&lt;$C$4,$C22,IF('Sample Calculator'!$BH$18&lt;$D$4,$D22,IF('Sample Calculator'!$BH$18&lt;$E$4,$E22,IF('Sample Calculator'!$BH$18&lt;$F$4,$F22,IF('Sample Calculator'!$BH$18&lt;$G$4,$G22,IF('Sample Calculator'!$BH$18&lt;$H$4,$H22,IF('Sample Calculator'!$BH$18&lt;$I$4,$I22,IF('Sample Calculator'!$BH$18&lt;$J$4,$J22,IF('Sample Calculator'!$BH$18&lt;$K$4,$K22,IF('Sample Calculator'!$BH$18&lt;$L$4,$L22,IF('Sample Calculator'!$BH$18&lt;$M$4,$M22,IF('Sample Calculator'!$BH$18&lt;$N$4,$N22,IF('Sample Calculator'!$BH$18&lt;$O$4,$O22,IF('Sample Calculator'!$BH$18&gt;$P$4,$P22,0))))))))))))))),IF('Sample Calculator'!$BH$18&lt;$B$2,$B28,IF('Sample Calculator'!$BH$18&lt;$C$4,$C28,IF('Sample Calculator'!$BH$18&lt;$D$4,$D28,IF('Sample Calculator'!$BH$18&lt;$E$4,$E28,IF('Sample Calculator'!$BH$18&lt;$F$4,$F28,IF('Sample Calculator'!$BH$18&lt;$G$4,$G28,IF('Sample Calculator'!$BH$18&lt;$H$4,$H28,IF('Sample Calculator'!$BH$18&lt;$I$4,$I28,IF('Sample Calculator'!$BH$18&lt;$J$4,$J28,IF('Sample Calculator'!$BH$18&lt;$K$4,$K28,IF('Sample Calculator'!$BH$18&lt;$L$4,$L28,IF('Sample Calculator'!$BH$18&lt;$M$4,$M28,IF('Sample Calculator'!$BH$18&lt;$N$4,$N28,IF('Sample Calculator'!$BH$18&lt;$O$4,$O28,IF('Sample Calculator'!$BH$18&gt;$P$4,$P28,0))))))))))))))))</f>
        <v>22317.059235118399</v>
      </c>
      <c r="E46" s="42">
        <f>IF('Sample Calculator'!$D$6="Individual (Couple)",IF('Sample Calculator'!$BX$18&lt;$B$2,$B22,IF('Sample Calculator'!$BX$18&lt;$C$4,$C22,IF('Sample Calculator'!$BX$18&lt;$D$4,$D22,IF('Sample Calculator'!$BX$18&lt;$E$4,$E22,IF('Sample Calculator'!$BX$18&lt;$F$4,$F22,IF('Sample Calculator'!$BX$18&lt;$G$4,$G22,IF('Sample Calculator'!$BX$18&lt;$H$4,$H22,IF('Sample Calculator'!$BX$18&lt;$I$4,$I22,IF('Sample Calculator'!$BX$18&lt;$J$4,$J22,IF('Sample Calculator'!$BX$18&lt;$K$4,$K22,IF('Sample Calculator'!$BX$18&lt;$L$4,$L22,IF('Sample Calculator'!$BX$18&lt;$M$4,$M22,IF('Sample Calculator'!$BX$18&lt;$N$4,$N22,IF('Sample Calculator'!$BX$18&lt;$O$4,$O22,IF('Sample Calculator'!$BX$18&gt;$P$4,$P22,0))))))))))))))),IF('Sample Calculator'!$BX$18&lt;$B$2,$B28,IF('Sample Calculator'!$BX$18&lt;$C$4,$C28,IF('Sample Calculator'!$BX$18&lt;$D$4,$D28,IF('Sample Calculator'!$BX$18&lt;$E$4,$E28,IF('Sample Calculator'!$BX$18&lt;$F$4,$F28,IF('Sample Calculator'!$BX$18&lt;$G$4,$G28,IF('Sample Calculator'!$BX$18&lt;$H$4,$H28,IF('Sample Calculator'!$BX$18&lt;$I$4,$I28,IF('Sample Calculator'!$BX$18&lt;$J$4,$J28,IF('Sample Calculator'!$BX$18&lt;$K$4,$K28,IF('Sample Calculator'!$BX$18&lt;$L$4,$L28,IF('Sample Calculator'!$BX$18&lt;$M$4,$M28,IF('Sample Calculator'!$BX$18&lt;$N$4,$N28,IF('Sample Calculator'!$BX$18&lt;$O$4,$O28,IF('Sample Calculator'!$BX$18&gt;$P$4,$P28,0))))))))))))))))</f>
        <v>22317.059235118399</v>
      </c>
      <c r="F46" s="42">
        <f>IF('Sample Calculator'!$D$6="Individual (Couple)",IF('Sample Calculator'!$CN$18&lt;$B$2,$B22,IF('Sample Calculator'!$CN$18&lt;$C$4,$C22,IF('Sample Calculator'!$CN$18&lt;$D$4,$D22,IF('Sample Calculator'!$CN$18&lt;$E$4,$E22,IF('Sample Calculator'!$CN$18&lt;$F$4,$F22,IF('Sample Calculator'!$CN$18&lt;$G$4,$G22,IF('Sample Calculator'!$CN$18&lt;$H$4,$H22,IF('Sample Calculator'!$CN$18&lt;$I$4,$I22,IF('Sample Calculator'!$CN$18&lt;$J$4,$J22,IF('Sample Calculator'!$CN$18&lt;$K$4,$K22,IF('Sample Calculator'!$CN$18&lt;$L$4,$L22,IF('Sample Calculator'!$CN$18&lt;$M$4,$M22,IF('Sample Calculator'!$CN$18&lt;$N$4,$N22,IF('Sample Calculator'!$CN$18&lt;$O$4,$O22,IF('Sample Calculator'!$CN$18&gt;$P$4,$P22,0))))))))))))))),IF('Sample Calculator'!$CN$18&lt;$B$2,$B28,IF('Sample Calculator'!$CN$18&lt;$C$4,$C28,IF('Sample Calculator'!$CN$18&lt;$D$4,$D28,IF('Sample Calculator'!$CN$18&lt;$E$4,$E28,IF('Sample Calculator'!$CN$18&lt;$F$4,$F28,IF('Sample Calculator'!$CN$18&lt;$G$4,$G28,IF('Sample Calculator'!$CN$18&lt;$H$4,$H28,IF('Sample Calculator'!$CN$18&lt;$I$4,$I28,IF('Sample Calculator'!$CN$18&lt;$J$4,$J28,IF('Sample Calculator'!$CN$18&lt;$K$4,$K28,IF('Sample Calculator'!$CN$18&lt;$L$4,$L28,IF('Sample Calculator'!$CN$18&lt;$M$4,$M28,IF('Sample Calculator'!$CN$18&lt;$N$4,$N28,IF('Sample Calculator'!$CN$18&lt;$O$4,$O28,IF('Sample Calculator'!$CN$18&gt;$P$4,$P28,0))))))))))))))))</f>
        <v>22317.059235118399</v>
      </c>
      <c r="G46" s="42">
        <f>IF('Sample Calculator'!$D$6="Individual (Couple)",IF('Sample Calculator'!$DD$18&lt;$B$2,$B22,IF('Sample Calculator'!$DD$18&lt;$C$4,$C22,IF('Sample Calculator'!$DD$18&lt;$D$4,$D22,IF('Sample Calculator'!$DD$18&lt;$E$4,$E22,IF('Sample Calculator'!$DD$18&lt;$F$4,$F22,IF('Sample Calculator'!$DD$18&lt;$G$4,$G22,IF('Sample Calculator'!$DD$18&lt;$H$4,$H22,IF('Sample Calculator'!$DD$18&lt;$I$4,$I22,IF('Sample Calculator'!$DD$18&lt;$J$4,$J22,IF('Sample Calculator'!$DD$18&lt;$K$4,$K22,IF('Sample Calculator'!$DD$18&lt;$L$4,$L22,IF('Sample Calculator'!$DD$18&lt;$M$4,$M22,IF('Sample Calculator'!$DD$18&lt;$N$4,$N22,IF('Sample Calculator'!$DD$18&lt;$O$4,$O22,IF('Sample Calculator'!$DD$18&gt;$P$4,$P22,0))))))))))))))),IF('Sample Calculator'!$DD$18&lt;$B$2,$B28,IF('Sample Calculator'!$DD$18&lt;$C$4,$C28,IF('Sample Calculator'!$DD$18&lt;$D$4,$D28,IF('Sample Calculator'!$DD$18&lt;$E$4,$E28,IF('Sample Calculator'!$DD$18&lt;$F$4,$F28,IF('Sample Calculator'!$DD$18&lt;$G$4,$G28,IF('Sample Calculator'!$DD$18&lt;$H$4,$H28,IF('Sample Calculator'!$DD$18&lt;$I$4,$I28,IF('Sample Calculator'!$DD$18&lt;$J$4,$J28,IF('Sample Calculator'!$DD$18&lt;$K$4,$K28,IF('Sample Calculator'!$DD$18&lt;$L$4,$L28,IF('Sample Calculator'!$DD$18&lt;$M$4,$M28,IF('Sample Calculator'!$DD$18&lt;$N$4,$N28,IF('Sample Calculator'!$DD$18&lt;$O$4,$O28,IF('Sample Calculator'!$DD$18&gt;$P$4,$P28,0))))))))))))))))</f>
        <v>22317.059235118399</v>
      </c>
      <c r="J46" s="26">
        <f>IF('Sample Calculator'!$AJ$18&lt;$B$2,$B22,IF('Sample Calculator'!$AJ$18&lt;$C$4,$C22,IF('Sample Calculator'!$AJ$18&lt;$D$4,$D22,IF('Sample Calculator'!$AJ$18&lt;$E$4,$E22,IF('Sample Calculator'!$AJ$18&lt;$F$4,$F22,IF('Sample Calculator'!$AJ$18&lt;$G$4,$G22,IF('Sample Calculator'!$AJ$18&lt;$H$4,$H22,IF('Sample Calculator'!$AJ$18&lt;$I$4,$I22,IF('Sample Calculator'!$AJ$18&lt;$J$4,$J22,IF('Sample Calculator'!$AJ$18&lt;$K$4,$K22,IF('Sample Calculator'!$AJ$18&lt;$L$4,$L22,IF('Sample Calculator'!$AJ$18&lt;$M$4,$M22,IF('Sample Calculator'!$AJ$18&lt;$N$4,$N22,IF('Sample Calculator'!$AJ$18&lt;$O$4,$O22,IF('Sample Calculator'!$AJ$18&gt;$P$4,$P22,0)))))))))))))))</f>
        <v>28762.495044740321</v>
      </c>
      <c r="K46" s="26">
        <f>IF('Sample Calculator'!$AJ$18&lt;$B$2,$B22,IF('Sample Calculator'!$AJ$18&lt;$C$4,$C22,IF('Sample Calculator'!$AJ$18&lt;$D$4,$D22,IF('Sample Calculator'!$AJ$18&lt;$E$4,$E22,IF('Sample Calculator'!$AJ$18&lt;$F$4,$F22,IF('Sample Calculator'!$AJ$18&lt;$G$4,$G22,IF('Sample Calculator'!$AJ$18&lt;$H$4,$H22,IF('Sample Calculator'!$AJ$18&lt;$I$4,$I22,IF('Sample Calculator'!$AJ$18&lt;$J$4,$J22,IF('Sample Calculator'!$AJ$18&lt;$K$4,$K22,IF('Sample Calculator'!$AJ$18&lt;$L$4,$L22,IF('Sample Calculator'!$AJ$18&lt;$M$4,$M22,IF('Sample Calculator'!$AJ$18&lt;$N$4,$N22,IF('Sample Calculator'!$AJ$18&lt;$O$4,$O22,IF('Sample Calculator'!$AJ$18&gt;$P$4,$P22,0)))))))))))))))</f>
        <v>28762.495044740321</v>
      </c>
      <c r="L46" s="26">
        <f>IF('Sample Calculator'!$BP$18&lt;$B$2,$B22,IF('Sample Calculator'!$BP$18&lt;$C$4,$C22,IF('Sample Calculator'!$BP$18&lt;$D$4,$D22,IF('Sample Calculator'!$BP$18&lt;$E$4,$E22,IF('Sample Calculator'!$BP$18&lt;$F$4,$F22,IF('Sample Calculator'!$BP$18&lt;$G$4,$G22,IF('Sample Calculator'!$BP$18&lt;$H$4,$H22,IF('Sample Calculator'!$BP$18&lt;$I$4,$I22,IF('Sample Calculator'!$BP$18&lt;$J$4,$J22,IF('Sample Calculator'!$BP$18&lt;$K$4,$K22,IF('Sample Calculator'!$BP$18&lt;$L$4,$L22,IF('Sample Calculator'!$BP$18&lt;$M$4,$M22,IF('Sample Calculator'!$BP$18&lt;$N$4,$N22,IF('Sample Calculator'!$BP$18&lt;$O$4,$O22,IF('Sample Calculator'!$BP$18&gt;$P$4,$P22,0)))))))))))))))</f>
        <v>28762.495044740321</v>
      </c>
      <c r="M46" s="26">
        <f>IF('Sample Calculator'!$CF$18&lt;$B$2,$B22,IF('Sample Calculator'!$CF$18&lt;$C$4,$C22,IF('Sample Calculator'!$CF$18&lt;$D$4,$D22,IF('Sample Calculator'!$CF$18&lt;$E$4,$E22,IF('Sample Calculator'!$CF$18&lt;$F$4,$F22,IF('Sample Calculator'!$CF$18&lt;$G$4,$G22,IF('Sample Calculator'!$CF$18&lt;$H$4,$H22,IF('Sample Calculator'!$CF$18&lt;$I$4,$I22,IF('Sample Calculator'!$CF$18&lt;$J$4,$J22,IF('Sample Calculator'!$CF$18&lt;$K$4,$K22,IF('Sample Calculator'!$CF$18&lt;$L$4,$L22,IF('Sample Calculator'!$CF$18&lt;$M$4,$M22,IF('Sample Calculator'!$CF$18&lt;$N$4,$N22,IF('Sample Calculator'!$CF$18&lt;$O$4,$O22,IF('Sample Calculator'!$CF$18&gt;$P$4,$P22,0)))))))))))))))</f>
        <v>28762.495044740321</v>
      </c>
      <c r="N46" s="26">
        <f>IF('Sample Calculator'!$CV$18&lt;$B$2,$B22,IF('Sample Calculator'!$CV$18&lt;$C$4,$C22,IF('Sample Calculator'!$CV$18&lt;$D$4,$D22,IF('Sample Calculator'!$CV$18&lt;$E$4,$E22,IF('Sample Calculator'!$CV$18&lt;$F$4,$F22,IF('Sample Calculator'!$CV$18&lt;$G$4,$G22,IF('Sample Calculator'!$CV$18&lt;$H$4,$H22,IF('Sample Calculator'!$CV$18&lt;$I$4,$I22,IF('Sample Calculator'!$CV$18&lt;$J$4,$J22,IF('Sample Calculator'!$CV$18&lt;$K$4,$K22,IF('Sample Calculator'!$CV$18&lt;$L$4,$L22,IF('Sample Calculator'!$CV$18&lt;$M$4,$M22,IF('Sample Calculator'!$CV$18&lt;$N$4,$N22,IF('Sample Calculator'!$CV$18&lt;$O$4,$O22,IF('Sample Calculator'!$CV$18&gt;$P$4,$P22,0)))))))))))))))</f>
        <v>28762.495044740321</v>
      </c>
      <c r="O46" s="26">
        <f>IF('Sample Calculator'!$DL$18&lt;$B$2,$B22,IF('Sample Calculator'!$DL$18&lt;$C$4,$C22,IF('Sample Calculator'!$DL$18&lt;$D$4,$D22,IF('Sample Calculator'!$DL$18&lt;$E$4,$E22,IF('Sample Calculator'!$DL$18&lt;$F$4,$F22,IF('Sample Calculator'!$DL$18&lt;$G$4,$G22,IF('Sample Calculator'!$DL$18&lt;$H$4,$H22,IF('Sample Calculator'!$DL$18&lt;$I$4,$I22,IF('Sample Calculator'!$DL$18&lt;$J$4,$J22,IF('Sample Calculator'!$DL$18&lt;$K$4,$K22,IF('Sample Calculator'!$DL$18&lt;$L$4,$L22,IF('Sample Calculator'!$DL$18&lt;$M$4,$M22,IF('Sample Calculator'!$DL$18&lt;$N$4,$N22,IF('Sample Calculator'!$DL$18&lt;$O$4,$O22,IF('Sample Calculator'!$DL$18&gt;$P$4,$P22,0)))))))))))))))</f>
        <v>28762.495044740321</v>
      </c>
    </row>
    <row r="47" spans="1:15" x14ac:dyDescent="0.3">
      <c r="B47" s="26">
        <f>IF('Sample Calculator'!$D$6="Individual (Couple)",IF('Sample Calculator'!$AB$18&lt;$B$2,$B23,IF('Sample Calculator'!$AB$18&lt;$C$4,$C23,IF('Sample Calculator'!$AB$18&lt;$D$4,$D23,IF('Sample Calculator'!$AB$18&lt;$E$4,$E23,IF('Sample Calculator'!$AB$18&lt;$F$4,$F23,IF('Sample Calculator'!$AB$18&lt;$G$4,$G23,IF('Sample Calculator'!$AB$18&lt;$H$4,$H23,IF('Sample Calculator'!$AB$18&lt;$I$4,$I23,IF('Sample Calculator'!$AB$18&lt;$J$4,$J23,IF('Sample Calculator'!$AB$18&lt;$K$4,$K23,IF('Sample Calculator'!$AB$18&lt;$L$4,$L23,IF('Sample Calculator'!$AB$18&lt;$M$4,$M23,IF('Sample Calculator'!$AB$18&lt;$N$4,$N23,IF('Sample Calculator'!$AB$18&lt;$O$4,$O23,IF('Sample Calculator'!$AB$18&gt;$P$4,$P23,0))))))))))))))),IF('Sample Calculator'!$AB$18&lt;$B$2,$B29,IF('Sample Calculator'!$AB$18&lt;$C$4,$C29,IF('Sample Calculator'!$AB$18&lt;$D$4,$D29,IF('Sample Calculator'!$AB$18&lt;$E$4,$E29,IF('Sample Calculator'!$AB$18&lt;$F$4,$F29,IF('Sample Calculator'!$AB$18&lt;$G$4,$G29,IF('Sample Calculator'!$AB$18&lt;$H$4,$H29,IF('Sample Calculator'!$AB$18&lt;$I$4,$I29,IF('Sample Calculator'!$AB$18&lt;$J$4,$J29,IF('Sample Calculator'!$AB$18&lt;$K$4,$K29,IF('Sample Calculator'!$AB$18&lt;$L$4,$L29,IF('Sample Calculator'!$AB$18&lt;$M$4,$M29,IF('Sample Calculator'!$AB$18&lt;$N$4,$N29,IF('Sample Calculator'!$AB$18&lt;$O$4,$O29,IF('Sample Calculator'!$AB$18&gt;$P$4,$P29,0))))))))))))))))</f>
        <v>26882.81520387638</v>
      </c>
      <c r="C47" s="42">
        <f>IF('Sample Calculator'!$D$6="Individual (Couple)",IF('Sample Calculator'!$AR$18&lt;$B$2,$B23,IF('Sample Calculator'!$AR$18&lt;$C$4,$C23,IF('Sample Calculator'!$AR$18&lt;$D$4,$D23,IF('Sample Calculator'!$AR$18&lt;$E$4,$E23,IF('Sample Calculator'!$AR$18&lt;$F$4,$F23,IF('Sample Calculator'!$AR$18&lt;$G$4,$G23,IF('Sample Calculator'!$AR$18&lt;$H$4,$H23,IF('Sample Calculator'!$AR$18&lt;$I$4,$I23,IF('Sample Calculator'!$AR$18&lt;$J$4,$J23,IF('Sample Calculator'!$AR$18&lt;$K$4,$K23,IF('Sample Calculator'!$AR$18&lt;$L$4,$L23,IF('Sample Calculator'!$AR$18&lt;$M$4,$M23,IF('Sample Calculator'!$AR$18&lt;$N$4,$N23,IF('Sample Calculator'!$AR$18&lt;$O$4,$O23,IF('Sample Calculator'!$AR$18&gt;$P$4,$P23,0))))))))))))))),IF('Sample Calculator'!$AR$18&lt;$B$2,$B29,IF('Sample Calculator'!$AR$18&lt;$C$4,$C29,IF('Sample Calculator'!$AR$18&lt;$D$4,$D29,IF('Sample Calculator'!$AR$18&lt;$E$4,$E29,IF('Sample Calculator'!$AR$18&lt;$F$4,$F29,IF('Sample Calculator'!$AR$18&lt;$G$4,$G29,IF('Sample Calculator'!$AR$18&lt;$H$4,$H29,IF('Sample Calculator'!$AR$18&lt;$I$4,$I29,IF('Sample Calculator'!$AR$18&lt;$J$4,$J29,IF('Sample Calculator'!$AR$18&lt;$K$4,$K29,IF('Sample Calculator'!$AR$18&lt;$L$4,$L29,IF('Sample Calculator'!$AR$18&lt;$M$4,$M29,IF('Sample Calculator'!$AR$18&lt;$N$4,$N29,IF('Sample Calculator'!$AR$18&lt;$O$4,$O29,IF('Sample Calculator'!$AR$18&gt;$P$4,$P29,0))))))))))))))))</f>
        <v>26882.81520387638</v>
      </c>
      <c r="D47" s="42">
        <f>IF('Sample Calculator'!$D$6="Individual (Couple)",IF('Sample Calculator'!$BH$18&lt;$B$2,$B23,IF('Sample Calculator'!$BH$18&lt;$C$4,$C23,IF('Sample Calculator'!$BH$18&lt;$D$4,$D23,IF('Sample Calculator'!$BH$18&lt;$E$4,$E23,IF('Sample Calculator'!$BH$18&lt;$F$4,$F23,IF('Sample Calculator'!$BH$18&lt;$G$4,$G23,IF('Sample Calculator'!$BH$18&lt;$H$4,$H23,IF('Sample Calculator'!$BH$18&lt;$I$4,$I23,IF('Sample Calculator'!$BH$18&lt;$J$4,$J23,IF('Sample Calculator'!$BH$18&lt;$K$4,$K23,IF('Sample Calculator'!$BH$18&lt;$L$4,$L23,IF('Sample Calculator'!$BH$18&lt;$M$4,$M23,IF('Sample Calculator'!$BH$18&lt;$N$4,$N23,IF('Sample Calculator'!$BH$18&lt;$O$4,$O23,IF('Sample Calculator'!$BH$18&gt;$P$4,$P23,0))))))))))))))),IF('Sample Calculator'!$BH$18&lt;$B$2,$B29,IF('Sample Calculator'!$BH$18&lt;$C$4,$C29,IF('Sample Calculator'!$BH$18&lt;$D$4,$D29,IF('Sample Calculator'!$BH$18&lt;$E$4,$E29,IF('Sample Calculator'!$BH$18&lt;$F$4,$F29,IF('Sample Calculator'!$BH$18&lt;$G$4,$G29,IF('Sample Calculator'!$BH$18&lt;$H$4,$H29,IF('Sample Calculator'!$BH$18&lt;$I$4,$I29,IF('Sample Calculator'!$BH$18&lt;$J$4,$J29,IF('Sample Calculator'!$BH$18&lt;$K$4,$K29,IF('Sample Calculator'!$BH$18&lt;$L$4,$L29,IF('Sample Calculator'!$BH$18&lt;$M$4,$M29,IF('Sample Calculator'!$BH$18&lt;$N$4,$N29,IF('Sample Calculator'!$BH$18&lt;$O$4,$O29,IF('Sample Calculator'!$BH$18&gt;$P$4,$P29,0))))))))))))))))</f>
        <v>26882.81520387638</v>
      </c>
      <c r="E47" s="42">
        <f>IF('Sample Calculator'!$D$6="Individual (Couple)",IF('Sample Calculator'!$BX$18&lt;$B$2,$B23,IF('Sample Calculator'!$BX$18&lt;$C$4,$C23,IF('Sample Calculator'!$BX$18&lt;$D$4,$D23,IF('Sample Calculator'!$BX$18&lt;$E$4,$E23,IF('Sample Calculator'!$BX$18&lt;$F$4,$F23,IF('Sample Calculator'!$BX$18&lt;$G$4,$G23,IF('Sample Calculator'!$BX$18&lt;$H$4,$H23,IF('Sample Calculator'!$BX$18&lt;$I$4,$I23,IF('Sample Calculator'!$BX$18&lt;$J$4,$J23,IF('Sample Calculator'!$BX$18&lt;$K$4,$K23,IF('Sample Calculator'!$BX$18&lt;$L$4,$L23,IF('Sample Calculator'!$BX$18&lt;$M$4,$M23,IF('Sample Calculator'!$BX$18&lt;$N$4,$N23,IF('Sample Calculator'!$BX$18&lt;$O$4,$O23,IF('Sample Calculator'!$BX$18&gt;$P$4,$P23,0))))))))))))))),IF('Sample Calculator'!$BX$18&lt;$B$2,$B29,IF('Sample Calculator'!$BX$18&lt;$C$4,$C29,IF('Sample Calculator'!$BX$18&lt;$D$4,$D29,IF('Sample Calculator'!$BX$18&lt;$E$4,$E29,IF('Sample Calculator'!$BX$18&lt;$F$4,$F29,IF('Sample Calculator'!$BX$18&lt;$G$4,$G29,IF('Sample Calculator'!$BX$18&lt;$H$4,$H29,IF('Sample Calculator'!$BX$18&lt;$I$4,$I29,IF('Sample Calculator'!$BX$18&lt;$J$4,$J29,IF('Sample Calculator'!$BX$18&lt;$K$4,$K29,IF('Sample Calculator'!$BX$18&lt;$L$4,$L29,IF('Sample Calculator'!$BX$18&lt;$M$4,$M29,IF('Sample Calculator'!$BX$18&lt;$N$4,$N29,IF('Sample Calculator'!$BX$18&lt;$O$4,$O29,IF('Sample Calculator'!$BX$18&gt;$P$4,$P29,0))))))))))))))))</f>
        <v>26882.81520387638</v>
      </c>
      <c r="F47" s="42">
        <f>IF('Sample Calculator'!$D$6="Individual (Couple)",IF('Sample Calculator'!$CN$18&lt;$B$2,$B23,IF('Sample Calculator'!$CN$18&lt;$C$4,$C23,IF('Sample Calculator'!$CN$18&lt;$D$4,$D23,IF('Sample Calculator'!$CN$18&lt;$E$4,$E23,IF('Sample Calculator'!$CN$18&lt;$F$4,$F23,IF('Sample Calculator'!$CN$18&lt;$G$4,$G23,IF('Sample Calculator'!$CN$18&lt;$H$4,$H23,IF('Sample Calculator'!$CN$18&lt;$I$4,$I23,IF('Sample Calculator'!$CN$18&lt;$J$4,$J23,IF('Sample Calculator'!$CN$18&lt;$K$4,$K23,IF('Sample Calculator'!$CN$18&lt;$L$4,$L23,IF('Sample Calculator'!$CN$18&lt;$M$4,$M23,IF('Sample Calculator'!$CN$18&lt;$N$4,$N23,IF('Sample Calculator'!$CN$18&lt;$O$4,$O23,IF('Sample Calculator'!$CN$18&gt;$P$4,$P23,0))))))))))))))),IF('Sample Calculator'!$CN$18&lt;$B$2,$B29,IF('Sample Calculator'!$CN$18&lt;$C$4,$C29,IF('Sample Calculator'!$CN$18&lt;$D$4,$D29,IF('Sample Calculator'!$CN$18&lt;$E$4,$E29,IF('Sample Calculator'!$CN$18&lt;$F$4,$F29,IF('Sample Calculator'!$CN$18&lt;$G$4,$G29,IF('Sample Calculator'!$CN$18&lt;$H$4,$H29,IF('Sample Calculator'!$CN$18&lt;$I$4,$I29,IF('Sample Calculator'!$CN$18&lt;$J$4,$J29,IF('Sample Calculator'!$CN$18&lt;$K$4,$K29,IF('Sample Calculator'!$CN$18&lt;$L$4,$L29,IF('Sample Calculator'!$CN$18&lt;$M$4,$M29,IF('Sample Calculator'!$CN$18&lt;$N$4,$N29,IF('Sample Calculator'!$CN$18&lt;$O$4,$O29,IF('Sample Calculator'!$CN$18&gt;$P$4,$P29,0))))))))))))))))</f>
        <v>26882.81520387638</v>
      </c>
      <c r="G47" s="42">
        <f>IF('Sample Calculator'!$D$6="Individual (Couple)",IF('Sample Calculator'!$DD$18&lt;$B$2,$B23,IF('Sample Calculator'!$DD$18&lt;$C$4,$C23,IF('Sample Calculator'!$DD$18&lt;$D$4,$D23,IF('Sample Calculator'!$DD$18&lt;$E$4,$E23,IF('Sample Calculator'!$DD$18&lt;$F$4,$F23,IF('Sample Calculator'!$DD$18&lt;$G$4,$G23,IF('Sample Calculator'!$DD$18&lt;$H$4,$H23,IF('Sample Calculator'!$DD$18&lt;$I$4,$I23,IF('Sample Calculator'!$DD$18&lt;$J$4,$J23,IF('Sample Calculator'!$DD$18&lt;$K$4,$K23,IF('Sample Calculator'!$DD$18&lt;$L$4,$L23,IF('Sample Calculator'!$DD$18&lt;$M$4,$M23,IF('Sample Calculator'!$DD$18&lt;$N$4,$N23,IF('Sample Calculator'!$DD$18&lt;$O$4,$O23,IF('Sample Calculator'!$DD$18&gt;$P$4,$P23,0))))))))))))))),IF('Sample Calculator'!$DD$18&lt;$B$2,$B29,IF('Sample Calculator'!$DD$18&lt;$C$4,$C29,IF('Sample Calculator'!$DD$18&lt;$D$4,$D29,IF('Sample Calculator'!$DD$18&lt;$E$4,$E29,IF('Sample Calculator'!$DD$18&lt;$F$4,$F29,IF('Sample Calculator'!$DD$18&lt;$G$4,$G29,IF('Sample Calculator'!$DD$18&lt;$H$4,$H29,IF('Sample Calculator'!$DD$18&lt;$I$4,$I29,IF('Sample Calculator'!$DD$18&lt;$J$4,$J29,IF('Sample Calculator'!$DD$18&lt;$K$4,$K29,IF('Sample Calculator'!$DD$18&lt;$L$4,$L29,IF('Sample Calculator'!$DD$18&lt;$M$4,$M29,IF('Sample Calculator'!$DD$18&lt;$N$4,$N29,IF('Sample Calculator'!$DD$18&lt;$O$4,$O29,IF('Sample Calculator'!$DD$18&gt;$P$4,$P29,0))))))))))))))))</f>
        <v>26882.81520387638</v>
      </c>
      <c r="J47" s="26">
        <f>IF('Sample Calculator'!$AJ$18&lt;$B$2,$B23,IF('Sample Calculator'!$AJ$18&lt;$C$4,$C23,IF('Sample Calculator'!$AJ$18&lt;$D$4,$D23,IF('Sample Calculator'!$AJ$18&lt;$E$4,$E23,IF('Sample Calculator'!$AJ$18&lt;$F$4,$F23,IF('Sample Calculator'!$AJ$18&lt;$G$4,$G23,IF('Sample Calculator'!$AJ$18&lt;$H$4,$H23,IF('Sample Calculator'!$AJ$18&lt;$I$4,$I23,IF('Sample Calculator'!$AJ$18&lt;$J$4,$J23,IF('Sample Calculator'!$AJ$18&lt;$K$4,$K23,IF('Sample Calculator'!$AJ$18&lt;$L$4,$L23,IF('Sample Calculator'!$AJ$18&lt;$M$4,$M23,IF('Sample Calculator'!$AJ$18&lt;$N$4,$N23,IF('Sample Calculator'!$AJ$18&lt;$O$4,$O23,IF('Sample Calculator'!$AJ$18&gt;$P$4,$P23,0)))))))))))))))</f>
        <v>31924.172463259416</v>
      </c>
      <c r="K47" s="26">
        <f>IF('Sample Calculator'!$AJ$18&lt;$B$2,$B23,IF('Sample Calculator'!$AJ$18&lt;$C$4,$C23,IF('Sample Calculator'!$AJ$18&lt;$D$4,$D23,IF('Sample Calculator'!$AJ$18&lt;$E$4,$E23,IF('Sample Calculator'!$AJ$18&lt;$F$4,$F23,IF('Sample Calculator'!$AJ$18&lt;$G$4,$G23,IF('Sample Calculator'!$AJ$18&lt;$H$4,$H23,IF('Sample Calculator'!$AJ$18&lt;$I$4,$I23,IF('Sample Calculator'!$AJ$18&lt;$J$4,$J23,IF('Sample Calculator'!$AJ$18&lt;$K$4,$K23,IF('Sample Calculator'!$AJ$18&lt;$L$4,$L23,IF('Sample Calculator'!$AJ$18&lt;$M$4,$M23,IF('Sample Calculator'!$AJ$18&lt;$N$4,$N23,IF('Sample Calculator'!$AJ$18&lt;$O$4,$O23,IF('Sample Calculator'!$AJ$18&gt;$P$4,$P23,0)))))))))))))))</f>
        <v>31924.172463259416</v>
      </c>
      <c r="L47" s="26">
        <f>IF('Sample Calculator'!$BP$18&lt;$B$2,$B23,IF('Sample Calculator'!$BP$18&lt;$C$4,$C23,IF('Sample Calculator'!$BP$18&lt;$D$4,$D23,IF('Sample Calculator'!$BP$18&lt;$E$4,$E23,IF('Sample Calculator'!$BP$18&lt;$F$4,$F23,IF('Sample Calculator'!$BP$18&lt;$G$4,$G23,IF('Sample Calculator'!$BP$18&lt;$H$4,$H23,IF('Sample Calculator'!$BP$18&lt;$I$4,$I23,IF('Sample Calculator'!$BP$18&lt;$J$4,$J23,IF('Sample Calculator'!$BP$18&lt;$K$4,$K23,IF('Sample Calculator'!$BP$18&lt;$L$4,$L23,IF('Sample Calculator'!$BP$18&lt;$M$4,$M23,IF('Sample Calculator'!$BP$18&lt;$N$4,$N23,IF('Sample Calculator'!$BP$18&lt;$O$4,$O23,IF('Sample Calculator'!$BP$18&gt;$P$4,$P23,0)))))))))))))))</f>
        <v>31924.172463259416</v>
      </c>
      <c r="M47" s="26">
        <f>IF('Sample Calculator'!$CF$18&lt;$B$2,$B23,IF('Sample Calculator'!$CF$18&lt;$C$4,$C23,IF('Sample Calculator'!$CF$18&lt;$D$4,$D23,IF('Sample Calculator'!$CF$18&lt;$E$4,$E23,IF('Sample Calculator'!$CF$18&lt;$F$4,$F23,IF('Sample Calculator'!$CF$18&lt;$G$4,$G23,IF('Sample Calculator'!$CF$18&lt;$H$4,$H23,IF('Sample Calculator'!$CF$18&lt;$I$4,$I23,IF('Sample Calculator'!$CF$18&lt;$J$4,$J23,IF('Sample Calculator'!$CF$18&lt;$K$4,$K23,IF('Sample Calculator'!$CF$18&lt;$L$4,$L23,IF('Sample Calculator'!$CF$18&lt;$M$4,$M23,IF('Sample Calculator'!$CF$18&lt;$N$4,$N23,IF('Sample Calculator'!$CF$18&lt;$O$4,$O23,IF('Sample Calculator'!$CF$18&gt;$P$4,$P23,0)))))))))))))))</f>
        <v>31924.172463259416</v>
      </c>
      <c r="N47" s="26">
        <f>IF('Sample Calculator'!$CV$18&lt;$B$2,$B23,IF('Sample Calculator'!$CV$18&lt;$C$4,$C23,IF('Sample Calculator'!$CV$18&lt;$D$4,$D23,IF('Sample Calculator'!$CV$18&lt;$E$4,$E23,IF('Sample Calculator'!$CV$18&lt;$F$4,$F23,IF('Sample Calculator'!$CV$18&lt;$G$4,$G23,IF('Sample Calculator'!$CV$18&lt;$H$4,$H23,IF('Sample Calculator'!$CV$18&lt;$I$4,$I23,IF('Sample Calculator'!$CV$18&lt;$J$4,$J23,IF('Sample Calculator'!$CV$18&lt;$K$4,$K23,IF('Sample Calculator'!$CV$18&lt;$L$4,$L23,IF('Sample Calculator'!$CV$18&lt;$M$4,$M23,IF('Sample Calculator'!$CV$18&lt;$N$4,$N23,IF('Sample Calculator'!$CV$18&lt;$O$4,$O23,IF('Sample Calculator'!$CV$18&gt;$P$4,$P23,0)))))))))))))))</f>
        <v>31924.172463259416</v>
      </c>
      <c r="O47" s="26">
        <f>IF('Sample Calculator'!$DL$18&lt;$B$2,$B23,IF('Sample Calculator'!$DL$18&lt;$C$4,$C23,IF('Sample Calculator'!$DL$18&lt;$D$4,$D23,IF('Sample Calculator'!$DL$18&lt;$E$4,$E23,IF('Sample Calculator'!$DL$18&lt;$F$4,$F23,IF('Sample Calculator'!$DL$18&lt;$G$4,$G23,IF('Sample Calculator'!$DL$18&lt;$H$4,$H23,IF('Sample Calculator'!$DL$18&lt;$I$4,$I23,IF('Sample Calculator'!$DL$18&lt;$J$4,$J23,IF('Sample Calculator'!$DL$18&lt;$K$4,$K23,IF('Sample Calculator'!$DL$18&lt;$L$4,$L23,IF('Sample Calculator'!$DL$18&lt;$M$4,$M23,IF('Sample Calculator'!$DL$18&lt;$N$4,$N23,IF('Sample Calculator'!$DL$18&lt;$O$4,$O23,IF('Sample Calculator'!$DL$18&gt;$P$4,$P23,0)))))))))))))))</f>
        <v>31924.172463259416</v>
      </c>
    </row>
    <row r="48" spans="1:15" x14ac:dyDescent="0.3">
      <c r="B48" s="26">
        <f>IF('Sample Calculator'!$D$6="Individual (Couple)",IF('Sample Calculator'!$AB$18&lt;$B$2,$B24,IF('Sample Calculator'!$AB$18&lt;$C$4,$C24,IF('Sample Calculator'!$AB$18&lt;$D$4,$D24,IF('Sample Calculator'!$AB$18&lt;$E$4,$E24,IF('Sample Calculator'!$AB$18&lt;$F$4,$F24,IF('Sample Calculator'!$AB$18&lt;$G$4,$G24,IF('Sample Calculator'!$AB$18&lt;$H$4,$H24,IF('Sample Calculator'!$AB$18&lt;$I$4,$I24,IF('Sample Calculator'!$AB$18&lt;$J$4,$J24,IF('Sample Calculator'!$AB$18&lt;$K$4,$K24,IF('Sample Calculator'!$AB$18&lt;$L$4,$L24,IF('Sample Calculator'!$AB$18&lt;$M$4,$M24,IF('Sample Calculator'!$AB$18&lt;$N$4,$N24,IF('Sample Calculator'!$AB$18&lt;$O$4,$O24,IF('Sample Calculator'!$AB$18&gt;$P$4,$P24,0))))))))))))))),IF('Sample Calculator'!$AB$18&lt;$B$2,$B30,IF('Sample Calculator'!$AB$18&lt;$C$4,$C30,IF('Sample Calculator'!$AB$18&lt;$D$4,$D30,IF('Sample Calculator'!$AB$18&lt;$E$4,$E30,IF('Sample Calculator'!$AB$18&lt;$F$4,$F30,IF('Sample Calculator'!$AB$18&lt;$G$4,$G30,IF('Sample Calculator'!$AB$18&lt;$H$4,$H30,IF('Sample Calculator'!$AB$18&lt;$I$4,$I30,IF('Sample Calculator'!$AB$18&lt;$J$4,$J30,IF('Sample Calculator'!$AB$18&lt;$K$4,$K30,IF('Sample Calculator'!$AB$18&lt;$L$4,$L30,IF('Sample Calculator'!$AB$18&lt;$M$4,$M30,IF('Sample Calculator'!$AB$18&lt;$N$4,$N30,IF('Sample Calculator'!$AB$18&lt;$O$4,$O30,IF('Sample Calculator'!$AB$18&gt;$P$4,$P30,0))))))))))))))))</f>
        <v>31569.607910156254</v>
      </c>
      <c r="C48" s="42">
        <f>IF('Sample Calculator'!$D$6="Individual (Couple)",IF('Sample Calculator'!$AR$18&lt;$B$2,$B24,IF('Sample Calculator'!$AR$18&lt;$C$4,$C24,IF('Sample Calculator'!$AR$18&lt;$D$4,$D24,IF('Sample Calculator'!$AR$18&lt;$E$4,$E24,IF('Sample Calculator'!$AR$18&lt;$F$4,$F24,IF('Sample Calculator'!$AR$18&lt;$G$4,$G24,IF('Sample Calculator'!$AR$18&lt;$H$4,$H24,IF('Sample Calculator'!$AR$18&lt;$I$4,$I24,IF('Sample Calculator'!$AR$18&lt;$J$4,$J24,IF('Sample Calculator'!$AR$18&lt;$K$4,$K24,IF('Sample Calculator'!$AR$18&lt;$L$4,$L24,IF('Sample Calculator'!$AR$18&lt;$M$4,$M24,IF('Sample Calculator'!$AR$18&lt;$N$4,$N24,IF('Sample Calculator'!$AR$18&lt;$O$4,$O24,IF('Sample Calculator'!$AR$18&gt;$P$4,$P24,0))))))))))))))),IF('Sample Calculator'!$AR$18&lt;$B$2,$B30,IF('Sample Calculator'!$AR$18&lt;$C$4,$C30,IF('Sample Calculator'!$AR$18&lt;$D$4,$D30,IF('Sample Calculator'!$AR$18&lt;$E$4,$E30,IF('Sample Calculator'!$AR$18&lt;$F$4,$F30,IF('Sample Calculator'!$AR$18&lt;$G$4,$G30,IF('Sample Calculator'!$AR$18&lt;$H$4,$H30,IF('Sample Calculator'!$AR$18&lt;$I$4,$I30,IF('Sample Calculator'!$AR$18&lt;$J$4,$J30,IF('Sample Calculator'!$AR$18&lt;$K$4,$K30,IF('Sample Calculator'!$AR$18&lt;$L$4,$L30,IF('Sample Calculator'!$AR$18&lt;$M$4,$M30,IF('Sample Calculator'!$AR$18&lt;$N$4,$N30,IF('Sample Calculator'!$AR$18&lt;$O$4,$O30,IF('Sample Calculator'!$AR$18&gt;$P$4,$P30,0))))))))))))))))</f>
        <v>31569.607910156254</v>
      </c>
      <c r="D48" s="42">
        <f>IF('Sample Calculator'!$D$6="Individual (Couple)",IF('Sample Calculator'!$BH$18&lt;$B$2,$B24,IF('Sample Calculator'!$BH$18&lt;$C$4,$C24,IF('Sample Calculator'!$BH$18&lt;$D$4,$D24,IF('Sample Calculator'!$BH$18&lt;$E$4,$E24,IF('Sample Calculator'!$BH$18&lt;$F$4,$F24,IF('Sample Calculator'!$BH$18&lt;$G$4,$G24,IF('Sample Calculator'!$BH$18&lt;$H$4,$H24,IF('Sample Calculator'!$BH$18&lt;$I$4,$I24,IF('Sample Calculator'!$BH$18&lt;$J$4,$J24,IF('Sample Calculator'!$BH$18&lt;$K$4,$K24,IF('Sample Calculator'!$BH$18&lt;$L$4,$L24,IF('Sample Calculator'!$BH$18&lt;$M$4,$M24,IF('Sample Calculator'!$BH$18&lt;$N$4,$N24,IF('Sample Calculator'!$BH$18&lt;$O$4,$O24,IF('Sample Calculator'!$BH$18&gt;$P$4,$P24,0))))))))))))))),IF('Sample Calculator'!$BH$18&lt;$B$2,$B30,IF('Sample Calculator'!$BH$18&lt;$C$4,$C30,IF('Sample Calculator'!$BH$18&lt;$D$4,$D30,IF('Sample Calculator'!$BH$18&lt;$E$4,$E30,IF('Sample Calculator'!$BH$18&lt;$F$4,$F30,IF('Sample Calculator'!$BH$18&lt;$G$4,$G30,IF('Sample Calculator'!$BH$18&lt;$H$4,$H30,IF('Sample Calculator'!$BH$18&lt;$I$4,$I30,IF('Sample Calculator'!$BH$18&lt;$J$4,$J30,IF('Sample Calculator'!$BH$18&lt;$K$4,$K30,IF('Sample Calculator'!$BH$18&lt;$L$4,$L30,IF('Sample Calculator'!$BH$18&lt;$M$4,$M30,IF('Sample Calculator'!$BH$18&lt;$N$4,$N30,IF('Sample Calculator'!$BH$18&lt;$O$4,$O30,IF('Sample Calculator'!$BH$18&gt;$P$4,$P30,0))))))))))))))))</f>
        <v>31569.607910156254</v>
      </c>
      <c r="E48" s="42">
        <f>IF('Sample Calculator'!$D$6="Individual (Couple)",IF('Sample Calculator'!$BX$18&lt;$B$2,$B24,IF('Sample Calculator'!$BX$18&lt;$C$4,$C24,IF('Sample Calculator'!$BX$18&lt;$D$4,$D24,IF('Sample Calculator'!$BX$18&lt;$E$4,$E24,IF('Sample Calculator'!$BX$18&lt;$F$4,$F24,IF('Sample Calculator'!$BX$18&lt;$G$4,$G24,IF('Sample Calculator'!$BX$18&lt;$H$4,$H24,IF('Sample Calculator'!$BX$18&lt;$I$4,$I24,IF('Sample Calculator'!$BX$18&lt;$J$4,$J24,IF('Sample Calculator'!$BX$18&lt;$K$4,$K24,IF('Sample Calculator'!$BX$18&lt;$L$4,$L24,IF('Sample Calculator'!$BX$18&lt;$M$4,$M24,IF('Sample Calculator'!$BX$18&lt;$N$4,$N24,IF('Sample Calculator'!$BX$18&lt;$O$4,$O24,IF('Sample Calculator'!$BX$18&gt;$P$4,$P24,0))))))))))))))),IF('Sample Calculator'!$BX$18&lt;$B$2,$B30,IF('Sample Calculator'!$BX$18&lt;$C$4,$C30,IF('Sample Calculator'!$BX$18&lt;$D$4,$D30,IF('Sample Calculator'!$BX$18&lt;$E$4,$E30,IF('Sample Calculator'!$BX$18&lt;$F$4,$F30,IF('Sample Calculator'!$BX$18&lt;$G$4,$G30,IF('Sample Calculator'!$BX$18&lt;$H$4,$H30,IF('Sample Calculator'!$BX$18&lt;$I$4,$I30,IF('Sample Calculator'!$BX$18&lt;$J$4,$J30,IF('Sample Calculator'!$BX$18&lt;$K$4,$K30,IF('Sample Calculator'!$BX$18&lt;$L$4,$L30,IF('Sample Calculator'!$BX$18&lt;$M$4,$M30,IF('Sample Calculator'!$BX$18&lt;$N$4,$N30,IF('Sample Calculator'!$BX$18&lt;$O$4,$O30,IF('Sample Calculator'!$BX$18&gt;$P$4,$P30,0))))))))))))))))</f>
        <v>31569.607910156254</v>
      </c>
      <c r="F48" s="42">
        <f>IF('Sample Calculator'!$D$6="Individual (Couple)",IF('Sample Calculator'!$CN$18&lt;$B$2,$B24,IF('Sample Calculator'!$CN$18&lt;$C$4,$C24,IF('Sample Calculator'!$CN$18&lt;$D$4,$D24,IF('Sample Calculator'!$CN$18&lt;$E$4,$E24,IF('Sample Calculator'!$CN$18&lt;$F$4,$F24,IF('Sample Calculator'!$CN$18&lt;$G$4,$G24,IF('Sample Calculator'!$CN$18&lt;$H$4,$H24,IF('Sample Calculator'!$CN$18&lt;$I$4,$I24,IF('Sample Calculator'!$CN$18&lt;$J$4,$J24,IF('Sample Calculator'!$CN$18&lt;$K$4,$K24,IF('Sample Calculator'!$CN$18&lt;$L$4,$L24,IF('Sample Calculator'!$CN$18&lt;$M$4,$M24,IF('Sample Calculator'!$CN$18&lt;$N$4,$N24,IF('Sample Calculator'!$CN$18&lt;$O$4,$O24,IF('Sample Calculator'!$CN$18&gt;$P$4,$P24,0))))))))))))))),IF('Sample Calculator'!$CN$18&lt;$B$2,$B30,IF('Sample Calculator'!$CN$18&lt;$C$4,$C30,IF('Sample Calculator'!$CN$18&lt;$D$4,$D30,IF('Sample Calculator'!$CN$18&lt;$E$4,$E30,IF('Sample Calculator'!$CN$18&lt;$F$4,$F30,IF('Sample Calculator'!$CN$18&lt;$G$4,$G30,IF('Sample Calculator'!$CN$18&lt;$H$4,$H30,IF('Sample Calculator'!$CN$18&lt;$I$4,$I30,IF('Sample Calculator'!$CN$18&lt;$J$4,$J30,IF('Sample Calculator'!$CN$18&lt;$K$4,$K30,IF('Sample Calculator'!$CN$18&lt;$L$4,$L30,IF('Sample Calculator'!$CN$18&lt;$M$4,$M30,IF('Sample Calculator'!$CN$18&lt;$N$4,$N30,IF('Sample Calculator'!$CN$18&lt;$O$4,$O30,IF('Sample Calculator'!$CN$18&gt;$P$4,$P30,0))))))))))))))))</f>
        <v>31569.607910156254</v>
      </c>
      <c r="G48" s="42">
        <f>IF('Sample Calculator'!$D$6="Individual (Couple)",IF('Sample Calculator'!$DD$18&lt;$B$2,$B24,IF('Sample Calculator'!$DD$18&lt;$C$4,$C24,IF('Sample Calculator'!$DD$18&lt;$D$4,$D24,IF('Sample Calculator'!$DD$18&lt;$E$4,$E24,IF('Sample Calculator'!$DD$18&lt;$F$4,$F24,IF('Sample Calculator'!$DD$18&lt;$G$4,$G24,IF('Sample Calculator'!$DD$18&lt;$H$4,$H24,IF('Sample Calculator'!$DD$18&lt;$I$4,$I24,IF('Sample Calculator'!$DD$18&lt;$J$4,$J24,IF('Sample Calculator'!$DD$18&lt;$K$4,$K24,IF('Sample Calculator'!$DD$18&lt;$L$4,$L24,IF('Sample Calculator'!$DD$18&lt;$M$4,$M24,IF('Sample Calculator'!$DD$18&lt;$N$4,$N24,IF('Sample Calculator'!$DD$18&lt;$O$4,$O24,IF('Sample Calculator'!$DD$18&gt;$P$4,$P24,0))))))))))))))),IF('Sample Calculator'!$DD$18&lt;$B$2,$B30,IF('Sample Calculator'!$DD$18&lt;$C$4,$C30,IF('Sample Calculator'!$DD$18&lt;$D$4,$D30,IF('Sample Calculator'!$DD$18&lt;$E$4,$E30,IF('Sample Calculator'!$DD$18&lt;$F$4,$F30,IF('Sample Calculator'!$DD$18&lt;$G$4,$G30,IF('Sample Calculator'!$DD$18&lt;$H$4,$H30,IF('Sample Calculator'!$DD$18&lt;$I$4,$I30,IF('Sample Calculator'!$DD$18&lt;$J$4,$J30,IF('Sample Calculator'!$DD$18&lt;$K$4,$K30,IF('Sample Calculator'!$DD$18&lt;$L$4,$L30,IF('Sample Calculator'!$DD$18&lt;$M$4,$M30,IF('Sample Calculator'!$DD$18&lt;$N$4,$N30,IF('Sample Calculator'!$DD$18&lt;$O$4,$O30,IF('Sample Calculator'!$DD$18&gt;$P$4,$P30,0))))))))))))))))</f>
        <v>31569.607910156254</v>
      </c>
      <c r="J48" s="26">
        <f>IF('Sample Calculator'!$AJ$18&lt;$B$2,$B24,IF('Sample Calculator'!$AJ$18&lt;$C$4,$C24,IF('Sample Calculator'!$AJ$18&lt;$D$4,$D24,IF('Sample Calculator'!$AJ$18&lt;$E$4,$E24,IF('Sample Calculator'!$AJ$18&lt;$F$4,$F24,IF('Sample Calculator'!$AJ$18&lt;$G$4,$G24,IF('Sample Calculator'!$AJ$18&lt;$H$4,$H24,IF('Sample Calculator'!$AJ$18&lt;$I$4,$I24,IF('Sample Calculator'!$AJ$18&lt;$J$4,$J24,IF('Sample Calculator'!$AJ$18&lt;$K$4,$K24,IF('Sample Calculator'!$AJ$18&lt;$L$4,$L24,IF('Sample Calculator'!$AJ$18&lt;$M$4,$M24,IF('Sample Calculator'!$AJ$18&lt;$N$4,$N24,IF('Sample Calculator'!$AJ$18&lt;$O$4,$O24,IF('Sample Calculator'!$AJ$18&gt;$P$4,$P24,0)))))))))))))))</f>
        <v>35085.849881778486</v>
      </c>
      <c r="K48" s="26">
        <f>IF('Sample Calculator'!$AJ$18&lt;$B$2,$B24,IF('Sample Calculator'!$AJ$18&lt;$C$4,$C24,IF('Sample Calculator'!$AJ$18&lt;$D$4,$D24,IF('Sample Calculator'!$AJ$18&lt;$E$4,$E24,IF('Sample Calculator'!$AJ$18&lt;$F$4,$F24,IF('Sample Calculator'!$AJ$18&lt;$G$4,$G24,IF('Sample Calculator'!$AJ$18&lt;$H$4,$H24,IF('Sample Calculator'!$AJ$18&lt;$I$4,$I24,IF('Sample Calculator'!$AJ$18&lt;$J$4,$J24,IF('Sample Calculator'!$AJ$18&lt;$K$4,$K24,IF('Sample Calculator'!$AJ$18&lt;$L$4,$L24,IF('Sample Calculator'!$AJ$18&lt;$M$4,$M24,IF('Sample Calculator'!$AJ$18&lt;$N$4,$N24,IF('Sample Calculator'!$AJ$18&lt;$O$4,$O24,IF('Sample Calculator'!$AJ$18&gt;$P$4,$P24,0)))))))))))))))</f>
        <v>35085.849881778486</v>
      </c>
      <c r="L48" s="26">
        <f>IF('Sample Calculator'!$BP$18&lt;$B$2,$B24,IF('Sample Calculator'!$BP$18&lt;$C$4,$C24,IF('Sample Calculator'!$BP$18&lt;$D$4,$D24,IF('Sample Calculator'!$BP$18&lt;$E$4,$E24,IF('Sample Calculator'!$BP$18&lt;$F$4,$F24,IF('Sample Calculator'!$BP$18&lt;$G$4,$G24,IF('Sample Calculator'!$BP$18&lt;$H$4,$H24,IF('Sample Calculator'!$BP$18&lt;$I$4,$I24,IF('Sample Calculator'!$BP$18&lt;$J$4,$J24,IF('Sample Calculator'!$BP$18&lt;$K$4,$K24,IF('Sample Calculator'!$BP$18&lt;$L$4,$L24,IF('Sample Calculator'!$BP$18&lt;$M$4,$M24,IF('Sample Calculator'!$BP$18&lt;$N$4,$N24,IF('Sample Calculator'!$BP$18&lt;$O$4,$O24,IF('Sample Calculator'!$BP$18&gt;$P$4,$P24,0)))))))))))))))</f>
        <v>35085.849881778486</v>
      </c>
      <c r="M48" s="26">
        <f>IF('Sample Calculator'!$CF$18&lt;$B$2,$B24,IF('Sample Calculator'!$CF$18&lt;$C$4,$C24,IF('Sample Calculator'!$CF$18&lt;$D$4,$D24,IF('Sample Calculator'!$CF$18&lt;$E$4,$E24,IF('Sample Calculator'!$CF$18&lt;$F$4,$F24,IF('Sample Calculator'!$CF$18&lt;$G$4,$G24,IF('Sample Calculator'!$CF$18&lt;$H$4,$H24,IF('Sample Calculator'!$CF$18&lt;$I$4,$I24,IF('Sample Calculator'!$CF$18&lt;$J$4,$J24,IF('Sample Calculator'!$CF$18&lt;$K$4,$K24,IF('Sample Calculator'!$CF$18&lt;$L$4,$L24,IF('Sample Calculator'!$CF$18&lt;$M$4,$M24,IF('Sample Calculator'!$CF$18&lt;$N$4,$N24,IF('Sample Calculator'!$CF$18&lt;$O$4,$O24,IF('Sample Calculator'!$CF$18&gt;$P$4,$P24,0)))))))))))))))</f>
        <v>35085.849881778486</v>
      </c>
      <c r="N48" s="26">
        <f>IF('Sample Calculator'!$CV$18&lt;$B$2,$B24,IF('Sample Calculator'!$CV$18&lt;$C$4,$C24,IF('Sample Calculator'!$CV$18&lt;$D$4,$D24,IF('Sample Calculator'!$CV$18&lt;$E$4,$E24,IF('Sample Calculator'!$CV$18&lt;$F$4,$F24,IF('Sample Calculator'!$CV$18&lt;$G$4,$G24,IF('Sample Calculator'!$CV$18&lt;$H$4,$H24,IF('Sample Calculator'!$CV$18&lt;$I$4,$I24,IF('Sample Calculator'!$CV$18&lt;$J$4,$J24,IF('Sample Calculator'!$CV$18&lt;$K$4,$K24,IF('Sample Calculator'!$CV$18&lt;$L$4,$L24,IF('Sample Calculator'!$CV$18&lt;$M$4,$M24,IF('Sample Calculator'!$CV$18&lt;$N$4,$N24,IF('Sample Calculator'!$CV$18&lt;$O$4,$O24,IF('Sample Calculator'!$CV$18&gt;$P$4,$P24,0)))))))))))))))</f>
        <v>35085.849881778486</v>
      </c>
      <c r="O48" s="26">
        <f>IF('Sample Calculator'!$DL$18&lt;$B$2,$B24,IF('Sample Calculator'!$DL$18&lt;$C$4,$C24,IF('Sample Calculator'!$DL$18&lt;$D$4,$D24,IF('Sample Calculator'!$DL$18&lt;$E$4,$E24,IF('Sample Calculator'!$DL$18&lt;$F$4,$F24,IF('Sample Calculator'!$DL$18&lt;$G$4,$G24,IF('Sample Calculator'!$DL$18&lt;$H$4,$H24,IF('Sample Calculator'!$DL$18&lt;$I$4,$I24,IF('Sample Calculator'!$DL$18&lt;$J$4,$J24,IF('Sample Calculator'!$DL$18&lt;$K$4,$K24,IF('Sample Calculator'!$DL$18&lt;$L$4,$L24,IF('Sample Calculator'!$DL$18&lt;$M$4,$M24,IF('Sample Calculator'!$DL$18&lt;$N$4,$N24,IF('Sample Calculator'!$DL$18&lt;$O$4,$O24,IF('Sample Calculator'!$DL$18&gt;$P$4,$P24,0)))))))))))))))</f>
        <v>35085.849881778486</v>
      </c>
    </row>
    <row r="49" spans="1:15" x14ac:dyDescent="0.3">
      <c r="B49" s="26">
        <f>IF('Sample Calculator'!$D$6="Individual (Couple)",IF('Sample Calculator'!$AB$18&lt;$B$2,$B25,IF('Sample Calculator'!$AB$18&lt;$C$4,$C25,IF('Sample Calculator'!$AB$18&lt;$D$4,$D25,IF('Sample Calculator'!$AB$18&lt;$E$4,$E25,IF('Sample Calculator'!$AB$18&lt;$F$4,$F25,IF('Sample Calculator'!$AB$18&lt;$G$4,$G25,IF('Sample Calculator'!$AB$18&lt;$H$4,$H25,IF('Sample Calculator'!$AB$18&lt;$I$4,$I25,IF('Sample Calculator'!$AB$18&lt;$J$4,$J25,IF('Sample Calculator'!$AB$18&lt;$K$4,$K25,IF('Sample Calculator'!$AB$18&lt;$L$4,$L25,IF('Sample Calculator'!$AB$18&lt;$M$4,$M25,IF('Sample Calculator'!$AB$18&lt;$N$4,$N25,IF('Sample Calculator'!$AB$18&lt;$O$4,$O25,IF('Sample Calculator'!$AB$18&gt;$P$4,$P25,0))))))))))))))),IF('Sample Calculator'!$AB$18&lt;$B$2,$B31,IF('Sample Calculator'!$AB$18&lt;$C$4,$C31,IF('Sample Calculator'!$AB$18&lt;$D$4,$D31,IF('Sample Calculator'!$AB$18&lt;$E$4,$E31,IF('Sample Calculator'!$AB$18&lt;$F$4,$F31,IF('Sample Calculator'!$AB$18&lt;$G$4,$G31,IF('Sample Calculator'!$AB$18&lt;$H$4,$H31,IF('Sample Calculator'!$AB$18&lt;$I$4,$I31,IF('Sample Calculator'!$AB$18&lt;$J$4,$J31,IF('Sample Calculator'!$AB$18&lt;$K$4,$K31,IF('Sample Calculator'!$AB$18&lt;$L$4,$L31,IF('Sample Calculator'!$AB$18&lt;$M$4,$M31,IF('Sample Calculator'!$AB$18&lt;$N$4,$N31,IF('Sample Calculator'!$AB$18&lt;$O$4,$O31,IF('Sample Calculator'!$AB$18&gt;$P$4,$P31,0))))))))))))))))</f>
        <v>4686.7927062798735</v>
      </c>
      <c r="C49" s="42">
        <f>IF('Sample Calculator'!$D$6="Individual (Couple)",IF('Sample Calculator'!$AR$18&lt;$B$2,$B25,IF('Sample Calculator'!$AR$18&lt;$C$4,$C25,IF('Sample Calculator'!$AR$18&lt;$D$4,$D25,IF('Sample Calculator'!$AR$18&lt;$E$4,$E25,IF('Sample Calculator'!$AR$18&lt;$F$4,$F25,IF('Sample Calculator'!$AR$18&lt;$G$4,$G25,IF('Sample Calculator'!$AR$18&lt;$H$4,$H25,IF('Sample Calculator'!$AR$18&lt;$I$4,$I25,IF('Sample Calculator'!$AR$18&lt;$J$4,$J25,IF('Sample Calculator'!$AR$18&lt;$K$4,$K25,IF('Sample Calculator'!$AR$18&lt;$L$4,$L25,IF('Sample Calculator'!$AR$18&lt;$M$4,$M25,IF('Sample Calculator'!$AR$18&lt;$N$4,$N25,IF('Sample Calculator'!$AR$18&lt;$O$4,$O25,IF('Sample Calculator'!$AR$18&gt;$P$4,$P25,0))))))))))))))),IF('Sample Calculator'!$AR$18&lt;$B$2,$B31,IF('Sample Calculator'!$AR$18&lt;$C$4,$C31,IF('Sample Calculator'!$AR$18&lt;$D$4,$D31,IF('Sample Calculator'!$AR$18&lt;$E$4,$E31,IF('Sample Calculator'!$AR$18&lt;$F$4,$F31,IF('Sample Calculator'!$AR$18&lt;$G$4,$G31,IF('Sample Calculator'!$AR$18&lt;$H$4,$H31,IF('Sample Calculator'!$AR$18&lt;$I$4,$I31,IF('Sample Calculator'!$AR$18&lt;$J$4,$J31,IF('Sample Calculator'!$AR$18&lt;$K$4,$K31,IF('Sample Calculator'!$AR$18&lt;$L$4,$L31,IF('Sample Calculator'!$AR$18&lt;$M$4,$M31,IF('Sample Calculator'!$AR$18&lt;$N$4,$N31,IF('Sample Calculator'!$AR$18&lt;$O$4,$O31,IF('Sample Calculator'!$AR$18&gt;$P$4,$P31,0))))))))))))))))</f>
        <v>4686.7927062798735</v>
      </c>
      <c r="D49" s="42">
        <f>IF('Sample Calculator'!$D$6="Individual (Couple)",IF('Sample Calculator'!$BH$18&lt;$B$2,$B25,IF('Sample Calculator'!$BH$18&lt;$C$4,$C25,IF('Sample Calculator'!$BH$18&lt;$D$4,$D25,IF('Sample Calculator'!$BH$18&lt;$E$4,$E25,IF('Sample Calculator'!$BH$18&lt;$F$4,$F25,IF('Sample Calculator'!$BH$18&lt;$G$4,$G25,IF('Sample Calculator'!$BH$18&lt;$H$4,$H25,IF('Sample Calculator'!$BH$18&lt;$I$4,$I25,IF('Sample Calculator'!$BH$18&lt;$J$4,$J25,IF('Sample Calculator'!$BH$18&lt;$K$4,$K25,IF('Sample Calculator'!$BH$18&lt;$L$4,$L25,IF('Sample Calculator'!$BH$18&lt;$M$4,$M25,IF('Sample Calculator'!$BH$18&lt;$N$4,$N25,IF('Sample Calculator'!$BH$18&lt;$O$4,$O25,IF('Sample Calculator'!$BH$18&gt;$P$4,$P25,0))))))))))))))),IF('Sample Calculator'!$BH$18&lt;$B$2,$B31,IF('Sample Calculator'!$BH$18&lt;$C$4,$C31,IF('Sample Calculator'!$BH$18&lt;$D$4,$D31,IF('Sample Calculator'!$BH$18&lt;$E$4,$E31,IF('Sample Calculator'!$BH$18&lt;$F$4,$F31,IF('Sample Calculator'!$BH$18&lt;$G$4,$G31,IF('Sample Calculator'!$BH$18&lt;$H$4,$H31,IF('Sample Calculator'!$BH$18&lt;$I$4,$I31,IF('Sample Calculator'!$BH$18&lt;$J$4,$J31,IF('Sample Calculator'!$BH$18&lt;$K$4,$K31,IF('Sample Calculator'!$BH$18&lt;$L$4,$L31,IF('Sample Calculator'!$BH$18&lt;$M$4,$M31,IF('Sample Calculator'!$BH$18&lt;$N$4,$N31,IF('Sample Calculator'!$BH$18&lt;$O$4,$O31,IF('Sample Calculator'!$BH$18&gt;$P$4,$P31,0))))))))))))))))</f>
        <v>4686.7927062798735</v>
      </c>
      <c r="E49" s="42">
        <f>IF('Sample Calculator'!$D$6="Individual (Couple)",IF('Sample Calculator'!$BX$18&lt;$B$2,$B25,IF('Sample Calculator'!$BX$18&lt;$C$4,$C25,IF('Sample Calculator'!$BX$18&lt;$D$4,$D25,IF('Sample Calculator'!$BX$18&lt;$E$4,$E25,IF('Sample Calculator'!$BX$18&lt;$F$4,$F25,IF('Sample Calculator'!$BX$18&lt;$G$4,$G25,IF('Sample Calculator'!$BX$18&lt;$H$4,$H25,IF('Sample Calculator'!$BX$18&lt;$I$4,$I25,IF('Sample Calculator'!$BX$18&lt;$J$4,$J25,IF('Sample Calculator'!$BX$18&lt;$K$4,$K25,IF('Sample Calculator'!$BX$18&lt;$L$4,$L25,IF('Sample Calculator'!$BX$18&lt;$M$4,$M25,IF('Sample Calculator'!$BX$18&lt;$N$4,$N25,IF('Sample Calculator'!$BX$18&lt;$O$4,$O25,IF('Sample Calculator'!$BX$18&gt;$P$4,$P25,0))))))))))))))),IF('Sample Calculator'!$BX$18&lt;$B$2,$B31,IF('Sample Calculator'!$BX$18&lt;$C$4,$C31,IF('Sample Calculator'!$BX$18&lt;$D$4,$D31,IF('Sample Calculator'!$BX$18&lt;$E$4,$E31,IF('Sample Calculator'!$BX$18&lt;$F$4,$F31,IF('Sample Calculator'!$BX$18&lt;$G$4,$G31,IF('Sample Calculator'!$BX$18&lt;$H$4,$H31,IF('Sample Calculator'!$BX$18&lt;$I$4,$I31,IF('Sample Calculator'!$BX$18&lt;$J$4,$J31,IF('Sample Calculator'!$BX$18&lt;$K$4,$K31,IF('Sample Calculator'!$BX$18&lt;$L$4,$L31,IF('Sample Calculator'!$BX$18&lt;$M$4,$M31,IF('Sample Calculator'!$BX$18&lt;$N$4,$N31,IF('Sample Calculator'!$BX$18&lt;$O$4,$O31,IF('Sample Calculator'!$BX$18&gt;$P$4,$P31,0))))))))))))))))</f>
        <v>4686.7927062798735</v>
      </c>
      <c r="F49" s="42">
        <f>IF('Sample Calculator'!$D$6="Individual (Couple)",IF('Sample Calculator'!$CN$18&lt;$B$2,$B25,IF('Sample Calculator'!$CN$18&lt;$C$4,$C25,IF('Sample Calculator'!$CN$18&lt;$D$4,$D25,IF('Sample Calculator'!$CN$18&lt;$E$4,$E25,IF('Sample Calculator'!$CN$18&lt;$F$4,$F25,IF('Sample Calculator'!$CN$18&lt;$G$4,$G25,IF('Sample Calculator'!$CN$18&lt;$H$4,$H25,IF('Sample Calculator'!$CN$18&lt;$I$4,$I25,IF('Sample Calculator'!$CN$18&lt;$J$4,$J25,IF('Sample Calculator'!$CN$18&lt;$K$4,$K25,IF('Sample Calculator'!$CN$18&lt;$L$4,$L25,IF('Sample Calculator'!$CN$18&lt;$M$4,$M25,IF('Sample Calculator'!$CN$18&lt;$N$4,$N25,IF('Sample Calculator'!$CN$18&lt;$O$4,$O25,IF('Sample Calculator'!$CN$18&gt;$P$4,$P25,0))))))))))))))),IF('Sample Calculator'!$CN$18&lt;$B$2,$B31,IF('Sample Calculator'!$CN$18&lt;$C$4,$C31,IF('Sample Calculator'!$CN$18&lt;$D$4,$D31,IF('Sample Calculator'!$CN$18&lt;$E$4,$E31,IF('Sample Calculator'!$CN$18&lt;$F$4,$F31,IF('Sample Calculator'!$CN$18&lt;$G$4,$G31,IF('Sample Calculator'!$CN$18&lt;$H$4,$H31,IF('Sample Calculator'!$CN$18&lt;$I$4,$I31,IF('Sample Calculator'!$CN$18&lt;$J$4,$J31,IF('Sample Calculator'!$CN$18&lt;$K$4,$K31,IF('Sample Calculator'!$CN$18&lt;$L$4,$L31,IF('Sample Calculator'!$CN$18&lt;$M$4,$M31,IF('Sample Calculator'!$CN$18&lt;$N$4,$N31,IF('Sample Calculator'!$CN$18&lt;$O$4,$O31,IF('Sample Calculator'!$CN$18&gt;$P$4,$P31,0))))))))))))))))</f>
        <v>4686.7927062798735</v>
      </c>
      <c r="G49" s="42">
        <f>IF('Sample Calculator'!$D$6="Individual (Couple)",IF('Sample Calculator'!$DD$18&lt;$B$2,$B25,IF('Sample Calculator'!$DD$18&lt;$C$4,$C25,IF('Sample Calculator'!$DD$18&lt;$D$4,$D25,IF('Sample Calculator'!$DD$18&lt;$E$4,$E25,IF('Sample Calculator'!$DD$18&lt;$F$4,$F25,IF('Sample Calculator'!$DD$18&lt;$G$4,$G25,IF('Sample Calculator'!$DD$18&lt;$H$4,$H25,IF('Sample Calculator'!$DD$18&lt;$I$4,$I25,IF('Sample Calculator'!$DD$18&lt;$J$4,$J25,IF('Sample Calculator'!$DD$18&lt;$K$4,$K25,IF('Sample Calculator'!$DD$18&lt;$L$4,$L25,IF('Sample Calculator'!$DD$18&lt;$M$4,$M25,IF('Sample Calculator'!$DD$18&lt;$N$4,$N25,IF('Sample Calculator'!$DD$18&lt;$O$4,$O25,IF('Sample Calculator'!$DD$18&gt;$P$4,$P25,0))))))))))))))),IF('Sample Calculator'!$DD$18&lt;$B$2,$B31,IF('Sample Calculator'!$DD$18&lt;$C$4,$C31,IF('Sample Calculator'!$DD$18&lt;$D$4,$D31,IF('Sample Calculator'!$DD$18&lt;$E$4,$E31,IF('Sample Calculator'!$DD$18&lt;$F$4,$F31,IF('Sample Calculator'!$DD$18&lt;$G$4,$G31,IF('Sample Calculator'!$DD$18&lt;$H$4,$H31,IF('Sample Calculator'!$DD$18&lt;$I$4,$I31,IF('Sample Calculator'!$DD$18&lt;$J$4,$J31,IF('Sample Calculator'!$DD$18&lt;$K$4,$K31,IF('Sample Calculator'!$DD$18&lt;$L$4,$L31,IF('Sample Calculator'!$DD$18&lt;$M$4,$M31,IF('Sample Calculator'!$DD$18&lt;$N$4,$N31,IF('Sample Calculator'!$DD$18&lt;$O$4,$O31,IF('Sample Calculator'!$DD$18&gt;$P$4,$P31,0))))))))))))))))</f>
        <v>4686.7927062798735</v>
      </c>
      <c r="J49" s="26">
        <f>IF('Sample Calculator'!$AJ$18&lt;$B$2,$B25,IF('Sample Calculator'!$AJ$18&lt;$C$4,$C25,IF('Sample Calculator'!$AJ$18&lt;$D$4,$D25,IF('Sample Calculator'!$AJ$18&lt;$E$4,$E25,IF('Sample Calculator'!$AJ$18&lt;$F$4,$F25,IF('Sample Calculator'!$AJ$18&lt;$G$4,$G25,IF('Sample Calculator'!$AJ$18&lt;$H$4,$H25,IF('Sample Calculator'!$AJ$18&lt;$I$4,$I25,IF('Sample Calculator'!$AJ$18&lt;$J$4,$J25,IF('Sample Calculator'!$AJ$18&lt;$K$4,$K25,IF('Sample Calculator'!$AJ$18&lt;$L$4,$L25,IF('Sample Calculator'!$AJ$18&lt;$M$4,$M25,IF('Sample Calculator'!$AJ$18&lt;$N$4,$N25,IF('Sample Calculator'!$AJ$18&lt;$O$4,$O25,IF('Sample Calculator'!$AJ$18&gt;$P$4,$P25,0)))))))))))))))</f>
        <v>3161.6774185190952</v>
      </c>
      <c r="K49" s="26">
        <f>IF('Sample Calculator'!$AJ$18&lt;$B$2,$B25,IF('Sample Calculator'!$AJ$18&lt;$C$4,$C25,IF('Sample Calculator'!$AJ$18&lt;$D$4,$D25,IF('Sample Calculator'!$AJ$18&lt;$E$4,$E25,IF('Sample Calculator'!$AJ$18&lt;$F$4,$F25,IF('Sample Calculator'!$AJ$18&lt;$G$4,$G25,IF('Sample Calculator'!$AJ$18&lt;$H$4,$H25,IF('Sample Calculator'!$AJ$18&lt;$I$4,$I25,IF('Sample Calculator'!$AJ$18&lt;$J$4,$J25,IF('Sample Calculator'!$AJ$18&lt;$K$4,$K25,IF('Sample Calculator'!$AJ$18&lt;$L$4,$L25,IF('Sample Calculator'!$AJ$18&lt;$M$4,$M25,IF('Sample Calculator'!$AJ$18&lt;$N$4,$N25,IF('Sample Calculator'!$AJ$18&lt;$O$4,$O25,IF('Sample Calculator'!$AJ$18&gt;$P$4,$P25,0)))))))))))))))</f>
        <v>3161.6774185190952</v>
      </c>
      <c r="L49" s="26">
        <f>IF('Sample Calculator'!$BP$18&lt;$B$2,$B25,IF('Sample Calculator'!$BP$18&lt;$C$4,$C25,IF('Sample Calculator'!$BP$18&lt;$D$4,$D25,IF('Sample Calculator'!$BP$18&lt;$E$4,$E25,IF('Sample Calculator'!$BP$18&lt;$F$4,$F25,IF('Sample Calculator'!$BP$18&lt;$G$4,$G25,IF('Sample Calculator'!$BP$18&lt;$H$4,$H25,IF('Sample Calculator'!$BP$18&lt;$I$4,$I25,IF('Sample Calculator'!$BP$18&lt;$J$4,$J25,IF('Sample Calculator'!$BP$18&lt;$K$4,$K25,IF('Sample Calculator'!$BP$18&lt;$L$4,$L25,IF('Sample Calculator'!$BP$18&lt;$M$4,$M25,IF('Sample Calculator'!$BP$18&lt;$N$4,$N25,IF('Sample Calculator'!$BP$18&lt;$O$4,$O25,IF('Sample Calculator'!$BP$18&gt;$P$4,$P25,0)))))))))))))))</f>
        <v>3161.6774185190952</v>
      </c>
      <c r="M49" s="26">
        <f>IF('Sample Calculator'!$CF$18&lt;$B$2,$B25,IF('Sample Calculator'!$CF$18&lt;$C$4,$C25,IF('Sample Calculator'!$CF$18&lt;$D$4,$D25,IF('Sample Calculator'!$CF$18&lt;$E$4,$E25,IF('Sample Calculator'!$CF$18&lt;$F$4,$F25,IF('Sample Calculator'!$CF$18&lt;$G$4,$G25,IF('Sample Calculator'!$CF$18&lt;$H$4,$H25,IF('Sample Calculator'!$CF$18&lt;$I$4,$I25,IF('Sample Calculator'!$CF$18&lt;$J$4,$J25,IF('Sample Calculator'!$CF$18&lt;$K$4,$K25,IF('Sample Calculator'!$CF$18&lt;$L$4,$L25,IF('Sample Calculator'!$CF$18&lt;$M$4,$M25,IF('Sample Calculator'!$CF$18&lt;$N$4,$N25,IF('Sample Calculator'!$CF$18&lt;$O$4,$O25,IF('Sample Calculator'!$CF$18&gt;$P$4,$P25,0)))))))))))))))</f>
        <v>3161.6774185190952</v>
      </c>
      <c r="N49" s="26">
        <f>IF('Sample Calculator'!$CV$18&lt;$B$2,$B25,IF('Sample Calculator'!$CV$18&lt;$C$4,$C25,IF('Sample Calculator'!$CV$18&lt;$D$4,$D25,IF('Sample Calculator'!$CV$18&lt;$E$4,$E25,IF('Sample Calculator'!$CV$18&lt;$F$4,$F25,IF('Sample Calculator'!$CV$18&lt;$G$4,$G25,IF('Sample Calculator'!$CV$18&lt;$H$4,$H25,IF('Sample Calculator'!$CV$18&lt;$I$4,$I25,IF('Sample Calculator'!$CV$18&lt;$J$4,$J25,IF('Sample Calculator'!$CV$18&lt;$K$4,$K25,IF('Sample Calculator'!$CV$18&lt;$L$4,$L25,IF('Sample Calculator'!$CV$18&lt;$M$4,$M25,IF('Sample Calculator'!$CV$18&lt;$N$4,$N25,IF('Sample Calculator'!$CV$18&lt;$O$4,$O25,IF('Sample Calculator'!$CV$18&gt;$P$4,$P25,0)))))))))))))))</f>
        <v>3161.6774185190952</v>
      </c>
      <c r="O49" s="26">
        <f>IF('Sample Calculator'!$DL$18&lt;$B$2,$B25,IF('Sample Calculator'!$DL$18&lt;$C$4,$C25,IF('Sample Calculator'!$DL$18&lt;$D$4,$D25,IF('Sample Calculator'!$DL$18&lt;$E$4,$E25,IF('Sample Calculator'!$DL$18&lt;$F$4,$F25,IF('Sample Calculator'!$DL$18&lt;$G$4,$G25,IF('Sample Calculator'!$DL$18&lt;$H$4,$H25,IF('Sample Calculator'!$DL$18&lt;$I$4,$I25,IF('Sample Calculator'!$DL$18&lt;$J$4,$J25,IF('Sample Calculator'!$DL$18&lt;$K$4,$K25,IF('Sample Calculator'!$DL$18&lt;$L$4,$L25,IF('Sample Calculator'!$DL$18&lt;$M$4,$M25,IF('Sample Calculator'!$DL$18&lt;$N$4,$N25,IF('Sample Calculator'!$DL$18&lt;$O$4,$O25,IF('Sample Calculator'!$DL$18&gt;$P$4,$P25,0)))))))))))))))</f>
        <v>3161.6774185190952</v>
      </c>
    </row>
    <row r="51" spans="1:15" x14ac:dyDescent="0.3">
      <c r="A51" s="2" t="s">
        <v>34</v>
      </c>
      <c r="B51" s="1" t="s">
        <v>20</v>
      </c>
      <c r="C51" s="1" t="s">
        <v>21</v>
      </c>
      <c r="D51" s="233" t="s">
        <v>55</v>
      </c>
      <c r="E51" s="233"/>
      <c r="F51" s="233" t="s">
        <v>23</v>
      </c>
      <c r="G51" s="233"/>
      <c r="I51" s="2" t="s">
        <v>86</v>
      </c>
      <c r="J51" s="1" t="s">
        <v>20</v>
      </c>
      <c r="K51" s="1" t="s">
        <v>21</v>
      </c>
      <c r="L51" s="233" t="s">
        <v>55</v>
      </c>
      <c r="M51" s="233"/>
      <c r="N51" s="233" t="s">
        <v>23</v>
      </c>
      <c r="O51" s="233"/>
    </row>
    <row r="52" spans="1:15" x14ac:dyDescent="0.3">
      <c r="B52" s="27"/>
      <c r="C52" s="27"/>
      <c r="D52" s="1">
        <v>700</v>
      </c>
      <c r="E52" s="1">
        <v>699</v>
      </c>
      <c r="F52" s="1">
        <v>700</v>
      </c>
      <c r="G52" s="1">
        <v>699</v>
      </c>
      <c r="J52" s="27"/>
      <c r="K52" s="27"/>
      <c r="L52" s="1">
        <v>700</v>
      </c>
      <c r="M52" s="1">
        <v>699</v>
      </c>
      <c r="N52" s="1">
        <v>700</v>
      </c>
      <c r="O52" s="1">
        <v>699</v>
      </c>
    </row>
    <row r="53" spans="1:15" x14ac:dyDescent="0.3">
      <c r="B53" s="28">
        <f>IF(IF('Sample Calculator'!$F$8=0,B54,IF('Sample Calculator'!$F$8=1,B55,IF('Sample Calculator'!$F$8=2,B56,IF('Sample Calculator'!$F$8=3,B57,IF('Sample Calculator'!$F$8&gt;3,B58,0)))))&gt;('Sample Calculator'!$E$84*12),IF('Sample Calculator'!$F$8=0,B54,IF('Sample Calculator'!$F$8=1,B55,IF('Sample Calculator'!$F$8=2,B56,IF('Sample Calculator'!$F$8=3,B57,IF('Sample Calculator'!$F$8&gt;3,B58,0))))),('Sample Calculator'!$E$84*12))</f>
        <v>70758.478110000171</v>
      </c>
      <c r="C53" s="28">
        <f>IF(IF('Sample Calculator'!$F$8=0,C54,IF('Sample Calculator'!$F$8=1,C55,IF('Sample Calculator'!$F$8=2,C56,IF('Sample Calculator'!$F$8=3,C57,IF('Sample Calculator'!$F$8&gt;3,C58,0)))))&gt;('Sample Calculator'!$E$84*12),IF('Sample Calculator'!$F$8=0,C54,IF('Sample Calculator'!$F$8=1,C55,IF('Sample Calculator'!$F$8=2,C56,IF('Sample Calculator'!$F$8=3,C57,IF('Sample Calculator'!$F$8&gt;3,C58,0))))),('Sample Calculator'!$E$84*12))</f>
        <v>70758.478110000171</v>
      </c>
      <c r="D53" s="28">
        <f>IF(IF('Sample Calculator'!$F$8=0,D54,IF('Sample Calculator'!$F$8=1,D55,IF('Sample Calculator'!$F$8=2,D56,IF('Sample Calculator'!$F$8=3,D57,IF('Sample Calculator'!$F$8&gt;3,D58,0)))))&gt;('Sample Calculator'!$E$84*12),IF('Sample Calculator'!$F$8=0,D54,IF('Sample Calculator'!$F$8=1,D55,IF('Sample Calculator'!$F$8=2,D56,IF('Sample Calculator'!$F$8=3,D57,IF('Sample Calculator'!$F$8&gt;3,D58,0))))),('Sample Calculator'!$E$84*12))</f>
        <v>70758.478110000171</v>
      </c>
      <c r="E53" s="28">
        <f>IF(IF('Sample Calculator'!$F$8=0,E54,IF('Sample Calculator'!$F$8=1,E55,IF('Sample Calculator'!$F$8=2,E56,IF('Sample Calculator'!$F$8=3,E57,IF('Sample Calculator'!$F$8&gt;3,E58,0)))))&gt;('Sample Calculator'!$E$84*12),IF('Sample Calculator'!$F$8=0,E54,IF('Sample Calculator'!$F$8=1,E55,IF('Sample Calculator'!$F$8=2,E56,IF('Sample Calculator'!$F$8=3,E57,IF('Sample Calculator'!$F$8&gt;3,E58,0))))),('Sample Calculator'!$E$84*12))</f>
        <v>70758.478110000171</v>
      </c>
      <c r="F53" s="28">
        <f>IF(IF('Sample Calculator'!$F$8=0,F54,IF('Sample Calculator'!$F$8=1,F55,IF('Sample Calculator'!$F$8=2,F56,IF('Sample Calculator'!$F$8=3,F57,IF('Sample Calculator'!$F$8&gt;3,F58,0)))))&gt;('Sample Calculator'!$E$84*12),IF('Sample Calculator'!$F$8=0,F54,IF('Sample Calculator'!$F$8=1,F55,IF('Sample Calculator'!$F$8=2,F56,IF('Sample Calculator'!$F$8=3,F57,IF('Sample Calculator'!$F$8&gt;3,F58,0))))),('Sample Calculator'!$E$84*12))</f>
        <v>70758.478110000171</v>
      </c>
      <c r="G53" s="28">
        <f>IF(IF('Sample Calculator'!$F$8=0,G54,IF('Sample Calculator'!$F$8=1,G55,IF('Sample Calculator'!$F$8=2,G56,IF('Sample Calculator'!$F$8=3,G57,IF('Sample Calculator'!$F$8&gt;3,G58,0)))))&gt;('Sample Calculator'!$E$84*12),IF('Sample Calculator'!$F$8=0,G54,IF('Sample Calculator'!$F$8=1,G55,IF('Sample Calculator'!$F$8=2,G56,IF('Sample Calculator'!$F$8=3,G57,IF('Sample Calculator'!$F$8&gt;3,G58,0))))),('Sample Calculator'!$E$84*12))</f>
        <v>70758.478110000171</v>
      </c>
      <c r="J53" s="28">
        <f>IF('Sample Calculator'!$B$8=0,J54,IF('Sample Calculator'!$B$8=1,J55,IF('Sample Calculator'!$B$8=2,J56,IF('Sample Calculator'!$B$8=3,J57,IF('Sample Calculator'!$B$8&gt;3,J58,0)))))</f>
        <v>3161.6774185190952</v>
      </c>
      <c r="K53" s="28">
        <f>IF('Sample Calculator'!$B$8=0,K54,IF('Sample Calculator'!$B$8=1,K55,IF('Sample Calculator'!$B$8=2,K56,IF('Sample Calculator'!$B$8=3,K57,IF('Sample Calculator'!$B$8&gt;3,K58,0)))))</f>
        <v>3161.6774185190952</v>
      </c>
      <c r="L53" s="28">
        <f>IF('Sample Calculator'!$B$8=0,L54,IF('Sample Calculator'!$B$8=1,L55,IF('Sample Calculator'!$B$8=2,L56,IF('Sample Calculator'!$B$8=3,L57,IF('Sample Calculator'!$B$8&gt;3,L58,0)))))</f>
        <v>3161.6774185190952</v>
      </c>
      <c r="M53" s="28">
        <f>IF('Sample Calculator'!$B$8=0,M54,IF('Sample Calculator'!$B$8=1,M55,IF('Sample Calculator'!$B$8=2,M56,IF('Sample Calculator'!$B$8=3,M57,IF('Sample Calculator'!$B$8&gt;3,M58,0)))))</f>
        <v>3161.6774185190952</v>
      </c>
      <c r="N53" s="28">
        <f>IF('Sample Calculator'!$B$8=0,N54,IF('Sample Calculator'!$B$8=1,N55,IF('Sample Calculator'!$B$8=2,N56,IF('Sample Calculator'!$B$8=3,N57,IF('Sample Calculator'!$B$8&gt;3,N58,0)))))</f>
        <v>3161.6774185190952</v>
      </c>
      <c r="O53" s="28">
        <f>IF('Sample Calculator'!$B$8=0,O54,IF('Sample Calculator'!$B$8=1,O55,IF('Sample Calculator'!$B$8=2,O56,IF('Sample Calculator'!$B$8=3,O57,IF('Sample Calculator'!$B$8&gt;3,O58,0)))))</f>
        <v>3161.6774185190952</v>
      </c>
    </row>
    <row r="54" spans="1:15" x14ac:dyDescent="0.3">
      <c r="B54" s="26">
        <f>IF('Sample Calculator'!$F$6="Individual (Couple)",IF('Sample Calculator'!$AC$18&lt;$B$2,$B21,IF('Sample Calculator'!$AC$18&lt;$C$4,$C21,IF('Sample Calculator'!$AC$18&lt;$D$4,$D21,IF('Sample Calculator'!$AC$18&lt;$E$4,$E21,IF('Sample Calculator'!$AC$18&lt;$F$4,$F21,IF('Sample Calculator'!$AC$18&lt;$G$4,$G21,IF('Sample Calculator'!$AC$18&lt;$H$4,$H21,IF('Sample Calculator'!$AC$18&lt;$I$4,$I21,IF('Sample Calculator'!$AC$18&lt;$J$4,$J21,IF('Sample Calculator'!$AC$18&lt;$K$4,$K21,IF('Sample Calculator'!$AC$18&lt;$L$4,$L21,IF('Sample Calculator'!$AC$18&lt;$M$4,$M21,IF('Sample Calculator'!$AC$18&lt;$N$4,$N21,IF('Sample Calculator'!$AC$18&lt;$O$4,$O21,IF('Sample Calculator'!$AC$18&gt;$P$4,$P21,0))))))))))))))),IF('Sample Calculator'!$AC$18&lt;$B$2,$B27,IF('Sample Calculator'!$AC$18&lt;$C$4,$C27,IF('Sample Calculator'!$AC$18&lt;$D$4,$D27,IF('Sample Calculator'!$AC$18&lt;$E$4,$E27,IF('Sample Calculator'!$AC$18&lt;$F$4,$F27,IF('Sample Calculator'!$AC$18&lt;$G$4,$G27,IF('Sample Calculator'!$AC$18&lt;$H$4,$H27,IF('Sample Calculator'!$AC$18&lt;$I$4,$I27,IF('Sample Calculator'!$AC$18&lt;$J$4,$J27,IF('Sample Calculator'!$AC$18&lt;$K$4,$K27,IF('Sample Calculator'!$AC$18&lt;$L$4,$L27,IF('Sample Calculator'!$AC$18&lt;$M$4,$M27,IF('Sample Calculator'!$AC$18&lt;$N$4,$N27,IF('Sample Calculator'!$AC$18&lt;$O$4,$O27,IF('Sample Calculator'!$AC$18&gt;$P$4,$P27,0))))))))))))))))</f>
        <v>61168.644066921028</v>
      </c>
      <c r="C54" s="42">
        <f>IF('Sample Calculator'!$F$6="Individual (Couple)",IF('Sample Calculator'!$AS$18&lt;$B$2,$B21,IF('Sample Calculator'!$AS$18&lt;$C$4,$C21,IF('Sample Calculator'!$AS$18&lt;$D$4,$D21,IF('Sample Calculator'!$AS$18&lt;$E$4,$E21,IF('Sample Calculator'!$AS$18&lt;$F$4,$F21,IF('Sample Calculator'!$AS$18&lt;$G$4,$G21,IF('Sample Calculator'!$AS$18&lt;$H$4,$H21,IF('Sample Calculator'!$AS$18&lt;$I$4,$I21,IF('Sample Calculator'!$AS$18&lt;$J$4,$J21,IF('Sample Calculator'!$AS$18&lt;$K$4,$K21,IF('Sample Calculator'!$AS$18&lt;$L$4,$L21,IF('Sample Calculator'!$AS$18&lt;$M$4,$M21,IF('Sample Calculator'!$AS$18&lt;$N$4,$N21,IF('Sample Calculator'!$AS$18&lt;$O$4,$O21,IF('Sample Calculator'!$AS$18&gt;$P$4,$P21,0))))))))))))))),IF('Sample Calculator'!$AS$18&lt;$B$2,$B27,IF('Sample Calculator'!$AS$18&lt;$C$4,$C27,IF('Sample Calculator'!$AS$18&lt;$D$4,$D27,IF('Sample Calculator'!$AS$18&lt;$E$4,$E27,IF('Sample Calculator'!$AS$18&lt;$F$4,$F27,IF('Sample Calculator'!$AS$18&lt;$G$4,$G27,IF('Sample Calculator'!$AS$18&lt;$H$4,$H27,IF('Sample Calculator'!$AS$18&lt;$I$4,$I27,IF('Sample Calculator'!$AS$18&lt;$J$4,$J27,IF('Sample Calculator'!$AS$18&lt;$K$4,$K27,IF('Sample Calculator'!$AS$18&lt;$L$4,$L27,IF('Sample Calculator'!$AS$18&lt;$M$4,$M27,IF('Sample Calculator'!$AS$18&lt;$N$4,$N27,IF('Sample Calculator'!$AS$18&lt;$O$4,$O27,IF('Sample Calculator'!$AS$18&gt;$P$4,$P27,0))))))))))))))))</f>
        <v>61168.644066921028</v>
      </c>
      <c r="D54" s="42">
        <f>IF('Sample Calculator'!$F$6="Individual (Couple)",IF('Sample Calculator'!$BI$18&lt;$B$2,$B21,IF('Sample Calculator'!$BI$18&lt;$C$4,$C21,IF('Sample Calculator'!$BI$18&lt;$D$4,$D21,IF('Sample Calculator'!$BI$18&lt;$E$4,$E21,IF('Sample Calculator'!$BI$18&lt;$F$4,$F21,IF('Sample Calculator'!$BI$18&lt;$G$4,$G21,IF('Sample Calculator'!$BI$18&lt;$H$4,$H21,IF('Sample Calculator'!$BI$18&lt;$I$4,$I21,IF('Sample Calculator'!$BI$18&lt;$J$4,$J21,IF('Sample Calculator'!$BI$18&lt;$K$4,$K21,IF('Sample Calculator'!$BI$18&lt;$L$4,$L21,IF('Sample Calculator'!$BI$18&lt;$M$4,$M21,IF('Sample Calculator'!$BI$18&lt;$N$4,$N21,IF('Sample Calculator'!$BI$18&lt;$O$4,$O21,IF('Sample Calculator'!$BI$18&gt;$P$4,$P21,0))))))))))))))),IF('Sample Calculator'!$BI$18&lt;$B$2,$B27,IF('Sample Calculator'!$BI$18&lt;$C$4,$C27,IF('Sample Calculator'!$BI$18&lt;$D$4,$D27,IF('Sample Calculator'!$BI$18&lt;$E$4,$E27,IF('Sample Calculator'!$BI$18&lt;$F$4,$F27,IF('Sample Calculator'!$BI$18&lt;$G$4,$G27,IF('Sample Calculator'!$BI$18&lt;$H$4,$H27,IF('Sample Calculator'!$BI$18&lt;$I$4,$I27,IF('Sample Calculator'!$BI$18&lt;$J$4,$J27,IF('Sample Calculator'!$BI$18&lt;$K$4,$K27,IF('Sample Calculator'!$BI$18&lt;$L$4,$L27,IF('Sample Calculator'!$BI$18&lt;$M$4,$M27,IF('Sample Calculator'!$BI$18&lt;$N$4,$N27,IF('Sample Calculator'!$BI$18&lt;$O$4,$O27,IF('Sample Calculator'!$BI$18&gt;$P$4,$P27,0))))))))))))))))</f>
        <v>61168.644066921028</v>
      </c>
      <c r="E54" s="42">
        <f>IF('Sample Calculator'!$F$6="Individual (Couple)",IF('Sample Calculator'!$BY$18&lt;$B$2,$B21,IF('Sample Calculator'!$BY$18&lt;$C$4,$C21,IF('Sample Calculator'!$BY$18&lt;$D$4,$D21,IF('Sample Calculator'!$BY$18&lt;$E$4,$E21,IF('Sample Calculator'!$BY$18&lt;$F$4,$F21,IF('Sample Calculator'!$BY$18&lt;$G$4,$G21,IF('Sample Calculator'!$BY$18&lt;$H$4,$H21,IF('Sample Calculator'!$BY$18&lt;$I$4,$I21,IF('Sample Calculator'!$BY$18&lt;$J$4,$J21,IF('Sample Calculator'!$BY$18&lt;$K$4,$K21,IF('Sample Calculator'!$BY$18&lt;$L$4,$L21,IF('Sample Calculator'!$BY$18&lt;$M$4,$M21,IF('Sample Calculator'!$BY$18&lt;$N$4,$N21,IF('Sample Calculator'!$BY$18&lt;$O$4,$O21,IF('Sample Calculator'!BY$18&gt;$P$4,$P21,0))))))))))))))),IF('Sample Calculator'!$BY$18&lt;$B$2,$B27,IF('Sample Calculator'!$BY$18&lt;$C$4,$C27,IF('Sample Calculator'!$BY$18&lt;$D$4,$D27,IF('Sample Calculator'!$BY$18&lt;$E$4,$E27,IF('Sample Calculator'!$BY$18&lt;$F$4,$F27,IF('Sample Calculator'!$BY$18&lt;$G$4,$G27,IF('Sample Calculator'!$BY$18&lt;$H$4,$H27,IF('Sample Calculator'!$BY$18&lt;$I$4,$I27,IF('Sample Calculator'!$BY$18&lt;$J$4,$J27,IF('Sample Calculator'!$BY$18&lt;$K$4,$K27,IF('Sample Calculator'!$BY$18&lt;$L$4,$L27,IF('Sample Calculator'!$BY$18&lt;$M$4,$M27,IF('Sample Calculator'!$BY$18&lt;$N$4,$N27,IF('Sample Calculator'!$BY$18&lt;$O$4,$O27,IF('Sample Calculator'!BY$18&gt;$P$4,$P27,0))))))))))))))))</f>
        <v>61168.644066921028</v>
      </c>
      <c r="F54" s="42">
        <f>IF('Sample Calculator'!$F$6="Individual (Couple)",IF('Sample Calculator'!$CO$18&lt;$B$2,$B21,IF('Sample Calculator'!$CO$18&lt;$C$4,$C21,IF('Sample Calculator'!$CO$18&lt;$D$4,$D21,IF('Sample Calculator'!$CO$18&lt;$E$4,$E21,IF('Sample Calculator'!$CO$18&lt;$F$4,$F21,IF('Sample Calculator'!$CO$18&lt;$G$4,$G21,IF('Sample Calculator'!$CO$18&lt;$H$4,$H21,IF('Sample Calculator'!$CO$18&lt;$I$4,$I21,IF('Sample Calculator'!$CO$18&lt;$J$4,$J21,IF('Sample Calculator'!$CO$18&lt;$K$4,$K21,IF('Sample Calculator'!$CO$18&lt;$L$4,$L21,IF('Sample Calculator'!$CO$18&lt;$M$4,$M21,IF('Sample Calculator'!$CO$18&lt;$N$4,$N21,IF('Sample Calculator'!$CO$18&lt;$O$4,$O21,IF('Sample Calculator'!CO$18&gt;$P$4,$P21,0))))))))))))))),IF('Sample Calculator'!$CO$18&lt;$B$2,$B27,IF('Sample Calculator'!$CO$18&lt;$C$4,$C27,IF('Sample Calculator'!$CO$18&lt;$D$4,$D27,IF('Sample Calculator'!$CO$18&lt;$E$4,$E27,IF('Sample Calculator'!$CO$18&lt;$F$4,$F27,IF('Sample Calculator'!$CO$18&lt;$G$4,$G27,IF('Sample Calculator'!$CO$18&lt;$H$4,$H27,IF('Sample Calculator'!$CO$18&lt;$I$4,$I27,IF('Sample Calculator'!$CO$18&lt;$J$4,$J27,IF('Sample Calculator'!$CO$18&lt;$K$4,$K27,IF('Sample Calculator'!$CO$18&lt;$L$4,$L27,IF('Sample Calculator'!$CO$18&lt;$M$4,$M27,IF('Sample Calculator'!$CO$18&lt;$N$4,$N27,IF('Sample Calculator'!$CO$18&lt;$O$4,$O27,IF('Sample Calculator'!CO$18&gt;$P$4,$P27,0))))))))))))))))</f>
        <v>61168.644066921028</v>
      </c>
      <c r="G54" s="42">
        <f>IF('Sample Calculator'!$F$6="Individual (Couple)",IF('Sample Calculator'!$DE$18&lt;$B$2,$B21,IF('Sample Calculator'!$DE$18&lt;$C$4,$C21,IF('Sample Calculator'!$DE$18&lt;$D$4,$D21,IF('Sample Calculator'!$DE$18&lt;$E$4,$E21,IF('Sample Calculator'!$DE$18&lt;$F$4,$F21,IF('Sample Calculator'!$DE$18&lt;$G$4,$G21,IF('Sample Calculator'!$DE$18&lt;$H$4,$H21,IF('Sample Calculator'!$DE$18&lt;$I$4,$I21,IF('Sample Calculator'!$DE$18&lt;$J$4,$J21,IF('Sample Calculator'!$DE$18&lt;$K$4,$K21,IF('Sample Calculator'!$DE$18&lt;$L$4,$L21,IF('Sample Calculator'!$DE$18&lt;$M$4,$M21,IF('Sample Calculator'!$DE$18&lt;$N$4,$N21,IF('Sample Calculator'!$DE$18&lt;$O$4,$O21,IF('Sample Calculator'!$DE$18&gt;$P$4,$P21,0))))))))))))))),IF('Sample Calculator'!$DE$18&lt;$B$2,$B27,IF('Sample Calculator'!$DE$18&lt;$C$4,$C27,IF('Sample Calculator'!$DE$18&lt;$D$4,$D27,IF('Sample Calculator'!$DE$18&lt;$E$4,$E27,IF('Sample Calculator'!$DE$18&lt;$F$4,$F27,IF('Sample Calculator'!$DE$18&lt;$G$4,$G27,IF('Sample Calculator'!$DE$18&lt;$H$4,$H27,IF('Sample Calculator'!$DE$18&lt;$I$4,$I27,IF('Sample Calculator'!$DE$18&lt;$J$4,$J27,IF('Sample Calculator'!$DE$18&lt;$K$4,$K27,IF('Sample Calculator'!$DE$18&lt;$L$4,$L27,IF('Sample Calculator'!$DE$18&lt;$M$4,$M27,IF('Sample Calculator'!$DE$18&lt;$N$4,$N27,IF('Sample Calculator'!$DE$18&lt;$O$4,$O27,IF('Sample Calculator'!$DE$18&gt;$P$4,$P27,0))))))))))))))))</f>
        <v>61168.644066921028</v>
      </c>
      <c r="J54" s="26">
        <f>IF('Sample Calculator'!$AK$18&lt;$B$2,$B21,IF('Sample Calculator'!$AK$18&lt;$C$4,$C21,IF('Sample Calculator'!$AK$18&lt;$D$4,$D21,IF('Sample Calculator'!$AK$18&lt;$E$4,$E21,IF('Sample Calculator'!$AK$18&lt;$F$4,$F21,IF('Sample Calculator'!$AK$18&lt;$G$4,$G21,IF('Sample Calculator'!$AK$18&lt;$H$4,$H21,IF('Sample Calculator'!$AK$18&lt;$I$4,$I21,IF('Sample Calculator'!$AK$18&lt;$J$4,$J21,IF('Sample Calculator'!$AK$18&lt;$K$4,$K21,IF('Sample Calculator'!$AK$18&lt;$L$4,$L21,IF('Sample Calculator'!$AK$18&lt;$M$4,$M21,IF('Sample Calculator'!$AK$18&lt;$N$4,$N21,IF('Sample Calculator'!$AK$18&lt;$O$4,$O21,IF('Sample Calculator'!$AK$18&gt;$P$4,$P21,0)))))))))))))))</f>
        <v>25600.817626221226</v>
      </c>
      <c r="K54" s="26">
        <f>IF('Sample Calculator'!$AK$18&lt;$B$2,$B21,IF('Sample Calculator'!$AK$18&lt;$C$4,$C21,IF('Sample Calculator'!$AK$18&lt;$D$4,$D21,IF('Sample Calculator'!$AK$18&lt;$E$4,$E21,IF('Sample Calculator'!$AK$18&lt;$F$4,$F21,IF('Sample Calculator'!$AK$18&lt;$G$4,$G21,IF('Sample Calculator'!$AK$18&lt;$H$4,$H21,IF('Sample Calculator'!$AK$18&lt;$I$4,$I21,IF('Sample Calculator'!$AK$18&lt;$J$4,$J21,IF('Sample Calculator'!$AK$18&lt;$K$4,$K21,IF('Sample Calculator'!$AK$18&lt;$L$4,$L21,IF('Sample Calculator'!$AK$18&lt;$M$4,$M21,IF('Sample Calculator'!$AK$18&lt;$N$4,$N21,IF('Sample Calculator'!$AK$18&lt;$O$4,$O21,IF('Sample Calculator'!$AK$18&gt;$P$4,$P21,0)))))))))))))))</f>
        <v>25600.817626221226</v>
      </c>
      <c r="L54" s="26">
        <f>IF('Sample Calculator'!$AK$18&lt;$B$2,$B21,IF('Sample Calculator'!$AK$18&lt;$C$4,$C21,IF('Sample Calculator'!$AK$18&lt;$D$4,$D21,IF('Sample Calculator'!$BQ$18&lt;$E$4,$E21,IF('Sample Calculator'!$BQ$18&lt;$F$4,$F21,IF('Sample Calculator'!$BQ$18&lt;$G$4,$G21,IF('Sample Calculator'!$BQ$18&lt;$H$4,$H21,IF('Sample Calculator'!$BQ$18&lt;$I$4,$I21,IF('Sample Calculator'!$BQ$18&lt;$J$4,$J21,IF('Sample Calculator'!$BQ$18&lt;$K$4,$K21,IF('Sample Calculator'!$BQ$18&lt;$L$4,$L21,IF('Sample Calculator'!$BQ$18&lt;$M$4,$M21,IF('Sample Calculator'!$BQ$18&lt;$N$4,$N21,IF('Sample Calculator'!$BQ$18&lt;$O$4,$O21,IF('Sample Calculator'!$BQ$18&gt;$P$4,$P21,0)))))))))))))))</f>
        <v>25600.817626221226</v>
      </c>
      <c r="M54" s="26">
        <f>IF('Sample Calculator'!$CG$18&lt;$B$2,$B21,IF('Sample Calculator'!$CG$18&lt;$C$4,$C21,IF('Sample Calculator'!$CG$18&lt;$D$4,$D21,IF('Sample Calculator'!$CG$18&lt;$E$4,$E21,IF('Sample Calculator'!$CG$18&lt;$F$4,$F21,IF('Sample Calculator'!$CG$18&lt;$G$4,$G21,IF('Sample Calculator'!$CG$18&lt;$H$4,$H21,IF('Sample Calculator'!$CG$18&lt;$I$4,$I21,IF('Sample Calculator'!$CG$18&lt;$J$4,$J21,IF('Sample Calculator'!$CG$18&lt;$K$4,$K21,IF('Sample Calculator'!$CG$18&lt;$L$4,$L21,IF('Sample Calculator'!$CG$18&lt;$M$4,$M21,IF('Sample Calculator'!$CG$18&lt;$N$4,$N21,IF('Sample Calculator'!$CG$18&lt;$O$4,$O21,IF('Sample Calculator'!$CG$18&gt;$P$4,$P21,0)))))))))))))))</f>
        <v>25600.817626221226</v>
      </c>
      <c r="N54" s="26">
        <f>IF('Sample Calculator'!$CW$18&lt;$B$2,$B21,IF('Sample Calculator'!$CW$18&lt;$C$4,$C21,IF('Sample Calculator'!$CW$18&lt;$D$4,$D21,IF('Sample Calculator'!$CW$18&lt;$E$4,$E21,IF('Sample Calculator'!$CW$18&lt;$F$4,$F21,IF('Sample Calculator'!$CW$18&lt;$G$4,$G21,IF('Sample Calculator'!$CW$18&lt;$H$4,$H21,IF('Sample Calculator'!$CW$18&lt;$I$4,$I21,IF('Sample Calculator'!$CW$18&lt;$J$4,$J21,IF('Sample Calculator'!$CW$18&lt;$K$4,$K21,IF('Sample Calculator'!$CW$18&lt;$L$4,$L21,IF('Sample Calculator'!$CW$18&lt;$M$4,$M21,IF('Sample Calculator'!$CW$18&lt;$N$4,$N21,IF('Sample Calculator'!$CW$18&lt;$O$4,$O21,IF('Sample Calculator'!$CW$18&gt;$P$4,$P21,0)))))))))))))))</f>
        <v>25600.817626221226</v>
      </c>
      <c r="O54" s="26">
        <f>IF('Sample Calculator'!$DM$18&lt;$B$2,$B21,IF('Sample Calculator'!$DM$18&lt;$C$4,$C21,IF('Sample Calculator'!$DM$18&lt;$D$4,$D21,IF('Sample Calculator'!$DM$18&lt;$E$4,$E21,IF('Sample Calculator'!$DM$18&lt;$F$4,$F21,IF('Sample Calculator'!$DM$18&lt;$G$4,$G21,IF('Sample Calculator'!$DM$18&lt;$H$4,$H21,IF('Sample Calculator'!$DM$18&lt;$I$4,$I21,IF('Sample Calculator'!$DM$18&lt;$J$4,$J21,IF('Sample Calculator'!$DM$18&lt;$K$4,$K21,IF('Sample Calculator'!$DM$18&lt;$L$4,$L21,IF('Sample Calculator'!$DM$18&lt;$M$4,$M21,IF('Sample Calculator'!$DM$18&lt;$N$4,$N21,IF('Sample Calculator'!$DM$18&lt;$O$4,$O21,IF('Sample Calculator'!$DM$18&gt;$P$4,$P21,0)))))))))))))))</f>
        <v>25600.817626221226</v>
      </c>
    </row>
    <row r="55" spans="1:15" x14ac:dyDescent="0.3">
      <c r="B55" s="26">
        <f>IF('Sample Calculator'!$F$6="Individual (Couple)",IF('Sample Calculator'!$AC$18&lt;$B$2,$B22,IF('Sample Calculator'!$AC$18&lt;$C$4,$C22,IF('Sample Calculator'!$AC$18&lt;$D$4,$D22,IF('Sample Calculator'!$AC$18&lt;$E$4,$E22,IF('Sample Calculator'!$AC$18&lt;$F$4,$F22,IF('Sample Calculator'!$AC$18&lt;$G$4,$G22,IF('Sample Calculator'!$AC$18&lt;$H$4,$H22,IF('Sample Calculator'!$AC$18&lt;$I$4,$I22,IF('Sample Calculator'!$AC$18&lt;$J$4,$J22,IF('Sample Calculator'!$AC$18&lt;$K$4,$K22,IF('Sample Calculator'!$AC$18&lt;$L$4,$L22,IF('Sample Calculator'!$AC$18&lt;$M$4,$M22,IF('Sample Calculator'!$AC$18&lt;$N$4,$N22,IF('Sample Calculator'!$AC$18&lt;$O$4,$O22,IF('Sample Calculator'!$AC$18&gt;$P$4,$P22,0))))))))))))))),IF('Sample Calculator'!$AC$18&lt;$B$2,$B28,IF('Sample Calculator'!$AC$18&lt;$C$4,$C28,IF('Sample Calculator'!$AC$18&lt;$D$4,$D28,IF('Sample Calculator'!$AC$18&lt;$E$4,$E28,IF('Sample Calculator'!$AC$18&lt;$F$4,$F28,IF('Sample Calculator'!$AC$18&lt;$G$4,$G28,IF('Sample Calculator'!$AC$18&lt;$H$4,$H28,IF('Sample Calculator'!$AC$18&lt;$I$4,$I28,IF('Sample Calculator'!$AC$18&lt;$J$4,$J28,IF('Sample Calculator'!$AC$18&lt;$K$4,$K28,IF('Sample Calculator'!$AC$18&lt;$L$4,$L28,IF('Sample Calculator'!$AC$18&lt;$M$4,$M28,IF('Sample Calculator'!$AC$18&lt;$N$4,$N28,IF('Sample Calculator'!$AC$18&lt;$O$4,$O28,IF('Sample Calculator'!$AC$18&gt;$P$4,$P28,0))))))))))))))))</f>
        <v>64592.488523905136</v>
      </c>
      <c r="C55" s="42">
        <f>IF('Sample Calculator'!$F$6="Individual (Couple)",IF('Sample Calculator'!$AS$18&lt;$B$2,$B22,IF('Sample Calculator'!$AS$18&lt;$C$4,$C22,IF('Sample Calculator'!$AS$18&lt;$D$4,$D22,IF('Sample Calculator'!$AS$18&lt;$E$4,$E22,IF('Sample Calculator'!$AS$18&lt;$F$4,$F22,IF('Sample Calculator'!$AS$18&lt;$G$4,$G22,IF('Sample Calculator'!$AS$18&lt;$H$4,$H22,IF('Sample Calculator'!$AS$18&lt;$I$4,$I22,IF('Sample Calculator'!$AS$18&lt;$J$4,$J22,IF('Sample Calculator'!$AS$18&lt;$K$4,$K22,IF('Sample Calculator'!$AS$18&lt;$L$4,$L22,IF('Sample Calculator'!$AS$18&lt;$M$4,$M22,IF('Sample Calculator'!$AS$18&lt;$N$4,$N22,IF('Sample Calculator'!$AS$18&lt;$O$4,$O22,IF('Sample Calculator'!$AS$18&gt;$P$4,$P22,0))))))))))))))),IF('Sample Calculator'!$AS$18&lt;$B$2,$B28,IF('Sample Calculator'!$AS$18&lt;$C$4,$C28,IF('Sample Calculator'!$AS$18&lt;$D$4,$D28,IF('Sample Calculator'!$AS$18&lt;$E$4,$E28,IF('Sample Calculator'!$AS$18&lt;$F$4,$F28,IF('Sample Calculator'!$AS$18&lt;$G$4,$G28,IF('Sample Calculator'!$AS$18&lt;$H$4,$H28,IF('Sample Calculator'!$AS$18&lt;$I$4,$I28,IF('Sample Calculator'!$AS$18&lt;$J$4,$J28,IF('Sample Calculator'!$AS$18&lt;$K$4,$K28,IF('Sample Calculator'!$AS$18&lt;$L$4,$L28,IF('Sample Calculator'!$AS$18&lt;$M$4,$M28,IF('Sample Calculator'!$AS$18&lt;$N$4,$N28,IF('Sample Calculator'!$AS$18&lt;$O$4,$O28,IF('Sample Calculator'!$AS$18&gt;$P$4,$P28,0))))))))))))))))</f>
        <v>64592.488523905136</v>
      </c>
      <c r="D55" s="42">
        <f>IF('Sample Calculator'!$F$6="Individual (Couple)",IF('Sample Calculator'!$BI$18&lt;$B$2,$B22,IF('Sample Calculator'!$BI$18&lt;$C$4,$C22,IF('Sample Calculator'!$BI$18&lt;$D$4,$D22,IF('Sample Calculator'!$BI$18&lt;$E$4,$E22,IF('Sample Calculator'!$BI$18&lt;$F$4,$F22,IF('Sample Calculator'!$BI$18&lt;$G$4,$G22,IF('Sample Calculator'!$BI$18&lt;$H$4,$H22,IF('Sample Calculator'!$BI$18&lt;$I$4,$I22,IF('Sample Calculator'!$BI$18&lt;$J$4,$J22,IF('Sample Calculator'!$BI$18&lt;$K$4,$K22,IF('Sample Calculator'!$BI$18&lt;$L$4,$L22,IF('Sample Calculator'!$BI$18&lt;$M$4,$M22,IF('Sample Calculator'!$BI$18&lt;$N$4,$N22,IF('Sample Calculator'!$BI$18&lt;$O$4,$O22,IF('Sample Calculator'!$BI$18&gt;$P$4,$P22,0))))))))))))))),IF('Sample Calculator'!$BI$18&lt;$B$2,$B28,IF('Sample Calculator'!$BI$18&lt;$C$4,$C28,IF('Sample Calculator'!$BI$18&lt;$D$4,$D28,IF('Sample Calculator'!$BI$18&lt;$E$4,$E28,IF('Sample Calculator'!$BI$18&lt;$F$4,$F28,IF('Sample Calculator'!$BI$18&lt;$G$4,$G28,IF('Sample Calculator'!$BI$18&lt;$H$4,$H28,IF('Sample Calculator'!$BI$18&lt;$I$4,$I28,IF('Sample Calculator'!$BI$18&lt;$J$4,$J28,IF('Sample Calculator'!$BI$18&lt;$K$4,$K28,IF('Sample Calculator'!$BI$18&lt;$L$4,$L28,IF('Sample Calculator'!$BI$18&lt;$M$4,$M28,IF('Sample Calculator'!$BI$18&lt;$N$4,$N28,IF('Sample Calculator'!$BI$18&lt;$O$4,$O28,IF('Sample Calculator'!$BI$18&gt;$P$4,$P28,0))))))))))))))))</f>
        <v>64592.488523905136</v>
      </c>
      <c r="E55" s="42">
        <f>IF('Sample Calculator'!$F$6="Individual (Couple)",IF('Sample Calculator'!$BY$18&lt;$B$2,$B22,IF('Sample Calculator'!$BY$18&lt;$C$4,$C22,IF('Sample Calculator'!$BY$18&lt;$D$4,$D22,IF('Sample Calculator'!$BY$18&lt;$E$4,$E22,IF('Sample Calculator'!$BY$18&lt;$F$4,$F22,IF('Sample Calculator'!$BY$18&lt;$G$4,$G22,IF('Sample Calculator'!$BY$18&lt;$H$4,$H22,IF('Sample Calculator'!$BY$18&lt;$I$4,$I22,IF('Sample Calculator'!$BY$18&lt;$J$4,$J22,IF('Sample Calculator'!$BY$18&lt;$K$4,$K22,IF('Sample Calculator'!$BY$18&lt;$L$4,$L22,IF('Sample Calculator'!$BY$18&lt;$M$4,$M22,IF('Sample Calculator'!$BY$18&lt;$N$4,$N22,IF('Sample Calculator'!$BY$18&lt;$O$4,$O22,IF('Sample Calculator'!BY$18&gt;$P$4,$P22,0))))))))))))))),IF('Sample Calculator'!$BY$18&lt;$B$2,$B28,IF('Sample Calculator'!$BY$18&lt;$C$4,$C28,IF('Sample Calculator'!$BY$18&lt;$D$4,$D28,IF('Sample Calculator'!$BY$18&lt;$E$4,$E28,IF('Sample Calculator'!$BY$18&lt;$F$4,$F28,IF('Sample Calculator'!$BY$18&lt;$G$4,$G28,IF('Sample Calculator'!$BY$18&lt;$H$4,$H28,IF('Sample Calculator'!$BY$18&lt;$I$4,$I28,IF('Sample Calculator'!$BY$18&lt;$J$4,$J28,IF('Sample Calculator'!$BY$18&lt;$K$4,$K28,IF('Sample Calculator'!$BY$18&lt;$L$4,$L28,IF('Sample Calculator'!$BY$18&lt;$M$4,$M28,IF('Sample Calculator'!$BY$18&lt;$N$4,$N28,IF('Sample Calculator'!$BY$18&lt;$O$4,$O28,IF('Sample Calculator'!BY$18&gt;$P$4,$P28,0))))))))))))))))</f>
        <v>64592.488523905136</v>
      </c>
      <c r="F55" s="42">
        <f>IF('Sample Calculator'!$F$6="Individual (Couple)",IF('Sample Calculator'!$CO$18&lt;$B$2,$B22,IF('Sample Calculator'!$CO$18&lt;$C$4,$C22,IF('Sample Calculator'!$CO$18&lt;$D$4,$D22,IF('Sample Calculator'!$CO$18&lt;$E$4,$E22,IF('Sample Calculator'!$CO$18&lt;$F$4,$F22,IF('Sample Calculator'!$CO$18&lt;$G$4,$G22,IF('Sample Calculator'!$CO$18&lt;$H$4,$H22,IF('Sample Calculator'!$CO$18&lt;$I$4,$I22,IF('Sample Calculator'!$CO$18&lt;$J$4,$J22,IF('Sample Calculator'!$CO$18&lt;$K$4,$K22,IF('Sample Calculator'!$CO$18&lt;$L$4,$L22,IF('Sample Calculator'!$CO$18&lt;$M$4,$M22,IF('Sample Calculator'!$CO$18&lt;$N$4,$N22,IF('Sample Calculator'!$CO$18&lt;$O$4,$O22,IF('Sample Calculator'!CO$18&gt;$P$4,$P22,0))))))))))))))),IF('Sample Calculator'!$CO$18&lt;$B$2,$B28,IF('Sample Calculator'!$CO$18&lt;$C$4,$C28,IF('Sample Calculator'!$CO$18&lt;$D$4,$D28,IF('Sample Calculator'!$CO$18&lt;$E$4,$E28,IF('Sample Calculator'!$CO$18&lt;$F$4,$F28,IF('Sample Calculator'!$CO$18&lt;$G$4,$G28,IF('Sample Calculator'!$CO$18&lt;$H$4,$H28,IF('Sample Calculator'!$CO$18&lt;$I$4,$I28,IF('Sample Calculator'!$CO$18&lt;$J$4,$J28,IF('Sample Calculator'!$CO$18&lt;$K$4,$K28,IF('Sample Calculator'!$CO$18&lt;$L$4,$L28,IF('Sample Calculator'!$CO$18&lt;$M$4,$M28,IF('Sample Calculator'!$CO$18&lt;$N$4,$N28,IF('Sample Calculator'!$CO$18&lt;$O$4,$O28,IF('Sample Calculator'!CO$18&gt;$P$4,$P28,0))))))))))))))))</f>
        <v>64592.488523905136</v>
      </c>
      <c r="G55" s="42">
        <f>IF('Sample Calculator'!$F$6="Individual (Couple)",IF('Sample Calculator'!$DE$18&lt;$B$2,$B22,IF('Sample Calculator'!$DE$18&lt;$C$4,$C22,IF('Sample Calculator'!$DE$18&lt;$D$4,$D22,IF('Sample Calculator'!$DE$18&lt;$E$4,$E22,IF('Sample Calculator'!$DE$18&lt;$F$4,$F22,IF('Sample Calculator'!$DE$18&lt;$G$4,$G22,IF('Sample Calculator'!$DE$18&lt;$H$4,$H22,IF('Sample Calculator'!$DE$18&lt;$I$4,$I22,IF('Sample Calculator'!$DE$18&lt;$J$4,$J22,IF('Sample Calculator'!$DE$18&lt;$K$4,$K22,IF('Sample Calculator'!$DE$18&lt;$L$4,$L22,IF('Sample Calculator'!$DE$18&lt;$M$4,$M22,IF('Sample Calculator'!$DE$18&lt;$N$4,$N22,IF('Sample Calculator'!$DE$18&lt;$O$4,$O22,IF('Sample Calculator'!$DE$18&gt;$P$4,$P22,0))))))))))))))),IF('Sample Calculator'!$DE$18&lt;$B$2,$B28,IF('Sample Calculator'!$DE$18&lt;$C$4,$C28,IF('Sample Calculator'!$DE$18&lt;$D$4,$D28,IF('Sample Calculator'!$DE$18&lt;$E$4,$E28,IF('Sample Calculator'!$DE$18&lt;$F$4,$F28,IF('Sample Calculator'!$DE$18&lt;$G$4,$G28,IF('Sample Calculator'!$DE$18&lt;$H$4,$H28,IF('Sample Calculator'!$DE$18&lt;$I$4,$I28,IF('Sample Calculator'!$DE$18&lt;$J$4,$J28,IF('Sample Calculator'!$DE$18&lt;$K$4,$K28,IF('Sample Calculator'!$DE$18&lt;$L$4,$L28,IF('Sample Calculator'!$DE$18&lt;$M$4,$M28,IF('Sample Calculator'!$DE$18&lt;$N$4,$N28,IF('Sample Calculator'!$DE$18&lt;$O$4,$O28,IF('Sample Calculator'!$DE$18&gt;$P$4,$P28,0))))))))))))))))</f>
        <v>64592.488523905136</v>
      </c>
      <c r="J55" s="26">
        <f>IF('Sample Calculator'!$AK$18&lt;$B$2,$B22,IF('Sample Calculator'!$AK$18&lt;$C$4,$C22,IF('Sample Calculator'!$AK$18&lt;$D$4,$D22,IF('Sample Calculator'!$AK$18&lt;$E$4,$E22,IF('Sample Calculator'!$AK$18&lt;$F$4,$F22,IF('Sample Calculator'!$AK$18&lt;$G$4,$G22,IF('Sample Calculator'!$AK$18&lt;$H$4,$H22,IF('Sample Calculator'!$AK$18&lt;$I$4,$I22,IF('Sample Calculator'!$AK$18&lt;$J$4,$J22,IF('Sample Calculator'!$AK$18&lt;$K$4,$K22,IF('Sample Calculator'!$AK$18&lt;$L$4,$L22,IF('Sample Calculator'!$AK$18&lt;$M$4,$M22,IF('Sample Calculator'!$AK$18&lt;$N$4,$N22,IF('Sample Calculator'!$AK$18&lt;$O$4,$O22,IF('Sample Calculator'!$AK$18&gt;$P$4,$P22,0)))))))))))))))</f>
        <v>28762.495044740321</v>
      </c>
      <c r="K55" s="26">
        <f>IF('Sample Calculator'!$AK$18&lt;$B$2,$B22,IF('Sample Calculator'!$AK$18&lt;$C$4,$C22,IF('Sample Calculator'!$AK$18&lt;$D$4,$D22,IF('Sample Calculator'!$AK$18&lt;$E$4,$E22,IF('Sample Calculator'!$AK$18&lt;$F$4,$F22,IF('Sample Calculator'!$AK$18&lt;$G$4,$G22,IF('Sample Calculator'!$AK$18&lt;$H$4,$H22,IF('Sample Calculator'!$AK$18&lt;$I$4,$I22,IF('Sample Calculator'!$AK$18&lt;$J$4,$J22,IF('Sample Calculator'!$AK$18&lt;$K$4,$K22,IF('Sample Calculator'!$AK$18&lt;$L$4,$L22,IF('Sample Calculator'!$AK$18&lt;$M$4,$M22,IF('Sample Calculator'!$AK$18&lt;$N$4,$N22,IF('Sample Calculator'!$AK$18&lt;$O$4,$O22,IF('Sample Calculator'!$AK$18&gt;$P$4,$P22,0)))))))))))))))</f>
        <v>28762.495044740321</v>
      </c>
      <c r="L55" s="26">
        <f>IF('Sample Calculator'!$AK$18&lt;$B$2,$B22,IF('Sample Calculator'!$AK$18&lt;$C$4,$C22,IF('Sample Calculator'!$AK$18&lt;$D$4,$D22,IF('Sample Calculator'!$BQ$18&lt;$E$4,$E22,IF('Sample Calculator'!$BQ$18&lt;$F$4,$F22,IF('Sample Calculator'!$BQ$18&lt;$G$4,$G22,IF('Sample Calculator'!$BQ$18&lt;$H$4,$H22,IF('Sample Calculator'!$BQ$18&lt;$I$4,$I22,IF('Sample Calculator'!$BQ$18&lt;$J$4,$J22,IF('Sample Calculator'!$BQ$18&lt;$K$4,$K22,IF('Sample Calculator'!$BQ$18&lt;$L$4,$L22,IF('Sample Calculator'!$BQ$18&lt;$M$4,$M22,IF('Sample Calculator'!$BQ$18&lt;$N$4,$N22,IF('Sample Calculator'!$BQ$18&lt;$O$4,$O22,IF('Sample Calculator'!$BQ$18&gt;$P$4,$P22,0)))))))))))))))</f>
        <v>28762.495044740321</v>
      </c>
      <c r="M55" s="26">
        <f>IF('Sample Calculator'!$CG$18&lt;$B$2,$B22,IF('Sample Calculator'!$CG$18&lt;$C$4,$C22,IF('Sample Calculator'!$CG$18&lt;$D$4,$D22,IF('Sample Calculator'!$CG$18&lt;$E$4,$E22,IF('Sample Calculator'!$CG$18&lt;$F$4,$F22,IF('Sample Calculator'!$CG$18&lt;$G$4,$G22,IF('Sample Calculator'!$CG$18&lt;$H$4,$H22,IF('Sample Calculator'!$CG$18&lt;$I$4,$I22,IF('Sample Calculator'!$CG$18&lt;$J$4,$J22,IF('Sample Calculator'!$CG$18&lt;$K$4,$K22,IF('Sample Calculator'!$CG$18&lt;$L$4,$L22,IF('Sample Calculator'!$CG$18&lt;$M$4,$M22,IF('Sample Calculator'!$CG$18&lt;$N$4,$N22,IF('Sample Calculator'!$CG$18&lt;$O$4,$O22,IF('Sample Calculator'!$CG$18&gt;$P$4,$P22,0)))))))))))))))</f>
        <v>28762.495044740321</v>
      </c>
      <c r="N55" s="26">
        <f>IF('Sample Calculator'!$CW$18&lt;$B$2,$B22,IF('Sample Calculator'!$CW$18&lt;$C$4,$C22,IF('Sample Calculator'!$CW$18&lt;$D$4,$D22,IF('Sample Calculator'!$CW$18&lt;$E$4,$E22,IF('Sample Calculator'!$CW$18&lt;$F$4,$F22,IF('Sample Calculator'!$CW$18&lt;$G$4,$G22,IF('Sample Calculator'!$CW$18&lt;$H$4,$H22,IF('Sample Calculator'!$CW$18&lt;$I$4,$I22,IF('Sample Calculator'!$CW$18&lt;$J$4,$J22,IF('Sample Calculator'!$CW$18&lt;$K$4,$K22,IF('Sample Calculator'!$CW$18&lt;$L$4,$L22,IF('Sample Calculator'!$CW$18&lt;$M$4,$M22,IF('Sample Calculator'!$CW$18&lt;$N$4,$N22,IF('Sample Calculator'!$CW$18&lt;$O$4,$O22,IF('Sample Calculator'!$CW$18&gt;$P$4,$P22,0)))))))))))))))</f>
        <v>28762.495044740321</v>
      </c>
      <c r="O55" s="26">
        <f>IF('Sample Calculator'!$DM$18&lt;$B$2,$B22,IF('Sample Calculator'!$DM$18&lt;$C$4,$C22,IF('Sample Calculator'!$DM$18&lt;$D$4,$D22,IF('Sample Calculator'!$DM$18&lt;$E$4,$E22,IF('Sample Calculator'!$DM$18&lt;$F$4,$F22,IF('Sample Calculator'!$DM$18&lt;$G$4,$G22,IF('Sample Calculator'!$DM$18&lt;$H$4,$H22,IF('Sample Calculator'!$DM$18&lt;$I$4,$I22,IF('Sample Calculator'!$DM$18&lt;$J$4,$J22,IF('Sample Calculator'!$DM$18&lt;$K$4,$K22,IF('Sample Calculator'!$DM$18&lt;$L$4,$L22,IF('Sample Calculator'!$DM$18&lt;$M$4,$M22,IF('Sample Calculator'!$DM$18&lt;$N$4,$N22,IF('Sample Calculator'!$DM$18&lt;$O$4,$O22,IF('Sample Calculator'!$DM$18&gt;$P$4,$P22,0)))))))))))))))</f>
        <v>28762.495044740321</v>
      </c>
    </row>
    <row r="56" spans="1:15" x14ac:dyDescent="0.3">
      <c r="B56" s="42">
        <f>IF('Sample Calculator'!$F$6="Individual (Couple)",IF('Sample Calculator'!$AC$18&lt;$B$2,$B23,IF('Sample Calculator'!$AC$18&lt;$C$4,$C23,IF('Sample Calculator'!$AC$18&lt;$D$4,$D23,IF('Sample Calculator'!$AC$18&lt;$E$4,$E23,IF('Sample Calculator'!$AC$18&lt;$F$4,$F23,IF('Sample Calculator'!$AC$18&lt;$G$4,$G23,IF('Sample Calculator'!$AC$18&lt;$H$4,$H23,IF('Sample Calculator'!$AC$18&lt;$I$4,$I23,IF('Sample Calculator'!$AC$18&lt;$J$4,$J23,IF('Sample Calculator'!$AC$18&lt;$K$4,$K23,IF('Sample Calculator'!$AC$18&lt;$L$4,$L23,IF('Sample Calculator'!$AC$18&lt;$M$4,$M2,IF('Sample Calculator'!$AC$18&lt;$N$4,$N23,IF('Sample Calculator'!$AC$18&lt;$O$4,$O23,IF('Sample Calculator'!$AC$18&gt;$P$4,$P23,0))))))))))))))),IF('Sample Calculator'!$AC$18&lt;$B$2,$B29,IF('Sample Calculator'!$AC$18&lt;$C$4,$C29,IF('Sample Calculator'!$AC$18&lt;$D$4,$D29,IF('Sample Calculator'!$AC$18&lt;$E$4,$E29,IF('Sample Calculator'!$AC$18&lt;$F$4,$F29,IF('Sample Calculator'!$AC$18&lt;$G$4,$G29,IF('Sample Calculator'!$AC$18&lt;$H$4,$H29,IF('Sample Calculator'!$AC$18&lt;$I$4,$I29,IF('Sample Calculator'!$AC$18&lt;$J$4,$J29,IF('Sample Calculator'!$AC$18&lt;$K$4,$K29,IF('Sample Calculator'!$AC$18&lt;$L$4,$L29,IF('Sample Calculator'!$AC$18&lt;$M$4,$M29,IF('Sample Calculator'!$AC$18&lt;$N$4,$N29,IF('Sample Calculator'!$AC$18&lt;$O$4,$O29,IF('Sample Calculator'!$AC$18&gt;$P$4,$P29,0))))))))))))))))</f>
        <v>67294.948618749564</v>
      </c>
      <c r="C56" s="42">
        <f>IF('Sample Calculator'!$F$6="Individual (Couple)",IF('Sample Calculator'!$AS$18&lt;$B$2,$B23,IF('Sample Calculator'!$AS$18&lt;$C$4,$C23,IF('Sample Calculator'!$AS$18&lt;$D$4,$D23,IF('Sample Calculator'!$AS$18&lt;$E$4,$E23,IF('Sample Calculator'!$AS$18&lt;$F$4,$F23,IF('Sample Calculator'!$AS$18&lt;$G$4,$G23,IF('Sample Calculator'!$AS$18&lt;$H$4,$H23,IF('Sample Calculator'!$AS$18&lt;$I$4,$I23,IF('Sample Calculator'!$AS$18&lt;$J$4,$J23,IF('Sample Calculator'!$AS$18&lt;$K$4,$K23,IF('Sample Calculator'!$AS$18&lt;$L$4,$L23,IF('Sample Calculator'!$AS$18&lt;$M$4,$M23,IF('Sample Calculator'!$AS$18&lt;$N$4,$N23,IF('Sample Calculator'!$AS$18&lt;$O$4,$O23,IF('Sample Calculator'!$AS$18&gt;$P$4,$P23,0))))))))))))))),IF('Sample Calculator'!$AS$18&lt;$B$2,$B29,IF('Sample Calculator'!$AS$18&lt;$C$4,$C29,IF('Sample Calculator'!$AS$18&lt;$D$4,$D29,IF('Sample Calculator'!$AS$18&lt;$E$4,$E29,IF('Sample Calculator'!$AS$18&lt;$F$4,$F29,IF('Sample Calculator'!$AS$18&lt;$G$4,$G29,IF('Sample Calculator'!$AS$18&lt;$H$4,$H29,IF('Sample Calculator'!$AS$18&lt;$I$4,$I29,IF('Sample Calculator'!$AS$18&lt;$J$4,$J29,IF('Sample Calculator'!$AS$18&lt;$K$4,$K29,IF('Sample Calculator'!$AS$18&lt;$L$4,$L29,IF('Sample Calculator'!$AS$18&lt;$M$4,$M29,IF('Sample Calculator'!$AS$18&lt;$N$4,$N29,IF('Sample Calculator'!$AS$18&lt;$O$4,$O29,IF('Sample Calculator'!$AS$18&gt;$P$4,$P29,0))))))))))))))))</f>
        <v>67294.948618749564</v>
      </c>
      <c r="D56" s="42">
        <f>IF('Sample Calculator'!$F$6="Individual (Couple)",IF('Sample Calculator'!$BI$18&lt;$B$2,$B23,IF('Sample Calculator'!$BI$18&lt;$C$4,$C23,IF('Sample Calculator'!$BI$18&lt;$D$4,$D23,IF('Sample Calculator'!$BI$18&lt;$E$4,$E23,IF('Sample Calculator'!$BI$18&lt;$F$4,$F23,IF('Sample Calculator'!$BI$18&lt;$G$4,$G23,IF('Sample Calculator'!$BI$18&lt;$H$4,$H23,IF('Sample Calculator'!$BI$18&lt;$I$4,$I23,IF('Sample Calculator'!$BI$18&lt;$J$4,$J23,IF('Sample Calculator'!$BI$18&lt;$K$4,$K23,IF('Sample Calculator'!$BI$18&lt;$L$4,$L23,IF('Sample Calculator'!$BI$18&lt;$M$4,$M23,IF('Sample Calculator'!$BI$18&lt;$N$4,$N23,IF('Sample Calculator'!$BI$18&lt;$O$4,$O23,IF('Sample Calculator'!$BI$18&gt;$P$4,$P23,0))))))))))))))),IF('Sample Calculator'!$BI$18&lt;$B$2,$B29,IF('Sample Calculator'!$BI$18&lt;$C$4,$C29,IF('Sample Calculator'!$BI$18&lt;$D$4,$D29,IF('Sample Calculator'!$BI$18&lt;$E$4,$E29,IF('Sample Calculator'!$BI$18&lt;$F$4,$F29,IF('Sample Calculator'!$BI$18&lt;$G$4,$G29,IF('Sample Calculator'!$BI$18&lt;$H$4,$H29,IF('Sample Calculator'!$BI$18&lt;$I$4,$I29,IF('Sample Calculator'!$BI$18&lt;$J$4,$J29,IF('Sample Calculator'!$BI$18&lt;$K$4,$K29,IF('Sample Calculator'!$BI$18&lt;$L$4,$L29,IF('Sample Calculator'!$BI$18&lt;$M$4,$M29,IF('Sample Calculator'!$BI$18&lt;$N$4,$N29,IF('Sample Calculator'!$BI$18&lt;$O$4,$O29,IF('Sample Calculator'!$BI$18&gt;$P$4,$P29,0))))))))))))))))</f>
        <v>67294.948618749564</v>
      </c>
      <c r="E56" s="42">
        <f>IF('Sample Calculator'!$F$6="Individual (Couple)",IF('Sample Calculator'!$BY$18&lt;$B$2,$B23,IF('Sample Calculator'!$BY$18&lt;$C$4,$C23,IF('Sample Calculator'!$BY$18&lt;$D$4,$D23,IF('Sample Calculator'!$BY$18&lt;$E$4,$E23,IF('Sample Calculator'!$BY$18&lt;$F$4,$F23,IF('Sample Calculator'!$BY$18&lt;$G$4,$G23,IF('Sample Calculator'!$BY$18&lt;$H$4,$H23,IF('Sample Calculator'!$BY$18&lt;$I$4,$I23,IF('Sample Calculator'!$BY$18&lt;$J$4,$J23,IF('Sample Calculator'!$BY$18&lt;$K$4,$K23,IF('Sample Calculator'!$BY$18&lt;$L$4,$L23,IF('Sample Calculator'!$BY$18&lt;$M$4,$M23,IF('Sample Calculator'!$BY$18&lt;$N$4,$N23,IF('Sample Calculator'!$BY$18&lt;$O$4,$O23,IF('Sample Calculator'!BY$18&gt;$P$4,$P23,0))))))))))))))),IF('Sample Calculator'!$BY$18&lt;$B$2,$B29,IF('Sample Calculator'!$BY$18&lt;$C$4,$C29,IF('Sample Calculator'!$BY$18&lt;$D$4,$D29,IF('Sample Calculator'!$BY$18&lt;$E$4,$E29,IF('Sample Calculator'!$BY$18&lt;$F$4,$F29,IF('Sample Calculator'!$BY$18&lt;$G$4,$G29,IF('Sample Calculator'!$BY$18&lt;$H$4,$H29,IF('Sample Calculator'!$BY$18&lt;$I$4,$I29,IF('Sample Calculator'!$BY$18&lt;$J$4,$J29,IF('Sample Calculator'!$BY$18&lt;$K$4,$K29,IF('Sample Calculator'!$BY$18&lt;$L$4,$L29,IF('Sample Calculator'!$BY$18&lt;$M$4,$M29,IF('Sample Calculator'!$BY$18&lt;$N$4,$N29,IF('Sample Calculator'!$BY$18&lt;$O$4,$O29,IF('Sample Calculator'!BY$18&gt;$P$4,$P29,0))))))))))))))))</f>
        <v>67294.948618749564</v>
      </c>
      <c r="F56" s="42">
        <f>IF('Sample Calculator'!$F$6="Individual (Couple)",IF('Sample Calculator'!$CO$18&lt;$B$2,$B23,IF('Sample Calculator'!$CO$18&lt;$C$4,$C23,IF('Sample Calculator'!$CO$18&lt;$D$4,$D23,IF('Sample Calculator'!$CO$18&lt;$E$4,$E23,IF('Sample Calculator'!$CO$18&lt;$F$4,$F23,IF('Sample Calculator'!$CO$18&lt;$G$4,$G23,IF('Sample Calculator'!$CO$18&lt;$H$4,$H23,IF('Sample Calculator'!$CO$18&lt;$I$4,$I23,IF('Sample Calculator'!$CO$18&lt;$J$4,$J23,IF('Sample Calculator'!$CO$18&lt;$K$4,$K23,IF('Sample Calculator'!$CO$18&lt;$L$4,$L23,IF('Sample Calculator'!$CO$18&lt;$M$4,$M23,IF('Sample Calculator'!$CO$18&lt;$N$4,$N23,IF('Sample Calculator'!$CO$18&lt;$O$4,$O23,IF('Sample Calculator'!CO$18&gt;$P$4,$P23,0))))))))))))))),IF('Sample Calculator'!$CO$18&lt;$B$2,$B29,IF('Sample Calculator'!$CO$18&lt;$C$4,$C29,IF('Sample Calculator'!$CO$18&lt;$D$4,$D29,IF('Sample Calculator'!$CO$18&lt;$E$4,$E29,IF('Sample Calculator'!$CO$18&lt;$F$4,$F29,IF('Sample Calculator'!$CO$18&lt;$G$4,$G29,IF('Sample Calculator'!$CO$18&lt;$H$4,$H29,IF('Sample Calculator'!$CO$18&lt;$I$4,$I29,IF('Sample Calculator'!$CO$18&lt;$J$4,$J29,IF('Sample Calculator'!$CO$18&lt;$K$4,$K29,IF('Sample Calculator'!$CO$18&lt;$L$4,$L29,IF('Sample Calculator'!$CO$18&lt;$M$4,$M29,IF('Sample Calculator'!$CO$18&lt;$N$4,$N29,IF('Sample Calculator'!$CO$18&lt;$O$4,$O29,IF('Sample Calculator'!CO$18&gt;$P$4,$P29,0))))))))))))))))</f>
        <v>67294.948618749564</v>
      </c>
      <c r="G56" s="42">
        <f>IF('Sample Calculator'!$F$6="Individual (Couple)",IF('Sample Calculator'!$DE$18&lt;$B$2,$B23,IF('Sample Calculator'!$DE$18&lt;$C$4,$C23,IF('Sample Calculator'!$DE$18&lt;$D$4,$D23,IF('Sample Calculator'!$DE$18&lt;$E$4,$E23,IF('Sample Calculator'!$DE$18&lt;$F$4,$F23,IF('Sample Calculator'!$DE$18&lt;$G$4,$G23,IF('Sample Calculator'!$DE$18&lt;$H$4,$H23,IF('Sample Calculator'!$DE$18&lt;$I$4,$I23,IF('Sample Calculator'!$DE$18&lt;$J$4,$J23,IF('Sample Calculator'!$DE$18&lt;$K$4,$K23,IF('Sample Calculator'!$DE$18&lt;$L$4,$L23,IF('Sample Calculator'!$DE$18&lt;$M$4,$M23,IF('Sample Calculator'!$DE$18&lt;$N$4,$N23,IF('Sample Calculator'!$DE$18&lt;$O$4,$O23,IF('Sample Calculator'!$DE$18&gt;$P$4,$P23,0))))))))))))))),IF('Sample Calculator'!$DE$18&lt;$B$2,$B29,IF('Sample Calculator'!$DE$18&lt;$C$4,$C29,IF('Sample Calculator'!$DE$18&lt;$D$4,$D29,IF('Sample Calculator'!$DE$18&lt;$E$4,$E29,IF('Sample Calculator'!$DE$18&lt;$F$4,$F29,IF('Sample Calculator'!$DE$18&lt;$G$4,$G29,IF('Sample Calculator'!$DE$18&lt;$H$4,$H29,IF('Sample Calculator'!$DE$18&lt;$I$4,$I29,IF('Sample Calculator'!$DE$18&lt;$J$4,$J29,IF('Sample Calculator'!$DE$18&lt;$K$4,$K29,IF('Sample Calculator'!$DE$18&lt;$L$4,$L29,IF('Sample Calculator'!$DE$18&lt;$M$4,$M29,IF('Sample Calculator'!$DE$18&lt;$N$4,$N29,IF('Sample Calculator'!$DE$18&lt;$O$4,$O29,IF('Sample Calculator'!$DE$18&gt;$P$4,$P29,0))))))))))))))))</f>
        <v>67294.948618749564</v>
      </c>
      <c r="J56" s="26">
        <f>IF('Sample Calculator'!$AK$18&lt;$B$2,$B23,IF('Sample Calculator'!$AK$18&lt;$C$4,$C23,IF('Sample Calculator'!$AK$18&lt;$D$4,$D23,IF('Sample Calculator'!$AK$18&lt;$E$4,$E23,IF('Sample Calculator'!$AK$18&lt;$F$4,$F23,IF('Sample Calculator'!$AK$18&lt;$G$4,$G23,IF('Sample Calculator'!$AK$18&lt;$H$4,$H23,IF('Sample Calculator'!$AK$18&lt;$I$4,$I23,IF('Sample Calculator'!$AK$18&lt;$J$4,$J23,IF('Sample Calculator'!$AK$18&lt;$K$4,$K23,IF('Sample Calculator'!$AK$18&lt;$L$4,$L23,IF('Sample Calculator'!$AK$18&lt;$M$4,$M23,IF('Sample Calculator'!$AK$18&lt;$N$4,$N23,IF('Sample Calculator'!$AK$18&lt;$O$4,$O23,IF('Sample Calculator'!$AK$18&gt;$P$4,$P23,0)))))))))))))))</f>
        <v>31924.172463259416</v>
      </c>
      <c r="K56" s="26">
        <f>IF('Sample Calculator'!$AK$18&lt;$B$2,$B23,IF('Sample Calculator'!$AK$18&lt;$C$4,$C23,IF('Sample Calculator'!$AK$18&lt;$D$4,$D23,IF('Sample Calculator'!$AK$18&lt;$E$4,$E23,IF('Sample Calculator'!$AK$18&lt;$F$4,$F23,IF('Sample Calculator'!$AK$18&lt;$G$4,$G23,IF('Sample Calculator'!$AK$18&lt;$H$4,$H23,IF('Sample Calculator'!$AK$18&lt;$I$4,$I23,IF('Sample Calculator'!$AK$18&lt;$J$4,$J23,IF('Sample Calculator'!$AK$18&lt;$K$4,$K23,IF('Sample Calculator'!$AK$18&lt;$L$4,$L23,IF('Sample Calculator'!$AK$18&lt;$M$4,$M23,IF('Sample Calculator'!$AK$18&lt;$N$4,$N23,IF('Sample Calculator'!$AK$18&lt;$O$4,$O23,IF('Sample Calculator'!$AK$18&gt;$P$4,$P23,0)))))))))))))))</f>
        <v>31924.172463259416</v>
      </c>
      <c r="L56" s="26">
        <f>IF('Sample Calculator'!$AK$18&lt;$B$2,$B23,IF('Sample Calculator'!$AK$18&lt;$C$4,$C23,IF('Sample Calculator'!$AK$18&lt;$D$4,$D23,IF('Sample Calculator'!$BQ$18&lt;$E$4,$E23,IF('Sample Calculator'!$BQ$18&lt;$F$4,$F23,IF('Sample Calculator'!$BQ$18&lt;$G$4,$G23,IF('Sample Calculator'!$BQ$18&lt;$H$4,$H23,IF('Sample Calculator'!$BQ$18&lt;$I$4,$I23,IF('Sample Calculator'!$BQ$18&lt;$J$4,$J23,IF('Sample Calculator'!$BQ$18&lt;$K$4,$K23,IF('Sample Calculator'!$BQ$18&lt;$L$4,$L23,IF('Sample Calculator'!$BQ$18&lt;$M$4,$M23,IF('Sample Calculator'!$BQ$18&lt;$N$4,$N23,IF('Sample Calculator'!$BQ$18&lt;$O$4,$O23,IF('Sample Calculator'!$BQ$18&gt;$P$4,$P23,0)))))))))))))))</f>
        <v>31924.172463259416</v>
      </c>
      <c r="M56" s="26">
        <f>IF('Sample Calculator'!$CG$18&lt;$B$2,$B23,IF('Sample Calculator'!$CG$18&lt;$C$4,$C23,IF('Sample Calculator'!$CG$18&lt;$D$4,$D23,IF('Sample Calculator'!$CG$18&lt;$E$4,$E23,IF('Sample Calculator'!$CG$18&lt;$F$4,$F23,IF('Sample Calculator'!$CG$18&lt;$G$4,$G23,IF('Sample Calculator'!$CG$18&lt;$H$4,$H23,IF('Sample Calculator'!$CG$18&lt;$I$4,$I23,IF('Sample Calculator'!$CG$18&lt;$J$4,$J23,IF('Sample Calculator'!$CG$18&lt;$K$4,$K23,IF('Sample Calculator'!$CG$18&lt;$L$4,$L23,IF('Sample Calculator'!$CG$18&lt;$M$4,$M23,IF('Sample Calculator'!$CG$18&lt;$N$4,$N23,IF('Sample Calculator'!$CG$18&lt;$O$4,$O23,IF('Sample Calculator'!$CG$18&gt;$P$4,$P23,0)))))))))))))))</f>
        <v>31924.172463259416</v>
      </c>
      <c r="N56" s="26">
        <f>IF('Sample Calculator'!$CW$18&lt;$B$2,$B23,IF('Sample Calculator'!$CW$18&lt;$C$4,$C23,IF('Sample Calculator'!$CW$18&lt;$D$4,$D23,IF('Sample Calculator'!$CW$18&lt;$E$4,$E23,IF('Sample Calculator'!$CW$18&lt;$F$4,$F23,IF('Sample Calculator'!$CW$18&lt;$G$4,$G23,IF('Sample Calculator'!$CW$18&lt;$H$4,$H23,IF('Sample Calculator'!$CW$18&lt;$I$4,$I23,IF('Sample Calculator'!$CW$18&lt;$J$4,$J23,IF('Sample Calculator'!$CW$18&lt;$K$4,$K23,IF('Sample Calculator'!$CW$18&lt;$L$4,$L23,IF('Sample Calculator'!$CW$18&lt;$M$4,$M23,IF('Sample Calculator'!$CW$18&lt;$N$4,$N23,IF('Sample Calculator'!$CW$18&lt;$O$4,$O23,IF('Sample Calculator'!$CW$18&gt;$P$4,$P23,0)))))))))))))))</f>
        <v>31924.172463259416</v>
      </c>
      <c r="O56" s="26">
        <f>IF('Sample Calculator'!$DM$18&lt;$B$2,$B23,IF('Sample Calculator'!$DM$18&lt;$C$4,$C23,IF('Sample Calculator'!$DM$18&lt;$D$4,$D23,IF('Sample Calculator'!$DM$18&lt;$E$4,$E23,IF('Sample Calculator'!$DM$18&lt;$F$4,$F23,IF('Sample Calculator'!$DM$18&lt;$G$4,$G23,IF('Sample Calculator'!$DM$18&lt;$H$4,$H23,IF('Sample Calculator'!$DM$18&lt;$I$4,$I23,IF('Sample Calculator'!$DM$18&lt;$J$4,$J23,IF('Sample Calculator'!$DM$18&lt;$K$4,$K23,IF('Sample Calculator'!$DM$18&lt;$L$4,$L23,IF('Sample Calculator'!$DM$18&lt;$M$4,$M23,IF('Sample Calculator'!$DM$18&lt;$N$4,$N23,IF('Sample Calculator'!$DM$18&lt;$O$4,$O23,IF('Sample Calculator'!$DM$18&gt;$P$4,$P23,0)))))))))))))))</f>
        <v>31924.172463259416</v>
      </c>
    </row>
    <row r="57" spans="1:15" x14ac:dyDescent="0.3">
      <c r="B57" s="42">
        <f>IF('Sample Calculator'!$F$6="Individual (Couple)",IF('Sample Calculator'!$AC$18&lt;$B$2,$B24,IF('Sample Calculator'!$AC$18&lt;$C$4,$C24,IF('Sample Calculator'!$AC$18&lt;$D$4,$D24,IF('Sample Calculator'!$AC$18&lt;$E$4,$E24,IF('Sample Calculator'!$AC$18&lt;$F$4,$F24,IF('Sample Calculator'!$AC$18&lt;$G$4,$G24,IF('Sample Calculator'!$AC$18&lt;$H$4,$H24,IF('Sample Calculator'!$AC$18&lt;$I$4,$I24,IF('Sample Calculator'!$AC$18&lt;$J$4,$J24,IF('Sample Calculator'!$AC$18&lt;$K$4,$K24,IF('Sample Calculator'!$AC$18&lt;$L$4,$L24,IF('Sample Calculator'!$AC$18&lt;$M$4,$M24,IF('Sample Calculator'!$AC$18&lt;$N$4,$N24,IF('Sample Calculator'!$AC$18&lt;$O$4,$O24,IF('Sample Calculator'!$AC$18&gt;$P$4,$P24,0))))))))))))))),IF('Sample Calculator'!$AC$18&lt;$B$2,$B30,IF('Sample Calculator'!$AC$18&lt;$C$4,$C30,IF('Sample Calculator'!$AC$18&lt;$D$4,$D30,IF('Sample Calculator'!$AC$18&lt;$E$4,$E30,IF('Sample Calculator'!$AC$18&lt;$F$4,$F30,IF('Sample Calculator'!$AC$18&lt;$G$4,$G30,IF('Sample Calculator'!$AC$18&lt;$H$4,$H30,IF('Sample Calculator'!$AC$18&lt;$I$4,$I30,IF('Sample Calculator'!$AC$18&lt;$J$4,$J30,IF('Sample Calculator'!$AC$18&lt;$K$4,$K30,IF('Sample Calculator'!$AC$18&lt;$L$4,$L30,IF('Sample Calculator'!$AC$18&lt;$M$4,$M30,IF('Sample Calculator'!$AC$18&lt;$N$4,$N30,IF('Sample Calculator'!$AC$18&lt;$O$4,$O30,IF('Sample Calculator'!$AC$18&gt;$P$4,$P30,0))))))))))))))))</f>
        <v>70758.478110000171</v>
      </c>
      <c r="C57" s="42">
        <f>IF('Sample Calculator'!$F$6="Individual (Couple)",IF('Sample Calculator'!$AS$18&lt;$B$2,$B24,IF('Sample Calculator'!$AS$18&lt;$C$4,$C24,IF('Sample Calculator'!$AS$18&lt;$D$4,$D24,IF('Sample Calculator'!$AS$18&lt;$E$4,$E24,IF('Sample Calculator'!$AS$18&lt;$F$4,$F24,IF('Sample Calculator'!$AS$18&lt;$G$4,$G24,IF('Sample Calculator'!$AS$18&lt;$H$4,$H24,IF('Sample Calculator'!$AS$18&lt;$I$4,$I24,IF('Sample Calculator'!$AS$18&lt;$J$4,$J24,IF('Sample Calculator'!$AS$18&lt;$K$4,$K24,IF('Sample Calculator'!$AS$18&lt;$L$4,$L24,IF('Sample Calculator'!$AS$18&lt;$M$4,$M24,IF('Sample Calculator'!$AS$18&lt;$N$4,$N24,IF('Sample Calculator'!$AS$18&lt;$O$4,$O24,IF('Sample Calculator'!$AS$18&gt;$P$4,$P24,0))))))))))))))),IF('Sample Calculator'!$AS$18&lt;$B$2,$B30,IF('Sample Calculator'!$AS$18&lt;$C$4,$C30,IF('Sample Calculator'!$AS$18&lt;$D$4,$D30,IF('Sample Calculator'!$AS$18&lt;$E$4,$E30,IF('Sample Calculator'!$AS$18&lt;$F$4,$F30,IF('Sample Calculator'!$AS$18&lt;$G$4,$G30,IF('Sample Calculator'!$AS$18&lt;$H$4,$H30,IF('Sample Calculator'!$AS$18&lt;$I$4,$I30,IF('Sample Calculator'!$AS$18&lt;$J$4,$J30,IF('Sample Calculator'!$AS$18&lt;$K$4,$K30,IF('Sample Calculator'!$AS$18&lt;$L$4,$L30,IF('Sample Calculator'!$AS$18&lt;$M$4,$M30,IF('Sample Calculator'!$AS$18&lt;$N$4,$N30,IF('Sample Calculator'!$AS$18&lt;$O$4,$O30,IF('Sample Calculator'!$AS$18&gt;$P$4,$P30,0))))))))))))))))</f>
        <v>70758.478110000171</v>
      </c>
      <c r="D57" s="42">
        <f>IF('Sample Calculator'!$F$6="Individual (Couple)",IF('Sample Calculator'!$BI$18&lt;$B$2,$B24,IF('Sample Calculator'!$BI$18&lt;$C$4,$C24,IF('Sample Calculator'!$BI$18&lt;$D$4,$D24,IF('Sample Calculator'!$BI$18&lt;$E$4,$E24,IF('Sample Calculator'!$BI$18&lt;$F$4,$F24,IF('Sample Calculator'!$BI$18&lt;$G$4,$G24,IF('Sample Calculator'!$BI$18&lt;$H$4,$H24,IF('Sample Calculator'!$BI$18&lt;$I$4,$I24,IF('Sample Calculator'!$BI$18&lt;$J$4,$J24,IF('Sample Calculator'!$BI$18&lt;$K$4,$K24,IF('Sample Calculator'!$BI$18&lt;$L$4,$L24,IF('Sample Calculator'!$BI$18&lt;$M$4,$M24,IF('Sample Calculator'!$BI$18&lt;$N$4,$N24,IF('Sample Calculator'!$BI$18&lt;$O$4,$O24,IF('Sample Calculator'!$BI$18&gt;$P$4,$P24,0))))))))))))))),IF('Sample Calculator'!$BI$18&lt;$B$2,$B30,IF('Sample Calculator'!$BI$18&lt;$C$4,$C30,IF('Sample Calculator'!$BI$18&lt;$D$4,$D30,IF('Sample Calculator'!$BI$18&lt;$E$4,$E30,IF('Sample Calculator'!$BI$18&lt;$F$4,$F30,IF('Sample Calculator'!$BI$18&lt;$G$4,$G30,IF('Sample Calculator'!$BI$18&lt;$H$4,$H30,IF('Sample Calculator'!$BI$18&lt;$I$4,$I30,IF('Sample Calculator'!$BI$18&lt;$J$4,$J30,IF('Sample Calculator'!$BI$18&lt;$K$4,$K30,IF('Sample Calculator'!$BI$18&lt;$L$4,$L30,IF('Sample Calculator'!$BI$18&lt;$M$4,$M30,IF('Sample Calculator'!$BI$18&lt;$N$4,$N30,IF('Sample Calculator'!$BI$18&lt;$O$4,$O30,IF('Sample Calculator'!$BI$18&gt;$P$4,$P30,0))))))))))))))))</f>
        <v>70758.478110000171</v>
      </c>
      <c r="E57" s="42">
        <f>IF('Sample Calculator'!$F$6="Individual (Couple)",IF('Sample Calculator'!$BY$18&lt;$B$2,$B24,IF('Sample Calculator'!$BY$18&lt;$C$4,$C24,IF('Sample Calculator'!$BY$18&lt;$D$4,$D24,IF('Sample Calculator'!$BY$18&lt;$E$4,$E24,IF('Sample Calculator'!$BY$18&lt;$F$4,$F24,IF('Sample Calculator'!$BY$18&lt;$G$4,$G24,IF('Sample Calculator'!$BY$18&lt;$H$4,$H24,IF('Sample Calculator'!$BY$18&lt;$I$4,$I24,IF('Sample Calculator'!$BY$18&lt;$J$4,$J24,IF('Sample Calculator'!$BY$18&lt;$K$4,$K24,IF('Sample Calculator'!$BY$18&lt;$L$4,$L24,IF('Sample Calculator'!$BY$18&lt;$M$4,$M24,IF('Sample Calculator'!$BY$18&lt;$N$4,$N24,IF('Sample Calculator'!$BY$18&lt;$O$4,$O24,IF('Sample Calculator'!BY$18&gt;$P$4,$P24,0))))))))))))))),IF('Sample Calculator'!$BY$18&lt;$B$2,$B30,IF('Sample Calculator'!$BY$18&lt;$C$4,$C30,IF('Sample Calculator'!$BY$18&lt;$D$4,$D30,IF('Sample Calculator'!$BY$18&lt;$E$4,$E30,IF('Sample Calculator'!$BY$18&lt;$F$4,$F30,IF('Sample Calculator'!$BY$18&lt;$G$4,$G30,IF('Sample Calculator'!$BY$18&lt;$H$4,$H30,IF('Sample Calculator'!$BY$18&lt;$I$4,$I30,IF('Sample Calculator'!$BY$18&lt;$J$4,$J30,IF('Sample Calculator'!$BY$18&lt;$K$4,$K30,IF('Sample Calculator'!$BY$18&lt;$L$4,$L30,IF('Sample Calculator'!$BY$18&lt;$M$4,$M30,IF('Sample Calculator'!$BY$18&lt;$N$4,$N30,IF('Sample Calculator'!$BY$18&lt;$O$4,$O30,IF('Sample Calculator'!BY$18&gt;$P$4,$P30,0))))))))))))))))</f>
        <v>70758.478110000171</v>
      </c>
      <c r="F57" s="42">
        <f>IF('Sample Calculator'!$F$6="Individual (Couple)",IF('Sample Calculator'!$CO$18&lt;$B$2,$B24,IF('Sample Calculator'!$CO$18&lt;$C$4,$C24,IF('Sample Calculator'!$CO$18&lt;$D$4,$D24,IF('Sample Calculator'!$CO$18&lt;$E$4,$E24,IF('Sample Calculator'!$CO$18&lt;$F$4,$F24,IF('Sample Calculator'!$CO$18&lt;$G$4,$G24,IF('Sample Calculator'!$CO$18&lt;$H$4,$H24,IF('Sample Calculator'!$CO$18&lt;$I$4,$I24,IF('Sample Calculator'!$CO$18&lt;$J$4,$J24,IF('Sample Calculator'!$CO$18&lt;$K$4,$K24,IF('Sample Calculator'!$CO$18&lt;$L$4,$L24,IF('Sample Calculator'!$CO$18&lt;$M$4,$M24,IF('Sample Calculator'!$CO$18&lt;$N$4,$N24,IF('Sample Calculator'!$CO$18&lt;$O$4,$O24,IF('Sample Calculator'!CO$18&gt;$P$4,$P24,0))))))))))))))),IF('Sample Calculator'!$CO$18&lt;$B$2,$B30,IF('Sample Calculator'!$CO$18&lt;$C$4,$C30,IF('Sample Calculator'!$CO$18&lt;$D$4,$D30,IF('Sample Calculator'!$CO$18&lt;$E$4,$E30,IF('Sample Calculator'!$CO$18&lt;$F$4,$F30,IF('Sample Calculator'!$CO$18&lt;$G$4,$G30,IF('Sample Calculator'!$CO$18&lt;$H$4,$H30,IF('Sample Calculator'!$CO$18&lt;$I$4,$I30,IF('Sample Calculator'!$CO$18&lt;$J$4,$J30,IF('Sample Calculator'!$CO$18&lt;$K$4,$K30,IF('Sample Calculator'!$CO$18&lt;$L$4,$L30,IF('Sample Calculator'!$CO$18&lt;$M$4,$M30,IF('Sample Calculator'!$CO$18&lt;$N$4,$N30,IF('Sample Calculator'!$CO$18&lt;$O$4,$O30,IF('Sample Calculator'!CO$18&gt;$P$4,$P30,0))))))))))))))))</f>
        <v>70758.478110000171</v>
      </c>
      <c r="G57" s="42">
        <f>IF('Sample Calculator'!$F$6="Individual (Couple)",IF('Sample Calculator'!$DE$18&lt;$B$2,$B24,IF('Sample Calculator'!$DE$18&lt;$C$4,$C24,IF('Sample Calculator'!$DE$18&lt;$D$4,$D24,IF('Sample Calculator'!$DE$18&lt;$E$4,$E24,IF('Sample Calculator'!$DE$18&lt;$F$4,$F24,IF('Sample Calculator'!$DE$18&lt;$G$4,$G24,IF('Sample Calculator'!$DE$18&lt;$H$4,$H24,IF('Sample Calculator'!$DE$18&lt;$I$4,$I24,IF('Sample Calculator'!$DE$18&lt;$J$4,$J24,IF('Sample Calculator'!$DE$18&lt;$K$4,$K24,IF('Sample Calculator'!$DE$18&lt;$L$4,$L24,IF('Sample Calculator'!$DE$18&lt;$M$4,$M24,IF('Sample Calculator'!$DE$18&lt;$N$4,$N24,IF('Sample Calculator'!$DE$18&lt;$O$4,$O24,IF('Sample Calculator'!$DE$18&gt;$P$4,$P24,0))))))))))))))),IF('Sample Calculator'!$DE$18&lt;$B$2,$B30,IF('Sample Calculator'!$DE$18&lt;$C$4,$C30,IF('Sample Calculator'!$DE$18&lt;$D$4,$D30,IF('Sample Calculator'!$DE$18&lt;$E$4,$E30,IF('Sample Calculator'!$DE$18&lt;$F$4,$F30,IF('Sample Calculator'!$DE$18&lt;$G$4,$G30,IF('Sample Calculator'!$DE$18&lt;$H$4,$H30,IF('Sample Calculator'!$DE$18&lt;$I$4,$I30,IF('Sample Calculator'!$DE$18&lt;$J$4,$J30,IF('Sample Calculator'!$DE$18&lt;$K$4,$K30,IF('Sample Calculator'!$DE$18&lt;$L$4,$L30,IF('Sample Calculator'!$DE$18&lt;$M$4,$M30,IF('Sample Calculator'!$DE$18&lt;$N$4,$N30,IF('Sample Calculator'!$DE$18&lt;$O$4,$O30,IF('Sample Calculator'!$DE$18&gt;$P$4,$P30,0))))))))))))))))</f>
        <v>70758.478110000171</v>
      </c>
      <c r="J57" s="26">
        <f>IF('Sample Calculator'!$AK$18&lt;$B$2,$B24,IF('Sample Calculator'!$AK$18&lt;$C$4,$C24,IF('Sample Calculator'!$AK$18&lt;$D$4,$D24,IF('Sample Calculator'!$AK$18&lt;$E$4,$E24,IF('Sample Calculator'!$AK$18&lt;$F$4,$F24,IF('Sample Calculator'!$AK$18&lt;$G$4,$G24,IF('Sample Calculator'!$AK$18&lt;$H$4,$H24,IF('Sample Calculator'!$AK$18&lt;$I$4,$I24,IF('Sample Calculator'!$AK$18&lt;$J$4,$J24,IF('Sample Calculator'!$AK$18&lt;$K$4,$K24,IF('Sample Calculator'!$AK$18&lt;$L$4,$L24,IF('Sample Calculator'!$AK$18&lt;$M$4,$M24,IF('Sample Calculator'!$AK$18&lt;$N$4,$N24,IF('Sample Calculator'!$AK$18&lt;$O$4,$O24,IF('Sample Calculator'!$AK$18&gt;$P$4,$P24,0)))))))))))))))</f>
        <v>35085.849881778486</v>
      </c>
      <c r="K57" s="26">
        <f>IF('Sample Calculator'!$AK$18&lt;$B$2,$B24,IF('Sample Calculator'!$AK$18&lt;$C$4,$C24,IF('Sample Calculator'!$AK$18&lt;$D$4,$D24,IF('Sample Calculator'!$AK$18&lt;$E$4,$E24,IF('Sample Calculator'!$AK$18&lt;$F$4,$F24,IF('Sample Calculator'!$AK$18&lt;$G$4,$G24,IF('Sample Calculator'!$AK$18&lt;$H$4,$H24,IF('Sample Calculator'!$AK$18&lt;$I$4,$I24,IF('Sample Calculator'!$AK$18&lt;$J$4,$J24,IF('Sample Calculator'!$AK$18&lt;$K$4,$K24,IF('Sample Calculator'!$AK$18&lt;$L$4,$L24,IF('Sample Calculator'!$AK$18&lt;$M$4,$M24,IF('Sample Calculator'!$AK$18&lt;$N$4,$N24,IF('Sample Calculator'!$AK$18&lt;$O$4,$O24,IF('Sample Calculator'!$AK$18&gt;$P$4,$P24,0)))))))))))))))</f>
        <v>35085.849881778486</v>
      </c>
      <c r="L57" s="26">
        <f>IF('Sample Calculator'!$AK$18&lt;$B$2,$B24,IF('Sample Calculator'!$AK$18&lt;$C$4,$C24,IF('Sample Calculator'!$AK$18&lt;$D$4,$D24,IF('Sample Calculator'!$BQ$18&lt;$E$4,$E24,IF('Sample Calculator'!$BQ$18&lt;$F$4,$F24,IF('Sample Calculator'!$BQ$18&lt;$G$4,$G24,IF('Sample Calculator'!$BQ$18&lt;$H$4,$H24,IF('Sample Calculator'!$BQ$18&lt;$I$4,$I24,IF('Sample Calculator'!$BQ$18&lt;$J$4,$J24,IF('Sample Calculator'!$BQ$18&lt;$K$4,$K24,IF('Sample Calculator'!$BQ$18&lt;$L$4,$L24,IF('Sample Calculator'!$BQ$18&lt;$M$4,$M24,IF('Sample Calculator'!$BQ$18&lt;$N$4,$N24,IF('Sample Calculator'!$BQ$18&lt;$O$4,$O24,IF('Sample Calculator'!$BQ$18&gt;$P$4,$P24,0)))))))))))))))</f>
        <v>35085.849881778486</v>
      </c>
      <c r="M57" s="26">
        <f>IF('Sample Calculator'!$CG$18&lt;$B$2,$B24,IF('Sample Calculator'!$CG$18&lt;$C$4,$C24,IF('Sample Calculator'!$CG$18&lt;$D$4,$D24,IF('Sample Calculator'!$CG$18&lt;$E$4,$E24,IF('Sample Calculator'!$CG$18&lt;$F$4,$F24,IF('Sample Calculator'!$CG$18&lt;$G$4,$G24,IF('Sample Calculator'!$CG$18&lt;$H$4,$H24,IF('Sample Calculator'!$CG$18&lt;$I$4,$I24,IF('Sample Calculator'!$CG$18&lt;$J$4,$J24,IF('Sample Calculator'!$CG$18&lt;$K$4,$K24,IF('Sample Calculator'!$CG$18&lt;$L$4,$L24,IF('Sample Calculator'!$CG$18&lt;$M$4,$M24,IF('Sample Calculator'!$CG$18&lt;$N$4,$N24,IF('Sample Calculator'!$CG$18&lt;$O$4,$O24,IF('Sample Calculator'!$CG$18&gt;$P$4,$P24,0)))))))))))))))</f>
        <v>35085.849881778486</v>
      </c>
      <c r="N57" s="26">
        <f>IF('Sample Calculator'!$CW$18&lt;$B$2,$B24,IF('Sample Calculator'!$CW$18&lt;$C$4,$C24,IF('Sample Calculator'!$CW$18&lt;$D$4,$D24,IF('Sample Calculator'!$CW$18&lt;$E$4,$E24,IF('Sample Calculator'!$CW$18&lt;$F$4,$F24,IF('Sample Calculator'!$CW$18&lt;$G$4,$G24,IF('Sample Calculator'!$CW$18&lt;$H$4,$H24,IF('Sample Calculator'!$CW$18&lt;$I$4,$I24,IF('Sample Calculator'!$CW$18&lt;$J$4,$J24,IF('Sample Calculator'!$CW$18&lt;$K$4,$K24,IF('Sample Calculator'!$CW$18&lt;$L$4,$L24,IF('Sample Calculator'!$CW$18&lt;$M$4,$M24,IF('Sample Calculator'!$CW$18&lt;$N$4,$N24,IF('Sample Calculator'!$CW$18&lt;$O$4,$O24,IF('Sample Calculator'!$CW$18&gt;$P$4,$P24,0)))))))))))))))</f>
        <v>35085.849881778486</v>
      </c>
      <c r="O57" s="26">
        <f>IF('Sample Calculator'!$DM$18&lt;$B$2,$B24,IF('Sample Calculator'!$DM$18&lt;$C$4,$C24,IF('Sample Calculator'!$DM$18&lt;$D$4,$D24,IF('Sample Calculator'!$DM$18&lt;$E$4,$E24,IF('Sample Calculator'!$DM$18&lt;$F$4,$F24,IF('Sample Calculator'!$DM$18&lt;$G$4,$G24,IF('Sample Calculator'!$DM$18&lt;$H$4,$H24,IF('Sample Calculator'!$DM$18&lt;$I$4,$I24,IF('Sample Calculator'!$DM$18&lt;$J$4,$J24,IF('Sample Calculator'!$DM$18&lt;$K$4,$K24,IF('Sample Calculator'!$DM$18&lt;$L$4,$L24,IF('Sample Calculator'!$DM$18&lt;$M$4,$M24,IF('Sample Calculator'!$DM$18&lt;$N$4,$N24,IF('Sample Calculator'!$DM$18&lt;$O$4,$O24,IF('Sample Calculator'!$DM$18&gt;$P$4,$P24,0)))))))))))))))</f>
        <v>35085.849881778486</v>
      </c>
    </row>
    <row r="58" spans="1:15" x14ac:dyDescent="0.3">
      <c r="B58" s="42">
        <f>IF('Sample Calculator'!$F$6="Individual (Couple)",IF('Sample Calculator'!$AC$18&lt;$B$2,$B25,IF('Sample Calculator'!$AC$18&lt;$C$4,$C25,IF('Sample Calculator'!$AC$18&lt;$D$4,$D25,IF('Sample Calculator'!$AC$18&lt;$E$4,$E25,IF('Sample Calculator'!$AC$18&lt;$F$4,$F25,IF('Sample Calculator'!$AC$18&lt;$G$4,$G25,IF('Sample Calculator'!$AC$18&lt;$H$4,$H25,IF('Sample Calculator'!$AC$18&lt;$I$4,$I25,IF('Sample Calculator'!$AC$18&lt;$J$4,$J25,IF('Sample Calculator'!$AC$18&lt;$K$4,$K25,IF('Sample Calculator'!$AC$18&lt;$L$4,$L25,IF('Sample Calculator'!$AC$18&lt;$M$4,$M25,IF('Sample Calculator'!$AC$18&lt;$N$4,$N25,IF('Sample Calculator'!$AC$18&lt;$O$4,$O25,IF('Sample Calculator'!$AC$18&gt;$P$4,$P25,0))))))))))))))),IF('Sample Calculator'!$AC$18&lt;$B$2,$B31,IF('Sample Calculator'!$AC$18&lt;$C$4,$C31,IF('Sample Calculator'!$AC$18&lt;$D$4,$D31,IF('Sample Calculator'!$AC$18&lt;$E$4,$E31,IF('Sample Calculator'!$AC$18&lt;$F$4,$F31,IF('Sample Calculator'!$AC$18&lt;$G$4,$G31,IF('Sample Calculator'!$AC$18&lt;$H$4,$H31,IF('Sample Calculator'!$AC$18&lt;$I$4,$I31,IF('Sample Calculator'!$AC$18&lt;$J$4,$J31,IF('Sample Calculator'!$AC$18&lt;$K$4,$K31,IF('Sample Calculator'!$AC$18&lt;$L$4,$L31,IF('Sample Calculator'!$AC$18&lt;$M$4,$M31,IF('Sample Calculator'!$AC$18&lt;$N$4,$N31,IF('Sample Calculator'!$AC$18&lt;$O$4,$O31,IF('Sample Calculator'!$AC$18&gt;$P$4,$P31,0))))))))))))))))</f>
        <v>3463.529491250606</v>
      </c>
      <c r="C58" s="42">
        <f>IF('Sample Calculator'!$F$6="Individual (Couple)",IF('Sample Calculator'!$AS$18&lt;$B$2,$B25,IF('Sample Calculator'!$AS$18&lt;$C$4,$C25,IF('Sample Calculator'!$AS$18&lt;$D$4,$D25,IF('Sample Calculator'!$AS$18&lt;$E$4,$E25,IF('Sample Calculator'!$AS$18&lt;$F$4,$F25,IF('Sample Calculator'!$AS$18&lt;$G$4,$G25,IF('Sample Calculator'!$AS$18&lt;$H$4,$H25,IF('Sample Calculator'!$AS$18&lt;$I$4,$I25,IF('Sample Calculator'!$AS$18&lt;$J$4,$J25,IF('Sample Calculator'!$AS$18&lt;$K$4,$K25,IF('Sample Calculator'!$AS$18&lt;$L$4,$L25,IF('Sample Calculator'!$AS$18&lt;$M$4,$M25,IF('Sample Calculator'!$AS$18&lt;$N$4,$N25,IF('Sample Calculator'!$AS$18&lt;$O$4,$O25,IF('Sample Calculator'!$AS$18&gt;$P$4,$P25,0))))))))))))))),IF('Sample Calculator'!$AS$18&lt;$B$2,$B31,IF('Sample Calculator'!$AS$18&lt;$C$4,$C31,IF('Sample Calculator'!$AS$18&lt;$D$4,$D31,IF('Sample Calculator'!$AS$18&lt;$E$4,$E31,IF('Sample Calculator'!$AS$18&lt;$F$4,$F31,IF('Sample Calculator'!$AS$18&lt;$G$4,$G31,IF('Sample Calculator'!$AS$18&lt;$H$4,$H31,IF('Sample Calculator'!$AS$18&lt;$I$4,$I31,IF('Sample Calculator'!$AS$18&lt;$J$4,$J31,IF('Sample Calculator'!$AS$18&lt;$K$4,$K31,IF('Sample Calculator'!$AS$18&lt;$L$4,$L31,IF('Sample Calculator'!$AS$18&lt;$M$4,$M31,IF('Sample Calculator'!$AS$18&lt;$N$4,$N31,IF('Sample Calculator'!$AS$18&lt;$O$4,$O31,IF('Sample Calculator'!$AS$18&gt;$P$4,$P31,0))))))))))))))))</f>
        <v>3463.529491250606</v>
      </c>
      <c r="D58" s="42">
        <f>IF('Sample Calculator'!$F$6="Individual (Couple)",IF('Sample Calculator'!$BI$18&lt;$B$2,$B25,IF('Sample Calculator'!$BI$18&lt;$C$4,$C25,IF('Sample Calculator'!$BI$18&lt;$D$4,$D25,IF('Sample Calculator'!$BI$18&lt;$E$4,$E25,IF('Sample Calculator'!$BI$18&lt;$F$4,$F25,IF('Sample Calculator'!$BI$18&lt;$G$4,$G25,IF('Sample Calculator'!$BI$18&lt;$H$4,$H25,IF('Sample Calculator'!$BI$18&lt;$I$4,$I25,IF('Sample Calculator'!$BI$18&lt;$J$4,$J25,IF('Sample Calculator'!$BI$18&lt;$K$4,$K25,IF('Sample Calculator'!$BI$18&lt;$L$4,$L25,IF('Sample Calculator'!$BI$18&lt;$M$4,$M25,IF('Sample Calculator'!$BI$18&lt;$N$4,$N25,IF('Sample Calculator'!$BI$18&lt;$O$4,$O25,IF('Sample Calculator'!$BI$18&gt;$P$4,$P25,0))))))))))))))),IF('Sample Calculator'!$BI$18&lt;$B$2,$B31,IF('Sample Calculator'!$BI$18&lt;$C$4,$C31,IF('Sample Calculator'!$BI$18&lt;$D$4,$D31,IF('Sample Calculator'!$BI$18&lt;$E$4,$E31,IF('Sample Calculator'!$BI$18&lt;$F$4,$F31,IF('Sample Calculator'!$BI$18&lt;$G$4,$G31,IF('Sample Calculator'!$BI$18&lt;$H$4,$H31,IF('Sample Calculator'!$BI$18&lt;$I$4,$I31,IF('Sample Calculator'!$BI$18&lt;$J$4,$J31,IF('Sample Calculator'!$BI$18&lt;$K$4,$K31,IF('Sample Calculator'!$BI$18&lt;$L$4,$L31,IF('Sample Calculator'!$BI$18&lt;$M$4,$M31,IF('Sample Calculator'!$BI$18&lt;$N$4,$N31,IF('Sample Calculator'!$BI$18&lt;$O$4,$O31,IF('Sample Calculator'!$BI$18&gt;$P$4,$P31,0))))))))))))))))</f>
        <v>3463.529491250606</v>
      </c>
      <c r="E58" s="42">
        <f>IF('Sample Calculator'!$F$6="Individual (Couple)",IF('Sample Calculator'!$BY$18&lt;$B$2,$B25,IF('Sample Calculator'!$BY$18&lt;$C$4,$C25,IF('Sample Calculator'!$BY$18&lt;$D$4,$D25,IF('Sample Calculator'!$BY$18&lt;$E$4,$E25,IF('Sample Calculator'!$BY$18&lt;$F$4,$F25,IF('Sample Calculator'!$BY$18&lt;$G$4,$G25,IF('Sample Calculator'!$BY$18&lt;$H$4,$H25,IF('Sample Calculator'!$BY$18&lt;$I$4,$I25,IF('Sample Calculator'!$BY$18&lt;$J$4,$J25,IF('Sample Calculator'!$BY$18&lt;$K$4,$K25,IF('Sample Calculator'!$BY$18&lt;$L$4,$L25,IF('Sample Calculator'!$BY$18&lt;$M$4,$M25,IF('Sample Calculator'!$BY$18&lt;$N$4,$N25,IF('Sample Calculator'!$BY$18&lt;$O$4,$O25,IF('Sample Calculator'!BY$18&gt;$P$4,$P25,0))))))))))))))),IF('Sample Calculator'!$BY$18&lt;$B$2,$B31,IF('Sample Calculator'!$BY$18&lt;$C$4,$C31,IF('Sample Calculator'!$BY$18&lt;$D$4,$D31,IF('Sample Calculator'!$BY$18&lt;$E$4,$E31,IF('Sample Calculator'!$BY$18&lt;$F$4,$F31,IF('Sample Calculator'!$BY$18&lt;$G$4,$G31,IF('Sample Calculator'!$BY$18&lt;$H$4,$H31,IF('Sample Calculator'!$BY$18&lt;$I$4,$I31,IF('Sample Calculator'!$BY$18&lt;$J$4,$J31,IF('Sample Calculator'!$BY$18&lt;$K$4,$K31,IF('Sample Calculator'!$BY$18&lt;$L$4,$L31,IF('Sample Calculator'!$BY$18&lt;$M$4,$M31,IF('Sample Calculator'!$BY$18&lt;$N$4,$N31,IF('Sample Calculator'!$BY$18&lt;$O$4,$O31,IF('Sample Calculator'!BY$18&gt;$P$4,$P31,0))))))))))))))))</f>
        <v>3463.529491250606</v>
      </c>
      <c r="F58" s="42">
        <f>IF('Sample Calculator'!$F$6="Individual (Couple)",IF('Sample Calculator'!$CO$18&lt;$B$2,$B25,IF('Sample Calculator'!$CO$18&lt;$C$4,$C25,IF('Sample Calculator'!$CO$18&lt;$D$4,$D25,IF('Sample Calculator'!$CO$18&lt;$E$4,$E25,IF('Sample Calculator'!$CO$18&lt;$F$4,$F25,IF('Sample Calculator'!$CO$18&lt;$G$4,$G25,IF('Sample Calculator'!$CO$18&lt;$H$4,$H25,IF('Sample Calculator'!$CO$18&lt;$I$4,$I25,IF('Sample Calculator'!$CO$18&lt;$J$4,$J25,IF('Sample Calculator'!$CO$18&lt;$K$4,$K25,IF('Sample Calculator'!$CO$18&lt;$L$4,$L25,IF('Sample Calculator'!$CO$18&lt;$M$4,$M25,IF('Sample Calculator'!$CO$18&lt;$N$4,$N25,IF('Sample Calculator'!$CO$18&lt;$O$4,$O25,IF('Sample Calculator'!CO$18&gt;$P$4,$P25,0))))))))))))))),IF('Sample Calculator'!$CO$18&lt;$B$2,$B31,IF('Sample Calculator'!$CO$18&lt;$C$4,$C31,IF('Sample Calculator'!$CO$18&lt;$D$4,$D31,IF('Sample Calculator'!$CO$18&lt;$E$4,$E31,IF('Sample Calculator'!$CO$18&lt;$F$4,$F31,IF('Sample Calculator'!$CO$18&lt;$G$4,$G31,IF('Sample Calculator'!$CO$18&lt;$H$4,$H31,IF('Sample Calculator'!$CO$18&lt;$I$4,$I31,IF('Sample Calculator'!$CO$18&lt;$J$4,$J31,IF('Sample Calculator'!$CO$18&lt;$K$4,$K31,IF('Sample Calculator'!$CO$18&lt;$L$4,$L31,IF('Sample Calculator'!$CO$18&lt;$M$4,$M31,IF('Sample Calculator'!$CO$18&lt;$N$4,$N31,IF('Sample Calculator'!$CO$18&lt;$O$4,$O31,IF('Sample Calculator'!CO$18&gt;$P$4,$P31,0))))))))))))))))</f>
        <v>3463.529491250606</v>
      </c>
      <c r="G58" s="42">
        <f>IF('Sample Calculator'!$F$6="Individual (Couple)",IF('Sample Calculator'!$DE$18&lt;$B$2,$B25,IF('Sample Calculator'!$DE$18&lt;$C$4,$C25,IF('Sample Calculator'!$DE$18&lt;$D$4,$D25,IF('Sample Calculator'!$DE$18&lt;$E$4,$E25,IF('Sample Calculator'!$DE$18&lt;$F$4,$F25,IF('Sample Calculator'!$DE$18&lt;$G$4,$G25,IF('Sample Calculator'!$DE$18&lt;$H$4,$H25,IF('Sample Calculator'!$DE$18&lt;$I$4,$I25,IF('Sample Calculator'!$DE$18&lt;$J$4,$J25,IF('Sample Calculator'!$DE$18&lt;$K$4,$K25,IF('Sample Calculator'!$DE$18&lt;$L$4,$L25,IF('Sample Calculator'!$DE$18&lt;$M$4,$M25,IF('Sample Calculator'!$DE$18&lt;$N$4,$N25,IF('Sample Calculator'!$DE$18&lt;$O$4,$O25,IF('Sample Calculator'!$DE$18&gt;$P$4,$P25,0))))))))))))))),IF('Sample Calculator'!$DE$18&lt;$B$2,$B31,IF('Sample Calculator'!$DE$18&lt;$C$4,$C31,IF('Sample Calculator'!$DE$18&lt;$D$4,$D31,IF('Sample Calculator'!$DE$18&lt;$E$4,$E31,IF('Sample Calculator'!$DE$18&lt;$F$4,$F31,IF('Sample Calculator'!$DE$18&lt;$G$4,$G31,IF('Sample Calculator'!$DE$18&lt;$H$4,$H31,IF('Sample Calculator'!$DE$18&lt;$I$4,$I31,IF('Sample Calculator'!$DE$18&lt;$J$4,$J31,IF('Sample Calculator'!$DE$18&lt;$K$4,$K31,IF('Sample Calculator'!$DE$18&lt;$L$4,$L31,IF('Sample Calculator'!$DE$18&lt;$M$4,$M31,IF('Sample Calculator'!$DE$18&lt;$N$4,$N31,IF('Sample Calculator'!$DE$18&lt;$O$4,$O31,IF('Sample Calculator'!$DE$18&gt;$P$4,$P31,0))))))))))))))))</f>
        <v>3463.529491250606</v>
      </c>
      <c r="J58" s="26">
        <f>IF('Sample Calculator'!$AK$18&lt;$B$2,$B25,IF('Sample Calculator'!$AK$18&lt;$C$4,$C25,IF('Sample Calculator'!$AK$18&lt;$D$4,$D25,IF('Sample Calculator'!$AK$18&lt;$E$4,$E25,IF('Sample Calculator'!$AK$18&lt;$F$4,$F25,IF('Sample Calculator'!$AK$18&lt;$G$4,$G25,IF('Sample Calculator'!$AK$18&lt;$H$4,$H25,IF('Sample Calculator'!$AK$18&lt;$I$4,$I25,IF('Sample Calculator'!$AK$18&lt;$J$4,$J25,IF('Sample Calculator'!$AK$18&lt;$K$4,$K25,IF('Sample Calculator'!$AK$18&lt;$L$4,$L25,IF('Sample Calculator'!$AK$18&lt;$M$4,$M25,IF('Sample Calculator'!$AK$18&lt;$N$4,$N25,IF('Sample Calculator'!$AK$18&lt;$O$4,$O25,IF('Sample Calculator'!$AK$18&gt;$P$4,$P25,0)))))))))))))))</f>
        <v>3161.6774185190952</v>
      </c>
      <c r="K58" s="26">
        <f>IF('Sample Calculator'!$AK$18&lt;$B$2,$B25,IF('Sample Calculator'!$AK$18&lt;$C$4,$C25,IF('Sample Calculator'!$AK$18&lt;$D$4,$D25,IF('Sample Calculator'!$AK$18&lt;$E$4,$E25,IF('Sample Calculator'!$AK$18&lt;$F$4,$F25,IF('Sample Calculator'!$AK$18&lt;$G$4,$G25,IF('Sample Calculator'!$AK$18&lt;$H$4,$H25,IF('Sample Calculator'!$AK$18&lt;$I$4,$I25,IF('Sample Calculator'!$AK$18&lt;$J$4,$J25,IF('Sample Calculator'!$AK$18&lt;$K$4,$K25,IF('Sample Calculator'!$AK$18&lt;$L$4,$L25,IF('Sample Calculator'!$AK$18&lt;$M$4,$M25,IF('Sample Calculator'!$AK$18&lt;$N$4,$N25,IF('Sample Calculator'!$AK$18&lt;$O$4,$O25,IF('Sample Calculator'!$AK$18&gt;$P$4,$P25,0)))))))))))))))</f>
        <v>3161.6774185190952</v>
      </c>
      <c r="L58" s="26">
        <f>IF('Sample Calculator'!$AK$18&lt;$B$2,$B25,IF('Sample Calculator'!$AK$18&lt;$C$4,$C25,IF('Sample Calculator'!$AK$18&lt;$D$4,$D25,IF('Sample Calculator'!$BQ$18&lt;$E$4,$E25,IF('Sample Calculator'!$BQ$18&lt;$F$4,$F25,IF('Sample Calculator'!$BQ$18&lt;$G$4,$G25,IF('Sample Calculator'!$BQ$18&lt;$H$4,$H25,IF('Sample Calculator'!$BQ$18&lt;$I$4,$I25,IF('Sample Calculator'!$BQ$18&lt;$J$4,$J25,IF('Sample Calculator'!$BQ$18&lt;$K$4,$K25,IF('Sample Calculator'!$BQ$18&lt;$L$4,$L25,IF('Sample Calculator'!$BQ$18&lt;$M$4,$M25,IF('Sample Calculator'!$BQ$18&lt;$N$4,$N25,IF('Sample Calculator'!$BQ$18&lt;$O$4,$O25,IF('Sample Calculator'!$BQ$18&gt;$P$4,$P25,0)))))))))))))))</f>
        <v>3161.6774185190952</v>
      </c>
      <c r="M58" s="26">
        <f>IF('Sample Calculator'!$CG$18&lt;$B$2,$B25,IF('Sample Calculator'!$CG$18&lt;$C$4,$C25,IF('Sample Calculator'!$CG$18&lt;$D$4,$D25,IF('Sample Calculator'!$CG$18&lt;$E$4,$E25,IF('Sample Calculator'!$CG$18&lt;$F$4,$F25,IF('Sample Calculator'!$CG$18&lt;$G$4,$G25,IF('Sample Calculator'!$CG$18&lt;$H$4,$H25,IF('Sample Calculator'!$CG$18&lt;$I$4,$I25,IF('Sample Calculator'!$CG$18&lt;$J$4,$J25,IF('Sample Calculator'!$CG$18&lt;$K$4,$K25,IF('Sample Calculator'!$CG$18&lt;$L$4,$L25,IF('Sample Calculator'!$CG$18&lt;$M$4,$M25,IF('Sample Calculator'!$CG$18&lt;$N$4,$N25,IF('Sample Calculator'!$CG$18&lt;$O$4,$O25,IF('Sample Calculator'!$CG$18&gt;$P$4,$P25,0)))))))))))))))</f>
        <v>3161.6774185190952</v>
      </c>
      <c r="N58" s="26">
        <f>IF('Sample Calculator'!$CW$18&lt;$B$2,$B25,IF('Sample Calculator'!$CW$18&lt;$C$4,$C25,IF('Sample Calculator'!$CW$18&lt;$D$4,$D25,IF('Sample Calculator'!$CW$18&lt;$E$4,$E25,IF('Sample Calculator'!$CW$18&lt;$F$4,$F25,IF('Sample Calculator'!$CW$18&lt;$G$4,$G25,IF('Sample Calculator'!$CW$18&lt;$H$4,$H25,IF('Sample Calculator'!$CW$18&lt;$I$4,$I25,IF('Sample Calculator'!$CW$18&lt;$J$4,$J25,IF('Sample Calculator'!$CW$18&lt;$K$4,$K25,IF('Sample Calculator'!$CW$18&lt;$L$4,$L25,IF('Sample Calculator'!$CW$18&lt;$M$4,$M25,IF('Sample Calculator'!$CW$18&lt;$N$4,$N25,IF('Sample Calculator'!$CW$18&lt;$O$4,$O25,IF('Sample Calculator'!$CW$18&gt;$P$4,$P25,0)))))))))))))))</f>
        <v>3161.6774185190952</v>
      </c>
      <c r="O58" s="26">
        <f>IF('Sample Calculator'!$DM$18&lt;$B$2,$B25,IF('Sample Calculator'!$DM$18&lt;$C$4,$C25,IF('Sample Calculator'!$DM$18&lt;$D$4,$D25,IF('Sample Calculator'!$DM$18&lt;$E$4,$E25,IF('Sample Calculator'!$DM$18&lt;$F$4,$F25,IF('Sample Calculator'!$DM$18&lt;$G$4,$G25,IF('Sample Calculator'!$DM$18&lt;$H$4,$H25,IF('Sample Calculator'!$DM$18&lt;$I$4,$I25,IF('Sample Calculator'!$DM$18&lt;$J$4,$J25,IF('Sample Calculator'!$DM$18&lt;$K$4,$K25,IF('Sample Calculator'!$DM$18&lt;$L$4,$L25,IF('Sample Calculator'!$DM$18&lt;$M$4,$M25,IF('Sample Calculator'!$DM$18&lt;$N$4,$N25,IF('Sample Calculator'!$DM$18&lt;$O$4,$O25,IF('Sample Calculator'!$DM$18&gt;$P$4,$P25,0)))))))))))))))</f>
        <v>3161.6774185190952</v>
      </c>
    </row>
    <row r="60" spans="1:15" x14ac:dyDescent="0.3">
      <c r="A60" s="2" t="s">
        <v>35</v>
      </c>
      <c r="B60" s="1" t="s">
        <v>20</v>
      </c>
      <c r="C60" s="1" t="s">
        <v>21</v>
      </c>
      <c r="D60" s="233" t="s">
        <v>55</v>
      </c>
      <c r="E60" s="233"/>
      <c r="F60" s="233" t="s">
        <v>23</v>
      </c>
      <c r="G60" s="233"/>
      <c r="I60" s="2" t="s">
        <v>87</v>
      </c>
      <c r="J60" s="1" t="s">
        <v>20</v>
      </c>
      <c r="K60" s="1" t="s">
        <v>21</v>
      </c>
      <c r="L60" s="233" t="s">
        <v>55</v>
      </c>
      <c r="M60" s="233"/>
      <c r="N60" s="233" t="s">
        <v>23</v>
      </c>
      <c r="O60" s="233"/>
    </row>
    <row r="61" spans="1:15" x14ac:dyDescent="0.3">
      <c r="B61" s="27"/>
      <c r="C61" s="27"/>
      <c r="D61" s="1">
        <v>700</v>
      </c>
      <c r="E61" s="1">
        <v>699</v>
      </c>
      <c r="F61" s="1">
        <v>700</v>
      </c>
      <c r="G61" s="1">
        <v>699</v>
      </c>
      <c r="J61" s="27"/>
      <c r="K61" s="27"/>
      <c r="L61" s="1">
        <v>700</v>
      </c>
      <c r="M61" s="1">
        <v>699</v>
      </c>
      <c r="N61" s="1">
        <v>700</v>
      </c>
      <c r="O61" s="1">
        <v>699</v>
      </c>
    </row>
    <row r="62" spans="1:15" x14ac:dyDescent="0.3">
      <c r="B62" s="28">
        <f>IF(IF('Sample Calculator'!$H$8=0,B63,IF('Sample Calculator'!$H$8=1,B64,IF('Sample Calculator'!$H$8=2,B65,IF('Sample Calculator'!$H$8=3,B66,IF('Sample Calculator'!$H$8&gt;3,B67,0)))))&gt;('Sample Calculator'!$G$84*12),IF('Sample Calculator'!$H$8=0,B63,IF('Sample Calculator'!$H$8=1,B64,IF('Sample Calculator'!$H$8=2,B65,IF('Sample Calculator'!$H$8=3,B66,IF('Sample Calculator'!$H$8&gt;3,B67,0))))),('Sample Calculator'!$G$84*12))</f>
        <v>36000</v>
      </c>
      <c r="C62" s="28">
        <f>IF(IF('Sample Calculator'!$H$8=0,C63,IF('Sample Calculator'!$H$8=1,C64,IF('Sample Calculator'!$H$8=2,C65,IF('Sample Calculator'!$H$8=3,C66,IF('Sample Calculator'!$H$8&gt;3,C67,0)))))&gt;('Sample Calculator'!$G$84*12),IF('Sample Calculator'!$H$8=0,C63,IF('Sample Calculator'!$H$8=1,C64,IF('Sample Calculator'!$H$8=2,C65,IF('Sample Calculator'!$H$8=3,C66,IF('Sample Calculator'!$H$8&gt;3,C67,0))))),('Sample Calculator'!$G$84*12))</f>
        <v>36000</v>
      </c>
      <c r="D62" s="28">
        <f>IF(IF('Sample Calculator'!$H$8=0,D63,IF('Sample Calculator'!$H$8=1,D64,IF('Sample Calculator'!$H$8=2,D65,IF('Sample Calculator'!$H$8=3,D66,IF('Sample Calculator'!$H$8&gt;3,D67,0)))))&gt;('Sample Calculator'!$G$84*12),IF('Sample Calculator'!$H$8=0,D63,IF('Sample Calculator'!$H$8=1,D64,IF('Sample Calculator'!$H$8=2,D65,IF('Sample Calculator'!$H$8=3,D66,IF('Sample Calculator'!$H$8&gt;3,D67,0))))),('Sample Calculator'!$G$84*12))</f>
        <v>36000</v>
      </c>
      <c r="E62" s="28">
        <f>IF(IF('Sample Calculator'!$H$8=0,E63,IF('Sample Calculator'!$H$8=1,E64,IF('Sample Calculator'!$H$8=2,E65,IF('Sample Calculator'!$H$8=3,E66,IF('Sample Calculator'!$H$8&gt;3,E67,0)))))&gt;('Sample Calculator'!$G$84*12),IF('Sample Calculator'!$H$8=0,E63,IF('Sample Calculator'!$H$8=1,E64,IF('Sample Calculator'!$H$8=2,E65,IF('Sample Calculator'!$H$8=3,E66,IF('Sample Calculator'!$H$8&gt;3,E67,0))))),('Sample Calculator'!$G$84*12))</f>
        <v>36000</v>
      </c>
      <c r="F62" s="28">
        <f>IF(IF('Sample Calculator'!$H$8=0,F63,IF('Sample Calculator'!$H$8=1,F64,IF('Sample Calculator'!$H$8=2,F65,IF('Sample Calculator'!$H$8=3,F66,IF('Sample Calculator'!$H$8&gt;3,F67,0)))))&gt;('Sample Calculator'!$G$84*12),IF('Sample Calculator'!$H$8=0,F63,IF('Sample Calculator'!$H$8=1,F64,IF('Sample Calculator'!$H$8=2,F65,IF('Sample Calculator'!$H$8=3,F66,IF('Sample Calculator'!$H$8&gt;3,F67,0))))),('Sample Calculator'!$G$84*12))</f>
        <v>36000</v>
      </c>
      <c r="G62" s="28">
        <f>IF(IF('Sample Calculator'!$H$8=0,G63,IF('Sample Calculator'!$H$8=1,G64,IF('Sample Calculator'!$H$8=2,G65,IF('Sample Calculator'!$H$8=3,G66,IF('Sample Calculator'!$H$8&gt;3,G67,0)))))&gt;('Sample Calculator'!$G$84*12),IF('Sample Calculator'!$H$8=0,G63,IF('Sample Calculator'!$H$8=1,G64,IF('Sample Calculator'!$H$8=2,G65,IF('Sample Calculator'!$H$8=3,G66,IF('Sample Calculator'!$H$8&gt;3,G67,0))))),('Sample Calculator'!$G$84*12))</f>
        <v>36000</v>
      </c>
      <c r="J62" s="28">
        <f>IF('Sample Calculator'!$B$8=0,J63,IF('Sample Calculator'!$B$8=1,J64,IF('Sample Calculator'!$B$8=2,J65,IF('Sample Calculator'!$B$8=3,J66,IF('Sample Calculator'!$B$8&gt;3,J67,0)))))</f>
        <v>3161.6774185190952</v>
      </c>
      <c r="K62" s="28">
        <f>IF('Sample Calculator'!$B$8=0,K63,IF('Sample Calculator'!$B$8=1,K64,IF('Sample Calculator'!$B$8=2,K65,IF('Sample Calculator'!$B$8=3,K66,IF('Sample Calculator'!$B$8&gt;3,K67,0)))))</f>
        <v>3161.6774185190952</v>
      </c>
      <c r="L62" s="28">
        <f>IF('Sample Calculator'!$B$8=0,L63,IF('Sample Calculator'!$B$8=1,L64,IF('Sample Calculator'!$B$8=2,L65,IF('Sample Calculator'!$B$8=3,L66,IF('Sample Calculator'!$B$8&gt;3,L67,0)))))</f>
        <v>3161.6774185190952</v>
      </c>
      <c r="M62" s="28">
        <f>IF('Sample Calculator'!$B$8=0,M63,IF('Sample Calculator'!$B$8=1,M64,IF('Sample Calculator'!$B$8=2,M65,IF('Sample Calculator'!$B$8=3,M66,IF('Sample Calculator'!$B$8&gt;3,M67,0)))))</f>
        <v>3161.6774185190952</v>
      </c>
      <c r="N62" s="28">
        <f>IF('Sample Calculator'!$B$8=0,N63,IF('Sample Calculator'!$B$8=1,N64,IF('Sample Calculator'!$B$8=2,N65,IF('Sample Calculator'!$B$8=3,N66,IF('Sample Calculator'!$B$8&gt;3,N67,0)))))</f>
        <v>3161.6774185190952</v>
      </c>
      <c r="O62" s="28">
        <f>IF('Sample Calculator'!$B$8=0,O63,IF('Sample Calculator'!$B$8=1,O64,IF('Sample Calculator'!$B$8=2,O65,IF('Sample Calculator'!$B$8=3,O66,IF('Sample Calculator'!$B$8&gt;3,O67,0)))))</f>
        <v>3161.6774185190952</v>
      </c>
    </row>
    <row r="63" spans="1:15" x14ac:dyDescent="0.3">
      <c r="B63" s="42">
        <f>IF('Sample Calculator'!$H$6="Individual (Couple)",IF('Sample Calculator'!$AD$18&lt;$B$2,$B21,IF('Sample Calculator'!$AD$18&lt;$C$4,$C21,IF('Sample Calculator'!$AD$18&lt;$D$4,$D21,IF('Sample Calculator'!$AD$18&lt;$E$4,$E21,IF('Sample Calculator'!$AD$18&lt;$F$4,$F21,IF('Sample Calculator'!$AD$18&lt;$G$4,$G21,IF('Sample Calculator'!$AD$18&lt;$H$4,$H21,IF('Sample Calculator'!$AD$18&lt;$I$4,$I21,IF('Sample Calculator'!$AD$18&lt;$J$4,$J21,IF('Sample Calculator'!$AD$18&lt;$K$4,$K21,IF('Sample Calculator'!$AD$18&lt;$L$4,$L21,IF('Sample Calculator'!$AD$18&lt;$M$4,$M21,IF('Sample Calculator'!$AD$18&lt;$N$4,$N21,IF('Sample Calculator'!$AD$18&lt;$O$4,$O21,IF('Sample Calculator'!$AD$18&gt;$P$4,$P21,0))))))))))))))),IF('Sample Calculator'!$AD$18&lt;$B$2,$B27,IF('Sample Calculator'!$AD$18&lt;$C$4,$C27,IF('Sample Calculator'!$AD$18&lt;$D$4,$D27,IF('Sample Calculator'!$AD$18&lt;$E$4,$E27,IF('Sample Calculator'!$AD$18&lt;$F$4,$F27,IF('Sample Calculator'!$AD$18&lt;$G$4,$G27,IF('Sample Calculator'!$AD$18&lt;$H$4,$H27,IF('Sample Calculator'!$AD$18&lt;$I$4,$I27,IF('Sample Calculator'!$AD$18&lt;$J$4,$J27,IF('Sample Calculator'!$AD$18&lt;$K$4,$K27,IF('Sample Calculator'!$AD$18&lt;$L$4,$L27,IF('Sample Calculator'!$AD$18&lt;$M$4,$M27,IF('Sample Calculator'!$AD$18&lt;$N$4,$N27,IF('Sample Calculator'!$AD$18&lt;$O$4,$O27,IF('Sample Calculator'!$AD$18&gt;$P$4,$P27,0))))))))))))))))</f>
        <v>25600.817626221226</v>
      </c>
      <c r="C63" s="42">
        <f>IF('Sample Calculator'!$H$6="Individual (Couple)",IF('Sample Calculator'!$AT$18&lt;$B$2,$B21,IF('Sample Calculator'!$AT$18&lt;$C$4,$C21,IF('Sample Calculator'!$AT$18&lt;$D$4,$D21,IF('Sample Calculator'!$AT$18&lt;$E$4,$E21,IF('Sample Calculator'!$AT$18&lt;$F$4,$F21,IF('Sample Calculator'!$AT$18&lt;$G$4,$G21,IF('Sample Calculator'!$AT$18&lt;$H$4,$H21,IF('Sample Calculator'!$AT$18&lt;$I$4,$I21,IF('Sample Calculator'!$AT$18&lt;$J$4,$J21,IF('Sample Calculator'!$AT$18&lt;$K$4,$K21,IF('Sample Calculator'!$AT$18&lt;$L$4,$L21,IF('Sample Calculator'!$AT$18&lt;$M$4,$M21,IF('Sample Calculator'!$AT$18&lt;$N$4,$N21,IF('Sample Calculator'!$AT$18&lt;$O$4,$O21,IF('Sample Calculator'!$AT$18&gt;$P$4,$P21,0))))))))))))))),IF('Sample Calculator'!$AT$18&lt;$B$2,$B27,IF('Sample Calculator'!$AT$18&lt;$C$4,$C27,IF('Sample Calculator'!$AT$18&lt;$D$4,$D27,IF('Sample Calculator'!$AT$18&lt;$E$4,$E27,IF('Sample Calculator'!$AT$18&lt;$F$4,$F27,IF('Sample Calculator'!$AT$18&lt;$G$4,$G27,IF('Sample Calculator'!$AT$18&lt;$H$4,$H27,IF('Sample Calculator'!$AT$18&lt;$I$4,$I27,IF('Sample Calculator'!$AT$18&lt;$J$4,$J27,IF('Sample Calculator'!$AT$18&lt;$K$4,$K27,IF('Sample Calculator'!$AT$18&lt;$L$4,$L27,IF('Sample Calculator'!$AT$18&lt;$M$4,$M27,IF('Sample Calculator'!$AT$18&lt;$N$4,$N27,IF('Sample Calculator'!$AT$18&lt;$O$4,$O27,IF('Sample Calculator'!$AT$18&gt;$P$4,$P27,0))))))))))))))))</f>
        <v>25600.817626221226</v>
      </c>
      <c r="D63" s="42">
        <f>IF('Sample Calculator'!$H$6="Individual (Couple)",IF('Sample Calculator'!$BJ$18&lt;$B$2,$B21,IF('Sample Calculator'!$BJ$18&lt;$C$4,$C21,IF('Sample Calculator'!$BJ$18&lt;$D$4,$D21,IF('Sample Calculator'!$BJ$18&lt;$E$4,$E21,IF('Sample Calculator'!$BJ$18&lt;$F$4,$F21,IF('Sample Calculator'!$BJ$18&lt;$G$4,$G21,IF('Sample Calculator'!$BJ$18&lt;$H$4,$H21,IF('Sample Calculator'!$BJ$18&lt;$I$4,$I21,IF('Sample Calculator'!$BJ$18&lt;$J$4,$J21,IF('Sample Calculator'!$BJ$18&lt;$K$4,$K21,IF('Sample Calculator'!$BJ$18&lt;$L$4,$L21,IF('Sample Calculator'!$BJ$18&lt;$M$4,$M21,IF('Sample Calculator'!$BJ$18&lt;$N$4,$N21,IF('Sample Calculator'!$BJ$18&lt;$O$4,$O21,IF('Sample Calculator'!$BJ$18&gt;$P$4,$P21,0))))))))))))))),IF('Sample Calculator'!$BJ$18&lt;$B$2,$B27,IF('Sample Calculator'!$BJ$18&lt;$C$4,$C27,IF('Sample Calculator'!$BJ$18&lt;$D$4,$D27,IF('Sample Calculator'!$BJ$18&lt;$E$4,$E27,IF('Sample Calculator'!$BJ$18&lt;$F$4,$F27,IF('Sample Calculator'!$BJ$18&lt;$G$4,$G27,IF('Sample Calculator'!$BJ$18&lt;$H$4,$H27,IF('Sample Calculator'!$BJ$18&lt;$I$4,$I27,IF('Sample Calculator'!$BJ$18&lt;$J$4,$J27,IF('Sample Calculator'!$BJ$18&lt;$K$4,$K27,IF('Sample Calculator'!$BJ$18&lt;$L$4,$L27,IF('Sample Calculator'!$BJ$18&lt;$M$4,$M27,IF('Sample Calculator'!$BJ$18&lt;$N$4,$N27,IF('Sample Calculator'!$BJ$18&lt;$O$4,$O27,IF('Sample Calculator'!$BJ$18&gt;$P$4,$P27,0))))))))))))))))</f>
        <v>25600.817626221226</v>
      </c>
      <c r="E63" s="42">
        <f>IF('Sample Calculator'!$H$6="Individual (Couple)",IF('Sample Calculator'!$BZ$18&lt;$B$2,$B21,IF('Sample Calculator'!$BZ$18&lt;$C$4,$C21,IF('Sample Calculator'!$BZ$18&lt;$D$4,$D21,IF('Sample Calculator'!$BZ$18&lt;$E$4,$E21,IF('Sample Calculator'!$BZ$18&lt;$F$4,$F21,IF('Sample Calculator'!$BZ$18&lt;$G$4,$G21,IF('Sample Calculator'!$BZ$18&lt;$H$4,$H21,IF('Sample Calculator'!$BZ$18&lt;$I$4,$I21,IF('Sample Calculator'!$BZ$18&lt;$J$4,$J21,IF('Sample Calculator'!$BZ$18&lt;$K$4,$K21,IF('Sample Calculator'!$BZ$18&lt;$L$4,$L21,IF('Sample Calculator'!$BZ$18&lt;$M$4,$M21,IF('Sample Calculator'!$BZ$18&lt;$N$4,$N21,IF('Sample Calculator'!$BZ$18&lt;$O$4,$O21,IF('Sample Calculator'!$BZ$18&gt;$P$4,$P21,0))))))))))))))),IF('Sample Calculator'!$BZ$18&lt;$B$2,$B27,IF('Sample Calculator'!$BZ$18&lt;$C$4,$C27,IF('Sample Calculator'!$BZ$18&lt;$D$4,$D27,IF('Sample Calculator'!$BZ$18&lt;$E$4,$E27,IF('Sample Calculator'!$BZ$18&lt;$F$4,$F27,IF('Sample Calculator'!$BZ$18&lt;$G$4,$G27,IF('Sample Calculator'!$BZ$18&lt;$H$4,$H27,IF('Sample Calculator'!$BZ$18&lt;$I$4,$I27,IF('Sample Calculator'!$BZ$18&lt;$J$4,$J27,IF('Sample Calculator'!$BZ$18&lt;$K$4,$K27,IF('Sample Calculator'!$BZ$18&lt;$L$4,$L27,IF('Sample Calculator'!$BZ$18&lt;$M$4,$M27,IF('Sample Calculator'!$BZ$18&lt;$N$4,$N27,IF('Sample Calculator'!$BZ$18&lt;$O$4,$O27,IF('Sample Calculator'!$BZ$18&gt;$P$4,$P27,0))))))))))))))))</f>
        <v>25600.817626221226</v>
      </c>
      <c r="F63" s="42">
        <f>IF('Sample Calculator'!$H$6="Individual (Couple)",IF('Sample Calculator'!$CP$18&lt;$B$2,$B21,IF('Sample Calculator'!$CP$18&lt;$C$4,$C21,IF('Sample Calculator'!$CP$18&lt;$D$4,$D21,IF('Sample Calculator'!$CP$18&lt;$E$4,$E21,IF('Sample Calculator'!$CP$18&lt;$F$4,$F21,IF('Sample Calculator'!$CP$18&lt;$G$4,$G21,IF('Sample Calculator'!$CP$18&lt;$H$4,$H21,IF('Sample Calculator'!$CP$18&lt;$I$4,$I21,IF('Sample Calculator'!$CP$18&lt;$J$4,$J21,IF('Sample Calculator'!$CP$18&lt;$K$4,$K21,IF('Sample Calculator'!$CP$18&lt;$L$4,$L21,IF('Sample Calculator'!$CP$18&lt;$M$4,$M21,IF('Sample Calculator'!$CP$18&lt;$N$4,$N21,IF('Sample Calculator'!$CP$18&lt;$O$4,$O21,IF('Sample Calculator'!CP$18&gt;$P$4,$P21,0))))))))))))))),IF('Sample Calculator'!$CP$18&lt;$B$2,$B27,IF('Sample Calculator'!$CP$18&lt;$C$4,$C27,IF('Sample Calculator'!$CP$18&lt;$D$4,$D27,IF('Sample Calculator'!$CP$18&lt;$E$4,$E27,IF('Sample Calculator'!$CP$18&lt;$F$4,$F27,IF('Sample Calculator'!$CP$18&lt;$G$4,$G27,IF('Sample Calculator'!$CP$18&lt;$H$4,$H27,IF('Sample Calculator'!$CP$18&lt;$I$4,$I27,IF('Sample Calculator'!$CP$18&lt;$J$4,$J27,IF('Sample Calculator'!$CP$18&lt;$K$4,$K27,IF('Sample Calculator'!$CP$18&lt;$L$4,$L27,IF('Sample Calculator'!$CP$18&lt;$M$4,$M27,IF('Sample Calculator'!$CP$18&lt;$N$4,$N27,IF('Sample Calculator'!$CP$18&lt;$O$4,$O27,IF('Sample Calculator'!CP$18&gt;$P$4,$P27,0))))))))))))))))</f>
        <v>25600.817626221226</v>
      </c>
      <c r="G63" s="42">
        <f>IF('Sample Calculator'!$H$6="Individual (Couple)",IF('Sample Calculator'!$DF$18&lt;$B$2,$B21,IF('Sample Calculator'!$DF$18&lt;$C$4,$C21,IF('Sample Calculator'!$DF$18&lt;$D$4,$D21,IF('Sample Calculator'!$DF$18&lt;$E$4,$E21,IF('Sample Calculator'!$DF$18&lt;$F$4,$F21,IF('Sample Calculator'!$DF$18&lt;$G$4,$G21,IF('Sample Calculator'!$DF$18&lt;$H$4,$H21,IF('Sample Calculator'!$DF$18&lt;$I$4,$I21,IF('Sample Calculator'!$DF$18&lt;$J$4,$J21,IF('Sample Calculator'!$DF$18&lt;$K$4,$K21,IF('Sample Calculator'!$DF$18&lt;$L$4,$L21,IF('Sample Calculator'!$DF$18&lt;$M$4,$M21,IF('Sample Calculator'!$DF$18&lt;$N$4,$N21,IF('Sample Calculator'!$DF$18&lt;$O$4,$O21,IF('Sample Calculator'!$DF$18&gt;$P$4,$P21,0))))))))))))))),IF('Sample Calculator'!$DF$18&lt;$B$2,$B27,IF('Sample Calculator'!$DF$18&lt;$C$4,$C27,IF('Sample Calculator'!$DF$18&lt;$D$4,$D27,IF('Sample Calculator'!$DF$18&lt;$E$4,$E27,IF('Sample Calculator'!$DF$18&lt;$F$4,$F27,IF('Sample Calculator'!$DF$18&lt;$G$4,$G27,IF('Sample Calculator'!$DF$18&lt;$H$4,$H27,IF('Sample Calculator'!$DF$18&lt;$I$4,$I27,IF('Sample Calculator'!$DF$18&lt;$J$4,$J27,IF('Sample Calculator'!$DF$18&lt;$K$4,$K27,IF('Sample Calculator'!$DF$18&lt;$L$4,$L27,IF('Sample Calculator'!$DF$18&lt;$M$4,$M27,IF('Sample Calculator'!$DF$18&lt;$N$4,$N27,IF('Sample Calculator'!$DF$18&lt;$O$4,$O27,IF('Sample Calculator'!$DF$18&gt;$P$4,$P27,0))))))))))))))))</f>
        <v>25600.817626221226</v>
      </c>
      <c r="J63" s="26">
        <f>IF('Sample Calculator'!$AL$18&lt;$B$2,$B21,IF('Sample Calculator'!$AL$18&lt;$C$4,$C21,IF('Sample Calculator'!$AL$18&lt;$D$4,$D21,IF('Sample Calculator'!$AL$18&lt;$E$4,$E21,IF('Sample Calculator'!$AL$18&lt;$F$4,$F21,IF('Sample Calculator'!$AL$18&lt;$G$4,$G21,IF('Sample Calculator'!$AL$18&lt;$H$4,$H21,IF('Sample Calculator'!$AL$18&lt;$I$4,$I21,IF('Sample Calculator'!$AL$18&lt;$J$4,$J21,IF('Sample Calculator'!$AL$18&lt;$K$4,$K21,IF('Sample Calculator'!$AL$18&lt;$L$4,$L21,IF('Sample Calculator'!$AL$18&lt;$M$4,$M21,IF('Sample Calculator'!$AL$18&lt;$N$4,$N21,IF('Sample Calculator'!$AL$18&lt;$O$4,$O21,IF('Sample Calculator'!$AL$18&gt;$P$4,$P21,0)))))))))))))))</f>
        <v>25600.817626221226</v>
      </c>
      <c r="K63" s="26">
        <f>IF('Sample Calculator'!$AL$18&lt;$B$2,$B21,IF('Sample Calculator'!$AL$18&lt;$C$4,$C21,IF('Sample Calculator'!$AL$18&lt;$D$4,$D21,IF('Sample Calculator'!$AL$18&lt;$E$4,$E21,IF('Sample Calculator'!$AL$18&lt;$F$4,$F21,IF('Sample Calculator'!$AL$18&lt;$G$4,$G21,IF('Sample Calculator'!$AL$18&lt;$H$4,$H21,IF('Sample Calculator'!$AL$18&lt;$I$4,$I21,IF('Sample Calculator'!$AL$18&lt;$J$4,$J21,IF('Sample Calculator'!$AL$18&lt;$K$4,$K21,IF('Sample Calculator'!$AL$18&lt;$L$4,$L21,IF('Sample Calculator'!$AL$18&lt;$M$4,$M21,IF('Sample Calculator'!$AL$18&lt;$N$4,$N21,IF('Sample Calculator'!$AL$18&lt;$O$4,$O21,IF('Sample Calculator'!$AL$18&gt;$P$4,$P21,0)))))))))))))))</f>
        <v>25600.817626221226</v>
      </c>
      <c r="L63" s="26">
        <f>IF('Sample Calculator'!$BR$18&lt;$B$2,$B21,IF('Sample Calculator'!$BR$18&lt;$C$4,$C21,IF('Sample Calculator'!$BR$18&lt;$D$4,$D21,IF('Sample Calculator'!$BR$18&lt;$E$4,$E21,IF('Sample Calculator'!$BR$18&lt;$F$4,$F21,IF('Sample Calculator'!$BR$18&lt;$G$4,$G21,IF('Sample Calculator'!$BR$18&lt;$H$4,$H21,IF('Sample Calculator'!$BR$18&lt;$I$4,$I21,IF('Sample Calculator'!$BR$18&lt;$J$4,$J21,IF('Sample Calculator'!$BR$18&lt;$K$4,$K21,IF('Sample Calculator'!$BR$18&lt;$L$4,$L21,IF('Sample Calculator'!$BR$18&lt;$M$4,$M21,IF('Sample Calculator'!$BR$18&lt;$N$4,$N21,IF('Sample Calculator'!$BR$18&lt;$O$4,$O21,IF('Sample Calculator'!$BR$18&gt;$P$4,$P21,0)))))))))))))))</f>
        <v>25600.817626221226</v>
      </c>
      <c r="M63" s="26">
        <f>IF('Sample Calculator'!$CH$18&lt;$B$2,$B21,IF('Sample Calculator'!$CH$18&lt;$C$4,$C21,IF('Sample Calculator'!$CH$18&lt;$D$4,$D21,IF('Sample Calculator'!$CH$18&lt;$E$4,$E21,IF('Sample Calculator'!$CH$18&lt;$F$4,$F21,IF('Sample Calculator'!$CH$18&lt;$G$4,$G21,IF('Sample Calculator'!$CH$18&lt;$H$4,$H21,IF('Sample Calculator'!$CH$18&lt;$I$4,$I21,IF('Sample Calculator'!$CH$18&lt;$J$4,$J21,IF('Sample Calculator'!$CH$18&lt;$K$4,$K21,IF('Sample Calculator'!$CH$18&lt;$L$4,$L21,IF('Sample Calculator'!$CH$18&lt;$M$4,$M21,IF('Sample Calculator'!$CH$18&lt;$N$4,$N21,IF('Sample Calculator'!$CH$18&lt;$O$4,$O21,IF('Sample Calculator'!$CH$18&gt;$P$4,$P21,0)))))))))))))))</f>
        <v>25600.817626221226</v>
      </c>
      <c r="N63" s="26">
        <f>IF('Sample Calculator'!$CX$18&lt;$B$2,$B21,IF('Sample Calculator'!$CX$18&lt;$C$4,$C21,IF('Sample Calculator'!$CX$18&lt;$D$4,$D21,IF('Sample Calculator'!$CX$18&lt;$E$4,$E21,IF('Sample Calculator'!$CX$18&lt;$F$4,$F21,IF('Sample Calculator'!$CX$18&lt;$G$4,$G21,IF('Sample Calculator'!$CX$18&lt;$H$4,$H21,IF('Sample Calculator'!$CX$18&lt;$I$4,$I21,IF('Sample Calculator'!$CX$18&lt;$J$4,$J21,IF('Sample Calculator'!$CX$18&lt;$K$4,$K21,IF('Sample Calculator'!$CX$18&lt;$L$4,$L21,IF('Sample Calculator'!$CX$18&lt;$M$4,$M21,IF('Sample Calculator'!$CX$18&lt;$N$4,$N21,IF('Sample Calculator'!$CX$18&lt;$O$4,$O21,IF('Sample Calculator'!$CX$18&gt;$P$4,$P21,0)))))))))))))))</f>
        <v>25600.817626221226</v>
      </c>
      <c r="O63" s="26">
        <f>IF('Sample Calculator'!$DN$18&lt;$B$2,$B21,IF('Sample Calculator'!$DN$18&lt;$C$4,$C21,IF('Sample Calculator'!$DN$18&lt;$D$4,$D21,IF('Sample Calculator'!$DN$18&lt;$E$4,$E21,IF('Sample Calculator'!$DN$18&lt;$F$4,$F21,IF('Sample Calculator'!$DN$18&lt;$G$4,$G21,IF('Sample Calculator'!$DN$18&lt;$H$4,$H21,IF('Sample Calculator'!$DN$18&lt;$I$4,$I21,IF('Sample Calculator'!$DN$18&lt;$J$4,$J21,IF('Sample Calculator'!$DN$18&lt;$K$4,$K21,IF('Sample Calculator'!$DN$18&lt;$L$4,$L21,IF('Sample Calculator'!$DN$18&lt;$M$4,$M21,IF('Sample Calculator'!$DN$18&lt;$N$4,$N21,IF('Sample Calculator'!$DN$18&lt;$O$4,$O21,IF('Sample Calculator'!$DN$18&gt;$P$4,$P21,0)))))))))))))))</f>
        <v>25600.817626221226</v>
      </c>
    </row>
    <row r="64" spans="1:15" x14ac:dyDescent="0.3">
      <c r="B64" s="42">
        <f>IF('Sample Calculator'!$H$6="Individual (Couple)",IF('Sample Calculator'!$AD$18&lt;$B$2,$B22,IF('Sample Calculator'!$AD$18&lt;$C$4,$C22,IF('Sample Calculator'!$AD$18&lt;$D$4,$D22,IF('Sample Calculator'!$AD$18&lt;$E$4,$E22,IF('Sample Calculator'!$AD$18&lt;$F$4,$F22,IF('Sample Calculator'!$AD$18&lt;$G$4,$G22,IF('Sample Calculator'!$AD$18&lt;$H$4,$H22,IF('Sample Calculator'!$AD$18&lt;$I$4,$I22,IF('Sample Calculator'!$AD$18&lt;$J$4,$J22,IF('Sample Calculator'!$AD$18&lt;$K$4,$K22,IF('Sample Calculator'!$AD$18&lt;$L$4,$L22,IF('Sample Calculator'!$AD$18&lt;$M$4,$M22,IF('Sample Calculator'!$AD$18&lt;$N$4,$N22,IF('Sample Calculator'!$AD$18&lt;$O$4,$O22,IF('Sample Calculator'!$AD$18&gt;$P$4,$P22,0))))))))))))))),IF('Sample Calculator'!$AD$18&lt;$B$2,$B28,IF('Sample Calculator'!$AD$18&lt;$C$4,$C28,IF('Sample Calculator'!$AD$18&lt;$D$4,$D28,IF('Sample Calculator'!$AD$18&lt;$E$4,$E28,IF('Sample Calculator'!$AD$18&lt;$F$4,$F28,IF('Sample Calculator'!$AD$18&lt;$G$4,$G28,IF('Sample Calculator'!$AD$18&lt;$H$4,$H28,IF('Sample Calculator'!$AD$18&lt;$I$4,$I28,IF('Sample Calculator'!$AD$18&lt;$J$4,$J28,IF('Sample Calculator'!$AD$18&lt;$K$4,$K28,IF('Sample Calculator'!$AD$18&lt;$L$4,$L28,IF('Sample Calculator'!$AD$18&lt;$M$4,$M28,IF('Sample Calculator'!$AD$18&lt;$N$4,$N28,IF('Sample Calculator'!$AD$18&lt;$O$4,$O28,IF('Sample Calculator'!$AD$18&gt;$P$4,$P28,0))))))))))))))))</f>
        <v>28762.495044740321</v>
      </c>
      <c r="C64" s="42">
        <f>IF('Sample Calculator'!$H$6="Individual (Couple)",IF('Sample Calculator'!$AT$18&lt;$B$2,$B22,IF('Sample Calculator'!$AT$18&lt;$C$4,$C22,IF('Sample Calculator'!$AT$18&lt;$D$4,$D22,IF('Sample Calculator'!$AT$18&lt;$E$4,$E22,IF('Sample Calculator'!$AT$18&lt;$F$4,$F22,IF('Sample Calculator'!$AT$18&lt;$G$4,$G22,IF('Sample Calculator'!$AT$18&lt;$H$4,$H22,IF('Sample Calculator'!$AT$18&lt;$I$4,$I22,IF('Sample Calculator'!$AT$18&lt;$J$4,$J22,IF('Sample Calculator'!$AT$18&lt;$K$4,$K22,IF('Sample Calculator'!$AT$18&lt;$L$4,$L22,IF('Sample Calculator'!$AT$18&lt;$M$4,$M22,IF('Sample Calculator'!$AT$18&lt;$N$4,$N22,IF('Sample Calculator'!$AT$18&lt;$O$4,$O22,IF('Sample Calculator'!$AT$18&gt;$P$4,$P22,0))))))))))))))),IF('Sample Calculator'!$AT$18&lt;$B$2,$B28,IF('Sample Calculator'!$AT$18&lt;$C$4,$C28,IF('Sample Calculator'!$AT$18&lt;$D$4,$D28,IF('Sample Calculator'!$AT$18&lt;$E$4,$E28,IF('Sample Calculator'!$AT$18&lt;$F$4,$F28,IF('Sample Calculator'!$AT$18&lt;$G$4,$G28,IF('Sample Calculator'!$AT$18&lt;$H$4,$H28,IF('Sample Calculator'!$AT$18&lt;$I$4,$I28,IF('Sample Calculator'!$AT$18&lt;$J$4,$J28,IF('Sample Calculator'!$AT$18&lt;$K$4,$K28,IF('Sample Calculator'!$AT$18&lt;$L$4,$L28,IF('Sample Calculator'!$AT$18&lt;$M$4,$M28,IF('Sample Calculator'!$AT$18&lt;$N$4,$N28,IF('Sample Calculator'!$AT$18&lt;$O$4,$O28,IF('Sample Calculator'!$AT$18&gt;$P$4,$P28,0))))))))))))))))</f>
        <v>28762.495044740321</v>
      </c>
      <c r="D64" s="42">
        <f>IF('Sample Calculator'!$H$6="Individual (Couple)",IF('Sample Calculator'!$BJ$18&lt;$B$2,$B22,IF('Sample Calculator'!$BJ$18&lt;$C$4,$C22,IF('Sample Calculator'!$BJ$18&lt;$D$4,$D22,IF('Sample Calculator'!$BJ$18&lt;$E$4,$E22,IF('Sample Calculator'!$BJ$18&lt;$F$4,$F22,IF('Sample Calculator'!$BJ$18&lt;$G$4,$G22,IF('Sample Calculator'!$BJ$18&lt;$H$4,$H22,IF('Sample Calculator'!$BJ$18&lt;$I$4,$I22,IF('Sample Calculator'!$BJ$18&lt;$J$4,$J22,IF('Sample Calculator'!$BJ$18&lt;$K$4,$K22,IF('Sample Calculator'!$BJ$18&lt;$L$4,$L22,IF('Sample Calculator'!$BJ$18&lt;$M$4,$M22,IF('Sample Calculator'!$BJ$18&lt;$N$4,$N22,IF('Sample Calculator'!$BJ$18&lt;$O$4,$O22,IF('Sample Calculator'!$BJ$18&gt;$P$4,$P22,0))))))))))))))),IF('Sample Calculator'!$BJ$18&lt;$B$2,$B28,IF('Sample Calculator'!$BJ$18&lt;$C$4,$C28,IF('Sample Calculator'!$BJ$18&lt;$D$4,$D28,IF('Sample Calculator'!$BJ$18&lt;$E$4,$E28,IF('Sample Calculator'!$BJ$18&lt;$F$4,$F28,IF('Sample Calculator'!$BJ$18&lt;$G$4,$G28,IF('Sample Calculator'!$BJ$18&lt;$H$4,$H28,IF('Sample Calculator'!$BJ$18&lt;$I$4,$I28,IF('Sample Calculator'!$BJ$18&lt;$J$4,$J28,IF('Sample Calculator'!$BJ$18&lt;$K$4,$K28,IF('Sample Calculator'!$BJ$18&lt;$L$4,$L28,IF('Sample Calculator'!$BJ$18&lt;$M$4,$M28,IF('Sample Calculator'!$BJ$18&lt;$N$4,$N28,IF('Sample Calculator'!$BJ$18&lt;$O$4,$O28,IF('Sample Calculator'!$BJ$18&gt;$P$4,$P28,0))))))))))))))))</f>
        <v>28762.495044740321</v>
      </c>
      <c r="E64" s="42">
        <f>IF('Sample Calculator'!$H$6="Individual (Couple)",IF('Sample Calculator'!$BZ$18&lt;$B$2,$B22,IF('Sample Calculator'!$BZ$18&lt;$C$4,$C22,IF('Sample Calculator'!$BZ$18&lt;$D$4,$D22,IF('Sample Calculator'!$BZ$18&lt;$E$4,$E22,IF('Sample Calculator'!$BZ$18&lt;$F$4,$F22,IF('Sample Calculator'!$BZ$18&lt;$G$4,$G22,IF('Sample Calculator'!$BZ$18&lt;$H$4,$H22,IF('Sample Calculator'!$BZ$18&lt;$I$4,$I22,IF('Sample Calculator'!$BZ$18&lt;$J$4,$J22,IF('Sample Calculator'!$BZ$18&lt;$K$4,$K22,IF('Sample Calculator'!$BZ$18&lt;$L$4,$L22,IF('Sample Calculator'!$BZ$18&lt;$M$4,$M22,IF('Sample Calculator'!$BZ$18&lt;$N$4,$N22,IF('Sample Calculator'!$BZ$18&lt;$O$4,$O22,IF('Sample Calculator'!$BZ$18&gt;$P$4,$P22,0))))))))))))))),IF('Sample Calculator'!$BZ$18&lt;$B$2,$B28,IF('Sample Calculator'!$BZ$18&lt;$C$4,$C28,IF('Sample Calculator'!$BZ$18&lt;$D$4,$D28,IF('Sample Calculator'!$BZ$18&lt;$E$4,$E28,IF('Sample Calculator'!$BZ$18&lt;$F$4,$F28,IF('Sample Calculator'!$BZ$18&lt;$G$4,$G28,IF('Sample Calculator'!$BZ$18&lt;$H$4,$H28,IF('Sample Calculator'!$BZ$18&lt;$I$4,$I28,IF('Sample Calculator'!$BZ$18&lt;$J$4,$J28,IF('Sample Calculator'!$BZ$18&lt;$K$4,$K28,IF('Sample Calculator'!$BZ$18&lt;$L$4,$L28,IF('Sample Calculator'!$BZ$18&lt;$M$4,$M28,IF('Sample Calculator'!$BZ$18&lt;$N$4,$N28,IF('Sample Calculator'!$BZ$18&lt;$O$4,$O28,IF('Sample Calculator'!$BZ$18&gt;$P$4,$P28,0))))))))))))))))</f>
        <v>28762.495044740321</v>
      </c>
      <c r="F64" s="42">
        <f>IF('Sample Calculator'!$H$6="Individual (Couple)",IF('Sample Calculator'!$CP$18&lt;$B$2,$B22,IF('Sample Calculator'!$CP$18&lt;$C$4,$C22,IF('Sample Calculator'!$CP$18&lt;$D$4,$D22,IF('Sample Calculator'!$CP$18&lt;$E$4,$E22,IF('Sample Calculator'!$CP$18&lt;$F$4,$F22,IF('Sample Calculator'!$CP$18&lt;$G$4,$G22,IF('Sample Calculator'!$CP$18&lt;$H$4,$H22,IF('Sample Calculator'!$CP$18&lt;$I$4,$I22,IF('Sample Calculator'!$CP$18&lt;$J$4,$J22,IF('Sample Calculator'!$CP$18&lt;$K$4,$K22,IF('Sample Calculator'!$CP$18&lt;$L$4,$L22,IF('Sample Calculator'!$CP$18&lt;$M$4,$M22,IF('Sample Calculator'!$CP$18&lt;$N$4,$N22,IF('Sample Calculator'!$CP$18&lt;$O$4,$O22,IF('Sample Calculator'!CP$18&gt;$P$4,$P22,0))))))))))))))),IF('Sample Calculator'!$CP$18&lt;$B$2,$B28,IF('Sample Calculator'!$CP$18&lt;$C$4,$C28,IF('Sample Calculator'!$CP$18&lt;$D$4,$D28,IF('Sample Calculator'!$CP$18&lt;$E$4,$E28,IF('Sample Calculator'!$CP$18&lt;$F$4,$F28,IF('Sample Calculator'!$CP$18&lt;$G$4,$G28,IF('Sample Calculator'!$CP$18&lt;$H$4,$H28,IF('Sample Calculator'!$CP$18&lt;$I$4,$I28,IF('Sample Calculator'!$CP$18&lt;$J$4,$J28,IF('Sample Calculator'!$CP$18&lt;$K$4,$K28,IF('Sample Calculator'!$CP$18&lt;$L$4,$L28,IF('Sample Calculator'!$CP$18&lt;$M$4,$M28,IF('Sample Calculator'!$CP$18&lt;$N$4,$N28,IF('Sample Calculator'!$CP$18&lt;$O$4,$O28,IF('Sample Calculator'!CP$18&gt;$P$4,$P28,0))))))))))))))))</f>
        <v>28762.495044740321</v>
      </c>
      <c r="G64" s="42">
        <f>IF('Sample Calculator'!$H$6="Individual (Couple)",IF('Sample Calculator'!$DF$18&lt;$B$2,$B22,IF('Sample Calculator'!$DF$18&lt;$C$4,$C22,IF('Sample Calculator'!$DF$18&lt;$D$4,$D22,IF('Sample Calculator'!$DF$18&lt;$E$4,$E22,IF('Sample Calculator'!$DF$18&lt;$F$4,$F22,IF('Sample Calculator'!$DF$18&lt;$G$4,$G22,IF('Sample Calculator'!$DF$18&lt;$H$4,$H22,IF('Sample Calculator'!$DF$18&lt;$I$4,$I22,IF('Sample Calculator'!$DF$18&lt;$J$4,$J22,IF('Sample Calculator'!$DF$18&lt;$K$4,$K22,IF('Sample Calculator'!$DF$18&lt;$L$4,$L22,IF('Sample Calculator'!$DF$18&lt;$M$4,$M22,IF('Sample Calculator'!$DF$18&lt;$N$4,$N22,IF('Sample Calculator'!$DF$18&lt;$O$4,$O22,IF('Sample Calculator'!$DF$18&gt;$P$4,$P22,0))))))))))))))),IF('Sample Calculator'!$DF$18&lt;$B$2,$B28,IF('Sample Calculator'!$DF$18&lt;$C$4,$C28,IF('Sample Calculator'!$DF$18&lt;$D$4,$D28,IF('Sample Calculator'!$DF$18&lt;$E$4,$E28,IF('Sample Calculator'!$DF$18&lt;$F$4,$F28,IF('Sample Calculator'!$DF$18&lt;$G$4,$G28,IF('Sample Calculator'!$DF$18&lt;$H$4,$H28,IF('Sample Calculator'!$DF$18&lt;$I$4,$I28,IF('Sample Calculator'!$DF$18&lt;$J$4,$J28,IF('Sample Calculator'!$DF$18&lt;$K$4,$K28,IF('Sample Calculator'!$DF$18&lt;$L$4,$L28,IF('Sample Calculator'!$DF$18&lt;$M$4,$M28,IF('Sample Calculator'!$DF$18&lt;$N$4,$N28,IF('Sample Calculator'!$DF$18&lt;$O$4,$O28,IF('Sample Calculator'!$DF$18&gt;$P$4,$P28,0))))))))))))))))</f>
        <v>28762.495044740321</v>
      </c>
      <c r="J64" s="26">
        <f>IF('Sample Calculator'!$AL$18&lt;$B$2,$B22,IF('Sample Calculator'!$AL$18&lt;$C$4,$C22,IF('Sample Calculator'!$AL$18&lt;$D$4,$D22,IF('Sample Calculator'!$AL$18&lt;$E$4,$E22,IF('Sample Calculator'!$AL$18&lt;$F$4,$F22,IF('Sample Calculator'!$AL$18&lt;$G$4,$G22,IF('Sample Calculator'!$AL$18&lt;$H$4,$H22,IF('Sample Calculator'!$AL$18&lt;$I$4,$I22,IF('Sample Calculator'!$AL$18&lt;$J$4,$J22,IF('Sample Calculator'!$AL$18&lt;$K$4,$K22,IF('Sample Calculator'!$AL$18&lt;$L$4,$L22,IF('Sample Calculator'!$AL$18&lt;$M$4,$M22,IF('Sample Calculator'!$AL$18&lt;$N$4,$N22,IF('Sample Calculator'!$AL$18&lt;$O$4,$O22,IF('Sample Calculator'!$AL$18&gt;$P$4,$P22,0)))))))))))))))</f>
        <v>28762.495044740321</v>
      </c>
      <c r="K64" s="26">
        <f>IF('Sample Calculator'!$AL$18&lt;$B$2,$B22,IF('Sample Calculator'!$AL$18&lt;$C$4,$C22,IF('Sample Calculator'!$AL$18&lt;$D$4,$D22,IF('Sample Calculator'!$AL$18&lt;$E$4,$E22,IF('Sample Calculator'!$AL$18&lt;$F$4,$F22,IF('Sample Calculator'!$AL$18&lt;$G$4,$G22,IF('Sample Calculator'!$AL$18&lt;$H$4,$H22,IF('Sample Calculator'!$AL$18&lt;$I$4,$I22,IF('Sample Calculator'!$AL$18&lt;$J$4,$J22,IF('Sample Calculator'!$AL$18&lt;$K$4,$K22,IF('Sample Calculator'!$AL$18&lt;$L$4,$L22,IF('Sample Calculator'!$AL$18&lt;$M$4,$M22,IF('Sample Calculator'!$AL$18&lt;$N$4,$N22,IF('Sample Calculator'!$AL$18&lt;$O$4,$O22,IF('Sample Calculator'!$AL$18&gt;$P$4,$P22,0)))))))))))))))</f>
        <v>28762.495044740321</v>
      </c>
      <c r="L64" s="26">
        <f>IF('Sample Calculator'!$BR$18&lt;$B$2,$B22,IF('Sample Calculator'!$BR$18&lt;$C$4,$C22,IF('Sample Calculator'!$BR$18&lt;$D$4,$D22,IF('Sample Calculator'!$BR$18&lt;$E$4,$E22,IF('Sample Calculator'!$BR$18&lt;$F$4,$F22,IF('Sample Calculator'!$BR$18&lt;$G$4,$G22,IF('Sample Calculator'!$BR$18&lt;$H$4,$H22,IF('Sample Calculator'!$BR$18&lt;$I$4,$I22,IF('Sample Calculator'!$BR$18&lt;$J$4,$J22,IF('Sample Calculator'!$BR$18&lt;$K$4,$K22,IF('Sample Calculator'!$BR$18&lt;$L$4,$L22,IF('Sample Calculator'!$BR$18&lt;$M$4,$M22,IF('Sample Calculator'!$BR$18&lt;$N$4,$N22,IF('Sample Calculator'!$BR$18&lt;$O$4,$O22,IF('Sample Calculator'!$BR$18&gt;$P$4,$P22,0)))))))))))))))</f>
        <v>28762.495044740321</v>
      </c>
      <c r="M64" s="26">
        <f>IF('Sample Calculator'!$CH$18&lt;$B$2,$B22,IF('Sample Calculator'!$CH$18&lt;$C$4,$C22,IF('Sample Calculator'!$CH$18&lt;$D$4,$D22,IF('Sample Calculator'!$CH$18&lt;$E$4,$E22,IF('Sample Calculator'!$CH$18&lt;$F$4,$F22,IF('Sample Calculator'!$CH$18&lt;$G$4,$G22,IF('Sample Calculator'!$CH$18&lt;$H$4,$H22,IF('Sample Calculator'!$CH$18&lt;$I$4,$I22,IF('Sample Calculator'!$CH$18&lt;$J$4,$J22,IF('Sample Calculator'!$CH$18&lt;$K$4,$K22,IF('Sample Calculator'!$CH$18&lt;$L$4,$L22,IF('Sample Calculator'!$CH$18&lt;$M$4,$M22,IF('Sample Calculator'!$CH$18&lt;$N$4,$N22,IF('Sample Calculator'!$CH$18&lt;$O$4,$O22,IF('Sample Calculator'!$CH$18&gt;$P$4,$P22,0)))))))))))))))</f>
        <v>28762.495044740321</v>
      </c>
      <c r="N64" s="26">
        <f>IF('Sample Calculator'!$CX$18&lt;$B$2,$B22,IF('Sample Calculator'!$CX$18&lt;$C$4,$C22,IF('Sample Calculator'!$CX$18&lt;$D$4,$D22,IF('Sample Calculator'!$CX$18&lt;$E$4,$E22,IF('Sample Calculator'!$CX$18&lt;$F$4,$F22,IF('Sample Calculator'!$CX$18&lt;$G$4,$G22,IF('Sample Calculator'!$CX$18&lt;$H$4,$H22,IF('Sample Calculator'!$CX$18&lt;$I$4,$I22,IF('Sample Calculator'!$CX$18&lt;$J$4,$J22,IF('Sample Calculator'!$CX$18&lt;$K$4,$K22,IF('Sample Calculator'!$CX$18&lt;$L$4,$L22,IF('Sample Calculator'!$CX$18&lt;$M$4,$M22,IF('Sample Calculator'!$CX$18&lt;$N$4,$N22,IF('Sample Calculator'!$CX$18&lt;$O$4,$O22,IF('Sample Calculator'!$CX$18&gt;$P$4,$P22,0)))))))))))))))</f>
        <v>28762.495044740321</v>
      </c>
      <c r="O64" s="26">
        <f>IF('Sample Calculator'!$DN$18&lt;$B$2,$B22,IF('Sample Calculator'!$DN$18&lt;$C$4,$C22,IF('Sample Calculator'!$DN$18&lt;$D$4,$D22,IF('Sample Calculator'!$DN$18&lt;$E$4,$E22,IF('Sample Calculator'!$DN$18&lt;$F$4,$F22,IF('Sample Calculator'!$DN$18&lt;$G$4,$G22,IF('Sample Calculator'!$DN$18&lt;$H$4,$H22,IF('Sample Calculator'!$DN$18&lt;$I$4,$I22,IF('Sample Calculator'!$DN$18&lt;$J$4,$J22,IF('Sample Calculator'!$DN$18&lt;$K$4,$K22,IF('Sample Calculator'!$DN$18&lt;$L$4,$L22,IF('Sample Calculator'!$DN$18&lt;$M$4,$M22,IF('Sample Calculator'!$DN$18&lt;$N$4,$N22,IF('Sample Calculator'!$DN$18&lt;$O$4,$O22,IF('Sample Calculator'!$DN$18&gt;$P$4,$P22,0)))))))))))))))</f>
        <v>28762.495044740321</v>
      </c>
    </row>
    <row r="65" spans="1:15" x14ac:dyDescent="0.3">
      <c r="B65" s="42">
        <f>IF('Sample Calculator'!$H$6="Individual (Couple)",IF('Sample Calculator'!$AD$18&lt;$B$2,$B23,IF('Sample Calculator'!$AD$18&lt;$C$4,$C23,IF('Sample Calculator'!$AD$18&lt;$D$4,$D23,IF('Sample Calculator'!$AD$18&lt;$E$4,$E23,IF('Sample Calculator'!$AD$18&lt;$F$4,$F23,IF('Sample Calculator'!$AD$18&lt;$G$4,$G23,IF('Sample Calculator'!$AD$18&lt;$H$4,$H23,IF('Sample Calculator'!$AD$18&lt;$I$4,$I23,IF('Sample Calculator'!$AD$18&lt;$J$4,$J23,IF('Sample Calculator'!$AD$18&lt;$K$4,$K23,IF('Sample Calculator'!$AD$18&lt;$L$4,$L23,IF('Sample Calculator'!$AD$18&lt;$M$4,$M23,IF('Sample Calculator'!$AD$18&lt;$N$4,$N23,IF('Sample Calculator'!$AD$18&lt;$O$4,$O23,IF('Sample Calculator'!$AD$18&gt;$P$4,$P23,0))))))))))))))),IF('Sample Calculator'!$AD$18&lt;$B$2,$B29,IF('Sample Calculator'!$AD$18&lt;$C$4,$C29,IF('Sample Calculator'!$AD$18&lt;$D$4,$D29,IF('Sample Calculator'!$AD$18&lt;$E$4,$E29,IF('Sample Calculator'!$AD$18&lt;$F$4,$F29,IF('Sample Calculator'!$AD$18&lt;$G$4,$G29,IF('Sample Calculator'!$AD$18&lt;$H$4,$H29,IF('Sample Calculator'!$AD$18&lt;$I$4,$I29,IF('Sample Calculator'!$AD$18&lt;$J$4,$J29,IF('Sample Calculator'!$AD$18&lt;$K$4,$K29,IF('Sample Calculator'!$AD$18&lt;$L$4,$L29,IF('Sample Calculator'!$AD$18&lt;$M$4,$M29,IF('Sample Calculator'!$AD$18&lt;$N$4,$N29,IF('Sample Calculator'!$AD$18&lt;$O$4,$O29,IF('Sample Calculator'!$AD$18&gt;$P$4,$P29,0))))))))))))))))</f>
        <v>31924.172463259416</v>
      </c>
      <c r="C65" s="42">
        <f>IF('Sample Calculator'!$H$6="Individual (Couple)",IF('Sample Calculator'!$AT$18&lt;$B$2,$B23,IF('Sample Calculator'!$AT$18&lt;$C$4,$C23,IF('Sample Calculator'!$AT$18&lt;$D$4,$D23,IF('Sample Calculator'!$AT$18&lt;$E$4,$E23,IF('Sample Calculator'!$AT$18&lt;$F$4,$F23,IF('Sample Calculator'!$AT$18&lt;$G$4,$G23,IF('Sample Calculator'!$AT$18&lt;$H$4,$H23,IF('Sample Calculator'!$AT$18&lt;$I$4,$I23,IF('Sample Calculator'!$AT$18&lt;$J$4,$J23,IF('Sample Calculator'!$AT$18&lt;$K$4,$K23,IF('Sample Calculator'!$AT$18&lt;$L$4,$L23,IF('Sample Calculator'!$AT$18&lt;$M$4,$M23,IF('Sample Calculator'!$AT$18&lt;$N$4,$N23,IF('Sample Calculator'!$AT$18&lt;$O$4,$O23,IF('Sample Calculator'!$AT$18&gt;$P$4,$P23,0))))))))))))))),IF('Sample Calculator'!$AT$18&lt;$B$2,$B29,IF('Sample Calculator'!$AT$18&lt;$C$4,$C29,IF('Sample Calculator'!$AT$18&lt;$D$4,$D29,IF('Sample Calculator'!$AT$18&lt;$E$4,$E29,IF('Sample Calculator'!$AT$18&lt;$F$4,$F29,IF('Sample Calculator'!$AT$18&lt;$G$4,$G29,IF('Sample Calculator'!$AT$18&lt;$H$4,$H29,IF('Sample Calculator'!$AT$18&lt;$I$4,$I29,IF('Sample Calculator'!$AT$18&lt;$J$4,$J29,IF('Sample Calculator'!$AT$18&lt;$K$4,$K29,IF('Sample Calculator'!$AT$18&lt;$L$4,$L29,IF('Sample Calculator'!$AT$18&lt;$M$4,$M29,IF('Sample Calculator'!$AT$18&lt;$N$4,$N29,IF('Sample Calculator'!$AT$18&lt;$O$4,$O29,IF('Sample Calculator'!$AT$18&gt;$P$4,$P29,0))))))))))))))))</f>
        <v>31924.172463259416</v>
      </c>
      <c r="D65" s="42">
        <f>IF('Sample Calculator'!$H$6="Individual (Couple)",IF('Sample Calculator'!$BJ$18&lt;$B$2,$B23,IF('Sample Calculator'!$BJ$18&lt;$C$4,$C23,IF('Sample Calculator'!$BJ$18&lt;$D$4,$D23,IF('Sample Calculator'!$BJ$18&lt;$E$4,$E23,IF('Sample Calculator'!$BJ$18&lt;$F$4,$F23,IF('Sample Calculator'!$BJ$18&lt;$G$4,$G23,IF('Sample Calculator'!$BJ$18&lt;$H$4,$H23,IF('Sample Calculator'!$BJ$18&lt;$I$4,$I23,IF('Sample Calculator'!$BJ$18&lt;$J$4,$J23,IF('Sample Calculator'!$BJ$18&lt;$K$4,$K23,IF('Sample Calculator'!$BJ$18&lt;$L$4,$L23,IF('Sample Calculator'!$BJ$18&lt;$M$4,$M23,IF('Sample Calculator'!$BJ$18&lt;$N$4,$N23,IF('Sample Calculator'!$BJ$18&lt;$O$4,$O23,IF('Sample Calculator'!$BJ$18&gt;$P$4,$P23,0))))))))))))))),IF('Sample Calculator'!$BJ$18&lt;$B$2,$B29,IF('Sample Calculator'!$BJ$18&lt;$C$4,$C29,IF('Sample Calculator'!$BJ$18&lt;$D$4,$D29,IF('Sample Calculator'!$BJ$18&lt;$E$4,$E29,IF('Sample Calculator'!$BJ$18&lt;$F$4,$F29,IF('Sample Calculator'!$BJ$18&lt;$G$4,$G29,IF('Sample Calculator'!$BJ$18&lt;$H$4,$H29,IF('Sample Calculator'!$BJ$18&lt;$I$4,$I29,IF('Sample Calculator'!$BJ$18&lt;$J$4,$J29,IF('Sample Calculator'!$BJ$18&lt;$K$4,$K29,IF('Sample Calculator'!$BJ$18&lt;$L$4,$L29,IF('Sample Calculator'!$BJ$18&lt;$M$4,$M29,IF('Sample Calculator'!$BJ$18&lt;$N$4,$N29,IF('Sample Calculator'!$BJ$18&lt;$O$4,$O29,IF('Sample Calculator'!$BJ$18&gt;$P$4,$P29,0))))))))))))))))</f>
        <v>31924.172463259416</v>
      </c>
      <c r="E65" s="42">
        <f>IF('Sample Calculator'!$H$6="Individual (Couple)",IF('Sample Calculator'!$BZ$18&lt;$B$2,$B23,IF('Sample Calculator'!$BZ$18&lt;$C$4,$C23,IF('Sample Calculator'!$BZ$18&lt;$D$4,$D23,IF('Sample Calculator'!$BZ$18&lt;$E$4,$E23,IF('Sample Calculator'!$BZ$18&lt;$F$4,$F23,IF('Sample Calculator'!$BZ$18&lt;$G$4,$G23,IF('Sample Calculator'!$BZ$18&lt;$H$4,$H23,IF('Sample Calculator'!$BZ$18&lt;$I$4,$I23,IF('Sample Calculator'!$BZ$18&lt;$J$4,$J23,IF('Sample Calculator'!$BZ$18&lt;$K$4,$K23,IF('Sample Calculator'!$BZ$18&lt;$L$4,$L23,IF('Sample Calculator'!$BZ$18&lt;$M$4,$M23,IF('Sample Calculator'!$BZ$18&lt;$N$4,$N23,IF('Sample Calculator'!$BZ$18&lt;$O$4,$O23,IF('Sample Calculator'!$BZ$18&gt;$P$4,$P23,0))))))))))))))),IF('Sample Calculator'!$BZ$18&lt;$B$2,$B29,IF('Sample Calculator'!$BZ$18&lt;$C$4,$C29,IF('Sample Calculator'!$BZ$18&lt;$D$4,$D29,IF('Sample Calculator'!$BZ$18&lt;$E$4,$E29,IF('Sample Calculator'!$BZ$18&lt;$F$4,$F29,IF('Sample Calculator'!$BZ$18&lt;$G$4,$G29,IF('Sample Calculator'!$BZ$18&lt;$H$4,$H29,IF('Sample Calculator'!$BZ$18&lt;$I$4,$I29,IF('Sample Calculator'!$BZ$18&lt;$J$4,$J29,IF('Sample Calculator'!$BZ$18&lt;$K$4,$K29,IF('Sample Calculator'!$BZ$18&lt;$L$4,$L29,IF('Sample Calculator'!$BZ$18&lt;$M$4,$M29,IF('Sample Calculator'!$BZ$18&lt;$N$4,$N29,IF('Sample Calculator'!$BZ$18&lt;$O$4,$O29,IF('Sample Calculator'!$BZ$18&gt;$P$4,$P29,0))))))))))))))))</f>
        <v>31924.172463259416</v>
      </c>
      <c r="F65" s="42">
        <f>IF('Sample Calculator'!$H$6="Individual (Couple)",IF('Sample Calculator'!$CP$18&lt;$B$2,$B23,IF('Sample Calculator'!$CP$18&lt;$C$4,$C23,IF('Sample Calculator'!$CP$18&lt;$D$4,$D23,IF('Sample Calculator'!$CP$18&lt;$E$4,$E23,IF('Sample Calculator'!$CP$18&lt;$F$4,$F23,IF('Sample Calculator'!$CP$18&lt;$G$4,$G23,IF('Sample Calculator'!$CP$18&lt;$H$4,$H23,IF('Sample Calculator'!$CP$18&lt;$I$4,$I23,IF('Sample Calculator'!$CP$18&lt;$J$4,$J23,IF('Sample Calculator'!$CP$18&lt;$K$4,$K23,IF('Sample Calculator'!$CP$18&lt;$L$4,$L23,IF('Sample Calculator'!$CP$18&lt;$M$4,$M23,IF('Sample Calculator'!$CP$18&lt;$N$4,$N23,IF('Sample Calculator'!$CP$18&lt;$O$4,$O23,IF('Sample Calculator'!CP$18&gt;$P$4,$P23,0))))))))))))))),IF('Sample Calculator'!$CP$18&lt;$B$2,$B29,IF('Sample Calculator'!$CP$18&lt;$C$4,$C29,IF('Sample Calculator'!$CP$18&lt;$D$4,$D29,IF('Sample Calculator'!$CP$18&lt;$E$4,$E29,IF('Sample Calculator'!$CP$18&lt;$F$4,$F29,IF('Sample Calculator'!$CP$18&lt;$G$4,$G29,IF('Sample Calculator'!$CP$18&lt;$H$4,$H29,IF('Sample Calculator'!$CP$18&lt;$I$4,$I29,IF('Sample Calculator'!$CP$18&lt;$J$4,$J29,IF('Sample Calculator'!$CP$18&lt;$K$4,$K29,IF('Sample Calculator'!$CP$18&lt;$L$4,$L29,IF('Sample Calculator'!$CP$18&lt;$M$4,$M29,IF('Sample Calculator'!$CP$18&lt;$N$4,$N29,IF('Sample Calculator'!$CP$18&lt;$O$4,$O29,IF('Sample Calculator'!CP$18&gt;$P$4,$P29,0))))))))))))))))</f>
        <v>31924.172463259416</v>
      </c>
      <c r="G65" s="42">
        <f>IF('Sample Calculator'!$H$6="Individual (Couple)",IF('Sample Calculator'!$DF$18&lt;$B$2,$B23,IF('Sample Calculator'!$DF$18&lt;$C$4,$C23,IF('Sample Calculator'!$DF$18&lt;$D$4,$D23,IF('Sample Calculator'!$DF$18&lt;$E$4,$E23,IF('Sample Calculator'!$DF$18&lt;$F$4,$F23,IF('Sample Calculator'!$DF$18&lt;$G$4,$G23,IF('Sample Calculator'!$DF$18&lt;$H$4,$H23,IF('Sample Calculator'!$DF$18&lt;$I$4,$I23,IF('Sample Calculator'!$DF$18&lt;$J$4,$J23,IF('Sample Calculator'!$DF$18&lt;$K$4,$K23,IF('Sample Calculator'!$DF$18&lt;$L$4,$L23,IF('Sample Calculator'!$DF$18&lt;$M$4,$M23,IF('Sample Calculator'!$DF$18&lt;$N$4,$N23,IF('Sample Calculator'!$DF$18&lt;$O$4,$O23,IF('Sample Calculator'!$DF$18&gt;$P$4,$P23,0))))))))))))))),IF('Sample Calculator'!$DF$18&lt;$B$2,$B29,IF('Sample Calculator'!$DF$18&lt;$C$4,$C29,IF('Sample Calculator'!$DF$18&lt;$D$4,$D29,IF('Sample Calculator'!$DF$18&lt;$E$4,$E29,IF('Sample Calculator'!$DF$18&lt;$F$4,$F29,IF('Sample Calculator'!$DF$18&lt;$G$4,$G29,IF('Sample Calculator'!$DF$18&lt;$H$4,$H29,IF('Sample Calculator'!$DF$18&lt;$I$4,$I29,IF('Sample Calculator'!$DF$18&lt;$J$4,$J29,IF('Sample Calculator'!$DF$18&lt;$K$4,$K29,IF('Sample Calculator'!$DF$18&lt;$L$4,$L29,IF('Sample Calculator'!$DF$18&lt;$M$4,$M29,IF('Sample Calculator'!$DF$18&lt;$N$4,$N29,IF('Sample Calculator'!$DF$18&lt;$O$4,$O29,IF('Sample Calculator'!$DF$18&gt;$P$4,$P29,0))))))))))))))))</f>
        <v>31924.172463259416</v>
      </c>
      <c r="J65" s="26">
        <f>IF('Sample Calculator'!$AL$18&lt;$B$2,$B23,IF('Sample Calculator'!$AL$18&lt;$C$4,$C23,IF('Sample Calculator'!$AL$18&lt;$D$4,$D23,IF('Sample Calculator'!$AL$18&lt;$E$4,$E23,IF('Sample Calculator'!$AL$18&lt;$F$4,$F23,IF('Sample Calculator'!$AL$18&lt;$G$4,$G23,IF('Sample Calculator'!$AL$18&lt;$H$4,$H23,IF('Sample Calculator'!$AL$18&lt;$I$4,$I23,IF('Sample Calculator'!$AL$18&lt;$J$4,$J23,IF('Sample Calculator'!$AL$18&lt;$K$4,$K23,IF('Sample Calculator'!$AL$18&lt;$L$4,$L23,IF('Sample Calculator'!$AL$18&lt;$M$4,$M23,IF('Sample Calculator'!$AL$18&lt;$N$4,$N23,IF('Sample Calculator'!$AL$18&lt;$O$4,$O23,IF('Sample Calculator'!$AL$18&gt;$P$4,$P23,0)))))))))))))))</f>
        <v>31924.172463259416</v>
      </c>
      <c r="K65" s="26">
        <f>IF('Sample Calculator'!$AL$18&lt;$B$2,$B23,IF('Sample Calculator'!$AL$18&lt;$C$4,$C23,IF('Sample Calculator'!$AL$18&lt;$D$4,$D23,IF('Sample Calculator'!$AL$18&lt;$E$4,$E23,IF('Sample Calculator'!$AL$18&lt;$F$4,$F23,IF('Sample Calculator'!$AL$18&lt;$G$4,$G23,IF('Sample Calculator'!$AL$18&lt;$H$4,$H23,IF('Sample Calculator'!$AL$18&lt;$I$4,$I23,IF('Sample Calculator'!$AL$18&lt;$J$4,$J23,IF('Sample Calculator'!$AL$18&lt;$K$4,$K23,IF('Sample Calculator'!$AL$18&lt;$L$4,$L23,IF('Sample Calculator'!$AL$18&lt;$M$4,$M23,IF('Sample Calculator'!$AL$18&lt;$N$4,$N23,IF('Sample Calculator'!$AL$18&lt;$O$4,$O23,IF('Sample Calculator'!$AL$18&gt;$P$4,$P23,0)))))))))))))))</f>
        <v>31924.172463259416</v>
      </c>
      <c r="L65" s="26">
        <f>IF('Sample Calculator'!$BR$18&lt;$B$2,$B23,IF('Sample Calculator'!$BR$18&lt;$C$4,$C23,IF('Sample Calculator'!$BR$18&lt;$D$4,$D23,IF('Sample Calculator'!$BR$18&lt;$E$4,$E23,IF('Sample Calculator'!$BR$18&lt;$F$4,$F23,IF('Sample Calculator'!$BR$18&lt;$G$4,$G23,IF('Sample Calculator'!$BR$18&lt;$H$4,$H23,IF('Sample Calculator'!$BR$18&lt;$I$4,$I23,IF('Sample Calculator'!$BR$18&lt;$J$4,$J23,IF('Sample Calculator'!$BR$18&lt;$K$4,$K23,IF('Sample Calculator'!$BR$18&lt;$L$4,$L23,IF('Sample Calculator'!$BR$18&lt;$M$4,$M23,IF('Sample Calculator'!$BR$18&lt;$N$4,$N23,IF('Sample Calculator'!$BR$18&lt;$O$4,$O23,IF('Sample Calculator'!$BR$18&gt;$P$4,$P23,0)))))))))))))))</f>
        <v>31924.172463259416</v>
      </c>
      <c r="M65" s="26">
        <f>IF('Sample Calculator'!$CH$18&lt;$B$2,$B23,IF('Sample Calculator'!$CH$18&lt;$C$4,$C23,IF('Sample Calculator'!$CH$18&lt;$D$4,$D23,IF('Sample Calculator'!$CH$18&lt;$E$4,$E23,IF('Sample Calculator'!$CH$18&lt;$F$4,$F23,IF('Sample Calculator'!$CH$18&lt;$G$4,$G23,IF('Sample Calculator'!$CH$18&lt;$H$4,$H23,IF('Sample Calculator'!$CH$18&lt;$I$4,$I23,IF('Sample Calculator'!$CH$18&lt;$J$4,$J23,IF('Sample Calculator'!$CH$18&lt;$K$4,$K23,IF('Sample Calculator'!$CH$18&lt;$L$4,$L23,IF('Sample Calculator'!$CH$18&lt;$M$4,$M23,IF('Sample Calculator'!$CH$18&lt;$N$4,$N23,IF('Sample Calculator'!$CH$18&lt;$O$4,$O23,IF('Sample Calculator'!$CH$18&gt;$P$4,$P23,0)))))))))))))))</f>
        <v>31924.172463259416</v>
      </c>
      <c r="N65" s="26">
        <f>IF('Sample Calculator'!$CX$18&lt;$B$2,$B23,IF('Sample Calculator'!$CX$18&lt;$C$4,$C23,IF('Sample Calculator'!$CX$18&lt;$D$4,$D23,IF('Sample Calculator'!$CX$18&lt;$E$4,$E23,IF('Sample Calculator'!$CX$18&lt;$F$4,$F23,IF('Sample Calculator'!$CX$18&lt;$G$4,$G23,IF('Sample Calculator'!$CX$18&lt;$H$4,$H23,IF('Sample Calculator'!$CX$18&lt;$I$4,$I23,IF('Sample Calculator'!$CX$18&lt;$J$4,$J23,IF('Sample Calculator'!$CX$18&lt;$K$4,$K23,IF('Sample Calculator'!$CX$18&lt;$L$4,$L23,IF('Sample Calculator'!$CX$18&lt;$M$4,$M23,IF('Sample Calculator'!$CX$18&lt;$N$4,$N23,IF('Sample Calculator'!$CX$18&lt;$O$4,$O23,IF('Sample Calculator'!$CX$18&gt;$P$4,$P23,0)))))))))))))))</f>
        <v>31924.172463259416</v>
      </c>
      <c r="O65" s="26">
        <f>IF('Sample Calculator'!$DN$18&lt;$B$2,$B23,IF('Sample Calculator'!$DN$18&lt;$C$4,$C23,IF('Sample Calculator'!$DN$18&lt;$D$4,$D23,IF('Sample Calculator'!$DN$18&lt;$E$4,$E23,IF('Sample Calculator'!$DN$18&lt;$F$4,$F23,IF('Sample Calculator'!$DN$18&lt;$G$4,$G23,IF('Sample Calculator'!$DN$18&lt;$H$4,$H23,IF('Sample Calculator'!$DN$18&lt;$I$4,$I23,IF('Sample Calculator'!$DN$18&lt;$J$4,$J23,IF('Sample Calculator'!$DN$18&lt;$K$4,$K23,IF('Sample Calculator'!$DN$18&lt;$L$4,$L23,IF('Sample Calculator'!$DN$18&lt;$M$4,$M23,IF('Sample Calculator'!$DN$18&lt;$N$4,$N23,IF('Sample Calculator'!$DN$18&lt;$O$4,$O23,IF('Sample Calculator'!$DN$18&gt;$P$4,$P23,0)))))))))))))))</f>
        <v>31924.172463259416</v>
      </c>
    </row>
    <row r="66" spans="1:15" x14ac:dyDescent="0.3">
      <c r="B66" s="42">
        <f>IF('Sample Calculator'!$H$6="Individual (Couple)",IF('Sample Calculator'!$AD$18&lt;$B$2,$B24,IF('Sample Calculator'!$AD$18&lt;$C$4,$C24,IF('Sample Calculator'!$AD$18&lt;$D$4,$D24,IF('Sample Calculator'!$AD$18&lt;$E$4,$E24,IF('Sample Calculator'!$AD$18&lt;$F$4,$F24,IF('Sample Calculator'!$AD$18&lt;$G$4,$G24,IF('Sample Calculator'!$AD$18&lt;$H$4,$H24,IF('Sample Calculator'!$AD$18&lt;$I$4,$I24,IF('Sample Calculator'!$AD$18&lt;$J$4,$J24,IF('Sample Calculator'!$AD$18&lt;$K$4,$K24,IF('Sample Calculator'!$AD$18&lt;$L$4,$L24,IF('Sample Calculator'!$AD$18&lt;$M$4,$M24,IF('Sample Calculator'!$AD$18&lt;$N$4,$N24,IF('Sample Calculator'!$AD$18&lt;$O$4,$O24,IF('Sample Calculator'!$AD$18&gt;$P$4,$P24,0))))))))))))))),IF('Sample Calculator'!$AD$18&lt;$B$2,$B30,IF('Sample Calculator'!$AD$18&lt;$C$4,$C30,IF('Sample Calculator'!$AD$18&lt;$D$4,$D30,IF('Sample Calculator'!$AD$18&lt;$E$4,$E30,IF('Sample Calculator'!$AD$18&lt;$F$4,$F30,IF('Sample Calculator'!$AD$18&lt;$G$4,$G30,IF('Sample Calculator'!$AD$18&lt;$H$4,$H30,IF('Sample Calculator'!$AD$18&lt;$I$4,$I30,IF('Sample Calculator'!$AD$18&lt;$J$4,$J30,IF('Sample Calculator'!$AD$18&lt;$K$4,$K30,IF('Sample Calculator'!$AD$18&lt;$L$4,$L30,IF('Sample Calculator'!$AD$18&lt;$M$4,$M30,IF('Sample Calculator'!$AD$18&lt;$N$4,$N30,IF('Sample Calculator'!$AD$18&lt;$O$4,$O30,IF('Sample Calculator'!$AD$18&gt;$P$4,$P30,0))))))))))))))))</f>
        <v>35085.849881778508</v>
      </c>
      <c r="C66" s="42">
        <f>IF('Sample Calculator'!$H$6="Individual (Couple)",IF('Sample Calculator'!$AT$18&lt;$B$2,$B24,IF('Sample Calculator'!$AT$18&lt;$C$4,$C24,IF('Sample Calculator'!$AT$18&lt;$D$4,$D24,IF('Sample Calculator'!$AT$18&lt;$E$4,$E24,IF('Sample Calculator'!$AT$18&lt;$F$4,$F24,IF('Sample Calculator'!$AT$18&lt;$G$4,$G24,IF('Sample Calculator'!$AT$18&lt;$H$4,$H24,IF('Sample Calculator'!$AT$18&lt;$I$4,$I24,IF('Sample Calculator'!$AT$18&lt;$J$4,$J24,IF('Sample Calculator'!$AT$18&lt;$K$4,$K24,IF('Sample Calculator'!$AT$18&lt;$L$4,$L24,IF('Sample Calculator'!$AT$18&lt;$M$4,$M24,IF('Sample Calculator'!$AT$18&lt;$N$4,$N24,IF('Sample Calculator'!$AT$18&lt;$O$4,$O24,IF('Sample Calculator'!$AT$18&gt;$P$4,$P24,0))))))))))))))),IF('Sample Calculator'!$AT$18&lt;$B$2,$B30,IF('Sample Calculator'!$AT$18&lt;$C$4,$C30,IF('Sample Calculator'!$AT$18&lt;$D$4,$D30,IF('Sample Calculator'!$AT$18&lt;$E$4,$E30,IF('Sample Calculator'!$AT$18&lt;$F$4,$F30,IF('Sample Calculator'!$AT$18&lt;$G$4,$G30,IF('Sample Calculator'!$AT$18&lt;$H$4,$H30,IF('Sample Calculator'!$AT$18&lt;$I$4,$I30,IF('Sample Calculator'!$AT$18&lt;$J$4,$J30,IF('Sample Calculator'!$AT$18&lt;$K$4,$K30,IF('Sample Calculator'!$AT$18&lt;$L$4,$L30,IF('Sample Calculator'!$AT$18&lt;$M$4,$M30,IF('Sample Calculator'!$AT$18&lt;$N$4,$N30,IF('Sample Calculator'!$AT$18&lt;$O$4,$O30,IF('Sample Calculator'!$AT$18&gt;$P$4,$P30,0))))))))))))))))</f>
        <v>35085.849881778508</v>
      </c>
      <c r="D66" s="42">
        <f>IF('Sample Calculator'!$H$6="Individual (Couple)",IF('Sample Calculator'!$BJ$18&lt;$B$2,$B24,IF('Sample Calculator'!$BJ$18&lt;$C$4,$C24,IF('Sample Calculator'!$BJ$18&lt;$D$4,$D24,IF('Sample Calculator'!$BJ$18&lt;$E$4,$E24,IF('Sample Calculator'!$BJ$18&lt;$F$4,$F24,IF('Sample Calculator'!$BJ$18&lt;$G$4,$G24,IF('Sample Calculator'!$BJ$18&lt;$H$4,$H24,IF('Sample Calculator'!$BJ$18&lt;$I$4,$I24,IF('Sample Calculator'!$BJ$18&lt;$J$4,$J24,IF('Sample Calculator'!$BJ$18&lt;$K$4,$K24,IF('Sample Calculator'!$BJ$18&lt;$L$4,$L24,IF('Sample Calculator'!$BJ$18&lt;$M$4,$M24,IF('Sample Calculator'!$BJ$18&lt;$N$4,$N24,IF('Sample Calculator'!$BJ$18&lt;$O$4,$O24,IF('Sample Calculator'!$BJ$18&gt;$P$4,$P24,0))))))))))))))),IF('Sample Calculator'!$BJ$18&lt;$B$2,$B30,IF('Sample Calculator'!$BJ$18&lt;$C$4,$C30,IF('Sample Calculator'!$BJ$18&lt;$D$4,$D30,IF('Sample Calculator'!$BJ$18&lt;$E$4,$E30,IF('Sample Calculator'!$BJ$18&lt;$F$4,$F30,IF('Sample Calculator'!$BJ$18&lt;$G$4,$G30,IF('Sample Calculator'!$BJ$18&lt;$H$4,$H30,IF('Sample Calculator'!$BJ$18&lt;$I$4,$I30,IF('Sample Calculator'!$BJ$18&lt;$J$4,$J30,IF('Sample Calculator'!$BJ$18&lt;$K$4,$K30,IF('Sample Calculator'!$BJ$18&lt;$L$4,$L30,IF('Sample Calculator'!$BJ$18&lt;$M$4,$M30,IF('Sample Calculator'!$BJ$18&lt;$N$4,$N30,IF('Sample Calculator'!$BJ$18&lt;$O$4,$O30,IF('Sample Calculator'!$BJ$18&gt;$P$4,$P30,0))))))))))))))))</f>
        <v>35085.849881778508</v>
      </c>
      <c r="E66" s="42">
        <f>IF('Sample Calculator'!$H$6="Individual (Couple)",IF('Sample Calculator'!$BZ$18&lt;$B$2,$B24,IF('Sample Calculator'!$BZ$18&lt;$C$4,$C24,IF('Sample Calculator'!$BZ$18&lt;$D$4,$D24,IF('Sample Calculator'!$BZ$18&lt;$E$4,$E24,IF('Sample Calculator'!$BZ$18&lt;$F$4,$F24,IF('Sample Calculator'!$BZ$18&lt;$G$4,$G24,IF('Sample Calculator'!$BZ$18&lt;$H$4,$H24,IF('Sample Calculator'!$BZ$18&lt;$I$4,$I24,IF('Sample Calculator'!$BZ$18&lt;$J$4,$J24,IF('Sample Calculator'!$BZ$18&lt;$K$4,$K24,IF('Sample Calculator'!$BZ$18&lt;$L$4,$L24,IF('Sample Calculator'!$BZ$18&lt;$M$4,$M24,IF('Sample Calculator'!$BZ$18&lt;$N$4,$N24,IF('Sample Calculator'!$BZ$18&lt;$O$4,$O24,IF('Sample Calculator'!$BZ$18&gt;$P$4,$P24,0))))))))))))))),IF('Sample Calculator'!$BZ$18&lt;$B$2,$B30,IF('Sample Calculator'!$BZ$18&lt;$C$4,$C30,IF('Sample Calculator'!$BZ$18&lt;$D$4,$D30,IF('Sample Calculator'!$BZ$18&lt;$E$4,$E30,IF('Sample Calculator'!$BZ$18&lt;$F$4,$F30,IF('Sample Calculator'!$BZ$18&lt;$G$4,$G30,IF('Sample Calculator'!$BZ$18&lt;$H$4,$H30,IF('Sample Calculator'!$BZ$18&lt;$I$4,$I30,IF('Sample Calculator'!$BZ$18&lt;$J$4,$J30,IF('Sample Calculator'!$BZ$18&lt;$K$4,$K30,IF('Sample Calculator'!$BZ$18&lt;$L$4,$L30,IF('Sample Calculator'!$BZ$18&lt;$M$4,$M30,IF('Sample Calculator'!$BZ$18&lt;$N$4,$N30,IF('Sample Calculator'!$BZ$18&lt;$O$4,$O30,IF('Sample Calculator'!$BZ$18&gt;$P$4,$P30,0))))))))))))))))</f>
        <v>35085.849881778508</v>
      </c>
      <c r="F66" s="42">
        <f>IF('Sample Calculator'!$H$6="Individual (Couple)",IF('Sample Calculator'!$CP$18&lt;$B$2,$B24,IF('Sample Calculator'!$CP$18&lt;$C$4,$C24,IF('Sample Calculator'!$CP$18&lt;$D$4,$D24,IF('Sample Calculator'!$CP$18&lt;$E$4,$E24,IF('Sample Calculator'!$CP$18&lt;$F$4,$F24,IF('Sample Calculator'!$CP$18&lt;$G$4,$G24,IF('Sample Calculator'!$CP$18&lt;$H$4,$H24,IF('Sample Calculator'!$CP$18&lt;$I$4,$I24,IF('Sample Calculator'!$CP$18&lt;$J$4,$J24,IF('Sample Calculator'!$CP$18&lt;$K$4,$K24,IF('Sample Calculator'!$CP$18&lt;$L$4,$L24,IF('Sample Calculator'!$CP$18&lt;$M$4,$M24,IF('Sample Calculator'!$CP$18&lt;$N$4,$N24,IF('Sample Calculator'!$CP$18&lt;$O$4,$O24,IF('Sample Calculator'!CP$18&gt;$P$4,$P24,0))))))))))))))),IF('Sample Calculator'!$CP$18&lt;$B$2,$B30,IF('Sample Calculator'!$CP$18&lt;$C$4,$C30,IF('Sample Calculator'!$CP$18&lt;$D$4,$D30,IF('Sample Calculator'!$CP$18&lt;$E$4,$E30,IF('Sample Calculator'!$CP$18&lt;$F$4,$F30,IF('Sample Calculator'!$CP$18&lt;$G$4,$G30,IF('Sample Calculator'!$CP$18&lt;$H$4,$H30,IF('Sample Calculator'!$CP$18&lt;$I$4,$I30,IF('Sample Calculator'!$CP$18&lt;$J$4,$J30,IF('Sample Calculator'!$CP$18&lt;$K$4,$K30,IF('Sample Calculator'!$CP$18&lt;$L$4,$L30,IF('Sample Calculator'!$CP$18&lt;$M$4,$M30,IF('Sample Calculator'!$CP$18&lt;$N$4,$N30,IF('Sample Calculator'!$CP$18&lt;$O$4,$O30,IF('Sample Calculator'!CP$18&gt;$P$4,$P30,0))))))))))))))))</f>
        <v>35085.849881778508</v>
      </c>
      <c r="G66" s="42">
        <f>IF('Sample Calculator'!$H$6="Individual (Couple)",IF('Sample Calculator'!$DF$18&lt;$B$2,$B24,IF('Sample Calculator'!$DF$18&lt;$C$4,$C24,IF('Sample Calculator'!$DF$18&lt;$D$4,$D24,IF('Sample Calculator'!$DF$18&lt;$E$4,$E24,IF('Sample Calculator'!$DF$18&lt;$F$4,$F24,IF('Sample Calculator'!$DF$18&lt;$G$4,$G24,IF('Sample Calculator'!$DF$18&lt;$H$4,$H24,IF('Sample Calculator'!$DF$18&lt;$I$4,$I24,IF('Sample Calculator'!$DF$18&lt;$J$4,$J24,IF('Sample Calculator'!$DF$18&lt;$K$4,$K24,IF('Sample Calculator'!$DF$18&lt;$L$4,$L24,IF('Sample Calculator'!$DF$18&lt;$M$4,$M24,IF('Sample Calculator'!$DF$18&lt;$N$4,$N24,IF('Sample Calculator'!$DF$18&lt;$O$4,$O24,IF('Sample Calculator'!$DF$18&gt;$P$4,$P24,0))))))))))))))),IF('Sample Calculator'!$DF$18&lt;$B$2,$B30,IF('Sample Calculator'!$DF$18&lt;$C$4,$C30,IF('Sample Calculator'!$DF$18&lt;$D$4,$D30,IF('Sample Calculator'!$DF$18&lt;$E$4,$E30,IF('Sample Calculator'!$DF$18&lt;$F$4,$F30,IF('Sample Calculator'!$DF$18&lt;$G$4,$G30,IF('Sample Calculator'!$DF$18&lt;$H$4,$H30,IF('Sample Calculator'!$DF$18&lt;$I$4,$I30,IF('Sample Calculator'!$DF$18&lt;$J$4,$J30,IF('Sample Calculator'!$DF$18&lt;$K$4,$K30,IF('Sample Calculator'!$DF$18&lt;$L$4,$L30,IF('Sample Calculator'!$DF$18&lt;$M$4,$M30,IF('Sample Calculator'!$DF$18&lt;$N$4,$N30,IF('Sample Calculator'!$DF$18&lt;$O$4,$O30,IF('Sample Calculator'!$DF$18&gt;$P$4,$P30,0))))))))))))))))</f>
        <v>35085.849881778508</v>
      </c>
      <c r="J66" s="26">
        <f>IF('Sample Calculator'!$AL$18&lt;$B$2,$B24,IF('Sample Calculator'!$AL$18&lt;$C$4,$C24,IF('Sample Calculator'!$AL$18&lt;$D$4,$D24,IF('Sample Calculator'!$AL$18&lt;$E$4,$E24,IF('Sample Calculator'!$AL$18&lt;$F$4,$F24,IF('Sample Calculator'!$AL$18&lt;$G$4,$G24,IF('Sample Calculator'!$AL$18&lt;$H$4,$H24,IF('Sample Calculator'!$AL$18&lt;$I$4,$I24,IF('Sample Calculator'!$AL$18&lt;$J$4,$J24,IF('Sample Calculator'!$AL$18&lt;$K$4,$K24,IF('Sample Calculator'!$AL$18&lt;$L$4,$L24,IF('Sample Calculator'!$AL$18&lt;$M$4,$M24,IF('Sample Calculator'!$AL$18&lt;$N$4,$N24,IF('Sample Calculator'!$AL$18&lt;$O$4,$O24,IF('Sample Calculator'!$AL$18&gt;$P$4,$P24,0)))))))))))))))</f>
        <v>35085.849881778486</v>
      </c>
      <c r="K66" s="26">
        <f>IF('Sample Calculator'!$AL$18&lt;$B$2,$B24,IF('Sample Calculator'!$AL$18&lt;$C$4,$C24,IF('Sample Calculator'!$AL$18&lt;$D$4,$D24,IF('Sample Calculator'!$AL$18&lt;$E$4,$E24,IF('Sample Calculator'!$AL$18&lt;$F$4,$F24,IF('Sample Calculator'!$AL$18&lt;$G$4,$G24,IF('Sample Calculator'!$AL$18&lt;$H$4,$H24,IF('Sample Calculator'!$AL$18&lt;$I$4,$I24,IF('Sample Calculator'!$AL$18&lt;$J$4,$J24,IF('Sample Calculator'!$AL$18&lt;$K$4,$K24,IF('Sample Calculator'!$AL$18&lt;$L$4,$L24,IF('Sample Calculator'!$AL$18&lt;$M$4,$M24,IF('Sample Calculator'!$AL$18&lt;$N$4,$N24,IF('Sample Calculator'!$AL$18&lt;$O$4,$O24,IF('Sample Calculator'!$AL$18&gt;$P$4,$P24,0)))))))))))))))</f>
        <v>35085.849881778486</v>
      </c>
      <c r="L66" s="26">
        <f>IF('Sample Calculator'!$BR$18&lt;$B$2,$B24,IF('Sample Calculator'!$BR$18&lt;$C$4,$C24,IF('Sample Calculator'!$BR$18&lt;$D$4,$D24,IF('Sample Calculator'!$BR$18&lt;$E$4,$E24,IF('Sample Calculator'!$BR$18&lt;$F$4,$F24,IF('Sample Calculator'!$BR$18&lt;$G$4,$G24,IF('Sample Calculator'!$BR$18&lt;$H$4,$H24,IF('Sample Calculator'!$BR$18&lt;$I$4,$I24,IF('Sample Calculator'!$BR$18&lt;$J$4,$J24,IF('Sample Calculator'!$BR$18&lt;$K$4,$K24,IF('Sample Calculator'!$BR$18&lt;$L$4,$L24,IF('Sample Calculator'!$BR$18&lt;$M$4,$M24,IF('Sample Calculator'!$BR$18&lt;$N$4,$N24,IF('Sample Calculator'!$BR$18&lt;$O$4,$O24,IF('Sample Calculator'!$BR$18&gt;$P$4,$P24,0)))))))))))))))</f>
        <v>35085.849881778486</v>
      </c>
      <c r="M66" s="26">
        <f>IF('Sample Calculator'!$CH$18&lt;$B$2,$B24,IF('Sample Calculator'!$CH$18&lt;$C$4,$C24,IF('Sample Calculator'!$CH$18&lt;$D$4,$D24,IF('Sample Calculator'!$CH$18&lt;$E$4,$E24,IF('Sample Calculator'!$CH$18&lt;$F$4,$F24,IF('Sample Calculator'!$CH$18&lt;$G$4,$G24,IF('Sample Calculator'!$CH$18&lt;$H$4,$H24,IF('Sample Calculator'!$CH$18&lt;$I$4,$I24,IF('Sample Calculator'!$CH$18&lt;$J$4,$J24,IF('Sample Calculator'!$CH$18&lt;$K$4,$K24,IF('Sample Calculator'!$CH$18&lt;$L$4,$L24,IF('Sample Calculator'!$CH$18&lt;$M$4,$M24,IF('Sample Calculator'!$CH$18&lt;$N$4,$N24,IF('Sample Calculator'!$CH$18&lt;$O$4,$O24,IF('Sample Calculator'!$CH$18&gt;$P$4,$P24,0)))))))))))))))</f>
        <v>35085.849881778486</v>
      </c>
      <c r="N66" s="26">
        <f>IF('Sample Calculator'!$CX$18&lt;$B$2,$B24,IF('Sample Calculator'!$CX$18&lt;$C$4,$C24,IF('Sample Calculator'!$CX$18&lt;$D$4,$D24,IF('Sample Calculator'!$CX$18&lt;$E$4,$E24,IF('Sample Calculator'!$CX$18&lt;$F$4,$F24,IF('Sample Calculator'!$CX$18&lt;$G$4,$G24,IF('Sample Calculator'!$CX$18&lt;$H$4,$H24,IF('Sample Calculator'!$CX$18&lt;$I$4,$I24,IF('Sample Calculator'!$CX$18&lt;$J$4,$J24,IF('Sample Calculator'!$CX$18&lt;$K$4,$K24,IF('Sample Calculator'!$CX$18&lt;$L$4,$L24,IF('Sample Calculator'!$CX$18&lt;$M$4,$M24,IF('Sample Calculator'!$CX$18&lt;$N$4,$N24,IF('Sample Calculator'!$CX$18&lt;$O$4,$O24,IF('Sample Calculator'!$CX$18&gt;$P$4,$P24,0)))))))))))))))</f>
        <v>35085.849881778486</v>
      </c>
      <c r="O66" s="26">
        <f>IF('Sample Calculator'!$DN$18&lt;$B$2,$B24,IF('Sample Calculator'!$DN$18&lt;$C$4,$C24,IF('Sample Calculator'!$DN$18&lt;$D$4,$D24,IF('Sample Calculator'!$DN$18&lt;$E$4,$E24,IF('Sample Calculator'!$DN$18&lt;$F$4,$F24,IF('Sample Calculator'!$DN$18&lt;$G$4,$G24,IF('Sample Calculator'!$DN$18&lt;$H$4,$H24,IF('Sample Calculator'!$DN$18&lt;$I$4,$I24,IF('Sample Calculator'!$DN$18&lt;$J$4,$J24,IF('Sample Calculator'!$DN$18&lt;$K$4,$K24,IF('Sample Calculator'!$DN$18&lt;$L$4,$L24,IF('Sample Calculator'!$DN$18&lt;$M$4,$M24,IF('Sample Calculator'!$DN$18&lt;$N$4,$N24,IF('Sample Calculator'!$DN$18&lt;$O$4,$O24,IF('Sample Calculator'!$DN$18&gt;$P$4,$P24,0)))))))))))))))</f>
        <v>35085.849881778486</v>
      </c>
    </row>
    <row r="67" spans="1:15" x14ac:dyDescent="0.3">
      <c r="B67" s="42">
        <f>IF('Sample Calculator'!$H$6="Individual (Couple)",IF('Sample Calculator'!$AD$18&lt;$B$2,$B25,IF('Sample Calculator'!$AD$18&lt;$C$4,$C25,IF('Sample Calculator'!$AD$18&lt;$D$4,$D25,IF('Sample Calculator'!$AD$18&lt;$E$4,$E25,IF('Sample Calculator'!$AD$18&lt;$F$4,$F25,IF('Sample Calculator'!$AD$18&lt;$G$4,$G25,IF('Sample Calculator'!$AD$18&lt;$H$4,$H25,IF('Sample Calculator'!$AD$18&lt;$I$4,$I25,IF('Sample Calculator'!$AD$18&lt;$J$4,$J25,IF('Sample Calculator'!$AD$18&lt;$K$4,$K25,IF('Sample Calculator'!$AD$18&lt;$L$4,$L25,IF('Sample Calculator'!$AD$18&lt;$M$4,$M25,IF('Sample Calculator'!$AD$18&lt;$N$4,$N25,IF('Sample Calculator'!$AD$18&lt;$O$4,$O25,IF('Sample Calculator'!$AD$18&gt;$P$4,$P25,0))))))))))))))),IF('Sample Calculator'!$AD$18&lt;$B$2,$B31,IF('Sample Calculator'!$AD$18&lt;$C$4,$C31,IF('Sample Calculator'!$AD$18&lt;$D$4,$D31,IF('Sample Calculator'!$AD$18&lt;$E$4,$E31,IF('Sample Calculator'!$AD$18&lt;$F$4,$F31,IF('Sample Calculator'!$AD$18&lt;$G$4,$G31,IF('Sample Calculator'!$AD$18&lt;$H$4,$H31,IF('Sample Calculator'!$AD$18&lt;$I$4,$I31,IF('Sample Calculator'!$AD$18&lt;$J$4,$J31,IF('Sample Calculator'!$AD$18&lt;$K$4,$K31,IF('Sample Calculator'!$AD$18&lt;$L$4,$L31,IF('Sample Calculator'!$AD$18&lt;$M$4,$M31,IF('Sample Calculator'!$AD$18&lt;$N$4,$N31,IF('Sample Calculator'!$AD$18&lt;$O$4,$O31,IF('Sample Calculator'!$AD$18&gt;$P$4,$P31,0))))))))))))))))</f>
        <v>3161.6774185190952</v>
      </c>
      <c r="C67" s="42">
        <f>IF('Sample Calculator'!$H$6="Individual (Couple)",IF('Sample Calculator'!$AT$18&lt;$B$2,$B25,IF('Sample Calculator'!$AT$18&lt;$C$4,$C25,IF('Sample Calculator'!$AT$18&lt;$D$4,$D25,IF('Sample Calculator'!$AT$18&lt;$E$4,$E25,IF('Sample Calculator'!$AT$18&lt;$F$4,$F25,IF('Sample Calculator'!$AT$18&lt;$G$4,$G25,IF('Sample Calculator'!$AT$18&lt;$H$4,$H25,IF('Sample Calculator'!$AT$18&lt;$I$4,$I25,IF('Sample Calculator'!$AT$18&lt;$J$4,$J25,IF('Sample Calculator'!$AT$18&lt;$K$4,$K25,IF('Sample Calculator'!$AT$18&lt;$L$4,$L25,IF('Sample Calculator'!$AT$18&lt;$M$4,$M25,IF('Sample Calculator'!$AT$18&lt;$N$4,$N25,IF('Sample Calculator'!$AT$18&lt;$O$4,$O25,IF('Sample Calculator'!$AT$18&gt;$P$4,$P25,0))))))))))))))),IF('Sample Calculator'!$AT$18&lt;$B$2,$B31,IF('Sample Calculator'!$AT$18&lt;$C$4,$C31,IF('Sample Calculator'!$AT$18&lt;$D$4,$D31,IF('Sample Calculator'!$AT$18&lt;$E$4,$E31,IF('Sample Calculator'!$AT$18&lt;$F$4,$F31,IF('Sample Calculator'!$AT$18&lt;$G$4,$G31,IF('Sample Calculator'!$AT$18&lt;$H$4,$H31,IF('Sample Calculator'!$AT$18&lt;$I$4,$I31,IF('Sample Calculator'!$AT$18&lt;$J$4,$J31,IF('Sample Calculator'!$AT$18&lt;$K$4,$K31,IF('Sample Calculator'!$AT$18&lt;$L$4,$L31,IF('Sample Calculator'!$AT$18&lt;$M$4,$M31,IF('Sample Calculator'!$AT$18&lt;$N$4,$N31,IF('Sample Calculator'!$AT$18&lt;$O$4,$O31,IF('Sample Calculator'!$AT$18&gt;$P$4,$P31,0))))))))))))))))</f>
        <v>3161.6774185190952</v>
      </c>
      <c r="D67" s="42">
        <f>IF('Sample Calculator'!$H$6="Individual (Couple)",IF('Sample Calculator'!$BJ$18&lt;$B$2,$B25,IF('Sample Calculator'!$BJ$18&lt;$C$4,$C25,IF('Sample Calculator'!$BJ$18&lt;$D$4,$D25,IF('Sample Calculator'!$BJ$18&lt;$E$4,$E25,IF('Sample Calculator'!$BJ$18&lt;$F$4,$F25,IF('Sample Calculator'!$BJ$18&lt;$G$4,$G25,IF('Sample Calculator'!$BJ$18&lt;$H$4,$H25,IF('Sample Calculator'!$BJ$18&lt;$I$4,$I25,IF('Sample Calculator'!$BJ$18&lt;$J$4,$J25,IF('Sample Calculator'!$BJ$18&lt;$K$4,$K25,IF('Sample Calculator'!$BJ$18&lt;$L$4,$L25,IF('Sample Calculator'!$BJ$18&lt;$M$4,$M25,IF('Sample Calculator'!$BJ$18&lt;$N$4,$N25,IF('Sample Calculator'!$BJ$18&lt;$O$4,$O25,IF('Sample Calculator'!$BJ$18&gt;$P$4,$P25,0))))))))))))))),IF('Sample Calculator'!$BJ$18&lt;$B$2,$B31,IF('Sample Calculator'!$BJ$18&lt;$C$4,$C31,IF('Sample Calculator'!$BJ$18&lt;$D$4,$D31,IF('Sample Calculator'!$BJ$18&lt;$E$4,$E31,IF('Sample Calculator'!$BJ$18&lt;$F$4,$F31,IF('Sample Calculator'!$BJ$18&lt;$G$4,$G31,IF('Sample Calculator'!$BJ$18&lt;$H$4,$H31,IF('Sample Calculator'!$BJ$18&lt;$I$4,$I31,IF('Sample Calculator'!$BJ$18&lt;$J$4,$J31,IF('Sample Calculator'!$BJ$18&lt;$K$4,$K31,IF('Sample Calculator'!$BJ$18&lt;$L$4,$L31,IF('Sample Calculator'!$BJ$18&lt;$M$4,$M31,IF('Sample Calculator'!$BJ$18&lt;$N$4,$N31,IF('Sample Calculator'!$BJ$18&lt;$O$4,$O31,IF('Sample Calculator'!$BJ$18&gt;$P$4,$P31,0))))))))))))))))</f>
        <v>3161.6774185190952</v>
      </c>
      <c r="E67" s="42">
        <f>IF('Sample Calculator'!$H$6="Individual (Couple)",IF('Sample Calculator'!$BZ$18&lt;$B$2,$B25,IF('Sample Calculator'!$BZ$18&lt;$C$4,$C25,IF('Sample Calculator'!$BZ$18&lt;$D$4,$D25,IF('Sample Calculator'!$BZ$18&lt;$E$4,$E25,IF('Sample Calculator'!$BZ$18&lt;$F$4,$F25,IF('Sample Calculator'!$BZ$18&lt;$G$4,$G25,IF('Sample Calculator'!$BZ$18&lt;$H$4,$H25,IF('Sample Calculator'!$BZ$18&lt;$I$4,$I25,IF('Sample Calculator'!$BZ$18&lt;$J$4,$J25,IF('Sample Calculator'!$BZ$18&lt;$K$4,$K25,IF('Sample Calculator'!$BZ$18&lt;$L$4,$L25,IF('Sample Calculator'!$BZ$18&lt;$M$4,$M25,IF('Sample Calculator'!$BZ$18&lt;$N$4,$N25,IF('Sample Calculator'!$BZ$18&lt;$O$4,$O25,IF('Sample Calculator'!$BZ$18&gt;$P$4,$P25,0))))))))))))))),IF('Sample Calculator'!$BZ$18&lt;$B$2,$B31,IF('Sample Calculator'!$BZ$18&lt;$C$4,$C31,IF('Sample Calculator'!$BZ$18&lt;$D$4,$D31,IF('Sample Calculator'!$BZ$18&lt;$E$4,$E31,IF('Sample Calculator'!$BZ$18&lt;$F$4,$F31,IF('Sample Calculator'!$BZ$18&lt;$G$4,$G31,IF('Sample Calculator'!$BZ$18&lt;$H$4,$H31,IF('Sample Calculator'!$BZ$18&lt;$I$4,$I31,IF('Sample Calculator'!$BZ$18&lt;$J$4,$J31,IF('Sample Calculator'!$BZ$18&lt;$K$4,$K31,IF('Sample Calculator'!$BZ$18&lt;$L$4,$L31,IF('Sample Calculator'!$BZ$18&lt;$M$4,$M31,IF('Sample Calculator'!$BZ$18&lt;$N$4,$N31,IF('Sample Calculator'!$BZ$18&lt;$O$4,$O31,IF('Sample Calculator'!$BZ$18&gt;$P$4,$P31,0))))))))))))))))</f>
        <v>3161.6774185190952</v>
      </c>
      <c r="F67" s="42">
        <f>IF('Sample Calculator'!$H$6="Individual (Couple)",IF('Sample Calculator'!$CP$18&lt;$B$2,$B25,IF('Sample Calculator'!$CP$18&lt;$C$4,$C25,IF('Sample Calculator'!$CP$18&lt;$D$4,$D25,IF('Sample Calculator'!$CP$18&lt;$E$4,$E25,IF('Sample Calculator'!$CP$18&lt;$F$4,$F25,IF('Sample Calculator'!$CP$18&lt;$G$4,$G25,IF('Sample Calculator'!$CP$18&lt;$H$4,$H25,IF('Sample Calculator'!$CP$18&lt;$I$4,$I25,IF('Sample Calculator'!$CP$18&lt;$J$4,$J25,IF('Sample Calculator'!$CP$18&lt;$K$4,$K25,IF('Sample Calculator'!$CP$18&lt;$L$4,$L25,IF('Sample Calculator'!$CP$18&lt;$M$4,$M25,IF('Sample Calculator'!$CP$18&lt;$N$4,$N25,IF('Sample Calculator'!$CP$18&lt;$O$4,$O25,IF('Sample Calculator'!CP$18&gt;$P$4,$P25,0))))))))))))))),IF('Sample Calculator'!$CP$18&lt;$B$2,$B31,IF('Sample Calculator'!$CP$18&lt;$C$4,$C31,IF('Sample Calculator'!$CP$18&lt;$D$4,$D31,IF('Sample Calculator'!$CP$18&lt;$E$4,$E31,IF('Sample Calculator'!$CP$18&lt;$F$4,$F31,IF('Sample Calculator'!$CP$18&lt;$G$4,$G31,IF('Sample Calculator'!$CP$18&lt;$H$4,$H31,IF('Sample Calculator'!$CP$18&lt;$I$4,$I31,IF('Sample Calculator'!$CP$18&lt;$J$4,$J31,IF('Sample Calculator'!$CP$18&lt;$K$4,$K31,IF('Sample Calculator'!$CP$18&lt;$L$4,$L31,IF('Sample Calculator'!$CP$18&lt;$M$4,$M31,IF('Sample Calculator'!$CP$18&lt;$N$4,$N31,IF('Sample Calculator'!$CP$18&lt;$O$4,$O31,IF('Sample Calculator'!CP$18&gt;$P$4,$P31,0))))))))))))))))</f>
        <v>3161.6774185190952</v>
      </c>
      <c r="G67" s="42">
        <f>IF('Sample Calculator'!$H$6="Individual (Couple)",IF('Sample Calculator'!$DF$18&lt;$B$2,$B25,IF('Sample Calculator'!$DF$18&lt;$C$4,$C25,IF('Sample Calculator'!$DF$18&lt;$D$4,$D25,IF('Sample Calculator'!$DF$18&lt;$E$4,$E25,IF('Sample Calculator'!$DF$18&lt;$F$4,$F25,IF('Sample Calculator'!$DF$18&lt;$G$4,$G25,IF('Sample Calculator'!$DF$18&lt;$H$4,$H25,IF('Sample Calculator'!$DF$18&lt;$I$4,$I25,IF('Sample Calculator'!$DF$18&lt;$J$4,$J25,IF('Sample Calculator'!$DF$18&lt;$K$4,$K25,IF('Sample Calculator'!$DF$18&lt;$L$4,$L25,IF('Sample Calculator'!$DF$18&lt;$M$4,$M25,IF('Sample Calculator'!$DF$18&lt;$N$4,$N25,IF('Sample Calculator'!$DF$18&lt;$O$4,$O25,IF('Sample Calculator'!$DF$18&gt;$P$4,$P25,0))))))))))))))),IF('Sample Calculator'!$DF$18&lt;$B$2,$B31,IF('Sample Calculator'!$DF$18&lt;$C$4,$C31,IF('Sample Calculator'!$DF$18&lt;$D$4,$D31,IF('Sample Calculator'!$DF$18&lt;$E$4,$E31,IF('Sample Calculator'!$DF$18&lt;$F$4,$F31,IF('Sample Calculator'!$DF$18&lt;$G$4,$G31,IF('Sample Calculator'!$DF$18&lt;$H$4,$H31,IF('Sample Calculator'!$DF$18&lt;$I$4,$I31,IF('Sample Calculator'!$DF$18&lt;$J$4,$J31,IF('Sample Calculator'!$DF$18&lt;$K$4,$K31,IF('Sample Calculator'!$DF$18&lt;$L$4,$L31,IF('Sample Calculator'!$DF$18&lt;$M$4,$M31,IF('Sample Calculator'!$DF$18&lt;$N$4,$N31,IF('Sample Calculator'!$DF$18&lt;$O$4,$O31,IF('Sample Calculator'!$DF$18&gt;$P$4,$P31,0))))))))))))))))</f>
        <v>3161.6774185190952</v>
      </c>
      <c r="J67" s="26">
        <f>IF('Sample Calculator'!$AL$18&lt;$B$2,$B25,IF('Sample Calculator'!$AL$18&lt;$C$4,$C25,IF('Sample Calculator'!$AL$18&lt;$D$4,$D25,IF('Sample Calculator'!$AL$18&lt;$E$4,$E25,IF('Sample Calculator'!$AL$18&lt;$F$4,$F25,IF('Sample Calculator'!$AL$18&lt;$G$4,$G25,IF('Sample Calculator'!$AL$18&lt;$H$4,$H25,IF('Sample Calculator'!$AL$18&lt;$I$4,$I25,IF('Sample Calculator'!$AL$18&lt;$J$4,$J25,IF('Sample Calculator'!$AL$18&lt;$K$4,$K25,IF('Sample Calculator'!$AL$18&lt;$L$4,$L25,IF('Sample Calculator'!$AL$18&lt;$M$4,$M25,IF('Sample Calculator'!$AL$18&lt;$N$4,$N25,IF('Sample Calculator'!$AL$18&lt;$O$4,$O25,IF('Sample Calculator'!$AL$18&gt;$P$4,$P25,0)))))))))))))))</f>
        <v>3161.6774185190952</v>
      </c>
      <c r="K67" s="26">
        <f>IF('Sample Calculator'!$AL$18&lt;$B$2,$B25,IF('Sample Calculator'!$AL$18&lt;$C$4,$C25,IF('Sample Calculator'!$AL$18&lt;$D$4,$D25,IF('Sample Calculator'!$AL$18&lt;$E$4,$E25,IF('Sample Calculator'!$AL$18&lt;$F$4,$F25,IF('Sample Calculator'!$AL$18&lt;$G$4,$G25,IF('Sample Calculator'!$AL$18&lt;$H$4,$H25,IF('Sample Calculator'!$AL$18&lt;$I$4,$I25,IF('Sample Calculator'!$AL$18&lt;$J$4,$J25,IF('Sample Calculator'!$AL$18&lt;$K$4,$K25,IF('Sample Calculator'!$AL$18&lt;$L$4,$L25,IF('Sample Calculator'!$AL$18&lt;$M$4,$M25,IF('Sample Calculator'!$AL$18&lt;$N$4,$N25,IF('Sample Calculator'!$AL$18&lt;$O$4,$O25,IF('Sample Calculator'!$AL$18&gt;$P$4,$P25,0)))))))))))))))</f>
        <v>3161.6774185190952</v>
      </c>
      <c r="L67" s="26">
        <f>IF('Sample Calculator'!$BR$18&lt;$B$2,$B25,IF('Sample Calculator'!$BR$18&lt;$C$4,$C25,IF('Sample Calculator'!$BR$18&lt;$D$4,$D25,IF('Sample Calculator'!$BR$18&lt;$E$4,$E25,IF('Sample Calculator'!$BR$18&lt;$F$4,$F25,IF('Sample Calculator'!$BR$18&lt;$G$4,$G25,IF('Sample Calculator'!$BR$18&lt;$H$4,$H25,IF('Sample Calculator'!$BR$18&lt;$I$4,$I25,IF('Sample Calculator'!$BR$18&lt;$J$4,$J25,IF('Sample Calculator'!$BR$18&lt;$K$4,$K25,IF('Sample Calculator'!$BR$18&lt;$L$4,$L25,IF('Sample Calculator'!$BR$18&lt;$M$4,$M25,IF('Sample Calculator'!$BR$18&lt;$N$4,$N25,IF('Sample Calculator'!$BR$18&lt;$O$4,$O25,IF('Sample Calculator'!$BR$18&gt;$P$4,$P25,0)))))))))))))))</f>
        <v>3161.6774185190952</v>
      </c>
      <c r="M67" s="26">
        <f>IF('Sample Calculator'!$CH$18&lt;$B$2,$B25,IF('Sample Calculator'!$CH$18&lt;$C$4,$C25,IF('Sample Calculator'!$CH$18&lt;$D$4,$D25,IF('Sample Calculator'!$CH$18&lt;$E$4,$E25,IF('Sample Calculator'!$CH$18&lt;$F$4,$F25,IF('Sample Calculator'!$CH$18&lt;$G$4,$G25,IF('Sample Calculator'!$CH$18&lt;$H$4,$H25,IF('Sample Calculator'!$CH$18&lt;$I$4,$I25,IF('Sample Calculator'!$CH$18&lt;$J$4,$J25,IF('Sample Calculator'!$CH$18&lt;$K$4,$K25,IF('Sample Calculator'!$CH$18&lt;$L$4,$L25,IF('Sample Calculator'!$CH$18&lt;$M$4,$M25,IF('Sample Calculator'!$CH$18&lt;$N$4,$N25,IF('Sample Calculator'!$CH$18&lt;$O$4,$O25,IF('Sample Calculator'!$CH$18&gt;$P$4,$P25,0)))))))))))))))</f>
        <v>3161.6774185190952</v>
      </c>
      <c r="N67" s="26">
        <f>IF('Sample Calculator'!$CX$18&lt;$B$2,$B25,IF('Sample Calculator'!$CX$18&lt;$C$4,$C25,IF('Sample Calculator'!$CX$18&lt;$D$4,$D25,IF('Sample Calculator'!$CX$18&lt;$E$4,$E25,IF('Sample Calculator'!$CX$18&lt;$F$4,$F25,IF('Sample Calculator'!$CX$18&lt;$G$4,$G25,IF('Sample Calculator'!$CX$18&lt;$H$4,$H25,IF('Sample Calculator'!$CX$18&lt;$I$4,$I25,IF('Sample Calculator'!$CX$18&lt;$J$4,$J25,IF('Sample Calculator'!$CX$18&lt;$K$4,$K25,IF('Sample Calculator'!$CX$18&lt;$L$4,$L25,IF('Sample Calculator'!$CX$18&lt;$M$4,$M25,IF('Sample Calculator'!$CX$18&lt;$N$4,$N25,IF('Sample Calculator'!$CX$18&lt;$O$4,$O25,IF('Sample Calculator'!$CX$18&gt;$P$4,$P25,0)))))))))))))))</f>
        <v>3161.6774185190952</v>
      </c>
      <c r="O67" s="26">
        <f>IF('Sample Calculator'!$DN$18&lt;$B$2,$B25,IF('Sample Calculator'!$DN$18&lt;$C$4,$C25,IF('Sample Calculator'!$DN$18&lt;$D$4,$D25,IF('Sample Calculator'!$DN$18&lt;$E$4,$E25,IF('Sample Calculator'!$DN$18&lt;$F$4,$F25,IF('Sample Calculator'!$DN$18&lt;$G$4,$G25,IF('Sample Calculator'!$DN$18&lt;$H$4,$H25,IF('Sample Calculator'!$DN$18&lt;$I$4,$I25,IF('Sample Calculator'!$DN$18&lt;$J$4,$J25,IF('Sample Calculator'!$DN$18&lt;$K$4,$K25,IF('Sample Calculator'!$DN$18&lt;$L$4,$L25,IF('Sample Calculator'!$DN$18&lt;$M$4,$M25,IF('Sample Calculator'!$DN$18&lt;$N$4,$N25,IF('Sample Calculator'!$DN$18&lt;$O$4,$O25,IF('Sample Calculator'!$DN$18&gt;$P$4,$P25,0)))))))))))))))</f>
        <v>3161.6774185190952</v>
      </c>
    </row>
    <row r="69" spans="1:15" x14ac:dyDescent="0.3">
      <c r="A69" s="2" t="s">
        <v>88</v>
      </c>
      <c r="B69" s="1" t="s">
        <v>20</v>
      </c>
      <c r="C69" s="1" t="s">
        <v>21</v>
      </c>
      <c r="D69" s="233" t="s">
        <v>55</v>
      </c>
      <c r="E69" s="233"/>
      <c r="F69" s="233" t="s">
        <v>23</v>
      </c>
      <c r="G69" s="233"/>
      <c r="I69" s="2" t="s">
        <v>89</v>
      </c>
      <c r="J69" s="1" t="s">
        <v>20</v>
      </c>
      <c r="K69" s="1" t="s">
        <v>21</v>
      </c>
      <c r="L69" s="233" t="s">
        <v>55</v>
      </c>
      <c r="M69" s="233"/>
      <c r="N69" s="233" t="s">
        <v>23</v>
      </c>
      <c r="O69" s="233"/>
    </row>
    <row r="70" spans="1:15" x14ac:dyDescent="0.3">
      <c r="B70" s="27"/>
      <c r="C70" s="27"/>
      <c r="D70" s="1">
        <v>700</v>
      </c>
      <c r="E70" s="1">
        <v>699</v>
      </c>
      <c r="F70" s="1">
        <v>700</v>
      </c>
      <c r="G70" s="1">
        <v>699</v>
      </c>
      <c r="J70" s="27"/>
      <c r="K70" s="27"/>
      <c r="L70" s="1">
        <v>700</v>
      </c>
      <c r="M70" s="1">
        <v>699</v>
      </c>
      <c r="N70" s="1">
        <v>700</v>
      </c>
      <c r="O70" s="1">
        <v>699</v>
      </c>
    </row>
    <row r="71" spans="1:15" x14ac:dyDescent="0.3">
      <c r="B71" s="28">
        <f>IF('Sample Calculator'!$B$8=0,B72,IF('Sample Calculator'!$B$8=1,B73,IF('Sample Calculator'!$B$8=2,B74,IF('Sample Calculator'!$B$8=3,B75,IF('Sample Calculator'!$B$8&gt;3,B76,0)))))</f>
        <v>3161.6774185190952</v>
      </c>
      <c r="C71" s="28">
        <f>IF('Sample Calculator'!$B$8=0,C72,IF('Sample Calculator'!$B$8=1,C73,IF('Sample Calculator'!$B$8=2,C74,IF('Sample Calculator'!$B$8=3,C75,IF('Sample Calculator'!$B$8&gt;3,C76,0)))))</f>
        <v>3161.6774185190952</v>
      </c>
      <c r="D71" s="28">
        <f>IF('Sample Calculator'!$B$8=0,D72,IF('Sample Calculator'!$B$8=1,D73,IF('Sample Calculator'!$B$8=2,D74,IF('Sample Calculator'!$B$8=3,D75,IF('Sample Calculator'!$B$8&gt;3,D76,0)))))</f>
        <v>3161.6774185190952</v>
      </c>
      <c r="E71" s="28">
        <f>IF('Sample Calculator'!$B$8=0,E72,IF('Sample Calculator'!$B$8=1,E73,IF('Sample Calculator'!$B$8=2,E74,IF('Sample Calculator'!$B$8=3,E75,IF('Sample Calculator'!$B$8&gt;3,E76,0)))))</f>
        <v>3161.6774185190952</v>
      </c>
      <c r="F71" s="28">
        <f>IF('Sample Calculator'!$B$8=0,F72,IF('Sample Calculator'!$B$8=1,F73,IF('Sample Calculator'!$B$8=2,F74,IF('Sample Calculator'!$B$8=3,F75,IF('Sample Calculator'!$B$8&gt;3,F76,0)))))</f>
        <v>3161.6774185190952</v>
      </c>
      <c r="G71" s="28">
        <f>IF('Sample Calculator'!$B$8=0,G72,IF('Sample Calculator'!$B$8=1,G73,IF('Sample Calculator'!$B$8=2,G74,IF('Sample Calculator'!$B$8=3,G75,IF('Sample Calculator'!$B$8&gt;3,G76,0)))))</f>
        <v>3161.6774185190952</v>
      </c>
      <c r="J71" s="28">
        <f>IF('Sample Calculator'!$B$8=0,J72,IF('Sample Calculator'!$B$8=1,J73,IF('Sample Calculator'!$B$8=2,J74,IF('Sample Calculator'!$B$8=3,J75,IF('Sample Calculator'!$B$8&gt;3,J76,0)))))</f>
        <v>3463.529491250606</v>
      </c>
      <c r="K71" s="28">
        <f>IF('Sample Calculator'!$B$8=0,K72,IF('Sample Calculator'!$B$8=1,K73,IF('Sample Calculator'!$B$8=2,K74,IF('Sample Calculator'!$B$8=3,K75,IF('Sample Calculator'!$B$8&gt;3,K76,0)))))</f>
        <v>3463.529491250606</v>
      </c>
      <c r="L71" s="28">
        <f>IF('Sample Calculator'!$B$8=0,L72,IF('Sample Calculator'!$B$8=1,L73,IF('Sample Calculator'!$B$8=2,L74,IF('Sample Calculator'!$B$8=3,L75,IF('Sample Calculator'!$B$8&gt;3,L76,0)))))</f>
        <v>3463.529491250606</v>
      </c>
      <c r="M71" s="28">
        <f>IF('Sample Calculator'!$B$8=0,M72,IF('Sample Calculator'!$B$8=1,M73,IF('Sample Calculator'!$B$8=2,M74,IF('Sample Calculator'!$B$8=3,M75,IF('Sample Calculator'!$B$8&gt;3,M76,0)))))</f>
        <v>3463.529491250606</v>
      </c>
      <c r="N71" s="28">
        <f>IF('Sample Calculator'!$B$8=0,N72,IF('Sample Calculator'!$B$8=1,N73,IF('Sample Calculator'!$B$8=2,N74,IF('Sample Calculator'!$B$8=3,N75,IF('Sample Calculator'!$B$8&gt;3,N76,0)))))</f>
        <v>3463.529491250606</v>
      </c>
      <c r="O71" s="28">
        <f>IF('Sample Calculator'!$B$8=0,O72,IF('Sample Calculator'!$B$8=1,O73,IF('Sample Calculator'!$B$8=2,O74,IF('Sample Calculator'!$B$8=3,O75,IF('Sample Calculator'!$B$8&gt;3,O76,0)))))</f>
        <v>3463.529491250606</v>
      </c>
    </row>
    <row r="72" spans="1:15" x14ac:dyDescent="0.3">
      <c r="B72" s="26">
        <f>IF('Sample Calculator'!$AM$18&lt;$B$2,$B21,IF('Sample Calculator'!$AM$18&lt;$C$4,$C21,IF('Sample Calculator'!$AM$18&lt;$D$4,$D21,IF('Sample Calculator'!$AM$18&lt;$E$4,$E21,IF('Sample Calculator'!$AM$18&lt;$F$4,$F21,IF('Sample Calculator'!$AM$18&lt;$G$4,$G21,IF('Sample Calculator'!$AM$18&lt;$H$4,$H21,IF('Sample Calculator'!$AM$18&lt;$I$4,$I21,IF('Sample Calculator'!$AM$18&lt;$J$4,$J21,IF('Sample Calculator'!$AM$18&lt;$K$4,$K21,IF('Sample Calculator'!$AM$18&lt;$L$4,$L21,IF('Sample Calculator'!$AM$18&lt;$M$4,$M21,IF('Sample Calculator'!$AM$18&lt;$N$4,$N21,IF('Sample Calculator'!$AM$18&lt;$O$4,$O21,IF('Sample Calculator'!$AM$18&gt;$P$4,$P21,0)))))))))))))))</f>
        <v>25600.817626221226</v>
      </c>
      <c r="C72" s="26">
        <f>IF('Sample Calculator'!$AM$18&lt;$B$2,$B21,IF('Sample Calculator'!$AM$18&lt;$C$4,$C21,IF('Sample Calculator'!$AM$18&lt;$D$4,$D21,IF('Sample Calculator'!$AM$18&lt;$E$4,$E21,IF('Sample Calculator'!$AM$18&lt;$F$4,$F21,IF('Sample Calculator'!$AM$18&lt;$G$4,$G21,IF('Sample Calculator'!$AM$18&lt;$H$4,$H21,IF('Sample Calculator'!$AM$18&lt;$I$4,$I21,IF('Sample Calculator'!$AM$18&lt;$J$4,$J21,IF('Sample Calculator'!$AM$18&lt;$K$4,$K21,IF('Sample Calculator'!$AM$18&lt;$L$4,$L21,IF('Sample Calculator'!$AM$18&lt;$M$4,$M21,IF('Sample Calculator'!$AM$18&lt;$N$4,$N21,IF('Sample Calculator'!$AM$18&lt;$O$4,$O21,IF('Sample Calculator'!$AM$18&gt;$P$4,$P21,0)))))))))))))))</f>
        <v>25600.817626221226</v>
      </c>
      <c r="D72" s="26">
        <f>IF('Sample Calculator'!$BS$18&lt;$B$2,$B21,IF('Sample Calculator'!$BS$18&lt;$C$4,$C21,IF('Sample Calculator'!$BS$18&lt;$D$4,$D21,IF('Sample Calculator'!$BS$18&lt;$E$4,$E21,IF('Sample Calculator'!$BS$18&lt;$F$4,$F21,IF('Sample Calculator'!$BS$18&lt;$G$4,$G21,IF('Sample Calculator'!$BS$18&lt;$H$4,$H21,IF('Sample Calculator'!$BS$18&lt;$I$4,$I21,IF('Sample Calculator'!$BS$18&lt;$J$4,$J21,IF('Sample Calculator'!$BS$18&lt;$K$4,$K21,IF('Sample Calculator'!$BS$18&lt;$L$4,$L21,IF('Sample Calculator'!$BS$18&lt;$M$4,$M21,IF('Sample Calculator'!$BS$18&lt;$N$4,$N21,IF('Sample Calculator'!$BS$18&lt;$O$4,$O21,IF('Sample Calculator'!$BS$18&gt;$P$4,$P21,0)))))))))))))))</f>
        <v>25600.817626221226</v>
      </c>
      <c r="E72" s="26">
        <f>IF('Sample Calculator'!$CI$18&lt;$B$2,$B21,IF('Sample Calculator'!$CI$18&lt;$C$4,$C21,IF('Sample Calculator'!$CI$18&lt;$D$4,$D21,IF('Sample Calculator'!$CI$18&lt;$E$4,$E21,IF('Sample Calculator'!$CI$18&lt;$F$4,$F21,IF('Sample Calculator'!$CI$18&lt;$G$4,$G21,IF('Sample Calculator'!$CI$18&lt;$H$4,$H21,IF('Sample Calculator'!$CI$18&lt;$I$4,$I21,IF('Sample Calculator'!$CI$18&lt;$J$4,$J21,IF('Sample Calculator'!$CI$18&lt;$K$4,$K21,IF('Sample Calculator'!$CI$18&lt;$L$4,$L21,IF('Sample Calculator'!$CI$18&lt;$M$4,$M21,IF('Sample Calculator'!$CI$18&lt;$N$4,$N21,IF('Sample Calculator'!$CI$18&lt;$O$4,$O21,IF('Sample Calculator'!$CI$18&gt;$P$4,$P21,0)))))))))))))))</f>
        <v>25600.817626221226</v>
      </c>
      <c r="F72" s="26">
        <f>IF('Sample Calculator'!$CY$18&lt;$B$2,$B21,IF('Sample Calculator'!$CY$18&lt;$C$4,$C21,IF('Sample Calculator'!$CY$18&lt;$D$4,$D21,IF('Sample Calculator'!$CY$18&lt;$E$4,$E21,IF('Sample Calculator'!$CY$18&lt;$F$4,$F21,IF('Sample Calculator'!$CY$18&lt;$G$4,$G21,IF('Sample Calculator'!$CY$18&lt;$H$4,$H21,IF('Sample Calculator'!$CY$18&lt;$I$4,$I21,IF('Sample Calculator'!$CY$18&lt;$J$4,$J21,IF('Sample Calculator'!$CY$18&lt;$K$4,$K21,IF('Sample Calculator'!$CY$18&lt;$L$4,$L21,IF('Sample Calculator'!$CY$18&lt;$M$4,$M21,IF('Sample Calculator'!$CY$18&lt;$N$4,$N21,IF('Sample Calculator'!$CY$18&lt;$O$4,$O21,IF('Sample Calculator'!$CY$18&gt;$P$4,$P21,0)))))))))))))))</f>
        <v>25600.817626221226</v>
      </c>
      <c r="G72" s="26">
        <f>IF('Sample Calculator'!$DO$18&lt;$B$2,$B21,IF('Sample Calculator'!$DO$18&lt;$C$4,$C21,IF('Sample Calculator'!$DO$18&lt;$D$4,$D21,IF('Sample Calculator'!$DO$18&lt;$E$4,$E21,IF('Sample Calculator'!$DO$18&lt;$F$4,$F21,IF('Sample Calculator'!$DO$18&lt;$G$4,$G21,IF('Sample Calculator'!$DO$18&lt;$H$4,$H21,IF('Sample Calculator'!$DO$18&lt;$I$4,$I21,IF('Sample Calculator'!$DO$18&lt;$J$4,$J21,IF('Sample Calculator'!$DO$18&lt;$K$4,$K21,IF('Sample Calculator'!$DO$18&lt;$L$4,$L21,IF('Sample Calculator'!$DO$18&lt;$M$4,$M21,IF('Sample Calculator'!$DO$18&lt;$N$4,$N21,IF('Sample Calculator'!$DO$18&lt;$O$4,$O21,IF('Sample Calculator'!$DO$18&gt;$P$4,$P21,0)))))))))))))))</f>
        <v>25600.817626221226</v>
      </c>
      <c r="J72" s="26">
        <f>IF('Sample Calculator'!$AN$18&lt;$B$2,$B21,IF('Sample Calculator'!$AN$18&lt;$C$4,$C21,IF('Sample Calculator'!$AN$18&lt;$D$4,$D21,IF('Sample Calculator'!$AN$18&lt;$E$4,$E21,IF('Sample Calculator'!$AN$18&lt;$F$4,$F$21,IF('Sample Calculator'!$AN$18&lt;$G$4,$G21,IF('Sample Calculator'!$AN$18&lt;$H$4,$H21,IF('Sample Calculator'!$AN$18&lt;$I$4,$I21,IF('Sample Calculator'!$AN$18&lt;$J$4,$J21,IF('Sample Calculator'!$AN$18&lt;$K$4,$K21,IF('Sample Calculator'!$AN$18&lt;$L$4,$L21,IF('Sample Calculator'!$AN$18&lt;$M$4,$M21,IF('Sample Calculator'!$AN$18&lt;$N$4,$N21,IF('Sample Calculator'!$AN$18&lt;$O$4,$O21,IF('Sample Calculator'!$AN$18&gt;$P$4,$P21,0)))))))))))))))</f>
        <v>61168.644066921028</v>
      </c>
      <c r="K72" s="26">
        <f>IF('Sample Calculator'!$AN$18&lt;$B$2,$B21,IF('Sample Calculator'!$AN$18&lt;$C$4,$C21,IF('Sample Calculator'!$AN$18&lt;$D$4,$D21,IF('Sample Calculator'!$AN$18&lt;$E$4,$E21,IF('Sample Calculator'!$AN$18&lt;$F$4,$F$21,IF('Sample Calculator'!$AN$18&lt;$G$4,$G21,IF('Sample Calculator'!$AN$18&lt;$H$4,$H21,IF('Sample Calculator'!$AN$18&lt;$I$4,$I21,IF('Sample Calculator'!$AN$18&lt;$J$4,$J21,IF('Sample Calculator'!$AN$18&lt;$K$4,$K21,IF('Sample Calculator'!$AN$18&lt;$L$4,$L21,IF('Sample Calculator'!$AN$18&lt;$M$4,$M21,IF('Sample Calculator'!$AN$18&lt;$N$4,$N21,IF('Sample Calculator'!$AN$18&lt;$O$4,$O21,IF('Sample Calculator'!$AN$18&gt;$P$4,$P21,0)))))))))))))))</f>
        <v>61168.644066921028</v>
      </c>
      <c r="L72" s="26">
        <f>IF('Sample Calculator'!$BT$18&lt;$B$2,$B21,IF('Sample Calculator'!$BT$18&lt;$C$4,$C21,IF('Sample Calculator'!$BT$18&lt;$D$4,$D21,IF('Sample Calculator'!$BT$18&lt;$E$4,$E21,IF('Sample Calculator'!$BT$18&lt;$F$4,$F$21,IF('Sample Calculator'!$BT$18&lt;$G$4,$G21,IF('Sample Calculator'!$BT$18&lt;$H$4,$H21,IF('Sample Calculator'!$BT$18&lt;$I$4,$I21,IF('Sample Calculator'!$BT$18&lt;$J$4,$J21,IF('Sample Calculator'!$BT$18&lt;$K$4,$K21,IF('Sample Calculator'!$BT$18&lt;$L$4,$L21,IF('Sample Calculator'!$BT$18&lt;$M$4,$M21,IF('Sample Calculator'!$BT$18&lt;$N$4,$N21,IF('Sample Calculator'!$BT$18&lt;$O$4,$O21,IF('Sample Calculator'!$BT$18&gt;$P$4,$P21,0)))))))))))))))</f>
        <v>61168.644066921028</v>
      </c>
      <c r="M72" s="26">
        <f>IF('Sample Calculator'!$CJ$18&lt;$B$2,$B21,IF('Sample Calculator'!$CJ$18&lt;$C$4,$C21,IF('Sample Calculator'!$CJ$18&lt;$D$4,$D21,IF('Sample Calculator'!$CJ$18&lt;$E$4,$E21,IF('Sample Calculator'!$CJ$18&lt;$F$4,$F$21,IF('Sample Calculator'!$CJ$18&lt;$G$4,$G21,IF('Sample Calculator'!$CJ$18&lt;$H$4,$H21,IF('Sample Calculator'!$CJ$18&lt;$I$4,$I21,IF('Sample Calculator'!$CJ$18&lt;$J$4,$J21,IF('Sample Calculator'!$CJ$18&lt;$K$4,$K21,IF('Sample Calculator'!$CJ$18&lt;$L$4,$L21,IF('Sample Calculator'!$CJ$18&lt;$M$4,$M21,IF('Sample Calculator'!$CJ$18&lt;$N$4,$N21,IF('Sample Calculator'!$CJ$18&lt;$O$4,$O21,IF('Sample Calculator'!$CJ$18&gt;$P$4,$P21,0)))))))))))))))</f>
        <v>61168.644066921028</v>
      </c>
      <c r="N72" s="26">
        <f>IF('Sample Calculator'!$CZ$18&lt;$B$2,$B21,IF('Sample Calculator'!$CZ$18&lt;$C$4,$C21,IF('Sample Calculator'!$CZ$18&lt;$D$4,$D21,IF('Sample Calculator'!$CZ$18&lt;$E$4,$E21,IF('Sample Calculator'!$CZ$18&lt;$F$4,$F$21,IF('Sample Calculator'!$CZ$18&lt;$G$4,$G21,IF('Sample Calculator'!$CZ$18&lt;$H$4,$H21,IF('Sample Calculator'!$CZ$18&lt;$I$4,$I21,IF('Sample Calculator'!$CZ$18&lt;$J$4,$J21,IF('Sample Calculator'!$CZ$18&lt;$K$4,$K21,IF('Sample Calculator'!$CZ$18&lt;$L$4,$L21,IF('Sample Calculator'!$CZ$18&lt;$M$4,$M21,IF('Sample Calculator'!$CZ$18&lt;$N$4,$N21,IF('Sample Calculator'!$CZ$18&lt;$O$4,$O21,IF('Sample Calculator'!$CZ$18&gt;$P$4,$P21,0)))))))))))))))</f>
        <v>61168.644066921028</v>
      </c>
      <c r="O72" s="26">
        <f>IF('Sample Calculator'!$DP$18&lt;$B$2,$B21,IF('Sample Calculator'!$DP$18&lt;$C$4,$C21,IF('Sample Calculator'!$DP$18&lt;$D$4,$D21,IF('Sample Calculator'!$DP$18&lt;$E$4,$E21,IF('Sample Calculator'!$DP$18&lt;$F$4,$F$21,IF('Sample Calculator'!$DP$18&lt;$G$4,$G21,IF('Sample Calculator'!$DP$18&lt;$H$4,$H21,IF('Sample Calculator'!$DP$18&lt;$I$4,$I21,IF('Sample Calculator'!$DP$18&lt;$J$4,$J21,IF('Sample Calculator'!$DP$18&lt;$K$4,$K21,IF('Sample Calculator'!$DP$18&lt;$L$4,$L21,IF('Sample Calculator'!$DP$18&lt;$M$4,$M21,IF('Sample Calculator'!$DP$18&lt;$N$4,$N21,IF('Sample Calculator'!$DP$18&lt;$O$4,$O21,IF('Sample Calculator'!$DP$18&gt;$P$4,$P21,0)))))))))))))))</f>
        <v>61168.644066921028</v>
      </c>
    </row>
    <row r="73" spans="1:15" x14ac:dyDescent="0.3">
      <c r="B73" s="26">
        <f>IF('Sample Calculator'!$AM$18&lt;$B$2,$B22,IF('Sample Calculator'!$AM$18&lt;$C$4,$C22,IF('Sample Calculator'!$AM$18&lt;$D$4,$D22,IF('Sample Calculator'!$AM$18&lt;$E$4,$E22,IF('Sample Calculator'!$AM$18&lt;$F$4,$F22,IF('Sample Calculator'!$AM$18&lt;$G$4,$G22,IF('Sample Calculator'!$AM$18&lt;$H$4,$H22,IF('Sample Calculator'!$AM$18&lt;$I$4,$I22,IF('Sample Calculator'!$AM$18&lt;$J$4,$J22,IF('Sample Calculator'!$AM$18&lt;$K$4,$K22,IF('Sample Calculator'!$AM$18&lt;$L$4,$L22,IF('Sample Calculator'!$AM$18&lt;$M$4,$M22,IF('Sample Calculator'!$AM$18&lt;$N$4,$N22,IF('Sample Calculator'!$AM$18&lt;$O$4,$O22,IF('Sample Calculator'!$AM$18&gt;$P$4,$P22,0)))))))))))))))</f>
        <v>28762.495044740321</v>
      </c>
      <c r="C73" s="26">
        <f>IF('Sample Calculator'!$AM$18&lt;$B$2,$B22,IF('Sample Calculator'!$AM$18&lt;$C$4,$C22,IF('Sample Calculator'!$AM$18&lt;$D$4,$D22,IF('Sample Calculator'!$AM$18&lt;$E$4,$E22,IF('Sample Calculator'!$AM$18&lt;$F$4,$F22,IF('Sample Calculator'!$AM$18&lt;$G$4,$G22,IF('Sample Calculator'!$AM$18&lt;$H$4,$H22,IF('Sample Calculator'!$AM$18&lt;$I$4,$I22,IF('Sample Calculator'!$AM$18&lt;$J$4,$J22,IF('Sample Calculator'!$AM$18&lt;$K$4,$K22,IF('Sample Calculator'!$AM$18&lt;$L$4,$L22,IF('Sample Calculator'!$AM$18&lt;$M$4,$M22,IF('Sample Calculator'!$AM$18&lt;$N$4,$N22,IF('Sample Calculator'!$AM$18&lt;$O$4,$O22,IF('Sample Calculator'!$AM$18&gt;$P$4,$P22,0)))))))))))))))</f>
        <v>28762.495044740321</v>
      </c>
      <c r="D73" s="26">
        <f>IF('Sample Calculator'!$BS$18&lt;$B$2,$B22,IF('Sample Calculator'!$BS$18&lt;$C$4,$C22,IF('Sample Calculator'!$BS$18&lt;$D$4,$D22,IF('Sample Calculator'!$BS$18&lt;$E$4,$E22,IF('Sample Calculator'!$BS$18&lt;$F$4,$F22,IF('Sample Calculator'!$BS$18&lt;$G$4,$G22,IF('Sample Calculator'!$BS$18&lt;$H$4,$H22,IF('Sample Calculator'!$BS$18&lt;$I$4,$I22,IF('Sample Calculator'!$BS$18&lt;$J$4,$J22,IF('Sample Calculator'!$BS$18&lt;$K$4,$K22,IF('Sample Calculator'!$BS$18&lt;$L$4,$L22,IF('Sample Calculator'!$BS$18&lt;$M$4,$M22,IF('Sample Calculator'!$BS$18&lt;$N$4,$N22,IF('Sample Calculator'!$BS$18&lt;$O$4,$O22,IF('Sample Calculator'!$BS$18&gt;$P$4,$P22,0)))))))))))))))</f>
        <v>28762.495044740321</v>
      </c>
      <c r="E73" s="26">
        <f>IF('Sample Calculator'!$CI$18&lt;$B$2,$B22,IF('Sample Calculator'!$CI$18&lt;$C$4,$C22,IF('Sample Calculator'!$CI$18&lt;$D$4,$D22,IF('Sample Calculator'!$CI$18&lt;$E$4,$E22,IF('Sample Calculator'!$CI$18&lt;$F$4,$F22,IF('Sample Calculator'!$CI$18&lt;$G$4,$G22,IF('Sample Calculator'!$CI$18&lt;$H$4,$H22,IF('Sample Calculator'!$CI$18&lt;$I$4,$I22,IF('Sample Calculator'!$CI$18&lt;$J$4,$J22,IF('Sample Calculator'!$CI$18&lt;$K$4,$K22,IF('Sample Calculator'!$CI$18&lt;$L$4,$L22,IF('Sample Calculator'!$CI$18&lt;$M$4,$M22,IF('Sample Calculator'!$CI$18&lt;$N$4,$N22,IF('Sample Calculator'!$CI$18&lt;$O$4,$O22,IF('Sample Calculator'!$CI$18&gt;$P$4,$P22,0)))))))))))))))</f>
        <v>28762.495044740321</v>
      </c>
      <c r="F73" s="26">
        <f>IF('Sample Calculator'!$CY$18&lt;$B$2,$B22,IF('Sample Calculator'!$CY$18&lt;$C$4,$C22,IF('Sample Calculator'!$CY$18&lt;$D$4,$D22,IF('Sample Calculator'!$CY$18&lt;$E$4,$E22,IF('Sample Calculator'!$CY$18&lt;$F$4,$F22,IF('Sample Calculator'!$CY$18&lt;$G$4,$G22,IF('Sample Calculator'!$CY$18&lt;$H$4,$H22,IF('Sample Calculator'!$CY$18&lt;$I$4,$I22,IF('Sample Calculator'!$CY$18&lt;$J$4,$J22,IF('Sample Calculator'!$CY$18&lt;$K$4,$K22,IF('Sample Calculator'!$CY$18&lt;$L$4,$L22,IF('Sample Calculator'!$CY$18&lt;$M$4,$M22,IF('Sample Calculator'!$CY$18&lt;$N$4,$N22,IF('Sample Calculator'!$CY$18&lt;$O$4,$O22,IF('Sample Calculator'!$CY$18&gt;$P$4,$P22,0)))))))))))))))</f>
        <v>28762.495044740321</v>
      </c>
      <c r="G73" s="26">
        <f>IF('Sample Calculator'!$DO$18&lt;$B$2,$B22,IF('Sample Calculator'!$DO$18&lt;$C$4,$C22,IF('Sample Calculator'!$DO$18&lt;$D$4,$D22,IF('Sample Calculator'!$DO$18&lt;$E$4,$E22,IF('Sample Calculator'!$DO$18&lt;$F$4,$F22,IF('Sample Calculator'!$DO$18&lt;$G$4,$G22,IF('Sample Calculator'!$DO$18&lt;$H$4,$H22,IF('Sample Calculator'!$DO$18&lt;$I$4,$I22,IF('Sample Calculator'!$DO$18&lt;$J$4,$J22,IF('Sample Calculator'!$DO$18&lt;$K$4,$K22,IF('Sample Calculator'!$DO$18&lt;$L$4,$L22,IF('Sample Calculator'!$DO$18&lt;$M$4,$M22,IF('Sample Calculator'!$DO$18&lt;$N$4,$N22,IF('Sample Calculator'!$DO$18&lt;$O$4,$O22,IF('Sample Calculator'!$DO$18&gt;$P$4,$P22,0)))))))))))))))</f>
        <v>28762.495044740321</v>
      </c>
      <c r="J73" s="26">
        <f>IF('Sample Calculator'!$AN$18&lt;$B$2,$B22,IF('Sample Calculator'!$AN$18&lt;$C$4,$C22,IF('Sample Calculator'!$AN$18&lt;$D$4,$D22,IF('Sample Calculator'!$AN$18&lt;$E$4,$E22,IF('Sample Calculator'!$AN$18&lt;$F$4,$F$21,IF('Sample Calculator'!$AN$18&lt;$G$4,$G22,IF('Sample Calculator'!$AN$18&lt;$H$4,$H22,IF('Sample Calculator'!$AN$18&lt;$I$4,$I22,IF('Sample Calculator'!$AN$18&lt;$J$4,$J22,IF('Sample Calculator'!$AN$18&lt;$K$4,$K22,IF('Sample Calculator'!$AN$18&lt;$L$4,$L22,IF('Sample Calculator'!$AN$18&lt;$M$4,$M22,IF('Sample Calculator'!$AN$18&lt;$N$4,$N22,IF('Sample Calculator'!$AN$18&lt;$O$4,$O22,IF('Sample Calculator'!$AN$18&gt;$P$4,$P22,0)))))))))))))))</f>
        <v>64592.488523905136</v>
      </c>
      <c r="K73" s="26">
        <f>IF('Sample Calculator'!$AN$18&lt;$B$2,$B22,IF('Sample Calculator'!$AN$18&lt;$C$4,$C22,IF('Sample Calculator'!$AN$18&lt;$D$4,$D22,IF('Sample Calculator'!$AN$18&lt;$E$4,$E22,IF('Sample Calculator'!$AN$18&lt;$F$4,$F$21,IF('Sample Calculator'!$AN$18&lt;$G$4,$G22,IF('Sample Calculator'!$AN$18&lt;$H$4,$H22,IF('Sample Calculator'!$AN$18&lt;$I$4,$I22,IF('Sample Calculator'!$AN$18&lt;$J$4,$J22,IF('Sample Calculator'!$AN$18&lt;$K$4,$K22,IF('Sample Calculator'!$AN$18&lt;$L$4,$L22,IF('Sample Calculator'!$AN$18&lt;$M$4,$M22,IF('Sample Calculator'!$AN$18&lt;$N$4,$N22,IF('Sample Calculator'!$AN$18&lt;$O$4,$O22,IF('Sample Calculator'!$AN$18&gt;$P$4,$P22,0)))))))))))))))</f>
        <v>64592.488523905136</v>
      </c>
      <c r="L73" s="26">
        <f>IF('Sample Calculator'!$BT$18&lt;$B$2,$B22,IF('Sample Calculator'!$BT$18&lt;$C$4,$C22,IF('Sample Calculator'!$BT$18&lt;$D$4,$D22,IF('Sample Calculator'!$BT$18&lt;$E$4,$E22,IF('Sample Calculator'!$BT$18&lt;$F$4,$F$21,IF('Sample Calculator'!$BT$18&lt;$G$4,$G22,IF('Sample Calculator'!$BT$18&lt;$H$4,$H22,IF('Sample Calculator'!$BT$18&lt;$I$4,$I22,IF('Sample Calculator'!$BT$18&lt;$J$4,$J22,IF('Sample Calculator'!$BT$18&lt;$K$4,$K22,IF('Sample Calculator'!$BT$18&lt;$L$4,$L22,IF('Sample Calculator'!$BT$18&lt;$M$4,$M22,IF('Sample Calculator'!$BT$18&lt;$N$4,$N22,IF('Sample Calculator'!$BT$18&lt;$O$4,$O22,IF('Sample Calculator'!$BT$18&gt;$P$4,$P22,0)))))))))))))))</f>
        <v>64592.488523905136</v>
      </c>
      <c r="M73" s="26">
        <f>IF('Sample Calculator'!$CJ$18&lt;$B$2,$B22,IF('Sample Calculator'!$CJ$18&lt;$C$4,$C22,IF('Sample Calculator'!$CJ$18&lt;$D$4,$D22,IF('Sample Calculator'!$CJ$18&lt;$E$4,$E22,IF('Sample Calculator'!$CJ$18&lt;$F$4,$F$21,IF('Sample Calculator'!$CJ$18&lt;$G$4,$G22,IF('Sample Calculator'!$CJ$18&lt;$H$4,$H22,IF('Sample Calculator'!$CJ$18&lt;$I$4,$I22,IF('Sample Calculator'!$CJ$18&lt;$J$4,$J22,IF('Sample Calculator'!$CJ$18&lt;$K$4,$K22,IF('Sample Calculator'!$CJ$18&lt;$L$4,$L22,IF('Sample Calculator'!$CJ$18&lt;$M$4,$M22,IF('Sample Calculator'!$CJ$18&lt;$N$4,$N22,IF('Sample Calculator'!$CJ$18&lt;$O$4,$O22,IF('Sample Calculator'!$CJ$18&gt;$P$4,$P22,0)))))))))))))))</f>
        <v>64592.488523905136</v>
      </c>
      <c r="N73" s="26">
        <f>IF('Sample Calculator'!$CZ$18&lt;$B$2,$B22,IF('Sample Calculator'!$CZ$18&lt;$C$4,$C22,IF('Sample Calculator'!$CZ$18&lt;$D$4,$D22,IF('Sample Calculator'!$CZ$18&lt;$E$4,$E22,IF('Sample Calculator'!$CZ$18&lt;$F$4,$F$21,IF('Sample Calculator'!$CZ$18&lt;$G$4,$G22,IF('Sample Calculator'!$CZ$18&lt;$H$4,$H22,IF('Sample Calculator'!$CZ$18&lt;$I$4,$I22,IF('Sample Calculator'!$CZ$18&lt;$J$4,$J22,IF('Sample Calculator'!$CZ$18&lt;$K$4,$K22,IF('Sample Calculator'!$CZ$18&lt;$L$4,$L22,IF('Sample Calculator'!$CZ$18&lt;$M$4,$M22,IF('Sample Calculator'!$CZ$18&lt;$N$4,$N22,IF('Sample Calculator'!$CZ$18&lt;$O$4,$O22,IF('Sample Calculator'!$CZ$18&gt;$P$4,$P22,0)))))))))))))))</f>
        <v>64592.488523905136</v>
      </c>
      <c r="O73" s="26">
        <f>IF('Sample Calculator'!$DP$18&lt;$B$2,$B22,IF('Sample Calculator'!$DP$18&lt;$C$4,$C22,IF('Sample Calculator'!$DP$18&lt;$D$4,$D22,IF('Sample Calculator'!$DP$18&lt;$E$4,$E22,IF('Sample Calculator'!$DP$18&lt;$F$4,$F$21,IF('Sample Calculator'!$DP$18&lt;$G$4,$G22,IF('Sample Calculator'!$DP$18&lt;$H$4,$H22,IF('Sample Calculator'!$DP$18&lt;$I$4,$I22,IF('Sample Calculator'!$DP$18&lt;$J$4,$J22,IF('Sample Calculator'!$DP$18&lt;$K$4,$K22,IF('Sample Calculator'!$DP$18&lt;$L$4,$L22,IF('Sample Calculator'!$DP$18&lt;$M$4,$M22,IF('Sample Calculator'!$DP$18&lt;$N$4,$N22,IF('Sample Calculator'!$DP$18&lt;$O$4,$O22,IF('Sample Calculator'!$DP$18&gt;$P$4,$P22,0)))))))))))))))</f>
        <v>64592.488523905136</v>
      </c>
    </row>
    <row r="74" spans="1:15" x14ac:dyDescent="0.3">
      <c r="B74" s="26">
        <f>IF('Sample Calculator'!$AM$18&lt;$B$2,$B23,IF('Sample Calculator'!$AM$18&lt;$C$4,$C23,IF('Sample Calculator'!$AM$18&lt;$D$4,$D23,IF('Sample Calculator'!$AM$18&lt;$E$4,$E23,IF('Sample Calculator'!$AM$18&lt;$F$4,$F23,IF('Sample Calculator'!$AM$18&lt;$G$4,$G23,IF('Sample Calculator'!$AM$18&lt;$H$4,$H23,IF('Sample Calculator'!$AM$18&lt;$I$4,$I23,IF('Sample Calculator'!$AM$18&lt;$J$4,$J23,IF('Sample Calculator'!$AM$18&lt;$K$4,$K23,IF('Sample Calculator'!$AM$18&lt;$L$4,$L23,IF('Sample Calculator'!$AM$18&lt;$M$4,$M23,IF('Sample Calculator'!$AM$18&lt;$N$4,$N23,IF('Sample Calculator'!$AM$18&lt;$O$4,$O23,IF('Sample Calculator'!$AM$18&gt;$P$4,$P23,0)))))))))))))))</f>
        <v>31924.172463259416</v>
      </c>
      <c r="C74" s="26">
        <f>IF('Sample Calculator'!$AM$18&lt;$B$2,$B23,IF('Sample Calculator'!$AM$18&lt;$C$4,$C23,IF('Sample Calculator'!$AM$18&lt;$D$4,$D23,IF('Sample Calculator'!$AM$18&lt;$E$4,$E23,IF('Sample Calculator'!$AM$18&lt;$F$4,$F23,IF('Sample Calculator'!$AM$18&lt;$G$4,$G23,IF('Sample Calculator'!$AM$18&lt;$H$4,$H23,IF('Sample Calculator'!$AM$18&lt;$I$4,$I23,IF('Sample Calculator'!$AM$18&lt;$J$4,$J23,IF('Sample Calculator'!$AM$18&lt;$K$4,$K23,IF('Sample Calculator'!$AM$18&lt;$L$4,$L23,IF('Sample Calculator'!$AM$18&lt;$M$4,$M23,IF('Sample Calculator'!$AM$18&lt;$N$4,$N23,IF('Sample Calculator'!$AM$18&lt;$O$4,$O23,IF('Sample Calculator'!$AM$18&gt;$P$4,$P23,0)))))))))))))))</f>
        <v>31924.172463259416</v>
      </c>
      <c r="D74" s="26">
        <f>IF('Sample Calculator'!$BS$18&lt;$B$2,$B23,IF('Sample Calculator'!$BS$18&lt;$C$4,$C23,IF('Sample Calculator'!$BS$18&lt;$D$4,$D23,IF('Sample Calculator'!$BS$18&lt;$E$4,$E23,IF('Sample Calculator'!$BS$18&lt;$F$4,$F23,IF('Sample Calculator'!$BS$18&lt;$G$4,$G23,IF('Sample Calculator'!$BS$18&lt;$H$4,$H23,IF('Sample Calculator'!$BS$18&lt;$I$4,$I23,IF('Sample Calculator'!$BS$18&lt;$J$4,$J23,IF('Sample Calculator'!$BS$18&lt;$K$4,$K23,IF('Sample Calculator'!$BS$18&lt;$L$4,$L23,IF('Sample Calculator'!$BS$18&lt;$M$4,$M23,IF('Sample Calculator'!$BS$18&lt;$N$4,$N23,IF('Sample Calculator'!$BS$18&lt;$O$4,$O23,IF('Sample Calculator'!$BS$18&gt;$P$4,$P23,0)))))))))))))))</f>
        <v>31924.172463259416</v>
      </c>
      <c r="E74" s="26">
        <f>IF('Sample Calculator'!$CI$18&lt;$B$2,$B23,IF('Sample Calculator'!$CI$18&lt;$C$4,$C23,IF('Sample Calculator'!$CI$18&lt;$D$4,$D23,IF('Sample Calculator'!$CI$18&lt;$E$4,$E23,IF('Sample Calculator'!$CI$18&lt;$F$4,$F23,IF('Sample Calculator'!$CI$18&lt;$G$4,$G23,IF('Sample Calculator'!$CI$18&lt;$H$4,$H23,IF('Sample Calculator'!$CI$18&lt;$I$4,$I23,IF('Sample Calculator'!$CI$18&lt;$J$4,$J23,IF('Sample Calculator'!$CI$18&lt;$K$4,$K23,IF('Sample Calculator'!$CI$18&lt;$L$4,$L23,IF('Sample Calculator'!$CI$18&lt;$M$4,$M23,IF('Sample Calculator'!$CI$18&lt;$N$4,$N23,IF('Sample Calculator'!$CI$18&lt;$O$4,$O23,IF('Sample Calculator'!$CI$18&gt;$P$4,$P23,0)))))))))))))))</f>
        <v>31924.172463259416</v>
      </c>
      <c r="F74" s="26">
        <f>IF('Sample Calculator'!$CY$18&lt;$B$2,$B23,IF('Sample Calculator'!$CY$18&lt;$C$4,$C23,IF('Sample Calculator'!$CY$18&lt;$D$4,$D23,IF('Sample Calculator'!$CY$18&lt;$E$4,$E23,IF('Sample Calculator'!$CY$18&lt;$F$4,$F23,IF('Sample Calculator'!$CY$18&lt;$G$4,$G23,IF('Sample Calculator'!$CY$18&lt;$H$4,$H23,IF('Sample Calculator'!$CY$18&lt;$I$4,$I23,IF('Sample Calculator'!$CY$18&lt;$J$4,$J23,IF('Sample Calculator'!$CY$18&lt;$K$4,$K23,IF('Sample Calculator'!$CY$18&lt;$L$4,$L23,IF('Sample Calculator'!$CY$18&lt;$M$4,$M23,IF('Sample Calculator'!$CY$18&lt;$N$4,$N23,IF('Sample Calculator'!$CY$18&lt;$O$4,$O23,IF('Sample Calculator'!$CY$18&gt;$P$4,$P23,0)))))))))))))))</f>
        <v>31924.172463259416</v>
      </c>
      <c r="G74" s="26">
        <f>IF('Sample Calculator'!$DO$18&lt;$B$2,$B23,IF('Sample Calculator'!$DO$18&lt;$C$4,$C23,IF('Sample Calculator'!$DO$18&lt;$D$4,$D23,IF('Sample Calculator'!$DO$18&lt;$E$4,$E23,IF('Sample Calculator'!$DO$18&lt;$F$4,$F23,IF('Sample Calculator'!$DO$18&lt;$G$4,$G23,IF('Sample Calculator'!$DO$18&lt;$H$4,$H23,IF('Sample Calculator'!$DO$18&lt;$I$4,$I23,IF('Sample Calculator'!$DO$18&lt;$J$4,$J23,IF('Sample Calculator'!$DO$18&lt;$K$4,$K23,IF('Sample Calculator'!$DO$18&lt;$L$4,$L23,IF('Sample Calculator'!$DO$18&lt;$M$4,$M23,IF('Sample Calculator'!$DO$18&lt;$N$4,$N23,IF('Sample Calculator'!$DO$18&lt;$O$4,$O23,IF('Sample Calculator'!$DO$18&gt;$P$4,$P23,0)))))))))))))))</f>
        <v>31924.172463259416</v>
      </c>
      <c r="J74" s="26">
        <f>IF('Sample Calculator'!$AN$18&lt;$B$2,$B23,IF('Sample Calculator'!$AN$18&lt;$C$4,$C23,IF('Sample Calculator'!$AN$18&lt;$D$4,$D23,IF('Sample Calculator'!$AN$18&lt;$E$4,$E23,IF('Sample Calculator'!$AN$18&lt;$F$4,$F$21,IF('Sample Calculator'!$AN$18&lt;$G$4,$G23,IF('Sample Calculator'!$AN$18&lt;$H$4,$H23,IF('Sample Calculator'!$AN$18&lt;$I$4,$I23,IF('Sample Calculator'!$AN$18&lt;$J$4,$J23,IF('Sample Calculator'!$AN$18&lt;$K$4,$K23,IF('Sample Calculator'!$AN$18&lt;$L$4,$L23,IF('Sample Calculator'!$AN$18&lt;$M$4,$M23,IF('Sample Calculator'!$AN$18&lt;$N$4,$N23,IF('Sample Calculator'!$AN$18&lt;$O$4,$O23,IF('Sample Calculator'!$AN$18&gt;$P$4,$P23,0)))))))))))))))</f>
        <v>67294.948618749564</v>
      </c>
      <c r="K74" s="26">
        <f>IF('Sample Calculator'!$AN$18&lt;$B$2,$B23,IF('Sample Calculator'!$AN$18&lt;$C$4,$C23,IF('Sample Calculator'!$AN$18&lt;$D$4,$D23,IF('Sample Calculator'!$AN$18&lt;$E$4,$E23,IF('Sample Calculator'!$AN$18&lt;$F$4,$F$21,IF('Sample Calculator'!$AN$18&lt;$G$4,$G23,IF('Sample Calculator'!$AN$18&lt;$H$4,$H23,IF('Sample Calculator'!$AN$18&lt;$I$4,$I23,IF('Sample Calculator'!$AN$18&lt;$J$4,$J23,IF('Sample Calculator'!$AN$18&lt;$K$4,$K23,IF('Sample Calculator'!$AN$18&lt;$L$4,$L23,IF('Sample Calculator'!$AN$18&lt;$M$4,$M23,IF('Sample Calculator'!$AN$18&lt;$N$4,$N23,IF('Sample Calculator'!$AN$18&lt;$O$4,$O23,IF('Sample Calculator'!$AN$18&gt;$P$4,$P23,0)))))))))))))))</f>
        <v>67294.948618749564</v>
      </c>
      <c r="L74" s="26">
        <f>IF('Sample Calculator'!$BT$18&lt;$B$2,$B23,IF('Sample Calculator'!$BT$18&lt;$C$4,$C23,IF('Sample Calculator'!$BT$18&lt;$D$4,$D23,IF('Sample Calculator'!$BT$18&lt;$E$4,$E23,IF('Sample Calculator'!$BT$18&lt;$F$4,$F$21,IF('Sample Calculator'!$BT$18&lt;$G$4,$G23,IF('Sample Calculator'!$BT$18&lt;$H$4,$H23,IF('Sample Calculator'!$BT$18&lt;$I$4,$I23,IF('Sample Calculator'!$BT$18&lt;$J$4,$J23,IF('Sample Calculator'!$BT$18&lt;$K$4,$K23,IF('Sample Calculator'!$BT$18&lt;$L$4,$L23,IF('Sample Calculator'!$BT$18&lt;$M$4,$M23,IF('Sample Calculator'!$BT$18&lt;$N$4,$N23,IF('Sample Calculator'!$BT$18&lt;$O$4,$O23,IF('Sample Calculator'!$BT$18&gt;$P$4,$P23,0)))))))))))))))</f>
        <v>67294.948618749564</v>
      </c>
      <c r="M74" s="26">
        <f>IF('Sample Calculator'!$CJ$18&lt;$B$2,$B23,IF('Sample Calculator'!$CJ$18&lt;$C$4,$C23,IF('Sample Calculator'!$CJ$18&lt;$D$4,$D23,IF('Sample Calculator'!$CJ$18&lt;$E$4,$E23,IF('Sample Calculator'!$CJ$18&lt;$F$4,$F$21,IF('Sample Calculator'!$CJ$18&lt;$G$4,$G23,IF('Sample Calculator'!$CJ$18&lt;$H$4,$H23,IF('Sample Calculator'!$CJ$18&lt;$I$4,$I23,IF('Sample Calculator'!$CJ$18&lt;$J$4,$J23,IF('Sample Calculator'!$CJ$18&lt;$K$4,$K23,IF('Sample Calculator'!$CJ$18&lt;$L$4,$L23,IF('Sample Calculator'!$CJ$18&lt;$M$4,$M23,IF('Sample Calculator'!$CJ$18&lt;$N$4,$N23,IF('Sample Calculator'!$CJ$18&lt;$O$4,$O23,IF('Sample Calculator'!$CJ$18&gt;$P$4,$P23,0)))))))))))))))</f>
        <v>67294.948618749564</v>
      </c>
      <c r="N74" s="26">
        <f>IF('Sample Calculator'!$CZ$18&lt;$B$2,$B23,IF('Sample Calculator'!$CZ$18&lt;$C$4,$C23,IF('Sample Calculator'!$CZ$18&lt;$D$4,$D23,IF('Sample Calculator'!$CZ$18&lt;$E$4,$E23,IF('Sample Calculator'!$CZ$18&lt;$F$4,$F$21,IF('Sample Calculator'!$CZ$18&lt;$G$4,$G23,IF('Sample Calculator'!$CZ$18&lt;$H$4,$H23,IF('Sample Calculator'!$CZ$18&lt;$I$4,$I23,IF('Sample Calculator'!$CZ$18&lt;$J$4,$J23,IF('Sample Calculator'!$CZ$18&lt;$K$4,$K23,IF('Sample Calculator'!$CZ$18&lt;$L$4,$L23,IF('Sample Calculator'!$CZ$18&lt;$M$4,$M23,IF('Sample Calculator'!$CZ$18&lt;$N$4,$N23,IF('Sample Calculator'!$CZ$18&lt;$O$4,$O23,IF('Sample Calculator'!$CZ$18&gt;$P$4,$P23,0)))))))))))))))</f>
        <v>67294.948618749564</v>
      </c>
      <c r="O74" s="26">
        <f>IF('Sample Calculator'!$DP$18&lt;$B$2,$B23,IF('Sample Calculator'!$DP$18&lt;$C$4,$C23,IF('Sample Calculator'!$DP$18&lt;$D$4,$D23,IF('Sample Calculator'!$DP$18&lt;$E$4,$E23,IF('Sample Calculator'!$DP$18&lt;$F$4,$F$21,IF('Sample Calculator'!$DP$18&lt;$G$4,$G23,IF('Sample Calculator'!$DP$18&lt;$H$4,$H23,IF('Sample Calculator'!$DP$18&lt;$I$4,$I23,IF('Sample Calculator'!$DP$18&lt;$J$4,$J23,IF('Sample Calculator'!$DP$18&lt;$K$4,$K23,IF('Sample Calculator'!$DP$18&lt;$L$4,$L23,IF('Sample Calculator'!$DP$18&lt;$M$4,$M23,IF('Sample Calculator'!$DP$18&lt;$N$4,$N23,IF('Sample Calculator'!$DP$18&lt;$O$4,$O23,IF('Sample Calculator'!$DP$18&gt;$P$4,$P23,0)))))))))))))))</f>
        <v>67294.948618749564</v>
      </c>
    </row>
    <row r="75" spans="1:15" x14ac:dyDescent="0.3">
      <c r="B75" s="26">
        <f>IF('Sample Calculator'!$AM$18&lt;$B$2,$B24,IF('Sample Calculator'!$AM$18&lt;$C$4,$C24,IF('Sample Calculator'!$AM$18&lt;$D$4,$D24,IF('Sample Calculator'!$AM$18&lt;$E$4,$E24,IF('Sample Calculator'!$AM$18&lt;$F$4,$F24,IF('Sample Calculator'!$AM$18&lt;$G$4,$G24,IF('Sample Calculator'!$AM$18&lt;$H$4,$H24,IF('Sample Calculator'!$AM$18&lt;$I$4,$I24,IF('Sample Calculator'!$AM$18&lt;$J$4,$J24,IF('Sample Calculator'!$AM$18&lt;$K$4,$K24,IF('Sample Calculator'!$AM$18&lt;$L$4,$L24,IF('Sample Calculator'!$AM$18&lt;$M$4,$M24,IF('Sample Calculator'!$AM$18&lt;$N$4,$N24,IF('Sample Calculator'!$AM$18&lt;$O$4,$O24,IF('Sample Calculator'!$AM$18&gt;$P$4,$P24,0)))))))))))))))</f>
        <v>35085.849881778486</v>
      </c>
      <c r="C75" s="26">
        <f>IF('Sample Calculator'!$AM$18&lt;$B$2,$B24,IF('Sample Calculator'!$AM$18&lt;$C$4,$C24,IF('Sample Calculator'!$AM$18&lt;$D$4,$D24,IF('Sample Calculator'!$AM$18&lt;$E$4,$E24,IF('Sample Calculator'!$AM$18&lt;$F$4,$F24,IF('Sample Calculator'!$AM$18&lt;$G$4,$G24,IF('Sample Calculator'!$AM$18&lt;$H$4,$H24,IF('Sample Calculator'!$AM$18&lt;$I$4,$I24,IF('Sample Calculator'!$AM$18&lt;$J$4,$J24,IF('Sample Calculator'!$AM$18&lt;$K$4,$K24,IF('Sample Calculator'!$AM$18&lt;$L$4,$L24,IF('Sample Calculator'!$AM$18&lt;$M$4,$M24,IF('Sample Calculator'!$AM$18&lt;$N$4,$N24,IF('Sample Calculator'!$AM$18&lt;$O$4,$O24,IF('Sample Calculator'!$AM$18&gt;$P$4,$P24,0)))))))))))))))</f>
        <v>35085.849881778486</v>
      </c>
      <c r="D75" s="26">
        <f>IF('Sample Calculator'!$BS$18&lt;$B$2,$B24,IF('Sample Calculator'!$BS$18&lt;$C$4,$C24,IF('Sample Calculator'!$BS$18&lt;$D$4,$D24,IF('Sample Calculator'!$BS$18&lt;$E$4,$E24,IF('Sample Calculator'!$BS$18&lt;$F$4,$F24,IF('Sample Calculator'!$BS$18&lt;$G$4,$G24,IF('Sample Calculator'!$BS$18&lt;$H$4,$H24,IF('Sample Calculator'!$BS$18&lt;$I$4,$I24,IF('Sample Calculator'!$BS$18&lt;$J$4,$J24,IF('Sample Calculator'!$BS$18&lt;$K$4,$K24,IF('Sample Calculator'!$BS$18&lt;$L$4,$L24,IF('Sample Calculator'!$BS$18&lt;$M$4,$M24,IF('Sample Calculator'!$BS$18&lt;$N$4,$N24,IF('Sample Calculator'!$BS$18&lt;$O$4,$O24,IF('Sample Calculator'!$BS$18&gt;$P$4,$P24,0)))))))))))))))</f>
        <v>35085.849881778486</v>
      </c>
      <c r="E75" s="26">
        <f>IF('Sample Calculator'!$CI$18&lt;$B$2,$B24,IF('Sample Calculator'!$CI$18&lt;$C$4,$C24,IF('Sample Calculator'!$CI$18&lt;$D$4,$D24,IF('Sample Calculator'!$CI$18&lt;$E$4,$E24,IF('Sample Calculator'!$CI$18&lt;$F$4,$F24,IF('Sample Calculator'!$CI$18&lt;$G$4,$G24,IF('Sample Calculator'!$CI$18&lt;$H$4,$H24,IF('Sample Calculator'!$CI$18&lt;$I$4,$I24,IF('Sample Calculator'!$CI$18&lt;$J$4,$J24,IF('Sample Calculator'!$CI$18&lt;$K$4,$K24,IF('Sample Calculator'!$CI$18&lt;$L$4,$L24,IF('Sample Calculator'!$CI$18&lt;$M$4,$M24,IF('Sample Calculator'!$CI$18&lt;$N$4,$N24,IF('Sample Calculator'!$CI$18&lt;$O$4,$O24,IF('Sample Calculator'!$CI$18&gt;$P$4,$P24,0)))))))))))))))</f>
        <v>35085.849881778486</v>
      </c>
      <c r="F75" s="26">
        <f>IF('Sample Calculator'!$CY$18&lt;$B$2,$B24,IF('Sample Calculator'!$CY$18&lt;$C$4,$C24,IF('Sample Calculator'!$CY$18&lt;$D$4,$D24,IF('Sample Calculator'!$CY$18&lt;$E$4,$E24,IF('Sample Calculator'!$CY$18&lt;$F$4,$F24,IF('Sample Calculator'!$CY$18&lt;$G$4,$G24,IF('Sample Calculator'!$CY$18&lt;$H$4,$H24,IF('Sample Calculator'!$CY$18&lt;$I$4,$I24,IF('Sample Calculator'!$CY$18&lt;$J$4,$J24,IF('Sample Calculator'!$CY$18&lt;$K$4,$K24,IF('Sample Calculator'!$CY$18&lt;$L$4,$L24,IF('Sample Calculator'!$CY$18&lt;$M$4,$M24,IF('Sample Calculator'!$CY$18&lt;$N$4,$N24,IF('Sample Calculator'!$CY$18&lt;$O$4,$O24,IF('Sample Calculator'!$CY$18&gt;$P$4,$P24,0)))))))))))))))</f>
        <v>35085.849881778486</v>
      </c>
      <c r="G75" s="26">
        <f>IF('Sample Calculator'!$DO$18&lt;$B$2,$B24,IF('Sample Calculator'!$DO$18&lt;$C$4,$C24,IF('Sample Calculator'!$DO$18&lt;$D$4,$D24,IF('Sample Calculator'!$DO$18&lt;$E$4,$E24,IF('Sample Calculator'!$DO$18&lt;$F$4,$F24,IF('Sample Calculator'!$DO$18&lt;$G$4,$G24,IF('Sample Calculator'!$DO$18&lt;$H$4,$H24,IF('Sample Calculator'!$DO$18&lt;$I$4,$I24,IF('Sample Calculator'!$DO$18&lt;$J$4,$J24,IF('Sample Calculator'!$DO$18&lt;$K$4,$K24,IF('Sample Calculator'!$DO$18&lt;$L$4,$L24,IF('Sample Calculator'!$DO$18&lt;$M$4,$M24,IF('Sample Calculator'!$DO$18&lt;$N$4,$N24,IF('Sample Calculator'!$DO$18&lt;$O$4,$O24,IF('Sample Calculator'!$DO$18&gt;$P$4,$P24,0)))))))))))))))</f>
        <v>35085.849881778486</v>
      </c>
      <c r="J75" s="26">
        <f>IF('Sample Calculator'!$AN$18&lt;$B$2,$B24,IF('Sample Calculator'!$AN$18&lt;$C$4,$C24,IF('Sample Calculator'!$AN$18&lt;$D$4,$D24,IF('Sample Calculator'!$AN$18&lt;$E$4,$E24,IF('Sample Calculator'!$AN$18&lt;$F$4,$F$21,IF('Sample Calculator'!$AN$18&lt;$G$4,$G24,IF('Sample Calculator'!$AN$18&lt;$H$4,$H24,IF('Sample Calculator'!$AN$18&lt;$I$4,$I24,IF('Sample Calculator'!$AN$18&lt;$J$4,$J24,IF('Sample Calculator'!$AN$18&lt;$K$4,$K24,IF('Sample Calculator'!$AN$18&lt;$L$4,$L24,IF('Sample Calculator'!$AN$18&lt;$M$4,$M24,IF('Sample Calculator'!$AN$18&lt;$N$4,$N24,IF('Sample Calculator'!$AN$18&lt;$O$4,$O24,IF('Sample Calculator'!$AN$18&gt;$P$4,$P24,0)))))))))))))))</f>
        <v>70758.478110000171</v>
      </c>
      <c r="K75" s="26">
        <f>IF('Sample Calculator'!$AN$18&lt;$B$2,$B24,IF('Sample Calculator'!$AN$18&lt;$C$4,$C24,IF('Sample Calculator'!$AN$18&lt;$D$4,$D24,IF('Sample Calculator'!$AN$18&lt;$E$4,$E24,IF('Sample Calculator'!$AN$18&lt;$F$4,$F$21,IF('Sample Calculator'!$AN$18&lt;$G$4,$G24,IF('Sample Calculator'!$AN$18&lt;$H$4,$H24,IF('Sample Calculator'!$AN$18&lt;$I$4,$I24,IF('Sample Calculator'!$AN$18&lt;$J$4,$J24,IF('Sample Calculator'!$AN$18&lt;$K$4,$K24,IF('Sample Calculator'!$AN$18&lt;$L$4,$L24,IF('Sample Calculator'!$AN$18&lt;$M$4,$M24,IF('Sample Calculator'!$AN$18&lt;$N$4,$N24,IF('Sample Calculator'!$AN$18&lt;$O$4,$O24,IF('Sample Calculator'!$AN$18&gt;$P$4,$P24,0)))))))))))))))</f>
        <v>70758.478110000171</v>
      </c>
      <c r="L75" s="26">
        <f>IF('Sample Calculator'!$BT$18&lt;$B$2,$B24,IF('Sample Calculator'!$BT$18&lt;$C$4,$C24,IF('Sample Calculator'!$BT$18&lt;$D$4,$D24,IF('Sample Calculator'!$BT$18&lt;$E$4,$E24,IF('Sample Calculator'!$BT$18&lt;$F$4,$F$21,IF('Sample Calculator'!$BT$18&lt;$G$4,$G24,IF('Sample Calculator'!$BT$18&lt;$H$4,$H24,IF('Sample Calculator'!$BT$18&lt;$I$4,$I24,IF('Sample Calculator'!$BT$18&lt;$J$4,$J24,IF('Sample Calculator'!$BT$18&lt;$K$4,$K24,IF('Sample Calculator'!$BT$18&lt;$L$4,$L24,IF('Sample Calculator'!$BT$18&lt;$M$4,$M24,IF('Sample Calculator'!$BT$18&lt;$N$4,$N24,IF('Sample Calculator'!$BT$18&lt;$O$4,$O24,IF('Sample Calculator'!$BT$18&gt;$P$4,$P24,0)))))))))))))))</f>
        <v>70758.478110000171</v>
      </c>
      <c r="M75" s="26">
        <f>IF('Sample Calculator'!$CJ$18&lt;$B$2,$B24,IF('Sample Calculator'!$CJ$18&lt;$C$4,$C24,IF('Sample Calculator'!$CJ$18&lt;$D$4,$D24,IF('Sample Calculator'!$CJ$18&lt;$E$4,$E24,IF('Sample Calculator'!$CJ$18&lt;$F$4,$F$21,IF('Sample Calculator'!$CJ$18&lt;$G$4,$G24,IF('Sample Calculator'!$CJ$18&lt;$H$4,$H24,IF('Sample Calculator'!$CJ$18&lt;$I$4,$I24,IF('Sample Calculator'!$CJ$18&lt;$J$4,$J24,IF('Sample Calculator'!$CJ$18&lt;$K$4,$K24,IF('Sample Calculator'!$CJ$18&lt;$L$4,$L24,IF('Sample Calculator'!$CJ$18&lt;$M$4,$M24,IF('Sample Calculator'!$CJ$18&lt;$N$4,$N24,IF('Sample Calculator'!$CJ$18&lt;$O$4,$O24,IF('Sample Calculator'!$CJ$18&gt;$P$4,$P24,0)))))))))))))))</f>
        <v>70758.478110000171</v>
      </c>
      <c r="N75" s="26">
        <f>IF('Sample Calculator'!$CZ$18&lt;$B$2,$B24,IF('Sample Calculator'!$CZ$18&lt;$C$4,$C24,IF('Sample Calculator'!$CZ$18&lt;$D$4,$D24,IF('Sample Calculator'!$CZ$18&lt;$E$4,$E24,IF('Sample Calculator'!$CZ$18&lt;$F$4,$F$21,IF('Sample Calculator'!$CZ$18&lt;$G$4,$G24,IF('Sample Calculator'!$CZ$18&lt;$H$4,$H24,IF('Sample Calculator'!$CZ$18&lt;$I$4,$I24,IF('Sample Calculator'!$CZ$18&lt;$J$4,$J24,IF('Sample Calculator'!$CZ$18&lt;$K$4,$K24,IF('Sample Calculator'!$CZ$18&lt;$L$4,$L24,IF('Sample Calculator'!$CZ$18&lt;$M$4,$M24,IF('Sample Calculator'!$CZ$18&lt;$N$4,$N24,IF('Sample Calculator'!$CZ$18&lt;$O$4,$O24,IF('Sample Calculator'!$CZ$18&gt;$P$4,$P24,0)))))))))))))))</f>
        <v>70758.478110000171</v>
      </c>
      <c r="O75" s="26">
        <f>IF('Sample Calculator'!$DP$18&lt;$B$2,$B24,IF('Sample Calculator'!$DP$18&lt;$C$4,$C24,IF('Sample Calculator'!$DP$18&lt;$D$4,$D24,IF('Sample Calculator'!$DP$18&lt;$E$4,$E24,IF('Sample Calculator'!$DP$18&lt;$F$4,$F$21,IF('Sample Calculator'!$DP$18&lt;$G$4,$G24,IF('Sample Calculator'!$DP$18&lt;$H$4,$H24,IF('Sample Calculator'!$DP$18&lt;$I$4,$I24,IF('Sample Calculator'!$DP$18&lt;$J$4,$J24,IF('Sample Calculator'!$DP$18&lt;$K$4,$K24,IF('Sample Calculator'!$DP$18&lt;$L$4,$L24,IF('Sample Calculator'!$DP$18&lt;$M$4,$M24,IF('Sample Calculator'!$DP$18&lt;$N$4,$N24,IF('Sample Calculator'!$DP$18&lt;$O$4,$O24,IF('Sample Calculator'!$DP$18&gt;$P$4,$P24,0)))))))))))))))</f>
        <v>70758.478110000171</v>
      </c>
    </row>
    <row r="76" spans="1:15" x14ac:dyDescent="0.3">
      <c r="B76" s="26">
        <f>IF('Sample Calculator'!$AM$18&lt;$B$2,$B25,IF('Sample Calculator'!$AM$18&lt;$C$4,$C25,IF('Sample Calculator'!$AM$18&lt;$D$4,$D25,IF('Sample Calculator'!$AM$18&lt;$E$4,$E25,IF('Sample Calculator'!$AM$18&lt;$F$4,$F25,IF('Sample Calculator'!$AM$18&lt;$G$4,$G25,IF('Sample Calculator'!$AM$18&lt;$H$4,$H25,IF('Sample Calculator'!$AM$18&lt;$I$4,$I25,IF('Sample Calculator'!$AM$18&lt;$J$4,$J25,IF('Sample Calculator'!$AM$18&lt;$K$4,$K25,IF('Sample Calculator'!$AM$18&lt;$L$4,$L25,IF('Sample Calculator'!$AM$18&lt;$M$4,$M25,IF('Sample Calculator'!$AM$18&lt;$N$4,$N25,IF('Sample Calculator'!$AM$18&lt;$O$4,$O25,IF('Sample Calculator'!$AM$18&gt;$P$4,$P25,0)))))))))))))))</f>
        <v>3161.6774185190952</v>
      </c>
      <c r="C76" s="26">
        <f>IF('Sample Calculator'!$AM$18&lt;$B$2,$B25,IF('Sample Calculator'!$AM$18&lt;$C$4,$C25,IF('Sample Calculator'!$AM$18&lt;$D$4,$D25,IF('Sample Calculator'!$AM$18&lt;$E$4,$E25,IF('Sample Calculator'!$AM$18&lt;$F$4,$F25,IF('Sample Calculator'!$AM$18&lt;$G$4,$G25,IF('Sample Calculator'!$AM$18&lt;$H$4,$H25,IF('Sample Calculator'!$AM$18&lt;$I$4,$I25,IF('Sample Calculator'!$AM$18&lt;$J$4,$J25,IF('Sample Calculator'!$AM$18&lt;$K$4,$K25,IF('Sample Calculator'!$AM$18&lt;$L$4,$L25,IF('Sample Calculator'!$AM$18&lt;$M$4,$M25,IF('Sample Calculator'!$AM$18&lt;$N$4,$N25,IF('Sample Calculator'!$AM$18&lt;$O$4,$O25,IF('Sample Calculator'!$AM$18&gt;$P$4,$P25,0)))))))))))))))</f>
        <v>3161.6774185190952</v>
      </c>
      <c r="D76" s="26">
        <f>IF('Sample Calculator'!$BS$18&lt;$B$2,$B25,IF('Sample Calculator'!$BS$18&lt;$C$4,$C25,IF('Sample Calculator'!$BS$18&lt;$D$4,$D25,IF('Sample Calculator'!$BS$18&lt;$E$4,$E25,IF('Sample Calculator'!$BS$18&lt;$F$4,$F25,IF('Sample Calculator'!$BS$18&lt;$G$4,$G25,IF('Sample Calculator'!$BS$18&lt;$H$4,$H25,IF('Sample Calculator'!$BS$18&lt;$I$4,$I25,IF('Sample Calculator'!$BS$18&lt;$J$4,$J25,IF('Sample Calculator'!$BS$18&lt;$K$4,$K25,IF('Sample Calculator'!$BS$18&lt;$L$4,$L25,IF('Sample Calculator'!$BS$18&lt;$M$4,$M25,IF('Sample Calculator'!$BS$18&lt;$N$4,$N25,IF('Sample Calculator'!$BS$18&lt;$O$4,$O25,IF('Sample Calculator'!$BS$18&gt;$P$4,$P25,0)))))))))))))))</f>
        <v>3161.6774185190952</v>
      </c>
      <c r="E76" s="26">
        <f>IF('Sample Calculator'!$CI$18&lt;$B$2,$B25,IF('Sample Calculator'!$CI$18&lt;$C$4,$C25,IF('Sample Calculator'!$CI$18&lt;$D$4,$D25,IF('Sample Calculator'!$CI$18&lt;$E$4,$E25,IF('Sample Calculator'!$CI$18&lt;$F$4,$F25,IF('Sample Calculator'!$CI$18&lt;$G$4,$G25,IF('Sample Calculator'!$CI$18&lt;$H$4,$H25,IF('Sample Calculator'!$CI$18&lt;$I$4,$I25,IF('Sample Calculator'!$CI$18&lt;$J$4,$J25,IF('Sample Calculator'!$CI$18&lt;$K$4,$K25,IF('Sample Calculator'!$CI$18&lt;$L$4,$L25,IF('Sample Calculator'!$CI$18&lt;$M$4,$M25,IF('Sample Calculator'!$CI$18&lt;$N$4,$N25,IF('Sample Calculator'!$CI$18&lt;$O$4,$O25,IF('Sample Calculator'!$CI$18&gt;$P$4,$P25,0)))))))))))))))</f>
        <v>3161.6774185190952</v>
      </c>
      <c r="F76" s="26">
        <f>IF('Sample Calculator'!$CY$18&lt;$B$2,$B25,IF('Sample Calculator'!$CY$18&lt;$C$4,$C25,IF('Sample Calculator'!$CY$18&lt;$D$4,$D25,IF('Sample Calculator'!$CY$18&lt;$E$4,$E25,IF('Sample Calculator'!$CY$18&lt;$F$4,$F25,IF('Sample Calculator'!$CY$18&lt;$G$4,$G25,IF('Sample Calculator'!$CY$18&lt;$H$4,$H25,IF('Sample Calculator'!$CY$18&lt;$I$4,$I25,IF('Sample Calculator'!$CY$18&lt;$J$4,$J25,IF('Sample Calculator'!$CY$18&lt;$K$4,$K25,IF('Sample Calculator'!$CY$18&lt;$L$4,$L25,IF('Sample Calculator'!$CY$18&lt;$M$4,$M25,IF('Sample Calculator'!$CY$18&lt;$N$4,$N25,IF('Sample Calculator'!$CY$18&lt;$O$4,$O25,IF('Sample Calculator'!$CY$18&gt;$P$4,$P25,0)))))))))))))))</f>
        <v>3161.6774185190952</v>
      </c>
      <c r="G76" s="26">
        <f>IF('Sample Calculator'!$DO$18&lt;$B$2,$B25,IF('Sample Calculator'!$DO$18&lt;$C$4,$C25,IF('Sample Calculator'!$DO$18&lt;$D$4,$D25,IF('Sample Calculator'!$DO$18&lt;$E$4,$E25,IF('Sample Calculator'!$DO$18&lt;$F$4,$F25,IF('Sample Calculator'!$DO$18&lt;$G$4,$G25,IF('Sample Calculator'!$DO$18&lt;$H$4,$H25,IF('Sample Calculator'!$DO$18&lt;$I$4,$I25,IF('Sample Calculator'!$DO$18&lt;$J$4,$J25,IF('Sample Calculator'!$DO$18&lt;$K$4,$K25,IF('Sample Calculator'!$DO$18&lt;$L$4,$L25,IF('Sample Calculator'!$DO$18&lt;$M$4,$M25,IF('Sample Calculator'!$DO$18&lt;$N$4,$N25,IF('Sample Calculator'!$DO$18&lt;$O$4,$O25,IF('Sample Calculator'!$DO$18&gt;$P$4,$P25,0)))))))))))))))</f>
        <v>3161.6774185190952</v>
      </c>
      <c r="J76" s="26">
        <f>IF('Sample Calculator'!$AN$18&lt;$B$2,$B25,IF('Sample Calculator'!$AN$18&lt;$C$4,$C25,IF('Sample Calculator'!$AN$18&lt;$D$4,$D25,IF('Sample Calculator'!$AN$18&lt;$E$4,$E25,IF('Sample Calculator'!$AN$18&lt;$F$4,$F$21,IF('Sample Calculator'!$AN$18&lt;$G$4,$G25,IF('Sample Calculator'!$AN$18&lt;$H$4,$H25,IF('Sample Calculator'!$AN$18&lt;$I$4,$I25,IF('Sample Calculator'!$AN$18&lt;$J$4,$J25,IF('Sample Calculator'!$AN$18&lt;$K$4,$K25,IF('Sample Calculator'!$AN$18&lt;$L$4,$L25,IF('Sample Calculator'!$AN$18&lt;$M$4,$M25,IF('Sample Calculator'!$AN$18&lt;$N$4,$N25,IF('Sample Calculator'!$AN$18&lt;$O$4,$O25,IF('Sample Calculator'!$AN$18&gt;$P$4,$P25,0)))))))))))))))</f>
        <v>3463.529491250606</v>
      </c>
      <c r="K76" s="26">
        <f>IF('Sample Calculator'!$AN$18&lt;$B$2,$B25,IF('Sample Calculator'!$AN$18&lt;$C$4,$C25,IF('Sample Calculator'!$AN$18&lt;$D$4,$D25,IF('Sample Calculator'!$AN$18&lt;$E$4,$E25,IF('Sample Calculator'!$AN$18&lt;$F$4,$F$21,IF('Sample Calculator'!$AN$18&lt;$G$4,$G25,IF('Sample Calculator'!$AN$18&lt;$H$4,$H25,IF('Sample Calculator'!$AN$18&lt;$I$4,$I25,IF('Sample Calculator'!$AN$18&lt;$J$4,$J25,IF('Sample Calculator'!$AN$18&lt;$K$4,$K25,IF('Sample Calculator'!$AN$18&lt;$L$4,$L25,IF('Sample Calculator'!$AN$18&lt;$M$4,$M25,IF('Sample Calculator'!$AN$18&lt;$N$4,$N25,IF('Sample Calculator'!$AN$18&lt;$O$4,$O25,IF('Sample Calculator'!$AN$18&gt;$P$4,$P25,0)))))))))))))))</f>
        <v>3463.529491250606</v>
      </c>
      <c r="L76" s="26">
        <f>IF('Sample Calculator'!$BT$18&lt;$B$2,$B25,IF('Sample Calculator'!$BT$18&lt;$C$4,$C25,IF('Sample Calculator'!$BT$18&lt;$D$4,$D25,IF('Sample Calculator'!$BT$18&lt;$E$4,$E25,IF('Sample Calculator'!$BT$18&lt;$F$4,$F$21,IF('Sample Calculator'!$BT$18&lt;$G$4,$G25,IF('Sample Calculator'!$BT$18&lt;$H$4,$H25,IF('Sample Calculator'!$BT$18&lt;$I$4,$I25,IF('Sample Calculator'!$BT$18&lt;$J$4,$J25,IF('Sample Calculator'!$BT$18&lt;$K$4,$K25,IF('Sample Calculator'!$BT$18&lt;$L$4,$L25,IF('Sample Calculator'!$BT$18&lt;$M$4,$M25,IF('Sample Calculator'!$BT$18&lt;$N$4,$N25,IF('Sample Calculator'!$BT$18&lt;$O$4,$O25,IF('Sample Calculator'!$BT$18&gt;$P$4,$P25,0)))))))))))))))</f>
        <v>3463.529491250606</v>
      </c>
      <c r="M76" s="26">
        <f>IF('Sample Calculator'!$CJ$18&lt;$B$2,$B25,IF('Sample Calculator'!$CJ$18&lt;$C$4,$C25,IF('Sample Calculator'!$CJ$18&lt;$D$4,$D25,IF('Sample Calculator'!$CJ$18&lt;$E$4,$E25,IF('Sample Calculator'!$CJ$18&lt;$F$4,$F$21,IF('Sample Calculator'!$CJ$18&lt;$G$4,$G25,IF('Sample Calculator'!$CJ$18&lt;$H$4,$H25,IF('Sample Calculator'!$CJ$18&lt;$I$4,$I25,IF('Sample Calculator'!$CJ$18&lt;$J$4,$J25,IF('Sample Calculator'!$CJ$18&lt;$K$4,$K25,IF('Sample Calculator'!$CJ$18&lt;$L$4,$L25,IF('Sample Calculator'!$CJ$18&lt;$M$4,$M25,IF('Sample Calculator'!$CJ$18&lt;$N$4,$N25,IF('Sample Calculator'!$CJ$18&lt;$O$4,$O25,IF('Sample Calculator'!$CJ$18&gt;$P$4,$P25,0)))))))))))))))</f>
        <v>3463.529491250606</v>
      </c>
      <c r="N76" s="26">
        <f>IF('Sample Calculator'!$CZ$18&lt;$B$2,$B25,IF('Sample Calculator'!$CZ$18&lt;$C$4,$C25,IF('Sample Calculator'!$CZ$18&lt;$D$4,$D25,IF('Sample Calculator'!$CZ$18&lt;$E$4,$E25,IF('Sample Calculator'!$CZ$18&lt;$F$4,$F$21,IF('Sample Calculator'!$CZ$18&lt;$G$4,$G25,IF('Sample Calculator'!$CZ$18&lt;$H$4,$H25,IF('Sample Calculator'!$CZ$18&lt;$I$4,$I25,IF('Sample Calculator'!$CZ$18&lt;$J$4,$J25,IF('Sample Calculator'!$CZ$18&lt;$K$4,$K25,IF('Sample Calculator'!$CZ$18&lt;$L$4,$L25,IF('Sample Calculator'!$CZ$18&lt;$M$4,$M25,IF('Sample Calculator'!$CZ$18&lt;$N$4,$N25,IF('Sample Calculator'!$CZ$18&lt;$O$4,$O25,IF('Sample Calculator'!$CZ$18&gt;$P$4,$P25,0)))))))))))))))</f>
        <v>3463.529491250606</v>
      </c>
      <c r="O76" s="26">
        <f>IF('Sample Calculator'!$DP$18&lt;$B$2,$B25,IF('Sample Calculator'!$DP$18&lt;$C$4,$C25,IF('Sample Calculator'!$DP$18&lt;$D$4,$D25,IF('Sample Calculator'!$DP$18&lt;$E$4,$E25,IF('Sample Calculator'!$DP$18&lt;$F$4,$F$21,IF('Sample Calculator'!$DP$18&lt;$G$4,$G25,IF('Sample Calculator'!$DP$18&lt;$H$4,$H25,IF('Sample Calculator'!$DP$18&lt;$I$4,$I25,IF('Sample Calculator'!$DP$18&lt;$J$4,$J25,IF('Sample Calculator'!$DP$18&lt;$K$4,$K25,IF('Sample Calculator'!$DP$18&lt;$L$4,$L25,IF('Sample Calculator'!$DP$18&lt;$M$4,$M25,IF('Sample Calculator'!$DP$18&lt;$N$4,$N25,IF('Sample Calculator'!$DP$18&lt;$O$4,$O25,IF('Sample Calculator'!$DP$18&gt;$P$4,$P25,0)))))))))))))))</f>
        <v>3463.529491250606</v>
      </c>
    </row>
    <row r="92" spans="2:7" x14ac:dyDescent="0.3">
      <c r="B92" s="26"/>
      <c r="C92" s="26"/>
      <c r="D92" s="26"/>
      <c r="E92" s="26"/>
      <c r="F92" s="26"/>
      <c r="G92" s="26"/>
    </row>
    <row r="114" spans="4:4" x14ac:dyDescent="0.3">
      <c r="D114" s="38"/>
    </row>
    <row r="115" spans="4:4" x14ac:dyDescent="0.3">
      <c r="D115" s="38"/>
    </row>
    <row r="116" spans="4:4" x14ac:dyDescent="0.3">
      <c r="D116" s="39"/>
    </row>
  </sheetData>
  <mergeCells count="20">
    <mergeCell ref="L60:M60"/>
    <mergeCell ref="N60:O60"/>
    <mergeCell ref="D69:E69"/>
    <mergeCell ref="F69:G69"/>
    <mergeCell ref="L69:M69"/>
    <mergeCell ref="N69:O69"/>
    <mergeCell ref="D60:E60"/>
    <mergeCell ref="F60:G60"/>
    <mergeCell ref="L33:M33"/>
    <mergeCell ref="N33:O33"/>
    <mergeCell ref="L42:M42"/>
    <mergeCell ref="N42:O42"/>
    <mergeCell ref="L51:M51"/>
    <mergeCell ref="N51:O51"/>
    <mergeCell ref="D33:E33"/>
    <mergeCell ref="F33:G33"/>
    <mergeCell ref="D42:E42"/>
    <mergeCell ref="F42:G42"/>
    <mergeCell ref="D51:E51"/>
    <mergeCell ref="F51:G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Guidelines</vt:lpstr>
      <vt:lpstr>Sample Calculator</vt:lpstr>
      <vt:lpstr>Validation</vt:lpstr>
      <vt:lpstr>Tax Calculations</vt:lpstr>
      <vt:lpstr>HEM Table</vt:lpstr>
      <vt:lpstr>Applicant1IndividialCoupleWith</vt:lpstr>
      <vt:lpstr>Applicant1status</vt:lpstr>
      <vt:lpstr>Applicant2IndividialCoupleWith</vt:lpstr>
      <vt:lpstr>Applicant2status</vt:lpstr>
      <vt:lpstr>Applicant3IndividialCoupleWith</vt:lpstr>
      <vt:lpstr>Applicant3status</vt:lpstr>
      <vt:lpstr>Applicant4IndividialCoupleWith</vt:lpstr>
      <vt:lpstr>Applicant4status</vt:lpstr>
      <vt:lpstr>Calculator</vt:lpstr>
      <vt:lpstr>Guidelines</vt:lpstr>
      <vt:lpstr>Validstatus1</vt:lpstr>
      <vt:lpstr>Validstatus2</vt:lpstr>
      <vt:lpstr>Validstatus3</vt:lpstr>
      <vt:lpstr>Validstatus4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Kulkarni</dc:creator>
  <cp:lastModifiedBy>Lenovo</cp:lastModifiedBy>
  <dcterms:created xsi:type="dcterms:W3CDTF">2021-06-07T09:21:34Z</dcterms:created>
  <dcterms:modified xsi:type="dcterms:W3CDTF">2022-03-21T15:55:27Z</dcterms:modified>
</cp:coreProperties>
</file>