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IFERROR(__xludf.DUMMYFUNCTION("IMPORTRANGE(""https://docs.google.com/spreadsheets/d/17slGbWPZmQa-F6NMZ13xDyqDOLZMxbC4gFSN-tP7JNc/edit#gid=2060676915"",""Артем ОГЭ!A1:AV1000"")"),"1 веб")</f>
        <v>1 веб</v>
      </c>
      <c r="B1" s="1"/>
      <c r="C1" s="1"/>
      <c r="D1" s="1" t="str">
        <f>IFERROR(__xludf.DUMMYFUNCTION("""COMPUTED_VALUE"""),"2 веб")</f>
        <v>2 веб</v>
      </c>
      <c r="E1" s="1"/>
      <c r="F1" s="1"/>
      <c r="G1" s="1" t="str">
        <f>IFERROR(__xludf.DUMMYFUNCTION("""COMPUTED_VALUE"""),"3 веб")</f>
        <v>3 веб</v>
      </c>
      <c r="H1" s="1"/>
      <c r="I1" s="1"/>
      <c r="J1" s="1" t="str">
        <f>IFERROR(__xludf.DUMMYFUNCTION("""COMPUTED_VALUE"""),"4 веб")</f>
        <v>4 веб</v>
      </c>
      <c r="K1" s="1"/>
      <c r="L1" s="1"/>
      <c r="M1" s="1" t="str">
        <f>IFERROR(__xludf.DUMMYFUNCTION("""COMPUTED_VALUE"""),"5 веб")</f>
        <v>5 веб</v>
      </c>
      <c r="N1" s="1"/>
      <c r="O1" s="1"/>
      <c r="P1" s="1" t="str">
        <f>IFERROR(__xludf.DUMMYFUNCTION("""COMPUTED_VALUE"""),"6 веб")</f>
        <v>6 веб</v>
      </c>
      <c r="Q1" s="1"/>
      <c r="R1" s="1"/>
      <c r="S1" s="1" t="str">
        <f>IFERROR(__xludf.DUMMYFUNCTION("""COMPUTED_VALUE"""),"7 веб")</f>
        <v>7 веб</v>
      </c>
      <c r="T1" s="1"/>
      <c r="U1" s="1"/>
      <c r="V1" s="1" t="str">
        <f>IFERROR(__xludf.DUMMYFUNCTION("""COMPUTED_VALUE"""),"8 веб")</f>
        <v>8 веб</v>
      </c>
      <c r="W1" s="1"/>
      <c r="X1" s="1"/>
      <c r="Y1" s="1" t="str">
        <f>IFERROR(__xludf.DUMMYFUNCTION("""COMPUTED_VALUE"""),"9 веб")</f>
        <v>9 веб</v>
      </c>
      <c r="Z1" s="1"/>
      <c r="AA1" s="1"/>
      <c r="AB1" s="1" t="str">
        <f>IFERROR(__xludf.DUMMYFUNCTION("""COMPUTED_VALUE"""),"10 веб")</f>
        <v>10 веб</v>
      </c>
      <c r="AC1" s="1"/>
      <c r="AD1" s="1"/>
      <c r="AE1" s="1" t="str">
        <f>IFERROR(__xludf.DUMMYFUNCTION("""COMPUTED_VALUE"""),"11 веб")</f>
        <v>11 веб</v>
      </c>
      <c r="AF1" s="1"/>
      <c r="AG1" s="1"/>
      <c r="AH1" s="1" t="str">
        <f>IFERROR(__xludf.DUMMYFUNCTION("""COMPUTED_VALUE"""),"12 веб")</f>
        <v>12 веб</v>
      </c>
      <c r="AI1" s="1"/>
      <c r="AJ1" s="1"/>
    </row>
    <row r="2">
      <c r="A2" s="1" t="str">
        <f>IFERROR(__xludf.DUMMYFUNCTION("""COMPUTED_VALUE"""),"Как работает компьютер?")</f>
        <v>Как работает компьютер?</v>
      </c>
      <c r="B2" s="1"/>
      <c r="C2" s="1"/>
      <c r="D2" s="1" t="str">
        <f>IFERROR(__xludf.DUMMYFUNCTION("""COMPUTED_VALUE"""),"Измерение информации. Часть 1")</f>
        <v>Измерение информации. Часть 1</v>
      </c>
      <c r="E2" s="1"/>
      <c r="F2" s="1"/>
      <c r="G2" s="1" t="str">
        <f>IFERROR(__xludf.DUMMYFUNCTION("""COMPUTED_VALUE"""),"Измерение информации. Часть 2")</f>
        <v>Измерение информации. Часть 2</v>
      </c>
      <c r="H2" s="1"/>
      <c r="I2" s="1"/>
      <c r="J2" s="1" t="str">
        <f>IFERROR(__xludf.DUMMYFUNCTION("""COMPUTED_VALUE"""),"Передача информации")</f>
        <v>Передача информации</v>
      </c>
      <c r="K2" s="1"/>
      <c r="L2" s="1"/>
      <c r="M2" s="1" t="str">
        <f>IFERROR(__xludf.DUMMYFUNCTION("""COMPUTED_VALUE"""),"Кодирование и декодирование информации")</f>
        <v>Кодирование и декодирование информации</v>
      </c>
      <c r="N2" s="1"/>
      <c r="O2" s="1"/>
      <c r="P2" s="1" t="str">
        <f>IFERROR(__xludf.DUMMYFUNCTION("""COMPUTED_VALUE"""),"Анализ логических выражений")</f>
        <v>Анализ логических выражений</v>
      </c>
      <c r="Q2" s="1"/>
      <c r="R2" s="1"/>
      <c r="S2" s="1" t="str">
        <f>IFERROR(__xludf.DUMMYFUNCTION("""COMPUTED_VALUE"""),"Законы алгебры логики. Часть 1")</f>
        <v>Законы алгебры логики. Часть 1</v>
      </c>
      <c r="T2" s="1"/>
      <c r="U2" s="1"/>
      <c r="V2" s="1" t="str">
        <f>IFERROR(__xludf.DUMMYFUNCTION("""COMPUTED_VALUE"""),"Законы алгебры логики. Часть 2")</f>
        <v>Законы алгебры логики. Часть 2</v>
      </c>
      <c r="W2" s="1"/>
      <c r="X2" s="1"/>
      <c r="Y2" s="1" t="str">
        <f>IFERROR(__xludf.DUMMYFUNCTION("""COMPUTED_VALUE"""),"Поисковые запросы в Интернете. Часть 1")</f>
        <v>Поисковые запросы в Интернете. Часть 1</v>
      </c>
      <c r="Z2" s="1"/>
      <c r="AA2" s="1"/>
      <c r="AB2" s="1" t="str">
        <f>IFERROR(__xludf.DUMMYFUNCTION("""COMPUTED_VALUE"""),"Поисковые запросы в Интернете. Часть 2")</f>
        <v>Поисковые запросы в Интернете. Часть 2</v>
      </c>
      <c r="AC2" s="1"/>
      <c r="AD2" s="1"/>
      <c r="AE2" s="1" t="str">
        <f>IFERROR(__xludf.DUMMYFUNCTION("""COMPUTED_VALUE"""),"Адресация в Интернете")</f>
        <v>Адресация в Интернете</v>
      </c>
      <c r="AF2" s="1"/>
      <c r="AG2" s="1"/>
      <c r="AH2" s="1" t="str">
        <f>IFERROR(__xludf.DUMMYFUNCTION("""COMPUTED_VALUE"""),"Большая практика")</f>
        <v>Большая практика</v>
      </c>
      <c r="AI2" s="1"/>
      <c r="AJ2" s="1"/>
    </row>
    <row r="3">
      <c r="A3" s="1" t="str">
        <f>IFERROR(__xludf.DUMMYFUNCTION("""COMPUTED_VALUE"""),"УМИТ (название)")</f>
        <v>УМИТ (название)</v>
      </c>
      <c r="B3" s="1" t="str">
        <f>IFERROR(__xludf.DUMMYFUNCTION("""COMPUTED_VALUE"""),"УМИТ (номер в базе)")</f>
        <v>УМИТ (номер в базе)</v>
      </c>
      <c r="C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D3" s="1" t="str">
        <f>IFERROR(__xludf.DUMMYFUNCTION("""COMPUTED_VALUE"""),"УМИТ (название)")</f>
        <v>УМИТ (название)</v>
      </c>
      <c r="E3" s="1" t="str">
        <f>IFERROR(__xludf.DUMMYFUNCTION("""COMPUTED_VALUE"""),"УМИТ (номер в базе)")</f>
        <v>УМИТ (номер в базе)</v>
      </c>
      <c r="F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G3" s="1" t="str">
        <f>IFERROR(__xludf.DUMMYFUNCTION("""COMPUTED_VALUE"""),"УМИТ (название)")</f>
        <v>УМИТ (название)</v>
      </c>
      <c r="H3" s="1" t="str">
        <f>IFERROR(__xludf.DUMMYFUNCTION("""COMPUTED_VALUE"""),"УМИТ (номер в базе)")</f>
        <v>УМИТ (номер в базе)</v>
      </c>
      <c r="I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J3" s="1" t="str">
        <f>IFERROR(__xludf.DUMMYFUNCTION("""COMPUTED_VALUE"""),"УМИТ (название)")</f>
        <v>УМИТ (название)</v>
      </c>
      <c r="K3" s="1" t="str">
        <f>IFERROR(__xludf.DUMMYFUNCTION("""COMPUTED_VALUE"""),"УМИТ (номер в базе)")</f>
        <v>УМИТ (номер в базе)</v>
      </c>
      <c r="L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M3" s="1" t="str">
        <f>IFERROR(__xludf.DUMMYFUNCTION("""COMPUTED_VALUE"""),"УМИТ (название)")</f>
        <v>УМИТ (название)</v>
      </c>
      <c r="N3" s="1" t="str">
        <f>IFERROR(__xludf.DUMMYFUNCTION("""COMPUTED_VALUE"""),"УМИТ (номер в базе)")</f>
        <v>УМИТ (номер в базе)</v>
      </c>
      <c r="O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P3" s="1" t="str">
        <f>IFERROR(__xludf.DUMMYFUNCTION("""COMPUTED_VALUE"""),"УМИТ (название)")</f>
        <v>УМИТ (название)</v>
      </c>
      <c r="Q3" s="1" t="str">
        <f>IFERROR(__xludf.DUMMYFUNCTION("""COMPUTED_VALUE"""),"УМИТ (номер в базе)")</f>
        <v>УМИТ (номер в базе)</v>
      </c>
      <c r="R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S3" s="1" t="str">
        <f>IFERROR(__xludf.DUMMYFUNCTION("""COMPUTED_VALUE"""),"УМИТ (название)")</f>
        <v>УМИТ (название)</v>
      </c>
      <c r="T3" s="1" t="str">
        <f>IFERROR(__xludf.DUMMYFUNCTION("""COMPUTED_VALUE"""),"УМИТ (номер в базе)")</f>
        <v>УМИТ (номер в базе)</v>
      </c>
      <c r="U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V3" s="1" t="str">
        <f>IFERROR(__xludf.DUMMYFUNCTION("""COMPUTED_VALUE"""),"УМИТ (название)")</f>
        <v>УМИТ (название)</v>
      </c>
      <c r="W3" s="1" t="str">
        <f>IFERROR(__xludf.DUMMYFUNCTION("""COMPUTED_VALUE"""),"УМИТ (номер в базе)")</f>
        <v>УМИТ (номер в базе)</v>
      </c>
      <c r="X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Y3" s="1" t="str">
        <f>IFERROR(__xludf.DUMMYFUNCTION("""COMPUTED_VALUE"""),"УМИТ (название)")</f>
        <v>УМИТ (название)</v>
      </c>
      <c r="Z3" s="1" t="str">
        <f>IFERROR(__xludf.DUMMYFUNCTION("""COMPUTED_VALUE"""),"УМИТ (номер в базе)")</f>
        <v>УМИТ (номер в базе)</v>
      </c>
      <c r="AA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AB3" s="1" t="str">
        <f>IFERROR(__xludf.DUMMYFUNCTION("""COMPUTED_VALUE"""),"УМИТ (название)")</f>
        <v>УМИТ (название)</v>
      </c>
      <c r="AC3" s="1" t="str">
        <f>IFERROR(__xludf.DUMMYFUNCTION("""COMPUTED_VALUE"""),"УМИТ (номер в базе)")</f>
        <v>УМИТ (номер в базе)</v>
      </c>
      <c r="AD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AE3" s="1" t="str">
        <f>IFERROR(__xludf.DUMMYFUNCTION("""COMPUTED_VALUE"""),"УМИТ (название)")</f>
        <v>УМИТ (название)</v>
      </c>
      <c r="AF3" s="1" t="str">
        <f>IFERROR(__xludf.DUMMYFUNCTION("""COMPUTED_VALUE"""),"УМИТ (номер в базе)")</f>
        <v>УМИТ (номер в базе)</v>
      </c>
      <c r="AG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AH3" s="1" t="str">
        <f>IFERROR(__xludf.DUMMYFUNCTION("""COMPUTED_VALUE"""),"УМИТ (название)")</f>
        <v>УМИТ (название)</v>
      </c>
      <c r="AI3" s="1" t="str">
        <f>IFERROR(__xludf.DUMMYFUNCTION("""COMPUTED_VALUE"""),"УМИТ (номер в базе)")</f>
        <v>УМИТ (номер в базе)</v>
      </c>
      <c r="AJ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</row>
    <row r="4">
      <c r="A4" s="1" t="str">
        <f>IFERROR(__xludf.DUMMYFUNCTION("""COMPUTED_VALUE"""),"Умение находить нестандартные способы решения")</f>
        <v>Умение находить нестандартные способы решения</v>
      </c>
      <c r="B4" s="1">
        <f>IFERROR(__xludf.DUMMYFUNCTION("""COMPUTED_VALUE"""),9.0)</f>
        <v>9</v>
      </c>
      <c r="C4" s="1" t="str">
        <f>IFERROR(__xludf.DUMMYFUNCTION("""COMPUTED_VALUE"""),"Проходится")</f>
        <v>Проходится</v>
      </c>
      <c r="D4" s="1" t="str">
        <f>IFERROR(__xludf.DUMMYFUNCTION("""COMPUTED_VALUE"""),"Умение выполнять арифметические действия")</f>
        <v>Умение выполнять арифметические действия</v>
      </c>
      <c r="E4" s="1">
        <f>IFERROR(__xludf.DUMMYFUNCTION("""COMPUTED_VALUE"""),1.0)</f>
        <v>1</v>
      </c>
      <c r="F4" s="1" t="str">
        <f>IFERROR(__xludf.DUMMYFUNCTION("""COMPUTED_VALUE"""),"Разбирается")</f>
        <v>Разбирается</v>
      </c>
      <c r="G4" s="1" t="str">
        <f>IFERROR(__xludf.DUMMYFUNCTION("""COMPUTED_VALUE"""),"Умение выполнять арифметические действия")</f>
        <v>Умение выполнять арифметические действия</v>
      </c>
      <c r="H4" s="1">
        <f>IFERROR(__xludf.DUMMYFUNCTION("""COMPUTED_VALUE"""),1.0)</f>
        <v>1</v>
      </c>
      <c r="I4" s="1" t="str">
        <f>IFERROR(__xludf.DUMMYFUNCTION("""COMPUTED_VALUE"""),"Разбирается")</f>
        <v>Разбирается</v>
      </c>
      <c r="J4" s="1" t="str">
        <f>IFERROR(__xludf.DUMMYFUNCTION("""COMPUTED_VALUE"""),"Умение выполнять арифметические действия")</f>
        <v>Умение выполнять арифметические действия</v>
      </c>
      <c r="K4" s="1">
        <f>IFERROR(__xludf.DUMMYFUNCTION("""COMPUTED_VALUE"""),1.0)</f>
        <v>1</v>
      </c>
      <c r="L4" s="1" t="str">
        <f>IFERROR(__xludf.DUMMYFUNCTION("""COMPUTED_VALUE"""),"Разбирается")</f>
        <v>Разбирается</v>
      </c>
      <c r="M4" s="1" t="str">
        <f>IFERROR(__xludf.DUMMYFUNCTION("""COMPUTED_VALUE"""),"Декодирование информации")</f>
        <v>Декодирование информации</v>
      </c>
      <c r="N4" s="1">
        <f>IFERROR(__xludf.DUMMYFUNCTION("""COMPUTED_VALUE"""),121.0)</f>
        <v>121</v>
      </c>
      <c r="O4" s="1" t="str">
        <f>IFERROR(__xludf.DUMMYFUNCTION("""COMPUTED_VALUE"""),"Разбирается")</f>
        <v>Разбирается</v>
      </c>
      <c r="P4" s="1" t="str">
        <f>IFERROR(__xludf.DUMMYFUNCTION("""COMPUTED_VALUE"""),"Умение переводить текст на математический язык")</f>
        <v>Умение переводить текст на математический язык</v>
      </c>
      <c r="Q4" s="1">
        <f>IFERROR(__xludf.DUMMYFUNCTION("""COMPUTED_VALUE"""),7.0)</f>
        <v>7</v>
      </c>
      <c r="R4" s="1" t="str">
        <f>IFERROR(__xludf.DUMMYFUNCTION("""COMPUTED_VALUE"""),"Проходится")</f>
        <v>Проходится</v>
      </c>
      <c r="S4" s="1" t="str">
        <f>IFERROR(__xludf.DUMMYFUNCTION("""COMPUTED_VALUE"""),"Умение переводить текст на математический язык")</f>
        <v>Умение переводить текст на математический язык</v>
      </c>
      <c r="T4" s="1">
        <f>IFERROR(__xludf.DUMMYFUNCTION("""COMPUTED_VALUE"""),7.0)</f>
        <v>7</v>
      </c>
      <c r="U4" s="1" t="str">
        <f>IFERROR(__xludf.DUMMYFUNCTION("""COMPUTED_VALUE"""),"Проходится")</f>
        <v>Проходится</v>
      </c>
      <c r="V4" s="1" t="str">
        <f>IFERROR(__xludf.DUMMYFUNCTION("""COMPUTED_VALUE"""),"Умение переводить текст на математический язык")</f>
        <v>Умение переводить текст на математический язык</v>
      </c>
      <c r="W4" s="1">
        <f>IFERROR(__xludf.DUMMYFUNCTION("""COMPUTED_VALUE"""),7.0)</f>
        <v>7</v>
      </c>
      <c r="X4" s="1" t="str">
        <f>IFERROR(__xludf.DUMMYFUNCTION("""COMPUTED_VALUE"""),"Проходится")</f>
        <v>Проходится</v>
      </c>
      <c r="Y4" s="1" t="str">
        <f>IFERROR(__xludf.DUMMYFUNCTION("""COMPUTED_VALUE"""),"Умение построить круги Эйлера")</f>
        <v>Умение построить круги Эйлера</v>
      </c>
      <c r="Z4" s="1">
        <f>IFERROR(__xludf.DUMMYFUNCTION("""COMPUTED_VALUE"""),33.0)</f>
        <v>33</v>
      </c>
      <c r="AA4" s="1" t="str">
        <f>IFERROR(__xludf.DUMMYFUNCTION("""COMPUTED_VALUE"""),"Разбирается")</f>
        <v>Разбирается</v>
      </c>
      <c r="AB4" s="1" t="str">
        <f>IFERROR(__xludf.DUMMYFUNCTION("""COMPUTED_VALUE"""),"Умение построить круги Эйлера")</f>
        <v>Умение построить круги Эйлера</v>
      </c>
      <c r="AC4" s="1">
        <f>IFERROR(__xludf.DUMMYFUNCTION("""COMPUTED_VALUE"""),33.0)</f>
        <v>33</v>
      </c>
      <c r="AD4" s="1" t="str">
        <f>IFERROR(__xludf.DUMMYFUNCTION("""COMPUTED_VALUE"""),"Проходится")</f>
        <v>Проходится</v>
      </c>
      <c r="AE4" s="1" t="str">
        <f>IFERROR(__xludf.DUMMYFUNCTION("""COMPUTED_VALUE"""),"Путь файла/адрес файла в сети")</f>
        <v>Путь файла/адрес файла в сети</v>
      </c>
      <c r="AF4" s="1">
        <f>IFERROR(__xludf.DUMMYFUNCTION("""COMPUTED_VALUE"""),132.0)</f>
        <v>132</v>
      </c>
      <c r="AG4" s="1" t="str">
        <f>IFERROR(__xludf.DUMMYFUNCTION("""COMPUTED_VALUE"""),"Разбирается")</f>
        <v>Разбирается</v>
      </c>
      <c r="AH4" s="1" t="str">
        <f>IFERROR(__xludf.DUMMYFUNCTION("""COMPUTED_VALUE"""),"Умение выполнять арифметические действия")</f>
        <v>Умение выполнять арифметические действия</v>
      </c>
      <c r="AI4" s="1">
        <f>IFERROR(__xludf.DUMMYFUNCTION("""COMPUTED_VALUE"""),1.0)</f>
        <v>1</v>
      </c>
      <c r="AJ4" s="1" t="str">
        <f>IFERROR(__xludf.DUMMYFUNCTION("""COMPUTED_VALUE"""),"Проходится")</f>
        <v>Проходится</v>
      </c>
    </row>
    <row r="5">
      <c r="A5" s="1" t="str">
        <f>IFERROR(__xludf.DUMMYFUNCTION("""COMPUTED_VALUE"""),"Умение читать и понимать алгоритм")</f>
        <v>Умение читать и понимать алгоритм</v>
      </c>
      <c r="B5" s="1">
        <f>IFERROR(__xludf.DUMMYFUNCTION("""COMPUTED_VALUE"""),27.0)</f>
        <v>27</v>
      </c>
      <c r="C5" s="1" t="str">
        <f>IFERROR(__xludf.DUMMYFUNCTION("""COMPUTED_VALUE"""),"Разбирается")</f>
        <v>Разбирается</v>
      </c>
      <c r="D5" s="1" t="str">
        <f>IFERROR(__xludf.DUMMYFUNCTION("""COMPUTED_VALUE"""),"Умение решать уравнения/неравенства")</f>
        <v>Умение решать уравнения/неравенства</v>
      </c>
      <c r="E5" s="1">
        <f>IFERROR(__xludf.DUMMYFUNCTION("""COMPUTED_VALUE"""),12.0)</f>
        <v>12</v>
      </c>
      <c r="F5" s="1" t="str">
        <f>IFERROR(__xludf.DUMMYFUNCTION("""COMPUTED_VALUE"""),"Проходится")</f>
        <v>Проходится</v>
      </c>
      <c r="G5" s="1" t="str">
        <f>IFERROR(__xludf.DUMMYFUNCTION("""COMPUTED_VALUE"""),"Умение решать уравнения/неравенства")</f>
        <v>Умение решать уравнения/неравенства</v>
      </c>
      <c r="H5" s="1">
        <f>IFERROR(__xludf.DUMMYFUNCTION("""COMPUTED_VALUE"""),12.0)</f>
        <v>12</v>
      </c>
      <c r="I5" s="1" t="str">
        <f>IFERROR(__xludf.DUMMYFUNCTION("""COMPUTED_VALUE"""),"Разбирается")</f>
        <v>Разбирается</v>
      </c>
      <c r="J5" s="1" t="str">
        <f>IFERROR(__xludf.DUMMYFUNCTION("""COMPUTED_VALUE"""),"Умение решать уравнения/неравенства")</f>
        <v>Умение решать уравнения/неравенства</v>
      </c>
      <c r="K5" s="1">
        <f>IFERROR(__xludf.DUMMYFUNCTION("""COMPUTED_VALUE"""),12.0)</f>
        <v>12</v>
      </c>
      <c r="L5" s="1" t="str">
        <f>IFERROR(__xludf.DUMMYFUNCTION("""COMPUTED_VALUE"""),"Проходится")</f>
        <v>Проходится</v>
      </c>
      <c r="M5" s="1" t="str">
        <f>IFERROR(__xludf.DUMMYFUNCTION("""COMPUTED_VALUE"""),"Символ")</f>
        <v>Символ</v>
      </c>
      <c r="N5" s="1">
        <f>IFERROR(__xludf.DUMMYFUNCTION("""COMPUTED_VALUE"""),137.0)</f>
        <v>137</v>
      </c>
      <c r="O5" s="1" t="str">
        <f>IFERROR(__xludf.DUMMYFUNCTION("""COMPUTED_VALUE"""),"Проходится")</f>
        <v>Проходится</v>
      </c>
      <c r="P5" s="1" t="str">
        <f>IFERROR(__xludf.DUMMYFUNCTION("""COMPUTED_VALUE"""),"Знание основных математических теорем")</f>
        <v>Знание основных математических теорем</v>
      </c>
      <c r="Q5" s="1">
        <f>IFERROR(__xludf.DUMMYFUNCTION("""COMPUTED_VALUE"""),8.0)</f>
        <v>8</v>
      </c>
      <c r="R5" s="1" t="str">
        <f>IFERROR(__xludf.DUMMYFUNCTION("""COMPUTED_VALUE"""),"Проходится")</f>
        <v>Проходится</v>
      </c>
      <c r="S5" s="1" t="str">
        <f>IFERROR(__xludf.DUMMYFUNCTION("""COMPUTED_VALUE"""),"Знание основных математических теорем")</f>
        <v>Знание основных математических теорем</v>
      </c>
      <c r="T5" s="1">
        <f>IFERROR(__xludf.DUMMYFUNCTION("""COMPUTED_VALUE"""),8.0)</f>
        <v>8</v>
      </c>
      <c r="U5" s="1" t="str">
        <f>IFERROR(__xludf.DUMMYFUNCTION("""COMPUTED_VALUE"""),"Проходится")</f>
        <v>Проходится</v>
      </c>
      <c r="V5" s="1" t="str">
        <f>IFERROR(__xludf.DUMMYFUNCTION("""COMPUTED_VALUE"""),"Знание основных математических теорем")</f>
        <v>Знание основных математических теорем</v>
      </c>
      <c r="W5" s="1">
        <f>IFERROR(__xludf.DUMMYFUNCTION("""COMPUTED_VALUE"""),8.0)</f>
        <v>8</v>
      </c>
      <c r="X5" s="1" t="str">
        <f>IFERROR(__xludf.DUMMYFUNCTION("""COMPUTED_VALUE"""),"Проходится")</f>
        <v>Проходится</v>
      </c>
      <c r="Y5" s="1" t="str">
        <f>IFERROR(__xludf.DUMMYFUNCTION("""COMPUTED_VALUE"""),"Понимание логических выражений")</f>
        <v>Понимание логических выражений</v>
      </c>
      <c r="Z5" s="1">
        <f>IFERROR(__xludf.DUMMYFUNCTION("""COMPUTED_VALUE"""),39.0)</f>
        <v>39</v>
      </c>
      <c r="AA5" s="1" t="str">
        <f>IFERROR(__xludf.DUMMYFUNCTION("""COMPUTED_VALUE"""),"Проходится")</f>
        <v>Проходится</v>
      </c>
      <c r="AB5" s="1" t="str">
        <f>IFERROR(__xludf.DUMMYFUNCTION("""COMPUTED_VALUE"""),"Понимание логических выражений")</f>
        <v>Понимание логических выражений</v>
      </c>
      <c r="AC5" s="1">
        <f>IFERROR(__xludf.DUMMYFUNCTION("""COMPUTED_VALUE"""),39.0)</f>
        <v>39</v>
      </c>
      <c r="AD5" s="1" t="str">
        <f>IFERROR(__xludf.DUMMYFUNCTION("""COMPUTED_VALUE"""),"Проходится")</f>
        <v>Проходится</v>
      </c>
      <c r="AE5" s="1" t="str">
        <f>IFERROR(__xludf.DUMMYFUNCTION("""COMPUTED_VALUE"""),"Глобальная сеть")</f>
        <v>Глобальная сеть</v>
      </c>
      <c r="AF5" s="1">
        <f>IFERROR(__xludf.DUMMYFUNCTION("""COMPUTED_VALUE"""),144.0)</f>
        <v>144</v>
      </c>
      <c r="AG5" s="1" t="str">
        <f>IFERROR(__xludf.DUMMYFUNCTION("""COMPUTED_VALUE"""),"Разбирается")</f>
        <v>Разбирается</v>
      </c>
      <c r="AH5" s="1" t="str">
        <f>IFERROR(__xludf.DUMMYFUNCTION("""COMPUTED_VALUE"""),"Умение решать уравнения/неравенства")</f>
        <v>Умение решать уравнения/неравенства</v>
      </c>
      <c r="AI5" s="1">
        <f>IFERROR(__xludf.DUMMYFUNCTION("""COMPUTED_VALUE"""),12.0)</f>
        <v>12</v>
      </c>
      <c r="AJ5" s="1" t="str">
        <f>IFERROR(__xludf.DUMMYFUNCTION("""COMPUTED_VALUE"""),"Проходится")</f>
        <v>Проходится</v>
      </c>
    </row>
    <row r="6">
      <c r="A6" s="1" t="str">
        <f>IFERROR(__xludf.DUMMYFUNCTION("""COMPUTED_VALUE"""),"Единицы измерения информации")</f>
        <v>Единицы измерения информации</v>
      </c>
      <c r="B6" s="1">
        <f>IFERROR(__xludf.DUMMYFUNCTION("""COMPUTED_VALUE"""),108.0)</f>
        <v>108</v>
      </c>
      <c r="C6" s="1" t="str">
        <f>IFERROR(__xludf.DUMMYFUNCTION("""COMPUTED_VALUE"""),"Проходится")</f>
        <v>Проходится</v>
      </c>
      <c r="D6" s="1" t="str">
        <f>IFERROR(__xludf.DUMMYFUNCTION("""COMPUTED_VALUE"""),"Перевод единиц измерения информации")</f>
        <v>Перевод единиц измерения информации</v>
      </c>
      <c r="E6" s="1">
        <f>IFERROR(__xludf.DUMMYFUNCTION("""COMPUTED_VALUE"""),49.0)</f>
        <v>49</v>
      </c>
      <c r="F6" s="1" t="str">
        <f>IFERROR(__xludf.DUMMYFUNCTION("""COMPUTED_VALUE"""),"Разбирается")</f>
        <v>Разбирается</v>
      </c>
      <c r="G6" s="1" t="str">
        <f>IFERROR(__xludf.DUMMYFUNCTION("""COMPUTED_VALUE"""),"Перевод единиц измерения информации")</f>
        <v>Перевод единиц измерения информации</v>
      </c>
      <c r="H6" s="1">
        <f>IFERROR(__xludf.DUMMYFUNCTION("""COMPUTED_VALUE"""),49.0)</f>
        <v>49</v>
      </c>
      <c r="I6" s="1" t="str">
        <f>IFERROR(__xludf.DUMMYFUNCTION("""COMPUTED_VALUE"""),"Проходится")</f>
        <v>Проходится</v>
      </c>
      <c r="J6" s="1" t="str">
        <f>IFERROR(__xludf.DUMMYFUNCTION("""COMPUTED_VALUE"""),"Перевод единиц измерения информации")</f>
        <v>Перевод единиц измерения информации</v>
      </c>
      <c r="K6" s="1">
        <f>IFERROR(__xludf.DUMMYFUNCTION("""COMPUTED_VALUE"""),49.0)</f>
        <v>49</v>
      </c>
      <c r="L6" s="1" t="str">
        <f>IFERROR(__xludf.DUMMYFUNCTION("""COMPUTED_VALUE"""),"Проходится")</f>
        <v>Проходится</v>
      </c>
      <c r="M6" s="1" t="str">
        <f>IFERROR(__xludf.DUMMYFUNCTION("""COMPUTED_VALUE"""),"Однозначное декодирование")</f>
        <v>Однозначное декодирование</v>
      </c>
      <c r="N6" s="1">
        <f>IFERROR(__xludf.DUMMYFUNCTION("""COMPUTED_VALUE"""),138.0)</f>
        <v>138</v>
      </c>
      <c r="O6" s="1" t="str">
        <f>IFERROR(__xludf.DUMMYFUNCTION("""COMPUTED_VALUE"""),"Разбирается")</f>
        <v>Разбирается</v>
      </c>
      <c r="P6" s="1" t="str">
        <f>IFERROR(__xludf.DUMMYFUNCTION("""COMPUTED_VALUE"""),"Умение решать уравнения/неравенства")</f>
        <v>Умение решать уравнения/неравенства</v>
      </c>
      <c r="Q6" s="1">
        <f>IFERROR(__xludf.DUMMYFUNCTION("""COMPUTED_VALUE"""),12.0)</f>
        <v>12</v>
      </c>
      <c r="R6" s="1" t="str">
        <f>IFERROR(__xludf.DUMMYFUNCTION("""COMPUTED_VALUE"""),"Проходится")</f>
        <v>Проходится</v>
      </c>
      <c r="S6" s="1" t="str">
        <f>IFERROR(__xludf.DUMMYFUNCTION("""COMPUTED_VALUE"""),"Умение решать уравнения/неравенства")</f>
        <v>Умение решать уравнения/неравенства</v>
      </c>
      <c r="T6" s="1">
        <f>IFERROR(__xludf.DUMMYFUNCTION("""COMPUTED_VALUE"""),12.0)</f>
        <v>12</v>
      </c>
      <c r="U6" s="1" t="str">
        <f>IFERROR(__xludf.DUMMYFUNCTION("""COMPUTED_VALUE"""),"Проходится")</f>
        <v>Проходится</v>
      </c>
      <c r="V6" s="1" t="str">
        <f>IFERROR(__xludf.DUMMYFUNCTION("""COMPUTED_VALUE"""),"Умение решать уравнения/неравенства")</f>
        <v>Умение решать уравнения/неравенства</v>
      </c>
      <c r="W6" s="1">
        <f>IFERROR(__xludf.DUMMYFUNCTION("""COMPUTED_VALUE"""),12.0)</f>
        <v>12</v>
      </c>
      <c r="X6" s="1" t="str">
        <f>IFERROR(__xludf.DUMMYFUNCTION("""COMPUTED_VALUE"""),"Проходится")</f>
        <v>Проходится</v>
      </c>
      <c r="Y6" s="1" t="str">
        <f>IFERROR(__xludf.DUMMYFUNCTION("""COMPUTED_VALUE"""),"Умение читать условие задачи")</f>
        <v>Умение читать условие задачи</v>
      </c>
      <c r="Z6" s="1">
        <f>IFERROR(__xludf.DUMMYFUNCTION("""COMPUTED_VALUE"""),45.0)</f>
        <v>45</v>
      </c>
      <c r="AA6" s="1" t="str">
        <f>IFERROR(__xludf.DUMMYFUNCTION("""COMPUTED_VALUE"""),"Разбирается")</f>
        <v>Разбирается</v>
      </c>
      <c r="AB6" s="1" t="str">
        <f>IFERROR(__xludf.DUMMYFUNCTION("""COMPUTED_VALUE"""),"Умение читать условие задачи")</f>
        <v>Умение читать условие задачи</v>
      </c>
      <c r="AC6" s="1">
        <f>IFERROR(__xludf.DUMMYFUNCTION("""COMPUTED_VALUE"""),45.0)</f>
        <v>45</v>
      </c>
      <c r="AD6" s="1" t="str">
        <f>IFERROR(__xludf.DUMMYFUNCTION("""COMPUTED_VALUE"""),"Проходится")</f>
        <v>Проходится</v>
      </c>
      <c r="AE6" s="1" t="str">
        <f>IFERROR(__xludf.DUMMYFUNCTION("""COMPUTED_VALUE"""),"Локальная сеть")</f>
        <v>Локальная сеть</v>
      </c>
      <c r="AF6" s="1">
        <f>IFERROR(__xludf.DUMMYFUNCTION("""COMPUTED_VALUE"""),145.0)</f>
        <v>145</v>
      </c>
      <c r="AG6" s="1" t="str">
        <f>IFERROR(__xludf.DUMMYFUNCTION("""COMPUTED_VALUE"""),"Разбирается")</f>
        <v>Разбирается</v>
      </c>
      <c r="AH6" s="1" t="str">
        <f>IFERROR(__xludf.DUMMYFUNCTION("""COMPUTED_VALUE"""),"Перевод единиц измерения информации")</f>
        <v>Перевод единиц измерения информации</v>
      </c>
      <c r="AI6" s="1">
        <f>IFERROR(__xludf.DUMMYFUNCTION("""COMPUTED_VALUE"""),49.0)</f>
        <v>49</v>
      </c>
      <c r="AJ6" s="1" t="str">
        <f>IFERROR(__xludf.DUMMYFUNCTION("""COMPUTED_VALUE"""),"Проходится")</f>
        <v>Проходится</v>
      </c>
    </row>
    <row r="7">
      <c r="A7" s="1" t="str">
        <f>IFERROR(__xludf.DUMMYFUNCTION("""COMPUTED_VALUE"""),"Декодирование информации")</f>
        <v>Декодирование информации</v>
      </c>
      <c r="B7" s="1">
        <f>IFERROR(__xludf.DUMMYFUNCTION("""COMPUTED_VALUE"""),121.0)</f>
        <v>121</v>
      </c>
      <c r="C7" s="1" t="str">
        <f>IFERROR(__xludf.DUMMYFUNCTION("""COMPUTED_VALUE"""),"Проходится")</f>
        <v>Проходится</v>
      </c>
      <c r="D7" s="1" t="str">
        <f>IFERROR(__xludf.DUMMYFUNCTION("""COMPUTED_VALUE"""),"Единицы измерения информации")</f>
        <v>Единицы измерения информации</v>
      </c>
      <c r="E7" s="1">
        <f>IFERROR(__xludf.DUMMYFUNCTION("""COMPUTED_VALUE"""),108.0)</f>
        <v>108</v>
      </c>
      <c r="F7" s="1" t="str">
        <f>IFERROR(__xludf.DUMMYFUNCTION("""COMPUTED_VALUE"""),"Разбирается")</f>
        <v>Разбирается</v>
      </c>
      <c r="G7" s="1" t="str">
        <f>IFERROR(__xludf.DUMMYFUNCTION("""COMPUTED_VALUE"""),"Единицы измерения информации")</f>
        <v>Единицы измерения информации</v>
      </c>
      <c r="H7" s="1">
        <f>IFERROR(__xludf.DUMMYFUNCTION("""COMPUTED_VALUE"""),108.0)</f>
        <v>108</v>
      </c>
      <c r="I7" s="1" t="str">
        <f>IFERROR(__xludf.DUMMYFUNCTION("""COMPUTED_VALUE"""),"Проходится")</f>
        <v>Проходится</v>
      </c>
      <c r="J7" s="1" t="str">
        <f>IFERROR(__xludf.DUMMYFUNCTION("""COMPUTED_VALUE"""),"Единицы измерения информации")</f>
        <v>Единицы измерения информации</v>
      </c>
      <c r="K7" s="1">
        <f>IFERROR(__xludf.DUMMYFUNCTION("""COMPUTED_VALUE"""),108.0)</f>
        <v>108</v>
      </c>
      <c r="L7" s="1" t="str">
        <f>IFERROR(__xludf.DUMMYFUNCTION("""COMPUTED_VALUE"""),"Проходится")</f>
        <v>Проходится</v>
      </c>
      <c r="M7" s="1" t="str">
        <f>IFERROR(__xludf.DUMMYFUNCTION("""COMPUTED_VALUE"""),"Посимвольное кодирование")</f>
        <v>Посимвольное кодирование</v>
      </c>
      <c r="N7" s="1">
        <f>IFERROR(__xludf.DUMMYFUNCTION("""COMPUTED_VALUE"""),141.0)</f>
        <v>141</v>
      </c>
      <c r="O7" s="1" t="str">
        <f>IFERROR(__xludf.DUMMYFUNCTION("""COMPUTED_VALUE"""),"Разбирается")</f>
        <v>Разбирается</v>
      </c>
      <c r="P7" s="1" t="str">
        <f>IFERROR(__xludf.DUMMYFUNCTION("""COMPUTED_VALUE"""),"Умение составлять уравнения/неравенства")</f>
        <v>Умение составлять уравнения/неравенства</v>
      </c>
      <c r="Q7" s="1">
        <f>IFERROR(__xludf.DUMMYFUNCTION("""COMPUTED_VALUE"""),19.0)</f>
        <v>19</v>
      </c>
      <c r="R7" s="1" t="str">
        <f>IFERROR(__xludf.DUMMYFUNCTION("""COMPUTED_VALUE"""),"Проходится")</f>
        <v>Проходится</v>
      </c>
      <c r="S7" s="1" t="str">
        <f>IFERROR(__xludf.DUMMYFUNCTION("""COMPUTED_VALUE"""),"Умение составлять уравнения/неравенства")</f>
        <v>Умение составлять уравнения/неравенства</v>
      </c>
      <c r="T7" s="1">
        <f>IFERROR(__xludf.DUMMYFUNCTION("""COMPUTED_VALUE"""),19.0)</f>
        <v>19</v>
      </c>
      <c r="U7" s="1" t="str">
        <f>IFERROR(__xludf.DUMMYFUNCTION("""COMPUTED_VALUE"""),"Проходится")</f>
        <v>Проходится</v>
      </c>
      <c r="V7" s="1" t="str">
        <f>IFERROR(__xludf.DUMMYFUNCTION("""COMPUTED_VALUE"""),"Умение составлять уравнения/неравенства")</f>
        <v>Умение составлять уравнения/неравенства</v>
      </c>
      <c r="W7" s="1">
        <f>IFERROR(__xludf.DUMMYFUNCTION("""COMPUTED_VALUE"""),19.0)</f>
        <v>19</v>
      </c>
      <c r="X7" s="1" t="str">
        <f>IFERROR(__xludf.DUMMYFUNCTION("""COMPUTED_VALUE"""),"Проходится")</f>
        <v>Проходится</v>
      </c>
      <c r="Y7" s="1" t="str">
        <f>IFERROR(__xludf.DUMMYFUNCTION("""COMPUTED_VALUE"""),"Анализ данных")</f>
        <v>Анализ данных</v>
      </c>
      <c r="Z7" s="1">
        <f>IFERROR(__xludf.DUMMYFUNCTION("""COMPUTED_VALUE"""),23.0)</f>
        <v>23</v>
      </c>
      <c r="AA7" s="1" t="str">
        <f>IFERROR(__xludf.DUMMYFUNCTION("""COMPUTED_VALUE"""),"Проходится")</f>
        <v>Проходится</v>
      </c>
      <c r="AB7" s="1" t="str">
        <f>IFERROR(__xludf.DUMMYFUNCTION("""COMPUTED_VALUE"""),"Анализ данных")</f>
        <v>Анализ данных</v>
      </c>
      <c r="AC7" s="1">
        <f>IFERROR(__xludf.DUMMYFUNCTION("""COMPUTED_VALUE"""),23.0)</f>
        <v>23</v>
      </c>
      <c r="AD7" s="1" t="str">
        <f>IFERROR(__xludf.DUMMYFUNCTION("""COMPUTED_VALUE"""),"Проходится")</f>
        <v>Проходится</v>
      </c>
      <c r="AE7" s="1" t="str">
        <f>IFERROR(__xludf.DUMMYFUNCTION("""COMPUTED_VALUE"""),"Файл")</f>
        <v>Файл</v>
      </c>
      <c r="AF7" s="1">
        <f>IFERROR(__xludf.DUMMYFUNCTION("""COMPUTED_VALUE"""),133.0)</f>
        <v>133</v>
      </c>
      <c r="AG7" s="1" t="str">
        <f>IFERROR(__xludf.DUMMYFUNCTION("""COMPUTED_VALUE"""),"Разбирается")</f>
        <v>Разбирается</v>
      </c>
      <c r="AH7" s="1" t="str">
        <f>IFERROR(__xludf.DUMMYFUNCTION("""COMPUTED_VALUE"""),"Единицы измерения информации")</f>
        <v>Единицы измерения информации</v>
      </c>
      <c r="AI7" s="1">
        <f>IFERROR(__xludf.DUMMYFUNCTION("""COMPUTED_VALUE"""),108.0)</f>
        <v>108</v>
      </c>
      <c r="AJ7" s="1" t="str">
        <f>IFERROR(__xludf.DUMMYFUNCTION("""COMPUTED_VALUE"""),"Проходится")</f>
        <v>Проходится</v>
      </c>
    </row>
    <row r="8">
      <c r="A8" s="1" t="str">
        <f>IFERROR(__xludf.DUMMYFUNCTION("""COMPUTED_VALUE"""),"Кодировка Unicode")</f>
        <v>Кодировка Unicode</v>
      </c>
      <c r="B8" s="1">
        <f>IFERROR(__xludf.DUMMYFUNCTION("""COMPUTED_VALUE"""),123.0)</f>
        <v>123</v>
      </c>
      <c r="C8" s="1" t="str">
        <f>IFERROR(__xludf.DUMMYFUNCTION("""COMPUTED_VALUE"""),"Проходится")</f>
        <v>Проходится</v>
      </c>
      <c r="D8" s="1" t="str">
        <f>IFERROR(__xludf.DUMMYFUNCTION("""COMPUTED_VALUE"""),"Степени двойки")</f>
        <v>Степени двойки</v>
      </c>
      <c r="E8" s="1">
        <f>IFERROR(__xludf.DUMMYFUNCTION("""COMPUTED_VALUE"""),114.0)</f>
        <v>114</v>
      </c>
      <c r="F8" s="1" t="str">
        <f>IFERROR(__xludf.DUMMYFUNCTION("""COMPUTED_VALUE"""),"Проходится")</f>
        <v>Проходится</v>
      </c>
      <c r="G8" s="1" t="str">
        <f>IFERROR(__xludf.DUMMYFUNCTION("""COMPUTED_VALUE"""),"Степени двойки")</f>
        <v>Степени двойки</v>
      </c>
      <c r="H8" s="1">
        <f>IFERROR(__xludf.DUMMYFUNCTION("""COMPUTED_VALUE"""),114.0)</f>
        <v>114</v>
      </c>
      <c r="I8" s="1" t="str">
        <f>IFERROR(__xludf.DUMMYFUNCTION("""COMPUTED_VALUE"""),"Проходится")</f>
        <v>Проходится</v>
      </c>
      <c r="J8" s="1" t="str">
        <f>IFERROR(__xludf.DUMMYFUNCTION("""COMPUTED_VALUE"""),"Степени двойки")</f>
        <v>Степени двойки</v>
      </c>
      <c r="K8" s="1">
        <f>IFERROR(__xludf.DUMMYFUNCTION("""COMPUTED_VALUE"""),114.0)</f>
        <v>114</v>
      </c>
      <c r="L8" s="1" t="str">
        <f>IFERROR(__xludf.DUMMYFUNCTION("""COMPUTED_VALUE"""),"Проходится")</f>
        <v>Проходится</v>
      </c>
      <c r="M8" s="1" t="str">
        <f>IFERROR(__xludf.DUMMYFUNCTION("""COMPUTED_VALUE"""),"Равномерный код и неравномерный код")</f>
        <v>Равномерный код и неравномерный код</v>
      </c>
      <c r="N8" s="1">
        <f>IFERROR(__xludf.DUMMYFUNCTION("""COMPUTED_VALUE"""),142.0)</f>
        <v>142</v>
      </c>
      <c r="O8" s="1" t="str">
        <f>IFERROR(__xludf.DUMMYFUNCTION("""COMPUTED_VALUE"""),"Разбирается")</f>
        <v>Разбирается</v>
      </c>
      <c r="P8" s="1" t="str">
        <f>IFERROR(__xludf.DUMMYFUNCTION("""COMPUTED_VALUE"""),"Анализ данных")</f>
        <v>Анализ данных</v>
      </c>
      <c r="Q8" s="1">
        <f>IFERROR(__xludf.DUMMYFUNCTION("""COMPUTED_VALUE"""),23.0)</f>
        <v>23</v>
      </c>
      <c r="R8" s="1" t="str">
        <f>IFERROR(__xludf.DUMMYFUNCTION("""COMPUTED_VALUE"""),"Разбирается")</f>
        <v>Разбирается</v>
      </c>
      <c r="S8" s="1" t="str">
        <f>IFERROR(__xludf.DUMMYFUNCTION("""COMPUTED_VALUE"""),"Анализ данных")</f>
        <v>Анализ данных</v>
      </c>
      <c r="T8" s="1">
        <f>IFERROR(__xludf.DUMMYFUNCTION("""COMPUTED_VALUE"""),23.0)</f>
        <v>23</v>
      </c>
      <c r="U8" s="1" t="str">
        <f>IFERROR(__xludf.DUMMYFUNCTION("""COMPUTED_VALUE"""),"Проходится")</f>
        <v>Проходится</v>
      </c>
      <c r="V8" s="1" t="str">
        <f>IFERROR(__xludf.DUMMYFUNCTION("""COMPUTED_VALUE"""),"Анализ данных")</f>
        <v>Анализ данных</v>
      </c>
      <c r="W8" s="1">
        <f>IFERROR(__xludf.DUMMYFUNCTION("""COMPUTED_VALUE"""),23.0)</f>
        <v>23</v>
      </c>
      <c r="X8" s="1" t="str">
        <f>IFERROR(__xludf.DUMMYFUNCTION("""COMPUTED_VALUE"""),"Проходится")</f>
        <v>Проходится</v>
      </c>
      <c r="Y8" s="1" t="str">
        <f>IFERROR(__xludf.DUMMYFUNCTION("""COMPUTED_VALUE"""),"Знание основных законов алгебры логики")</f>
        <v>Знание основных законов алгебры логики</v>
      </c>
      <c r="Z8" s="1">
        <f>IFERROR(__xludf.DUMMYFUNCTION("""COMPUTED_VALUE"""),30.0)</f>
        <v>30</v>
      </c>
      <c r="AA8" s="1" t="str">
        <f>IFERROR(__xludf.DUMMYFUNCTION("""COMPUTED_VALUE"""),"Проходится")</f>
        <v>Проходится</v>
      </c>
      <c r="AB8" s="1" t="str">
        <f>IFERROR(__xludf.DUMMYFUNCTION("""COMPUTED_VALUE"""),"Знание основных законов алгебры логики")</f>
        <v>Знание основных законов алгебры логики</v>
      </c>
      <c r="AC8" s="1">
        <f>IFERROR(__xludf.DUMMYFUNCTION("""COMPUTED_VALUE"""),30.0)</f>
        <v>30</v>
      </c>
      <c r="AD8" s="1" t="str">
        <f>IFERROR(__xludf.DUMMYFUNCTION("""COMPUTED_VALUE"""),"Проходится")</f>
        <v>Проходится</v>
      </c>
      <c r="AE8" s="1" t="str">
        <f>IFERROR(__xludf.DUMMYFUNCTION("""COMPUTED_VALUE"""),"Сервер")</f>
        <v>Сервер</v>
      </c>
      <c r="AF8" s="1">
        <f>IFERROR(__xludf.DUMMYFUNCTION("""COMPUTED_VALUE"""),134.0)</f>
        <v>134</v>
      </c>
      <c r="AG8" s="1" t="str">
        <f>IFERROR(__xludf.DUMMYFUNCTION("""COMPUTED_VALUE"""),"Разбирается")</f>
        <v>Разбирается</v>
      </c>
      <c r="AH8" s="1" t="str">
        <f>IFERROR(__xludf.DUMMYFUNCTION("""COMPUTED_VALUE"""),"Степени двойки")</f>
        <v>Степени двойки</v>
      </c>
      <c r="AI8" s="1">
        <f>IFERROR(__xludf.DUMMYFUNCTION("""COMPUTED_VALUE"""),114.0)</f>
        <v>114</v>
      </c>
      <c r="AJ8" s="1" t="str">
        <f>IFERROR(__xludf.DUMMYFUNCTION("""COMPUTED_VALUE"""),"Проходится")</f>
        <v>Проходится</v>
      </c>
    </row>
    <row r="9">
      <c r="A9" s="1" t="str">
        <f>IFERROR(__xludf.DUMMYFUNCTION("""COMPUTED_VALUE"""),"Кодировка UTF-8")</f>
        <v>Кодировка UTF-8</v>
      </c>
      <c r="B9" s="1">
        <f>IFERROR(__xludf.DUMMYFUNCTION("""COMPUTED_VALUE"""),127.0)</f>
        <v>127</v>
      </c>
      <c r="C9" s="1" t="str">
        <f>IFERROR(__xludf.DUMMYFUNCTION("""COMPUTED_VALUE"""),"Проходится")</f>
        <v>Проходится</v>
      </c>
      <c r="D9" s="1" t="str">
        <f>IFERROR(__xludf.DUMMYFUNCTION("""COMPUTED_VALUE"""),"Информационный вес одного символа")</f>
        <v>Информационный вес одного символа</v>
      </c>
      <c r="E9" s="1">
        <f>IFERROR(__xludf.DUMMYFUNCTION("""COMPUTED_VALUE"""),115.0)</f>
        <v>115</v>
      </c>
      <c r="F9" s="1" t="str">
        <f>IFERROR(__xludf.DUMMYFUNCTION("""COMPUTED_VALUE"""),"Разбирается")</f>
        <v>Разбирается</v>
      </c>
      <c r="G9" s="1" t="str">
        <f>IFERROR(__xludf.DUMMYFUNCTION("""COMPUTED_VALUE"""),"Информационный вес одного символа")</f>
        <v>Информационный вес одного символа</v>
      </c>
      <c r="H9" s="1">
        <f>IFERROR(__xludf.DUMMYFUNCTION("""COMPUTED_VALUE"""),115.0)</f>
        <v>115</v>
      </c>
      <c r="I9" s="1" t="str">
        <f>IFERROR(__xludf.DUMMYFUNCTION("""COMPUTED_VALUE"""),"Проходится")</f>
        <v>Проходится</v>
      </c>
      <c r="J9" s="1" t="str">
        <f>IFERROR(__xludf.DUMMYFUNCTION("""COMPUTED_VALUE"""),"Умение составлять уравнения/неравенства")</f>
        <v>Умение составлять уравнения/неравенства</v>
      </c>
      <c r="K9" s="1">
        <f>IFERROR(__xludf.DUMMYFUNCTION("""COMPUTED_VALUE"""),19.0)</f>
        <v>19</v>
      </c>
      <c r="L9" s="1" t="str">
        <f>IFERROR(__xludf.DUMMYFUNCTION("""COMPUTED_VALUE"""),"Проходится")</f>
        <v>Проходится</v>
      </c>
      <c r="M9" s="1"/>
      <c r="N9" s="1"/>
      <c r="O9" s="1"/>
      <c r="P9" s="1" t="str">
        <f>IFERROR(__xludf.DUMMYFUNCTION("""COMPUTED_VALUE"""),"Знание основных законов алгебры логики")</f>
        <v>Знание основных законов алгебры логики</v>
      </c>
      <c r="Q9" s="1">
        <f>IFERROR(__xludf.DUMMYFUNCTION("""COMPUTED_VALUE"""),30.0)</f>
        <v>30</v>
      </c>
      <c r="R9" s="1" t="str">
        <f>IFERROR(__xludf.DUMMYFUNCTION("""COMPUTED_VALUE"""),"Разбирается")</f>
        <v>Разбирается</v>
      </c>
      <c r="S9" s="1" t="str">
        <f>IFERROR(__xludf.DUMMYFUNCTION("""COMPUTED_VALUE"""),"Знание основных законов алгебры логики")</f>
        <v>Знание основных законов алгебры логики</v>
      </c>
      <c r="T9" s="1">
        <f>IFERROR(__xludf.DUMMYFUNCTION("""COMPUTED_VALUE"""),30.0)</f>
        <v>30</v>
      </c>
      <c r="U9" s="1" t="str">
        <f>IFERROR(__xludf.DUMMYFUNCTION("""COMPUTED_VALUE"""),"Проходится")</f>
        <v>Проходится</v>
      </c>
      <c r="V9" s="1" t="str">
        <f>IFERROR(__xludf.DUMMYFUNCTION("""COMPUTED_VALUE"""),"Знание основных законов алгебры логики")</f>
        <v>Знание основных законов алгебры логики</v>
      </c>
      <c r="W9" s="1">
        <f>IFERROR(__xludf.DUMMYFUNCTION("""COMPUTED_VALUE"""),30.0)</f>
        <v>30</v>
      </c>
      <c r="X9" s="1" t="str">
        <f>IFERROR(__xludf.DUMMYFUNCTION("""COMPUTED_VALUE"""),"Проходится")</f>
        <v>Проходится</v>
      </c>
      <c r="Y9" s="1" t="str">
        <f>IFERROR(__xludf.DUMMYFUNCTION("""COMPUTED_VALUE"""),"Операция И")</f>
        <v>Операция И</v>
      </c>
      <c r="Z9" s="1">
        <f>IFERROR(__xludf.DUMMYFUNCTION("""COMPUTED_VALUE"""),603.0)</f>
        <v>603</v>
      </c>
      <c r="AA9" s="1" t="str">
        <f>IFERROR(__xludf.DUMMYFUNCTION("""COMPUTED_VALUE"""),"Разбирается")</f>
        <v>Разбирается</v>
      </c>
      <c r="AB9" s="1" t="str">
        <f>IFERROR(__xludf.DUMMYFUNCTION("""COMPUTED_VALUE"""),"Операция И")</f>
        <v>Операция И</v>
      </c>
      <c r="AC9" s="1">
        <f>IFERROR(__xludf.DUMMYFUNCTION("""COMPUTED_VALUE"""),603.0)</f>
        <v>603</v>
      </c>
      <c r="AD9" s="1" t="str">
        <f>IFERROR(__xludf.DUMMYFUNCTION("""COMPUTED_VALUE"""),"Проходится")</f>
        <v>Проходится</v>
      </c>
      <c r="AE9" s="1" t="str">
        <f>IFERROR(__xludf.DUMMYFUNCTION("""COMPUTED_VALUE"""),"Адрес IP")</f>
        <v>Адрес IP</v>
      </c>
      <c r="AF9" s="1">
        <f>IFERROR(__xludf.DUMMYFUNCTION("""COMPUTED_VALUE"""),143.0)</f>
        <v>143</v>
      </c>
      <c r="AG9" s="1" t="str">
        <f>IFERROR(__xludf.DUMMYFUNCTION("""COMPUTED_VALUE"""),"Разбирается")</f>
        <v>Разбирается</v>
      </c>
      <c r="AH9" s="1" t="str">
        <f>IFERROR(__xludf.DUMMYFUNCTION("""COMPUTED_VALUE"""),"Информационный вес одного символа")</f>
        <v>Информационный вес одного символа</v>
      </c>
      <c r="AI9" s="1">
        <f>IFERROR(__xludf.DUMMYFUNCTION("""COMPUTED_VALUE"""),115.0)</f>
        <v>115</v>
      </c>
      <c r="AJ9" s="1" t="str">
        <f>IFERROR(__xludf.DUMMYFUNCTION("""COMPUTED_VALUE"""),"Проходится")</f>
        <v>Проходится</v>
      </c>
    </row>
    <row r="10">
      <c r="A10" s="1" t="str">
        <f>IFERROR(__xludf.DUMMYFUNCTION("""COMPUTED_VALUE"""),"Файл")</f>
        <v>Файл</v>
      </c>
      <c r="B10" s="1">
        <f>IFERROR(__xludf.DUMMYFUNCTION("""COMPUTED_VALUE"""),133.0)</f>
        <v>133</v>
      </c>
      <c r="C10" s="1" t="str">
        <f>IFERROR(__xludf.DUMMYFUNCTION("""COMPUTED_VALUE"""),"Проходится")</f>
        <v>Проходится</v>
      </c>
      <c r="D10" s="1" t="str">
        <f>IFERROR(__xludf.DUMMYFUNCTION("""COMPUTED_VALUE"""),"Объем текстовой информации")</f>
        <v>Объем текстовой информации</v>
      </c>
      <c r="E10" s="1">
        <f>IFERROR(__xludf.DUMMYFUNCTION("""COMPUTED_VALUE"""),118.0)</f>
        <v>118</v>
      </c>
      <c r="F10" s="1" t="str">
        <f>IFERROR(__xludf.DUMMYFUNCTION("""COMPUTED_VALUE"""),"Разбирается")</f>
        <v>Разбирается</v>
      </c>
      <c r="G10" s="1" t="str">
        <f>IFERROR(__xludf.DUMMYFUNCTION("""COMPUTED_VALUE"""),"Объем текстовой информации")</f>
        <v>Объем текстовой информации</v>
      </c>
      <c r="H10" s="1">
        <f>IFERROR(__xludf.DUMMYFUNCTION("""COMPUTED_VALUE"""),118.0)</f>
        <v>118</v>
      </c>
      <c r="I10" s="1" t="str">
        <f>IFERROR(__xludf.DUMMYFUNCTION("""COMPUTED_VALUE"""),"Проходится")</f>
        <v>Проходится</v>
      </c>
      <c r="J10" s="1" t="str">
        <f>IFERROR(__xludf.DUMMYFUNCTION("""COMPUTED_VALUE"""),"Арифметические операции")</f>
        <v>Арифметические операции</v>
      </c>
      <c r="K10" s="1">
        <f>IFERROR(__xludf.DUMMYFUNCTION("""COMPUTED_VALUE"""),718.0)</f>
        <v>718</v>
      </c>
      <c r="L10" s="1" t="str">
        <f>IFERROR(__xludf.DUMMYFUNCTION("""COMPUTED_VALUE"""),"Проходится")</f>
        <v>Проходится</v>
      </c>
      <c r="M10" s="1"/>
      <c r="N10" s="1"/>
      <c r="O10" s="1"/>
      <c r="P10" s="1" t="str">
        <f>IFERROR(__xludf.DUMMYFUNCTION("""COMPUTED_VALUE"""),"Понимание логических выражений")</f>
        <v>Понимание логических выражений</v>
      </c>
      <c r="Q10" s="1">
        <f>IFERROR(__xludf.DUMMYFUNCTION("""COMPUTED_VALUE"""),39.0)</f>
        <v>39</v>
      </c>
      <c r="R10" s="1" t="str">
        <f>IFERROR(__xludf.DUMMYFUNCTION("""COMPUTED_VALUE"""),"Разбирается")</f>
        <v>Разбирается</v>
      </c>
      <c r="S10" s="1" t="str">
        <f>IFERROR(__xludf.DUMMYFUNCTION("""COMPUTED_VALUE"""),"Понимание логических выражений")</f>
        <v>Понимание логических выражений</v>
      </c>
      <c r="T10" s="1">
        <f>IFERROR(__xludf.DUMMYFUNCTION("""COMPUTED_VALUE"""),39.0)</f>
        <v>39</v>
      </c>
      <c r="U10" s="1" t="str">
        <f>IFERROR(__xludf.DUMMYFUNCTION("""COMPUTED_VALUE"""),"Проходится")</f>
        <v>Проходится</v>
      </c>
      <c r="V10" s="1" t="str">
        <f>IFERROR(__xludf.DUMMYFUNCTION("""COMPUTED_VALUE"""),"Понимание логических выражений")</f>
        <v>Понимание логических выражений</v>
      </c>
      <c r="W10" s="1">
        <f>IFERROR(__xludf.DUMMYFUNCTION("""COMPUTED_VALUE"""),39.0)</f>
        <v>39</v>
      </c>
      <c r="X10" s="1" t="str">
        <f>IFERROR(__xludf.DUMMYFUNCTION("""COMPUTED_VALUE"""),"Проходится")</f>
        <v>Проходится</v>
      </c>
      <c r="Y10" s="1" t="str">
        <f>IFERROR(__xludf.DUMMYFUNCTION("""COMPUTED_VALUE"""),"Операция ИЛИ")</f>
        <v>Операция ИЛИ</v>
      </c>
      <c r="Z10" s="1">
        <f>IFERROR(__xludf.DUMMYFUNCTION("""COMPUTED_VALUE"""),604.0)</f>
        <v>604</v>
      </c>
      <c r="AA10" s="1" t="str">
        <f>IFERROR(__xludf.DUMMYFUNCTION("""COMPUTED_VALUE"""),"Разбирается")</f>
        <v>Разбирается</v>
      </c>
      <c r="AB10" s="1" t="str">
        <f>IFERROR(__xludf.DUMMYFUNCTION("""COMPUTED_VALUE"""),"Операция ИЛИ")</f>
        <v>Операция ИЛИ</v>
      </c>
      <c r="AC10" s="1">
        <f>IFERROR(__xludf.DUMMYFUNCTION("""COMPUTED_VALUE"""),604.0)</f>
        <v>604</v>
      </c>
      <c r="AD10" s="1" t="str">
        <f>IFERROR(__xludf.DUMMYFUNCTION("""COMPUTED_VALUE"""),"Проходится")</f>
        <v>Проходится</v>
      </c>
      <c r="AE10" s="1"/>
      <c r="AF10" s="1"/>
      <c r="AG10" s="1"/>
      <c r="AH10" s="1" t="str">
        <f>IFERROR(__xludf.DUMMYFUNCTION("""COMPUTED_VALUE"""),"Объем текстовой информации")</f>
        <v>Объем текстовой информации</v>
      </c>
      <c r="AI10" s="1">
        <f>IFERROR(__xludf.DUMMYFUNCTION("""COMPUTED_VALUE"""),118.0)</f>
        <v>118</v>
      </c>
      <c r="AJ10" s="1" t="str">
        <f>IFERROR(__xludf.DUMMYFUNCTION("""COMPUTED_VALUE"""),"Проходится")</f>
        <v>Проходится</v>
      </c>
    </row>
    <row r="11">
      <c r="A11" s="1" t="str">
        <f>IFERROR(__xludf.DUMMYFUNCTION("""COMPUTED_VALUE"""),"Двоичный код")</f>
        <v>Двоичный код</v>
      </c>
      <c r="B11" s="1">
        <f>IFERROR(__xludf.DUMMYFUNCTION("""COMPUTED_VALUE"""),139.0)</f>
        <v>139</v>
      </c>
      <c r="C11" s="1" t="str">
        <f>IFERROR(__xludf.DUMMYFUNCTION("""COMPUTED_VALUE"""),"Разбирается")</f>
        <v>Разбирается</v>
      </c>
      <c r="D11" s="1" t="str">
        <f>IFERROR(__xludf.DUMMYFUNCTION("""COMPUTED_VALUE"""),"16-битные кодировки")</f>
        <v>16-битные кодировки</v>
      </c>
      <c r="E11" s="1">
        <f>IFERROR(__xludf.DUMMYFUNCTION("""COMPUTED_VALUE"""),122.0)</f>
        <v>122</v>
      </c>
      <c r="F11" s="1" t="str">
        <f>IFERROR(__xludf.DUMMYFUNCTION("""COMPUTED_VALUE"""),"Разбирается")</f>
        <v>Разбирается</v>
      </c>
      <c r="G11" s="1" t="str">
        <f>IFERROR(__xludf.DUMMYFUNCTION("""COMPUTED_VALUE"""),"Связь единиц измерения информации")</f>
        <v>Связь единиц измерения информации</v>
      </c>
      <c r="H11" s="1">
        <f>IFERROR(__xludf.DUMMYFUNCTION("""COMPUTED_VALUE"""),128.0)</f>
        <v>128</v>
      </c>
      <c r="I11" s="1" t="str">
        <f>IFERROR(__xludf.DUMMYFUNCTION("""COMPUTED_VALUE"""),"Проходится")</f>
        <v>Проходится</v>
      </c>
      <c r="J11" s="1" t="str">
        <f>IFERROR(__xludf.DUMMYFUNCTION("""COMPUTED_VALUE"""),"Передача информации")</f>
        <v>Передача информации</v>
      </c>
      <c r="K11" s="1">
        <f>IFERROR(__xludf.DUMMYFUNCTION("""COMPUTED_VALUE"""),119.0)</f>
        <v>119</v>
      </c>
      <c r="L11" s="1" t="str">
        <f>IFERROR(__xludf.DUMMYFUNCTION("""COMPUTED_VALUE"""),"Разбирается")</f>
        <v>Разбирается</v>
      </c>
      <c r="M11" s="1"/>
      <c r="N11" s="1"/>
      <c r="O11" s="1"/>
      <c r="P11" s="1" t="str">
        <f>IFERROR(__xludf.DUMMYFUNCTION("""COMPUTED_VALUE"""),"Умение читать условие задачи")</f>
        <v>Умение читать условие задачи</v>
      </c>
      <c r="Q11" s="1">
        <f>IFERROR(__xludf.DUMMYFUNCTION("""COMPUTED_VALUE"""),45.0)</f>
        <v>45</v>
      </c>
      <c r="R11" s="1" t="str">
        <f>IFERROR(__xludf.DUMMYFUNCTION("""COMPUTED_VALUE"""),"Проходится")</f>
        <v>Проходится</v>
      </c>
      <c r="S11" s="1" t="str">
        <f>IFERROR(__xludf.DUMMYFUNCTION("""COMPUTED_VALUE"""),"Умение читать условие задачи")</f>
        <v>Умение читать условие задачи</v>
      </c>
      <c r="T11" s="1">
        <f>IFERROR(__xludf.DUMMYFUNCTION("""COMPUTED_VALUE"""),45.0)</f>
        <v>45</v>
      </c>
      <c r="U11" s="1" t="str">
        <f>IFERROR(__xludf.DUMMYFUNCTION("""COMPUTED_VALUE"""),"Проходится")</f>
        <v>Проходится</v>
      </c>
      <c r="V11" s="1" t="str">
        <f>IFERROR(__xludf.DUMMYFUNCTION("""COMPUTED_VALUE"""),"Умение читать условие задачи")</f>
        <v>Умение читать условие задачи</v>
      </c>
      <c r="W11" s="1">
        <f>IFERROR(__xludf.DUMMYFUNCTION("""COMPUTED_VALUE"""),45.0)</f>
        <v>45</v>
      </c>
      <c r="X11" s="1" t="str">
        <f>IFERROR(__xludf.DUMMYFUNCTION("""COMPUTED_VALUE"""),"Проходится")</f>
        <v>Проходится</v>
      </c>
      <c r="Y11" s="1" t="str">
        <f>IFERROR(__xludf.DUMMYFUNCTION("""COMPUTED_VALUE"""),"Множества")</f>
        <v>Множества</v>
      </c>
      <c r="Z11" s="1">
        <f>IFERROR(__xludf.DUMMYFUNCTION("""COMPUTED_VALUE"""),621.0)</f>
        <v>621</v>
      </c>
      <c r="AA11" s="1" t="str">
        <f>IFERROR(__xludf.DUMMYFUNCTION("""COMPUTED_VALUE"""),"Разбирается")</f>
        <v>Разбирается</v>
      </c>
      <c r="AB11" s="1" t="str">
        <f>IFERROR(__xludf.DUMMYFUNCTION("""COMPUTED_VALUE"""),"Множества")</f>
        <v>Множества</v>
      </c>
      <c r="AC11" s="1">
        <f>IFERROR(__xludf.DUMMYFUNCTION("""COMPUTED_VALUE"""),621.0)</f>
        <v>621</v>
      </c>
      <c r="AD11" s="1" t="str">
        <f>IFERROR(__xludf.DUMMYFUNCTION("""COMPUTED_VALUE"""),"Проходится")</f>
        <v>Проходится</v>
      </c>
      <c r="AE11" s="1"/>
      <c r="AF11" s="1"/>
      <c r="AG11" s="1"/>
      <c r="AH11" s="1" t="str">
        <f>IFERROR(__xludf.DUMMYFUNCTION("""COMPUTED_VALUE"""),"Связь единиц измерения информации")</f>
        <v>Связь единиц измерения информации</v>
      </c>
      <c r="AI11" s="1">
        <f>IFERROR(__xludf.DUMMYFUNCTION("""COMPUTED_VALUE"""),128.0)</f>
        <v>128</v>
      </c>
      <c r="AJ11" s="1" t="str">
        <f>IFERROR(__xludf.DUMMYFUNCTION("""COMPUTED_VALUE"""),"Проходится")</f>
        <v>Проходится</v>
      </c>
    </row>
    <row r="12">
      <c r="A12" s="1" t="str">
        <f>IFERROR(__xludf.DUMMYFUNCTION("""COMPUTED_VALUE"""),"Двоичная сс")</f>
        <v>Двоичная сс</v>
      </c>
      <c r="B12" s="1">
        <f>IFERROR(__xludf.DUMMYFUNCTION("""COMPUTED_VALUE"""),701.0)</f>
        <v>701</v>
      </c>
      <c r="C12" s="1" t="str">
        <f>IFERROR(__xludf.DUMMYFUNCTION("""COMPUTED_VALUE"""),"Проходится")</f>
        <v>Проходится</v>
      </c>
      <c r="D12" s="1" t="str">
        <f>IFERROR(__xludf.DUMMYFUNCTION("""COMPUTED_VALUE"""),"Кодировка Unicode")</f>
        <v>Кодировка Unicode</v>
      </c>
      <c r="E12" s="1">
        <f>IFERROR(__xludf.DUMMYFUNCTION("""COMPUTED_VALUE"""),123.0)</f>
        <v>123</v>
      </c>
      <c r="F12" s="1" t="str">
        <f>IFERROR(__xludf.DUMMYFUNCTION("""COMPUTED_VALUE"""),"Разбирается")</f>
        <v>Разбирается</v>
      </c>
      <c r="G12" s="1" t="str">
        <f>IFERROR(__xludf.DUMMYFUNCTION("""COMPUTED_VALUE"""),"Умение составлять уравнения/неравенства")</f>
        <v>Умение составлять уравнения/неравенства</v>
      </c>
      <c r="H12" s="1">
        <f>IFERROR(__xludf.DUMMYFUNCTION("""COMPUTED_VALUE"""),19.0)</f>
        <v>19</v>
      </c>
      <c r="I12" s="1" t="str">
        <f>IFERROR(__xludf.DUMMYFUNCTION("""COMPUTED_VALUE"""),"Проходится")</f>
        <v>Проходится</v>
      </c>
      <c r="J12" s="1" t="str">
        <f>IFERROR(__xludf.DUMMYFUNCTION("""COMPUTED_VALUE"""),"Скорость передачи информации")</f>
        <v>Скорость передачи информации</v>
      </c>
      <c r="K12" s="1">
        <f>IFERROR(__xludf.DUMMYFUNCTION("""COMPUTED_VALUE"""),120.0)</f>
        <v>120</v>
      </c>
      <c r="L12" s="1" t="str">
        <f>IFERROR(__xludf.DUMMYFUNCTION("""COMPUTED_VALUE"""),"Разбирается")</f>
        <v>Разбирается</v>
      </c>
      <c r="M12" s="1"/>
      <c r="N12" s="1"/>
      <c r="O12" s="1"/>
      <c r="P12" s="1" t="str">
        <f>IFERROR(__xludf.DUMMYFUNCTION("""COMPUTED_VALUE"""),"Операция НЕ")</f>
        <v>Операция НЕ</v>
      </c>
      <c r="Q12" s="1">
        <f>IFERROR(__xludf.DUMMYFUNCTION("""COMPUTED_VALUE"""),602.0)</f>
        <v>602</v>
      </c>
      <c r="R12" s="1" t="str">
        <f>IFERROR(__xludf.DUMMYFUNCTION("""COMPUTED_VALUE"""),"Разбирается")</f>
        <v>Разбирается</v>
      </c>
      <c r="S12" s="1" t="str">
        <f>IFERROR(__xludf.DUMMYFUNCTION("""COMPUTED_VALUE"""),"Операция НЕ")</f>
        <v>Операция НЕ</v>
      </c>
      <c r="T12" s="1">
        <f>IFERROR(__xludf.DUMMYFUNCTION("""COMPUTED_VALUE"""),602.0)</f>
        <v>602</v>
      </c>
      <c r="U12" s="1" t="str">
        <f>IFERROR(__xludf.DUMMYFUNCTION("""COMPUTED_VALUE"""),"Проходится")</f>
        <v>Проходится</v>
      </c>
      <c r="V12" s="1" t="str">
        <f>IFERROR(__xludf.DUMMYFUNCTION("""COMPUTED_VALUE"""),"Операция НЕ")</f>
        <v>Операция НЕ</v>
      </c>
      <c r="W12" s="1">
        <f>IFERROR(__xludf.DUMMYFUNCTION("""COMPUTED_VALUE"""),602.0)</f>
        <v>602</v>
      </c>
      <c r="X12" s="1" t="str">
        <f>IFERROR(__xludf.DUMMYFUNCTION("""COMPUTED_VALUE"""),"Проходится")</f>
        <v>Проходится</v>
      </c>
      <c r="Y12" s="1" t="str">
        <f>IFERROR(__xludf.DUMMYFUNCTION("""COMPUTED_VALUE"""),"Пересечение множеств")</f>
        <v>Пересечение множеств</v>
      </c>
      <c r="Z12" s="1">
        <f>IFERROR(__xludf.DUMMYFUNCTION("""COMPUTED_VALUE"""),622.0)</f>
        <v>622</v>
      </c>
      <c r="AA12" s="1" t="str">
        <f>IFERROR(__xludf.DUMMYFUNCTION("""COMPUTED_VALUE"""),"Разбирается")</f>
        <v>Разбирается</v>
      </c>
      <c r="AB12" s="1" t="str">
        <f>IFERROR(__xludf.DUMMYFUNCTION("""COMPUTED_VALUE"""),"Пересечение множеств")</f>
        <v>Пересечение множеств</v>
      </c>
      <c r="AC12" s="1">
        <f>IFERROR(__xludf.DUMMYFUNCTION("""COMPUTED_VALUE"""),622.0)</f>
        <v>622</v>
      </c>
      <c r="AD12" s="1" t="str">
        <f>IFERROR(__xludf.DUMMYFUNCTION("""COMPUTED_VALUE"""),"Проходится")</f>
        <v>Проходится</v>
      </c>
      <c r="AE12" s="1"/>
      <c r="AF12" s="1"/>
      <c r="AG12" s="1"/>
      <c r="AH12" s="1" t="str">
        <f>IFERROR(__xludf.DUMMYFUNCTION("""COMPUTED_VALUE"""),"Умение составлять уравнения/неравенства")</f>
        <v>Умение составлять уравнения/неравенства</v>
      </c>
      <c r="AI12" s="1">
        <f>IFERROR(__xludf.DUMMYFUNCTION("""COMPUTED_VALUE"""),19.0)</f>
        <v>19</v>
      </c>
      <c r="AJ12" s="1" t="str">
        <f>IFERROR(__xludf.DUMMYFUNCTION("""COMPUTED_VALUE"""),"Проходится")</f>
        <v>Проходится</v>
      </c>
    </row>
    <row r="13">
      <c r="A13" s="1" t="str">
        <f>IFERROR(__xludf.DUMMYFUNCTION("""COMPUTED_VALUE"""),"Разряды двоичного числа")</f>
        <v>Разряды двоичного числа</v>
      </c>
      <c r="B13" s="1">
        <f>IFERROR(__xludf.DUMMYFUNCTION("""COMPUTED_VALUE"""),706.0)</f>
        <v>706</v>
      </c>
      <c r="C13" s="1" t="str">
        <f>IFERROR(__xludf.DUMMYFUNCTION("""COMPUTED_VALUE"""),"Проходится")</f>
        <v>Проходится</v>
      </c>
      <c r="D13" s="1" t="str">
        <f>IFERROR(__xludf.DUMMYFUNCTION("""COMPUTED_VALUE"""),"Кодировка UTF-16")</f>
        <v>Кодировка UTF-16</v>
      </c>
      <c r="E13" s="1">
        <f>IFERROR(__xludf.DUMMYFUNCTION("""COMPUTED_VALUE"""),124.0)</f>
        <v>124</v>
      </c>
      <c r="F13" s="1" t="str">
        <f>IFERROR(__xludf.DUMMYFUNCTION("""COMPUTED_VALUE"""),"Разбирается")</f>
        <v>Разбирается</v>
      </c>
      <c r="G13" s="1" t="str">
        <f>IFERROR(__xludf.DUMMYFUNCTION("""COMPUTED_VALUE"""),"Умение пользоваться основными формулами информатики")</f>
        <v>Умение пользоваться основными формулами информатики</v>
      </c>
      <c r="H13" s="1">
        <f>IFERROR(__xludf.DUMMYFUNCTION("""COMPUTED_VALUE"""),26.0)</f>
        <v>26</v>
      </c>
      <c r="I13" s="1" t="str">
        <f>IFERROR(__xludf.DUMMYFUNCTION("""COMPUTED_VALUE"""),"Разбирается")</f>
        <v>Разбирается</v>
      </c>
      <c r="J13" s="1"/>
      <c r="K13" s="1"/>
      <c r="L13" s="1"/>
      <c r="M13" s="1"/>
      <c r="N13" s="1"/>
      <c r="O13" s="1"/>
      <c r="P13" s="1" t="str">
        <f>IFERROR(__xludf.DUMMYFUNCTION("""COMPUTED_VALUE"""),"Операция И")</f>
        <v>Операция И</v>
      </c>
      <c r="Q13" s="1">
        <f>IFERROR(__xludf.DUMMYFUNCTION("""COMPUTED_VALUE"""),603.0)</f>
        <v>603</v>
      </c>
      <c r="R13" s="1" t="str">
        <f>IFERROR(__xludf.DUMMYFUNCTION("""COMPUTED_VALUE"""),"Разбирается")</f>
        <v>Разбирается</v>
      </c>
      <c r="S13" s="1" t="str">
        <f>IFERROR(__xludf.DUMMYFUNCTION("""COMPUTED_VALUE"""),"Операция И")</f>
        <v>Операция И</v>
      </c>
      <c r="T13" s="1">
        <f>IFERROR(__xludf.DUMMYFUNCTION("""COMPUTED_VALUE"""),603.0)</f>
        <v>603</v>
      </c>
      <c r="U13" s="1" t="str">
        <f>IFERROR(__xludf.DUMMYFUNCTION("""COMPUTED_VALUE"""),"Проходится")</f>
        <v>Проходится</v>
      </c>
      <c r="V13" s="1" t="str">
        <f>IFERROR(__xludf.DUMMYFUNCTION("""COMPUTED_VALUE"""),"Операция И")</f>
        <v>Операция И</v>
      </c>
      <c r="W13" s="1">
        <f>IFERROR(__xludf.DUMMYFUNCTION("""COMPUTED_VALUE"""),603.0)</f>
        <v>603</v>
      </c>
      <c r="X13" s="1" t="str">
        <f>IFERROR(__xludf.DUMMYFUNCTION("""COMPUTED_VALUE"""),"Проходится")</f>
        <v>Проходится</v>
      </c>
      <c r="Y13" s="1" t="str">
        <f>IFERROR(__xludf.DUMMYFUNCTION("""COMPUTED_VALUE"""),"Круги Эйлера")</f>
        <v>Круги Эйлера</v>
      </c>
      <c r="Z13" s="1">
        <f>IFERROR(__xludf.DUMMYFUNCTION("""COMPUTED_VALUE"""),623.0)</f>
        <v>623</v>
      </c>
      <c r="AA13" s="1" t="str">
        <f>IFERROR(__xludf.DUMMYFUNCTION("""COMPUTED_VALUE"""),"Разбирается")</f>
        <v>Разбирается</v>
      </c>
      <c r="AB13" s="1" t="str">
        <f>IFERROR(__xludf.DUMMYFUNCTION("""COMPUTED_VALUE"""),"Круги Эйлера")</f>
        <v>Круги Эйлера</v>
      </c>
      <c r="AC13" s="1">
        <f>IFERROR(__xludf.DUMMYFUNCTION("""COMPUTED_VALUE"""),623.0)</f>
        <v>623</v>
      </c>
      <c r="AD13" s="1" t="str">
        <f>IFERROR(__xludf.DUMMYFUNCTION("""COMPUTED_VALUE"""),"Проходится")</f>
        <v>Проходится</v>
      </c>
      <c r="AE13" s="1"/>
      <c r="AF13" s="1"/>
      <c r="AG13" s="1"/>
      <c r="AH13" s="1" t="str">
        <f>IFERROR(__xludf.DUMMYFUNCTION("""COMPUTED_VALUE"""),"Умение пользоваться основными формулами информатики")</f>
        <v>Умение пользоваться основными формулами информатики</v>
      </c>
      <c r="AI13" s="1">
        <f>IFERROR(__xludf.DUMMYFUNCTION("""COMPUTED_VALUE"""),26.0)</f>
        <v>26</v>
      </c>
      <c r="AJ13" s="1" t="str">
        <f>IFERROR(__xludf.DUMMYFUNCTION("""COMPUTED_VALUE"""),"Проходится")</f>
        <v>Проходится</v>
      </c>
    </row>
    <row r="14">
      <c r="A14" s="1" t="str">
        <f>IFERROR(__xludf.DUMMYFUNCTION("""COMPUTED_VALUE"""),"Алгоритм")</f>
        <v>Алгоритм</v>
      </c>
      <c r="B14" s="1">
        <f>IFERROR(__xludf.DUMMYFUNCTION("""COMPUTED_VALUE"""),713.0)</f>
        <v>713</v>
      </c>
      <c r="C14" s="1" t="str">
        <f>IFERROR(__xludf.DUMMYFUNCTION("""COMPUTED_VALUE"""),"Разбирается")</f>
        <v>Разбирается</v>
      </c>
      <c r="D14" s="1" t="str">
        <f>IFERROR(__xludf.DUMMYFUNCTION("""COMPUTED_VALUE"""),"8-битные кодировки")</f>
        <v>8-битные кодировки</v>
      </c>
      <c r="E14" s="1">
        <f>IFERROR(__xludf.DUMMYFUNCTION("""COMPUTED_VALUE"""),125.0)</f>
        <v>125</v>
      </c>
      <c r="F14" s="1" t="str">
        <f>IFERROR(__xludf.DUMMYFUNCTION("""COMPUTED_VALUE"""),"Разбирается")</f>
        <v>Разбирается</v>
      </c>
      <c r="G14" s="1" t="str">
        <f>IFERROR(__xludf.DUMMYFUNCTION("""COMPUTED_VALUE"""),"Арифметические операции")</f>
        <v>Арифметические операции</v>
      </c>
      <c r="H14" s="1">
        <f>IFERROR(__xludf.DUMMYFUNCTION("""COMPUTED_VALUE"""),718.0)</f>
        <v>718</v>
      </c>
      <c r="I14" s="1" t="str">
        <f>IFERROR(__xludf.DUMMYFUNCTION("""COMPUTED_VALUE"""),"Проходится")</f>
        <v>Проходится</v>
      </c>
      <c r="J14" s="1"/>
      <c r="K14" s="1"/>
      <c r="L14" s="1"/>
      <c r="M14" s="1"/>
      <c r="N14" s="1"/>
      <c r="O14" s="1"/>
      <c r="P14" s="1" t="str">
        <f>IFERROR(__xludf.DUMMYFUNCTION("""COMPUTED_VALUE"""),"Операция ИЛИ")</f>
        <v>Операция ИЛИ</v>
      </c>
      <c r="Q14" s="1">
        <f>IFERROR(__xludf.DUMMYFUNCTION("""COMPUTED_VALUE"""),604.0)</f>
        <v>604</v>
      </c>
      <c r="R14" s="1" t="str">
        <f>IFERROR(__xludf.DUMMYFUNCTION("""COMPUTED_VALUE"""),"Разбирается")</f>
        <v>Разбирается</v>
      </c>
      <c r="S14" s="1" t="str">
        <f>IFERROR(__xludf.DUMMYFUNCTION("""COMPUTED_VALUE"""),"Операция ИЛИ")</f>
        <v>Операция ИЛИ</v>
      </c>
      <c r="T14" s="1">
        <f>IFERROR(__xludf.DUMMYFUNCTION("""COMPUTED_VALUE"""),604.0)</f>
        <v>604</v>
      </c>
      <c r="U14" s="1" t="str">
        <f>IFERROR(__xludf.DUMMYFUNCTION("""COMPUTED_VALUE"""),"Проходится")</f>
        <v>Проходится</v>
      </c>
      <c r="V14" s="1" t="str">
        <f>IFERROR(__xludf.DUMMYFUNCTION("""COMPUTED_VALUE"""),"Операция ИЛИ")</f>
        <v>Операция ИЛИ</v>
      </c>
      <c r="W14" s="1">
        <f>IFERROR(__xludf.DUMMYFUNCTION("""COMPUTED_VALUE"""),604.0)</f>
        <v>604</v>
      </c>
      <c r="X14" s="1" t="str">
        <f>IFERROR(__xludf.DUMMYFUNCTION("""COMPUTED_VALUE"""),"Проходится")</f>
        <v>Проходится</v>
      </c>
      <c r="Y14" s="1" t="str">
        <f>IFERROR(__xludf.DUMMYFUNCTION("""COMPUTED_VALUE"""),"Объединение множеств")</f>
        <v>Объединение множеств</v>
      </c>
      <c r="Z14" s="1">
        <f>IFERROR(__xludf.DUMMYFUNCTION("""COMPUTED_VALUE"""),624.0)</f>
        <v>624</v>
      </c>
      <c r="AA14" s="1" t="str">
        <f>IFERROR(__xludf.DUMMYFUNCTION("""COMPUTED_VALUE"""),"Разбирается")</f>
        <v>Разбирается</v>
      </c>
      <c r="AB14" s="1" t="str">
        <f>IFERROR(__xludf.DUMMYFUNCTION("""COMPUTED_VALUE"""),"Объединение множеств")</f>
        <v>Объединение множеств</v>
      </c>
      <c r="AC14" s="1">
        <f>IFERROR(__xludf.DUMMYFUNCTION("""COMPUTED_VALUE"""),624.0)</f>
        <v>624</v>
      </c>
      <c r="AD14" s="1" t="str">
        <f>IFERROR(__xludf.DUMMYFUNCTION("""COMPUTED_VALUE"""),"Проходится")</f>
        <v>Проходится</v>
      </c>
      <c r="AE14" s="1"/>
      <c r="AF14" s="1"/>
      <c r="AG14" s="1"/>
      <c r="AH14" s="1" t="str">
        <f>IFERROR(__xludf.DUMMYFUNCTION("""COMPUTED_VALUE"""),"Арифметические операции")</f>
        <v>Арифметические операции</v>
      </c>
      <c r="AI14" s="1">
        <f>IFERROR(__xludf.DUMMYFUNCTION("""COMPUTED_VALUE"""),718.0)</f>
        <v>718</v>
      </c>
      <c r="AJ14" s="1" t="str">
        <f>IFERROR(__xludf.DUMMYFUNCTION("""COMPUTED_VALUE"""),"Проходится")</f>
        <v>Проходится</v>
      </c>
    </row>
    <row r="15">
      <c r="A15" s="1" t="str">
        <f>IFERROR(__xludf.DUMMYFUNCTION("""COMPUTED_VALUE"""),"Двоичная сс")</f>
        <v>Двоичная сс</v>
      </c>
      <c r="B15" s="1">
        <f>IFERROR(__xludf.DUMMYFUNCTION("""COMPUTED_VALUE"""),802.0)</f>
        <v>802</v>
      </c>
      <c r="C15" s="1" t="str">
        <f>IFERROR(__xludf.DUMMYFUNCTION("""COMPUTED_VALUE"""),"Проходится")</f>
        <v>Проходится</v>
      </c>
      <c r="D15" s="1" t="str">
        <f>IFERROR(__xludf.DUMMYFUNCTION("""COMPUTED_VALUE"""),"Кодировка UTF-8")</f>
        <v>Кодировка UTF-8</v>
      </c>
      <c r="E15" s="1">
        <f>IFERROR(__xludf.DUMMYFUNCTION("""COMPUTED_VALUE"""),127.0)</f>
        <v>127</v>
      </c>
      <c r="F15" s="1" t="str">
        <f>IFERROR(__xludf.DUMMYFUNCTION("""COMPUTED_VALUE"""),"Разбирается")</f>
        <v>Разбирается</v>
      </c>
      <c r="G15" s="1" t="str">
        <f>IFERROR(__xludf.DUMMYFUNCTION("""COMPUTED_VALUE"""),"Пиксели, объем пикселя")</f>
        <v>Пиксели, объем пикселя</v>
      </c>
      <c r="H15" s="1">
        <f>IFERROR(__xludf.DUMMYFUNCTION("""COMPUTED_VALUE"""),104.0)</f>
        <v>104</v>
      </c>
      <c r="I15" s="1" t="str">
        <f>IFERROR(__xludf.DUMMYFUNCTION("""COMPUTED_VALUE"""),"Разбирается")</f>
        <v>Разбирается</v>
      </c>
      <c r="J15" s="1"/>
      <c r="K15" s="1"/>
      <c r="L15" s="1"/>
      <c r="M15" s="1"/>
      <c r="N15" s="1"/>
      <c r="O15" s="1"/>
      <c r="P15" s="1" t="str">
        <f>IFERROR(__xludf.DUMMYFUNCTION("""COMPUTED_VALUE"""),"Логическое выражение")</f>
        <v>Логическое выражение</v>
      </c>
      <c r="Q15" s="1">
        <f>IFERROR(__xludf.DUMMYFUNCTION("""COMPUTED_VALUE"""),608.0)</f>
        <v>608</v>
      </c>
      <c r="R15" s="1" t="str">
        <f>IFERROR(__xludf.DUMMYFUNCTION("""COMPUTED_VALUE"""),"Разбирается")</f>
        <v>Разбирается</v>
      </c>
      <c r="S15" s="1" t="str">
        <f>IFERROR(__xludf.DUMMYFUNCTION("""COMPUTED_VALUE"""),"Логическое выражение")</f>
        <v>Логическое выражение</v>
      </c>
      <c r="T15" s="1">
        <f>IFERROR(__xludf.DUMMYFUNCTION("""COMPUTED_VALUE"""),608.0)</f>
        <v>608</v>
      </c>
      <c r="U15" s="1" t="str">
        <f>IFERROR(__xludf.DUMMYFUNCTION("""COMPUTED_VALUE"""),"Проходится")</f>
        <v>Проходится</v>
      </c>
      <c r="V15" s="1" t="str">
        <f>IFERROR(__xludf.DUMMYFUNCTION("""COMPUTED_VALUE"""),"Логическое выражение")</f>
        <v>Логическое выражение</v>
      </c>
      <c r="W15" s="1">
        <f>IFERROR(__xludf.DUMMYFUNCTION("""COMPUTED_VALUE"""),608.0)</f>
        <v>608</v>
      </c>
      <c r="X15" s="1" t="str">
        <f>IFERROR(__xludf.DUMMYFUNCTION("""COMPUTED_VALUE"""),"Проходится")</f>
        <v>Проходится</v>
      </c>
      <c r="Y15" s="1"/>
      <c r="Z15" s="1"/>
      <c r="AA15" s="1"/>
      <c r="AB15" s="1"/>
      <c r="AC15" s="1"/>
      <c r="AD15" s="1"/>
      <c r="AE15" s="1"/>
      <c r="AF15" s="1"/>
      <c r="AG15" s="1"/>
      <c r="AH15" s="1" t="str">
        <f>IFERROR(__xludf.DUMMYFUNCTION("""COMPUTED_VALUE"""),"Пиксели, объем пикселя")</f>
        <v>Пиксели, объем пикселя</v>
      </c>
      <c r="AI15" s="1">
        <f>IFERROR(__xludf.DUMMYFUNCTION("""COMPUTED_VALUE"""),104.0)</f>
        <v>104</v>
      </c>
      <c r="AJ15" s="1" t="str">
        <f>IFERROR(__xludf.DUMMYFUNCTION("""COMPUTED_VALUE"""),"Проходится")</f>
        <v>Проходится</v>
      </c>
    </row>
    <row r="16">
      <c r="A16" s="1"/>
      <c r="B16" s="1"/>
      <c r="C16" s="1"/>
      <c r="D16" s="1" t="str">
        <f>IFERROR(__xludf.DUMMYFUNCTION("""COMPUTED_VALUE"""),"Связь единиц измерения информации")</f>
        <v>Связь единиц измерения информации</v>
      </c>
      <c r="E16" s="1">
        <f>IFERROR(__xludf.DUMMYFUNCTION("""COMPUTED_VALUE"""),128.0)</f>
        <v>128</v>
      </c>
      <c r="F16" s="1" t="str">
        <f>IFERROR(__xludf.DUMMYFUNCTION("""COMPUTED_VALUE"""),"Разбирается")</f>
        <v>Разбирается</v>
      </c>
      <c r="G16" s="1" t="str">
        <f>IFERROR(__xludf.DUMMYFUNCTION("""COMPUTED_VALUE"""),"Количество цветов изображения")</f>
        <v>Количество цветов изображения</v>
      </c>
      <c r="H16" s="1">
        <f>IFERROR(__xludf.DUMMYFUNCTION("""COMPUTED_VALUE"""),105.0)</f>
        <v>105</v>
      </c>
      <c r="I16" s="1" t="str">
        <f>IFERROR(__xludf.DUMMYFUNCTION("""COMPUTED_VALUE"""),"Разбирается")</f>
        <v>Разбирается</v>
      </c>
      <c r="J16" s="1"/>
      <c r="K16" s="1"/>
      <c r="L16" s="1"/>
      <c r="M16" s="1"/>
      <c r="N16" s="1"/>
      <c r="O16" s="1"/>
      <c r="P16" s="1" t="str">
        <f>IFERROR(__xludf.DUMMYFUNCTION("""COMPUTED_VALUE"""),"Истинность логического выражения")</f>
        <v>Истинность логического выражения</v>
      </c>
      <c r="Q16" s="1">
        <f>IFERROR(__xludf.DUMMYFUNCTION("""COMPUTED_VALUE"""),609.0)</f>
        <v>609</v>
      </c>
      <c r="R16" s="1" t="str">
        <f>IFERROR(__xludf.DUMMYFUNCTION("""COMPUTED_VALUE"""),"Разбирается")</f>
        <v>Разбирается</v>
      </c>
      <c r="S16" s="1" t="str">
        <f>IFERROR(__xludf.DUMMYFUNCTION("""COMPUTED_VALUE"""),"Истинность логического выражения")</f>
        <v>Истинность логического выражения</v>
      </c>
      <c r="T16" s="1">
        <f>IFERROR(__xludf.DUMMYFUNCTION("""COMPUTED_VALUE"""),609.0)</f>
        <v>609</v>
      </c>
      <c r="U16" s="1" t="str">
        <f>IFERROR(__xludf.DUMMYFUNCTION("""COMPUTED_VALUE"""),"Проходится")</f>
        <v>Проходится</v>
      </c>
      <c r="V16" s="1" t="str">
        <f>IFERROR(__xludf.DUMMYFUNCTION("""COMPUTED_VALUE"""),"Истинность логического выражения")</f>
        <v>Истинность логического выражения</v>
      </c>
      <c r="W16" s="1">
        <f>IFERROR(__xludf.DUMMYFUNCTION("""COMPUTED_VALUE"""),609.0)</f>
        <v>609</v>
      </c>
      <c r="X16" s="1" t="str">
        <f>IFERROR(__xludf.DUMMYFUNCTION("""COMPUTED_VALUE"""),"Проходится")</f>
        <v>Проходится</v>
      </c>
      <c r="Y16" s="1"/>
      <c r="Z16" s="1"/>
      <c r="AA16" s="1"/>
      <c r="AB16" s="1"/>
      <c r="AC16" s="1" t="str">
        <f>IFERROR(__xludf.DUMMYFUNCTION("""COMPUTED_VALUE"""),"")</f>
        <v/>
      </c>
      <c r="AD16" s="1"/>
      <c r="AE16" s="1"/>
      <c r="AF16" s="1"/>
      <c r="AG16" s="1"/>
      <c r="AH16" s="1" t="str">
        <f>IFERROR(__xludf.DUMMYFUNCTION("""COMPUTED_VALUE"""),"Количество цветов изображения")</f>
        <v>Количество цветов изображения</v>
      </c>
      <c r="AI16" s="1">
        <f>IFERROR(__xludf.DUMMYFUNCTION("""COMPUTED_VALUE"""),105.0)</f>
        <v>105</v>
      </c>
      <c r="AJ16" s="1" t="str">
        <f>IFERROR(__xludf.DUMMYFUNCTION("""COMPUTED_VALUE"""),"Проходится")</f>
        <v>Проходится</v>
      </c>
    </row>
    <row r="17">
      <c r="A17" s="1"/>
      <c r="B17" s="1"/>
      <c r="C17" s="1"/>
      <c r="D17" s="1" t="str">
        <f>IFERROR(__xludf.DUMMYFUNCTION("""COMPUTED_VALUE"""),"Символ")</f>
        <v>Символ</v>
      </c>
      <c r="E17" s="1">
        <f>IFERROR(__xludf.DUMMYFUNCTION("""COMPUTED_VALUE"""),137.0)</f>
        <v>137</v>
      </c>
      <c r="F17" s="1" t="str">
        <f>IFERROR(__xludf.DUMMYFUNCTION("""COMPUTED_VALUE"""),"Разбирается")</f>
        <v>Разбирается</v>
      </c>
      <c r="G17" s="1" t="str">
        <f>IFERROR(__xludf.DUMMYFUNCTION("""COMPUTED_VALUE"""),"Объем изображения")</f>
        <v>Объем изображения</v>
      </c>
      <c r="H17" s="1">
        <f>IFERROR(__xludf.DUMMYFUNCTION("""COMPUTED_VALUE"""),106.0)</f>
        <v>106</v>
      </c>
      <c r="I17" s="1" t="str">
        <f>IFERROR(__xludf.DUMMYFUNCTION("""COMPUTED_VALUE"""),"Разбирается")</f>
        <v>Разбирается</v>
      </c>
      <c r="J17" s="1"/>
      <c r="K17" s="1"/>
      <c r="L17" s="1"/>
      <c r="M17" s="1"/>
      <c r="N17" s="1"/>
      <c r="O17" s="1"/>
      <c r="P17" s="1" t="str">
        <f>IFERROR(__xludf.DUMMYFUNCTION("""COMPUTED_VALUE"""),"Ложность логического выражения")</f>
        <v>Ложность логического выражения</v>
      </c>
      <c r="Q17" s="1">
        <f>IFERROR(__xludf.DUMMYFUNCTION("""COMPUTED_VALUE"""),610.0)</f>
        <v>610</v>
      </c>
      <c r="R17" s="1" t="str">
        <f>IFERROR(__xludf.DUMMYFUNCTION("""COMPUTED_VALUE"""),"Разбирается")</f>
        <v>Разбирается</v>
      </c>
      <c r="S17" s="1" t="str">
        <f>IFERROR(__xludf.DUMMYFUNCTION("""COMPUTED_VALUE"""),"Ложность логического выражения")</f>
        <v>Ложность логического выражения</v>
      </c>
      <c r="T17" s="1">
        <f>IFERROR(__xludf.DUMMYFUNCTION("""COMPUTED_VALUE"""),610.0)</f>
        <v>610</v>
      </c>
      <c r="U17" s="1" t="str">
        <f>IFERROR(__xludf.DUMMYFUNCTION("""COMPUTED_VALUE"""),"Проходится")</f>
        <v>Проходится</v>
      </c>
      <c r="V17" s="1" t="str">
        <f>IFERROR(__xludf.DUMMYFUNCTION("""COMPUTED_VALUE"""),"Ложность логического выражения")</f>
        <v>Ложность логического выражения</v>
      </c>
      <c r="W17" s="1">
        <f>IFERROR(__xludf.DUMMYFUNCTION("""COMPUTED_VALUE"""),610.0)</f>
        <v>610</v>
      </c>
      <c r="X17" s="1" t="str">
        <f>IFERROR(__xludf.DUMMYFUNCTION("""COMPUTED_VALUE"""),"Проходится")</f>
        <v>Проходится</v>
      </c>
      <c r="Y17" s="1"/>
      <c r="Z17" s="1"/>
      <c r="AA17" s="1"/>
      <c r="AB17" s="1"/>
      <c r="AC17" s="1"/>
      <c r="AD17" s="1"/>
      <c r="AE17" s="1"/>
      <c r="AF17" s="1"/>
      <c r="AG17" s="1"/>
      <c r="AH17" s="1" t="str">
        <f>IFERROR(__xludf.DUMMYFUNCTION("""COMPUTED_VALUE"""),"Объем изображения")</f>
        <v>Объем изображения</v>
      </c>
      <c r="AI17" s="1">
        <f>IFERROR(__xludf.DUMMYFUNCTION("""COMPUTED_VALUE"""),106.0)</f>
        <v>106</v>
      </c>
      <c r="AJ17" s="1" t="str">
        <f>IFERROR(__xludf.DUMMYFUNCTION("""COMPUTED_VALUE"""),"Проходится")</f>
        <v>Проходится</v>
      </c>
    </row>
    <row r="18">
      <c r="A18" s="1"/>
      <c r="B18" s="1"/>
      <c r="C18" s="1"/>
      <c r="D18" s="1" t="str">
        <f>IFERROR(__xludf.DUMMYFUNCTION("""COMPUTED_VALUE"""),"Арифметические операции")</f>
        <v>Арифметические операции</v>
      </c>
      <c r="E18" s="1">
        <f>IFERROR(__xludf.DUMMYFUNCTION("""COMPUTED_VALUE"""),718.0)</f>
        <v>718</v>
      </c>
      <c r="F18" s="1" t="str">
        <f>IFERROR(__xludf.DUMMYFUNCTION("""COMPUTED_VALUE"""),"Проходится")</f>
        <v>Проходится</v>
      </c>
      <c r="G18" s="1" t="str">
        <f>IFERROR(__xludf.DUMMYFUNCTION("""COMPUTED_VALUE"""),"Кодирование звука")</f>
        <v>Кодирование звука</v>
      </c>
      <c r="H18" s="1">
        <f>IFERROR(__xludf.DUMMYFUNCTION("""COMPUTED_VALUE"""),109.0)</f>
        <v>109</v>
      </c>
      <c r="I18" s="1" t="str">
        <f>IFERROR(__xludf.DUMMYFUNCTION("""COMPUTED_VALUE"""),"Проходится")</f>
        <v>Проходится</v>
      </c>
      <c r="J18" s="1"/>
      <c r="K18" s="1"/>
      <c r="L18" s="1"/>
      <c r="M18" s="1"/>
      <c r="N18" s="1"/>
      <c r="O18" s="1"/>
      <c r="P18" s="1" t="str">
        <f>IFERROR(__xludf.DUMMYFUNCTION("""COMPUTED_VALUE"""),"Неотрицательные числа")</f>
        <v>Неотрицательные числа</v>
      </c>
      <c r="Q18" s="1">
        <f>IFERROR(__xludf.DUMMYFUNCTION("""COMPUTED_VALUE"""),613.0)</f>
        <v>613</v>
      </c>
      <c r="R18" s="1" t="str">
        <f>IFERROR(__xludf.DUMMYFUNCTION("""COMPUTED_VALUE"""),"Разбирается")</f>
        <v>Разбирается</v>
      </c>
      <c r="S18" s="1" t="str">
        <f>IFERROR(__xludf.DUMMYFUNCTION("""COMPUTED_VALUE"""),"Таблицы истинности")</f>
        <v>Таблицы истинности</v>
      </c>
      <c r="T18" s="1">
        <f>IFERROR(__xludf.DUMMYFUNCTION("""COMPUTED_VALUE"""),601.0)</f>
        <v>601</v>
      </c>
      <c r="U18" s="1" t="str">
        <f>IFERROR(__xludf.DUMMYFUNCTION("""COMPUTED_VALUE"""),"Разбирается")</f>
        <v>Разбирается</v>
      </c>
      <c r="V18" s="1" t="str">
        <f>IFERROR(__xludf.DUMMYFUNCTION("""COMPUTED_VALUE"""),"Таблицы истинности")</f>
        <v>Таблицы истинности</v>
      </c>
      <c r="W18" s="1">
        <f>IFERROR(__xludf.DUMMYFUNCTION("""COMPUTED_VALUE"""),601.0)</f>
        <v>601</v>
      </c>
      <c r="X18" s="1" t="str">
        <f>IFERROR(__xludf.DUMMYFUNCTION("""COMPUTED_VALUE"""),"Проходится")</f>
        <v>Проходится</v>
      </c>
      <c r="Y18" s="1"/>
      <c r="Z18" s="1"/>
      <c r="AA18" s="1"/>
      <c r="AB18" s="1"/>
      <c r="AC18" s="1"/>
      <c r="AD18" s="1"/>
      <c r="AE18" s="1"/>
      <c r="AF18" s="1"/>
      <c r="AG18" s="1"/>
      <c r="AH18" s="1" t="str">
        <f>IFERROR(__xludf.DUMMYFUNCTION("""COMPUTED_VALUE"""),"Кодирование звука")</f>
        <v>Кодирование звука</v>
      </c>
      <c r="AI18" s="1">
        <f>IFERROR(__xludf.DUMMYFUNCTION("""COMPUTED_VALUE"""),109.0)</f>
        <v>109</v>
      </c>
      <c r="AJ18" s="1" t="str">
        <f>IFERROR(__xludf.DUMMYFUNCTION("""COMPUTED_VALUE"""),"Проходится")</f>
        <v>Проходится</v>
      </c>
    </row>
    <row r="19">
      <c r="A19" s="1"/>
      <c r="B19" s="1"/>
      <c r="C19" s="1"/>
      <c r="D19" s="1"/>
      <c r="E19" s="1"/>
      <c r="F19" s="1"/>
      <c r="G19" s="1" t="str">
        <f>IFERROR(__xludf.DUMMYFUNCTION("""COMPUTED_VALUE"""),"Объем звукового файла")</f>
        <v>Объем звукового файла</v>
      </c>
      <c r="H19" s="1">
        <f>IFERROR(__xludf.DUMMYFUNCTION("""COMPUTED_VALUE"""),110.0)</f>
        <v>110</v>
      </c>
      <c r="I19" s="1" t="str">
        <f>IFERROR(__xludf.DUMMYFUNCTION("""COMPUTED_VALUE"""),"Проходится")</f>
        <v>Проходится</v>
      </c>
      <c r="J19" s="1"/>
      <c r="K19" s="1"/>
      <c r="L19" s="1"/>
      <c r="M19" s="1"/>
      <c r="N19" s="1"/>
      <c r="O19" s="1"/>
      <c r="P19" s="1" t="str">
        <f>IFERROR(__xludf.DUMMYFUNCTION("""COMPUTED_VALUE"""),"Положительные числа")</f>
        <v>Положительные числа</v>
      </c>
      <c r="Q19" s="1">
        <f>IFERROR(__xludf.DUMMYFUNCTION("""COMPUTED_VALUE"""),614.0)</f>
        <v>614</v>
      </c>
      <c r="R19" s="1" t="str">
        <f>IFERROR(__xludf.DUMMYFUNCTION("""COMPUTED_VALUE"""),"Разбирается")</f>
        <v>Разбирается</v>
      </c>
      <c r="S19" s="1" t="str">
        <f>IFERROR(__xludf.DUMMYFUNCTION("""COMPUTED_VALUE"""),"Импликация")</f>
        <v>Импликация</v>
      </c>
      <c r="T19" s="1">
        <f>IFERROR(__xludf.DUMMYFUNCTION("""COMPUTED_VALUE"""),605.0)</f>
        <v>605</v>
      </c>
      <c r="U19" s="1" t="str">
        <f>IFERROR(__xludf.DUMMYFUNCTION("""COMPUTED_VALUE"""),"Разбирается")</f>
        <v>Разбирается</v>
      </c>
      <c r="V19" s="1" t="str">
        <f>IFERROR(__xludf.DUMMYFUNCTION("""COMPUTED_VALUE"""),"Импликация")</f>
        <v>Импликация</v>
      </c>
      <c r="W19" s="1">
        <f>IFERROR(__xludf.DUMMYFUNCTION("""COMPUTED_VALUE"""),605.0)</f>
        <v>605</v>
      </c>
      <c r="X19" s="1" t="str">
        <f>IFERROR(__xludf.DUMMYFUNCTION("""COMPUTED_VALUE"""),"Проходится")</f>
        <v>Проходится</v>
      </c>
      <c r="Y19" s="1"/>
      <c r="Z19" s="1"/>
      <c r="AA19" s="1"/>
      <c r="AB19" s="1"/>
      <c r="AC19" s="1"/>
      <c r="AD19" s="1"/>
      <c r="AE19" s="1"/>
      <c r="AF19" s="1"/>
      <c r="AG19" s="1"/>
      <c r="AH19" s="1" t="str">
        <f>IFERROR(__xludf.DUMMYFUNCTION("""COMPUTED_VALUE"""),"Объем звукового файла")</f>
        <v>Объем звукового файла</v>
      </c>
      <c r="AI19" s="1">
        <f>IFERROR(__xludf.DUMMYFUNCTION("""COMPUTED_VALUE"""),110.0)</f>
        <v>110</v>
      </c>
      <c r="AJ19" s="1" t="str">
        <f>IFERROR(__xludf.DUMMYFUNCTION("""COMPUTED_VALUE"""),"Проходится")</f>
        <v>Проходится</v>
      </c>
    </row>
    <row r="20">
      <c r="A20" s="1"/>
      <c r="B20" s="1"/>
      <c r="C20" s="1"/>
      <c r="D20" s="1"/>
      <c r="E20" s="1"/>
      <c r="F20" s="1"/>
      <c r="G20" s="1" t="str">
        <f>IFERROR(__xludf.DUMMYFUNCTION("""COMPUTED_VALUE"""),"Алфавит")</f>
        <v>Алфавит</v>
      </c>
      <c r="H20" s="1">
        <f>IFERROR(__xludf.DUMMYFUNCTION("""COMPUTED_VALUE"""),116.0)</f>
        <v>116</v>
      </c>
      <c r="I20" s="1" t="str">
        <f>IFERROR(__xludf.DUMMYFUNCTION("""COMPUTED_VALUE"""),"Разбирается")</f>
        <v>Разбирается</v>
      </c>
      <c r="J20" s="1"/>
      <c r="K20" s="1"/>
      <c r="L20" s="1"/>
      <c r="M20" s="1"/>
      <c r="N20" s="1"/>
      <c r="O20" s="1"/>
      <c r="P20" s="1" t="str">
        <f>IFERROR(__xludf.DUMMYFUNCTION("""COMPUTED_VALUE"""),"Отрезки")</f>
        <v>Отрезки</v>
      </c>
      <c r="Q20" s="1">
        <f>IFERROR(__xludf.DUMMYFUNCTION("""COMPUTED_VALUE"""),625.0)</f>
        <v>625</v>
      </c>
      <c r="R20" s="1" t="str">
        <f>IFERROR(__xludf.DUMMYFUNCTION("""COMPUTED_VALUE"""),"Разбирается")</f>
        <v>Разбирается</v>
      </c>
      <c r="S20" s="1" t="str">
        <f>IFERROR(__xludf.DUMMYFUNCTION("""COMPUTED_VALUE"""),"Эквивалентность")</f>
        <v>Эквивалентность</v>
      </c>
      <c r="T20" s="1">
        <f>IFERROR(__xludf.DUMMYFUNCTION("""COMPUTED_VALUE"""),606.0)</f>
        <v>606</v>
      </c>
      <c r="U20" s="1" t="str">
        <f>IFERROR(__xludf.DUMMYFUNCTION("""COMPUTED_VALUE"""),"Разбирается")</f>
        <v>Разбирается</v>
      </c>
      <c r="V20" s="1" t="str">
        <f>IFERROR(__xludf.DUMMYFUNCTION("""COMPUTED_VALUE"""),"Эквивалентность")</f>
        <v>Эквивалентность</v>
      </c>
      <c r="W20" s="1">
        <f>IFERROR(__xludf.DUMMYFUNCTION("""COMPUTED_VALUE"""),606.0)</f>
        <v>606</v>
      </c>
      <c r="X20" s="1" t="str">
        <f>IFERROR(__xludf.DUMMYFUNCTION("""COMPUTED_VALUE"""),"Проходится")</f>
        <v>Проходится</v>
      </c>
      <c r="Y20" s="1"/>
      <c r="Z20" s="1"/>
      <c r="AA20" s="1"/>
      <c r="AB20" s="1"/>
      <c r="AC20" s="1"/>
      <c r="AD20" s="1"/>
      <c r="AE20" s="1"/>
      <c r="AF20" s="1"/>
      <c r="AG20" s="1"/>
      <c r="AH20" s="1" t="str">
        <f>IFERROR(__xludf.DUMMYFUNCTION("""COMPUTED_VALUE"""),"Алфавит")</f>
        <v>Алфавит</v>
      </c>
      <c r="AI20" s="1">
        <f>IFERROR(__xludf.DUMMYFUNCTION("""COMPUTED_VALUE"""),116.0)</f>
        <v>116</v>
      </c>
      <c r="AJ20" s="1" t="str">
        <f>IFERROR(__xludf.DUMMYFUNCTION("""COMPUTED_VALUE"""),"Проходится")</f>
        <v>Проходится</v>
      </c>
    </row>
    <row r="21">
      <c r="A21" s="1"/>
      <c r="B21" s="1"/>
      <c r="C21" s="1"/>
      <c r="D21" s="1"/>
      <c r="E21" s="1"/>
      <c r="F21" s="1"/>
      <c r="G21" s="1" t="str">
        <f>IFERROR(__xludf.DUMMYFUNCTION("""COMPUTED_VALUE"""),"Мощность алфавита")</f>
        <v>Мощность алфавита</v>
      </c>
      <c r="H21" s="1">
        <f>IFERROR(__xludf.DUMMYFUNCTION("""COMPUTED_VALUE"""),117.0)</f>
        <v>117</v>
      </c>
      <c r="I21" s="1" t="str">
        <f>IFERROR(__xludf.DUMMYFUNCTION("""COMPUTED_VALUE"""),"Разбирается")</f>
        <v>Разбирается</v>
      </c>
      <c r="J21" s="1"/>
      <c r="K21" s="1"/>
      <c r="L21" s="1"/>
      <c r="M21" s="1"/>
      <c r="N21" s="1"/>
      <c r="O21" s="1"/>
      <c r="P21" s="1"/>
      <c r="Q21" s="1"/>
      <c r="R21" s="1"/>
      <c r="S21" s="1" t="str">
        <f>IFERROR(__xludf.DUMMYFUNCTION("""COMPUTED_VALUE"""),"Приоритет логических операций")</f>
        <v>Приоритет логических операций</v>
      </c>
      <c r="T21" s="1">
        <f>IFERROR(__xludf.DUMMYFUNCTION("""COMPUTED_VALUE"""),607.0)</f>
        <v>607</v>
      </c>
      <c r="U21" s="1" t="str">
        <f>IFERROR(__xludf.DUMMYFUNCTION("""COMPUTED_VALUE"""),"Разбирается")</f>
        <v>Разбирается</v>
      </c>
      <c r="V21" s="1" t="str">
        <f>IFERROR(__xludf.DUMMYFUNCTION("""COMPUTED_VALUE"""),"Приоритет логических операций")</f>
        <v>Приоритет логических операций</v>
      </c>
      <c r="W21" s="1">
        <f>IFERROR(__xludf.DUMMYFUNCTION("""COMPUTED_VALUE"""),607.0)</f>
        <v>607</v>
      </c>
      <c r="X21" s="1" t="str">
        <f>IFERROR(__xludf.DUMMYFUNCTION("""COMPUTED_VALUE"""),"Проходится")</f>
        <v>Проходится</v>
      </c>
      <c r="Y21" s="1"/>
      <c r="Z21" s="1"/>
      <c r="AA21" s="1"/>
      <c r="AB21" s="1"/>
      <c r="AC21" s="1"/>
      <c r="AD21" s="1"/>
      <c r="AE21" s="1"/>
      <c r="AF21" s="1"/>
      <c r="AG21" s="1"/>
      <c r="AH21" s="1" t="str">
        <f>IFERROR(__xludf.DUMMYFUNCTION("""COMPUTED_VALUE"""),"Мощность алфавита")</f>
        <v>Мощность алфавита</v>
      </c>
      <c r="AI21" s="1">
        <f>IFERROR(__xludf.DUMMYFUNCTION("""COMPUTED_VALUE"""),117.0)</f>
        <v>117</v>
      </c>
      <c r="AJ21" s="1" t="str">
        <f>IFERROR(__xludf.DUMMYFUNCTION("""COMPUTED_VALUE"""),"Проходится")</f>
        <v>Проходится</v>
      </c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 t="str">
        <f>IFERROR(__xludf.DUMMYFUNCTION("""COMPUTED_VALUE"""),"Закон двойного отрицания")</f>
        <v>Закон двойного отрицания</v>
      </c>
      <c r="T22" s="1">
        <f>IFERROR(__xludf.DUMMYFUNCTION("""COMPUTED_VALUE"""),618.0)</f>
        <v>618</v>
      </c>
      <c r="U22" s="1" t="str">
        <f>IFERROR(__xludf.DUMMYFUNCTION("""COMPUTED_VALUE"""),"Разбирается")</f>
        <v>Разбирается</v>
      </c>
      <c r="V22" s="1" t="str">
        <f>IFERROR(__xludf.DUMMYFUNCTION("""COMPUTED_VALUE"""),"Закон двойного отрицания")</f>
        <v>Закон двойного отрицания</v>
      </c>
      <c r="W22" s="1">
        <f>IFERROR(__xludf.DUMMYFUNCTION("""COMPUTED_VALUE"""),618.0)</f>
        <v>618</v>
      </c>
      <c r="X22" s="1" t="str">
        <f>IFERROR(__xludf.DUMMYFUNCTION("""COMPUTED_VALUE"""),"Проходится")</f>
        <v>Проходится</v>
      </c>
      <c r="Y22" s="1"/>
      <c r="Z22" s="1"/>
      <c r="AA22" s="1"/>
      <c r="AB22" s="1"/>
      <c r="AC22" s="1"/>
      <c r="AD22" s="1"/>
      <c r="AE22" s="1"/>
      <c r="AF22" s="1"/>
      <c r="AG22" s="1"/>
      <c r="AH22" s="1" t="str">
        <f>IFERROR(__xludf.DUMMYFUNCTION("""COMPUTED_VALUE"""),"Путь файла/адрес файла в сети")</f>
        <v>Путь файла/адрес файла в сети</v>
      </c>
      <c r="AI22" s="1">
        <f>IFERROR(__xludf.DUMMYFUNCTION("""COMPUTED_VALUE"""),132.0)</f>
        <v>132</v>
      </c>
      <c r="AJ22" s="1" t="str">
        <f>IFERROR(__xludf.DUMMYFUNCTION("""COMPUTED_VALUE"""),"Проходится")</f>
        <v>Проходится</v>
      </c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 t="str">
        <f>IFERROR(__xludf.DUMMYFUNCTION("""COMPUTED_VALUE"""),"Закон Де Моргана")</f>
        <v>Закон Де Моргана</v>
      </c>
      <c r="T23" s="1">
        <f>IFERROR(__xludf.DUMMYFUNCTION("""COMPUTED_VALUE"""),619.0)</f>
        <v>619</v>
      </c>
      <c r="U23" s="1" t="str">
        <f>IFERROR(__xludf.DUMMYFUNCTION("""COMPUTED_VALUE"""),"Разбирается")</f>
        <v>Разбирается</v>
      </c>
      <c r="V23" s="1" t="str">
        <f>IFERROR(__xludf.DUMMYFUNCTION("""COMPUTED_VALUE"""),"Закон Де Моргана")</f>
        <v>Закон Де Моргана</v>
      </c>
      <c r="W23" s="1">
        <f>IFERROR(__xludf.DUMMYFUNCTION("""COMPUTED_VALUE"""),619.0)</f>
        <v>619</v>
      </c>
      <c r="X23" s="1" t="str">
        <f>IFERROR(__xludf.DUMMYFUNCTION("""COMPUTED_VALUE"""),"Проходится")</f>
        <v>Проходится</v>
      </c>
      <c r="Y23" s="1"/>
      <c r="Z23" s="1"/>
      <c r="AA23" s="1"/>
      <c r="AB23" s="1"/>
      <c r="AC23" s="1"/>
      <c r="AD23" s="1"/>
      <c r="AE23" s="1"/>
      <c r="AF23" s="1"/>
      <c r="AG23" s="1"/>
      <c r="AH23" s="1" t="str">
        <f>IFERROR(__xludf.DUMMYFUNCTION("""COMPUTED_VALUE"""),"Глобальная сеть")</f>
        <v>Глобальная сеть</v>
      </c>
      <c r="AI23" s="1">
        <f>IFERROR(__xludf.DUMMYFUNCTION("""COMPUTED_VALUE"""),144.0)</f>
        <v>144</v>
      </c>
      <c r="AJ23" s="1" t="str">
        <f>IFERROR(__xludf.DUMMYFUNCTION("""COMPUTED_VALUE"""),"Проходится")</f>
        <v>Проходится</v>
      </c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 t="str">
        <f>IFERROR(__xludf.DUMMYFUNCTION("""COMPUTED_VALUE"""),"Законы логики")</f>
        <v>Законы логики</v>
      </c>
      <c r="T24" s="1">
        <f>IFERROR(__xludf.DUMMYFUNCTION("""COMPUTED_VALUE"""),620.0)</f>
        <v>620</v>
      </c>
      <c r="U24" s="1" t="str">
        <f>IFERROR(__xludf.DUMMYFUNCTION("""COMPUTED_VALUE"""),"Разбирается")</f>
        <v>Разбирается</v>
      </c>
      <c r="V24" s="1" t="str">
        <f>IFERROR(__xludf.DUMMYFUNCTION("""COMPUTED_VALUE"""),"Законы логики")</f>
        <v>Законы логики</v>
      </c>
      <c r="W24" s="1">
        <f>IFERROR(__xludf.DUMMYFUNCTION("""COMPUTED_VALUE"""),620.0)</f>
        <v>620</v>
      </c>
      <c r="X24" s="1" t="str">
        <f>IFERROR(__xludf.DUMMYFUNCTION("""COMPUTED_VALUE"""),"Проходится")</f>
        <v>Проходится</v>
      </c>
      <c r="Y24" s="1"/>
      <c r="Z24" s="1"/>
      <c r="AA24" s="1"/>
      <c r="AB24" s="1"/>
      <c r="AC24" s="1"/>
      <c r="AD24" s="1"/>
      <c r="AE24" s="1"/>
      <c r="AF24" s="1"/>
      <c r="AG24" s="1"/>
      <c r="AH24" s="1" t="str">
        <f>IFERROR(__xludf.DUMMYFUNCTION("""COMPUTED_VALUE"""),"Локальная сеть")</f>
        <v>Локальная сеть</v>
      </c>
      <c r="AI24" s="1">
        <f>IFERROR(__xludf.DUMMYFUNCTION("""COMPUTED_VALUE"""),145.0)</f>
        <v>145</v>
      </c>
      <c r="AJ24" s="1" t="str">
        <f>IFERROR(__xludf.DUMMYFUNCTION("""COMPUTED_VALUE"""),"Проходится")</f>
        <v>Проходится</v>
      </c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 t="str">
        <f>IFERROR(__xludf.DUMMYFUNCTION("""COMPUTED_VALUE"""),"Умение выполнять арифметические действия")</f>
        <v>Умение выполнять арифметические действия</v>
      </c>
      <c r="W25" s="1">
        <f>IFERROR(__xludf.DUMMYFUNCTION("""COMPUTED_VALUE"""),1.0)</f>
        <v>1</v>
      </c>
      <c r="X25" s="1" t="str">
        <f>IFERROR(__xludf.DUMMYFUNCTION("""COMPUTED_VALUE"""),"Проходится")</f>
        <v>Проходится</v>
      </c>
      <c r="Y25" s="1"/>
      <c r="Z25" s="1"/>
      <c r="AA25" s="1"/>
      <c r="AB25" s="1"/>
      <c r="AC25" s="1"/>
      <c r="AD25" s="1"/>
      <c r="AE25" s="1"/>
      <c r="AF25" s="1"/>
      <c r="AG25" s="1"/>
      <c r="AH25" s="1" t="str">
        <f>IFERROR(__xludf.DUMMYFUNCTION("""COMPUTED_VALUE"""),"Файл")</f>
        <v>Файл</v>
      </c>
      <c r="AI25" s="1">
        <f>IFERROR(__xludf.DUMMYFUNCTION("""COMPUTED_VALUE"""),133.0)</f>
        <v>133</v>
      </c>
      <c r="AJ25" s="1" t="str">
        <f>IFERROR(__xludf.DUMMYFUNCTION("""COMPUTED_VALUE"""),"Проходится")</f>
        <v>Проходится</v>
      </c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 t="str">
        <f>IFERROR(__xludf.DUMMYFUNCTION("""COMPUTED_VALUE"""),"Сервер")</f>
        <v>Сервер</v>
      </c>
      <c r="AI26" s="1">
        <f>IFERROR(__xludf.DUMMYFUNCTION("""COMPUTED_VALUE"""),134.0)</f>
        <v>134</v>
      </c>
      <c r="AJ26" s="1" t="str">
        <f>IFERROR(__xludf.DUMMYFUNCTION("""COMPUTED_VALUE"""),"Проходится")</f>
        <v>Проходится</v>
      </c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 t="str">
        <f>IFERROR(__xludf.DUMMYFUNCTION("""COMPUTED_VALUE"""),"Адрес IP")</f>
        <v>Адрес IP</v>
      </c>
      <c r="AI27" s="1">
        <f>IFERROR(__xludf.DUMMYFUNCTION("""COMPUTED_VALUE"""),143.0)</f>
        <v>143</v>
      </c>
      <c r="AJ27" s="1" t="str">
        <f>IFERROR(__xludf.DUMMYFUNCTION("""COMPUTED_VALUE"""),"Проходится")</f>
        <v>Проходится</v>
      </c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 t="str">
        <f>IFERROR(__xludf.DUMMYFUNCTION("""COMPUTED_VALUE"""),"Умение построить круги Эйлера")</f>
        <v>Умение построить круги Эйлера</v>
      </c>
      <c r="AI28" s="1">
        <f>IFERROR(__xludf.DUMMYFUNCTION("""COMPUTED_VALUE"""),33.0)</f>
        <v>33</v>
      </c>
      <c r="AJ28" s="1" t="str">
        <f>IFERROR(__xludf.DUMMYFUNCTION("""COMPUTED_VALUE"""),"Проходится")</f>
        <v>Проходится</v>
      </c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 t="str">
        <f>IFERROR(__xludf.DUMMYFUNCTION("""COMPUTED_VALUE"""),"Понимание логических выражений")</f>
        <v>Понимание логических выражений</v>
      </c>
      <c r="AI29" s="1">
        <f>IFERROR(__xludf.DUMMYFUNCTION("""COMPUTED_VALUE"""),39.0)</f>
        <v>39</v>
      </c>
      <c r="AJ29" s="1" t="str">
        <f>IFERROR(__xludf.DUMMYFUNCTION("""COMPUTED_VALUE"""),"Проходится")</f>
        <v>Проходится</v>
      </c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 t="str">
        <f>IFERROR(__xludf.DUMMYFUNCTION("""COMPUTED_VALUE"""),"Умение читать условие задачи")</f>
        <v>Умение читать условие задачи</v>
      </c>
      <c r="AI30" s="1">
        <f>IFERROR(__xludf.DUMMYFUNCTION("""COMPUTED_VALUE"""),45.0)</f>
        <v>45</v>
      </c>
      <c r="AJ30" s="1" t="str">
        <f>IFERROR(__xludf.DUMMYFUNCTION("""COMPUTED_VALUE"""),"Проходится")</f>
        <v>Проходится</v>
      </c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 t="str">
        <f>IFERROR(__xludf.DUMMYFUNCTION("""COMPUTED_VALUE"""),"Анализ данных")</f>
        <v>Анализ данных</v>
      </c>
      <c r="AI31" s="1">
        <f>IFERROR(__xludf.DUMMYFUNCTION("""COMPUTED_VALUE"""),23.0)</f>
        <v>23</v>
      </c>
      <c r="AJ31" s="1" t="str">
        <f>IFERROR(__xludf.DUMMYFUNCTION("""COMPUTED_VALUE"""),"Проходится")</f>
        <v>Проходится</v>
      </c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 t="str">
        <f>IFERROR(__xludf.DUMMYFUNCTION("""COMPUTED_VALUE"""),"Знание основных законов алгебры логики")</f>
        <v>Знание основных законов алгебры логики</v>
      </c>
      <c r="AI32" s="1">
        <f>IFERROR(__xludf.DUMMYFUNCTION("""COMPUTED_VALUE"""),30.0)</f>
        <v>30</v>
      </c>
      <c r="AJ32" s="1" t="str">
        <f>IFERROR(__xludf.DUMMYFUNCTION("""COMPUTED_VALUE"""),"Проходится")</f>
        <v>Проходится</v>
      </c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 t="str">
        <f>IFERROR(__xludf.DUMMYFUNCTION("""COMPUTED_VALUE"""),"Операция И")</f>
        <v>Операция И</v>
      </c>
      <c r="AI33" s="1">
        <f>IFERROR(__xludf.DUMMYFUNCTION("""COMPUTED_VALUE"""),603.0)</f>
        <v>603</v>
      </c>
      <c r="AJ33" s="1" t="str">
        <f>IFERROR(__xludf.DUMMYFUNCTION("""COMPUTED_VALUE"""),"Проходится")</f>
        <v>Проходится</v>
      </c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 t="str">
        <f>IFERROR(__xludf.DUMMYFUNCTION("""COMPUTED_VALUE"""),"Операция ИЛИ")</f>
        <v>Операция ИЛИ</v>
      </c>
      <c r="AI34" s="1">
        <f>IFERROR(__xludf.DUMMYFUNCTION("""COMPUTED_VALUE"""),604.0)</f>
        <v>604</v>
      </c>
      <c r="AJ34" s="1" t="str">
        <f>IFERROR(__xludf.DUMMYFUNCTION("""COMPUTED_VALUE"""),"Проходится")</f>
        <v>Проходится</v>
      </c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 t="str">
        <f>IFERROR(__xludf.DUMMYFUNCTION("""COMPUTED_VALUE"""),"Множества")</f>
        <v>Множества</v>
      </c>
      <c r="AI35" s="1">
        <f>IFERROR(__xludf.DUMMYFUNCTION("""COMPUTED_VALUE"""),621.0)</f>
        <v>621</v>
      </c>
      <c r="AJ35" s="1" t="str">
        <f>IFERROR(__xludf.DUMMYFUNCTION("""COMPUTED_VALUE"""),"Проходится")</f>
        <v>Проходится</v>
      </c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 t="str">
        <f>IFERROR(__xludf.DUMMYFUNCTION("""COMPUTED_VALUE"""),"Пересечение множеств")</f>
        <v>Пересечение множеств</v>
      </c>
      <c r="AI36" s="1">
        <f>IFERROR(__xludf.DUMMYFUNCTION("""COMPUTED_VALUE"""),622.0)</f>
        <v>622</v>
      </c>
      <c r="AJ36" s="1" t="str">
        <f>IFERROR(__xludf.DUMMYFUNCTION("""COMPUTED_VALUE"""),"Проходится")</f>
        <v>Проходится</v>
      </c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 t="str">
        <f>IFERROR(__xludf.DUMMYFUNCTION("""COMPUTED_VALUE"""),"Круги Эйлера")</f>
        <v>Круги Эйлера</v>
      </c>
      <c r="AI37" s="1">
        <f>IFERROR(__xludf.DUMMYFUNCTION("""COMPUTED_VALUE"""),623.0)</f>
        <v>623</v>
      </c>
      <c r="AJ37" s="1" t="str">
        <f>IFERROR(__xludf.DUMMYFUNCTION("""COMPUTED_VALUE"""),"Проходится")</f>
        <v>Проходится</v>
      </c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str">
        <f>IFERROR(__xludf.DUMMYFUNCTION("""COMPUTED_VALUE"""),"Объединение множеств")</f>
        <v>Объединение множеств</v>
      </c>
      <c r="AI38" s="1">
        <f>IFERROR(__xludf.DUMMYFUNCTION("""COMPUTED_VALUE"""),624.0)</f>
        <v>624</v>
      </c>
      <c r="AJ38" s="1" t="str">
        <f>IFERROR(__xludf.DUMMYFUNCTION("""COMPUTED_VALUE"""),"Проходится")</f>
        <v>Проходится</v>
      </c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 t="str">
        <f>IFERROR(__xludf.DUMMYFUNCTION("""COMPUTED_VALUE"""),"Декодирование информации")</f>
        <v>Декодирование информации</v>
      </c>
      <c r="AI39" s="1">
        <f>IFERROR(__xludf.DUMMYFUNCTION("""COMPUTED_VALUE"""),121.0)</f>
        <v>121</v>
      </c>
      <c r="AJ39" s="1" t="str">
        <f>IFERROR(__xludf.DUMMYFUNCTION("""COMPUTED_VALUE"""),"Проходится")</f>
        <v>Проходится</v>
      </c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 t="str">
        <f>IFERROR(__xludf.DUMMYFUNCTION("""COMPUTED_VALUE"""),"Символ")</f>
        <v>Символ</v>
      </c>
      <c r="AI40" s="1">
        <f>IFERROR(__xludf.DUMMYFUNCTION("""COMPUTED_VALUE"""),137.0)</f>
        <v>137</v>
      </c>
      <c r="AJ40" s="1" t="str">
        <f>IFERROR(__xludf.DUMMYFUNCTION("""COMPUTED_VALUE"""),"Проходится")</f>
        <v>Проходится</v>
      </c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 t="str">
        <f>IFERROR(__xludf.DUMMYFUNCTION("""COMPUTED_VALUE"""),"Однозначное декодирование")</f>
        <v>Однозначное декодирование</v>
      </c>
      <c r="AI41" s="1">
        <f>IFERROR(__xludf.DUMMYFUNCTION("""COMPUTED_VALUE"""),138.0)</f>
        <v>138</v>
      </c>
      <c r="AJ41" s="1" t="str">
        <f>IFERROR(__xludf.DUMMYFUNCTION("""COMPUTED_VALUE"""),"Проходится")</f>
        <v>Проходится</v>
      </c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 t="str">
        <f>IFERROR(__xludf.DUMMYFUNCTION("""COMPUTED_VALUE"""),"Посимвольное кодирование")</f>
        <v>Посимвольное кодирование</v>
      </c>
      <c r="AI42" s="1">
        <f>IFERROR(__xludf.DUMMYFUNCTION("""COMPUTED_VALUE"""),141.0)</f>
        <v>141</v>
      </c>
      <c r="AJ42" s="1" t="str">
        <f>IFERROR(__xludf.DUMMYFUNCTION("""COMPUTED_VALUE"""),"Проходится")</f>
        <v>Проходится</v>
      </c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 t="str">
        <f>IFERROR(__xludf.DUMMYFUNCTION("""COMPUTED_VALUE"""),"Равномерный код и неравномерный код")</f>
        <v>Равномерный код и неравномерный код</v>
      </c>
      <c r="AI43" s="1">
        <f>IFERROR(__xludf.DUMMYFUNCTION("""COMPUTED_VALUE"""),142.0)</f>
        <v>142</v>
      </c>
      <c r="AJ43" s="1" t="str">
        <f>IFERROR(__xludf.DUMMYFUNCTION("""COMPUTED_VALUE"""),"Проходится")</f>
        <v>Проходится</v>
      </c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</sheetData>
  <drawing r:id="rId1"/>
</worksheet>
</file>