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activeTab="1" windowHeight="8010" windowWidth="14805" xWindow="0" yWindow="0"/>
  </bookViews>
  <sheets>
    <sheet name="汇总" sheetId="2" r:id="rId4"/>
    <sheet name="tmp" sheetId="3" r:id="rId5"/>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83">
    <font>
      <sz val="11"/>
      <color theme="1"/>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2"/>
      <color rgb="FF000000"/>
      <name val="Microsoft YaHei"/>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1"/>
      <color rgb="FF003366"/>
      <name val="微软雅黑"/>
      <family val="2"/>
    </font>
    <font>
      <b>true</b>
      <sz val="12"/>
      <color rgb="FF000000"/>
      <name val="Microsoft YaHei"/>
      <family val="2"/>
    </font>
    <font>
      <b>true</b>
      <sz val="12"/>
      <color rgb="FF000000"/>
      <name val="Microsoft YaHei"/>
      <family val="2"/>
    </font>
    <font>
      <b>true</b>
      <sz val="12"/>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sz val="11"/>
      <color rgb="FF000000"/>
      <name val="Microsoft YaHei"/>
      <family val="2"/>
    </font>
    <font>
      <b>true</b>
      <sz val="12"/>
      <color rgb="FF000000"/>
      <name val="Microsoft YaHei"/>
      <family val="2"/>
    </font>
  </fonts>
  <fills count="2">
    <fill>
      <patternFill patternType="none">
        <fgColor/>
        <bgColor/>
      </patternFill>
    </fill>
    <fill>
      <patternFill patternType="gray125">
        <fgColor/>
        <bgColor/>
      </patternFill>
    </fill>
  </fills>
  <borders count="5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9">
    <xf numFmtId="0" fontId="0" fillId="0" borderId="0" xfId="0"/>
    <xf numFmtId="0" fontId="1" fillId="0" borderId="1" xfId="0" applyFont="true" applyAlignment="true">
      <alignment horizontal="center" vertical="center"/>
    </xf>
    <xf numFmtId="0" fontId="2" fillId="0" borderId="2" xfId="0" applyFont="true" applyAlignment="true">
      <alignment horizontal="center" vertical="center"/>
    </xf>
    <xf numFmtId="0" fontId="3" fillId="0" borderId="3" xfId="0" applyFont="true" applyAlignment="true">
      <alignment horizontal="center" vertical="center"/>
    </xf>
    <xf numFmtId="0" fontId="4" fillId="0" borderId="4" xfId="0" applyFont="true" applyAlignment="true">
      <alignment horizontal="center" vertical="center"/>
    </xf>
    <xf numFmtId="0" fontId="5" fillId="0" borderId="5" xfId="0" applyFont="true" applyAlignment="true">
      <alignment horizontal="center" vertical="center"/>
    </xf>
    <xf numFmtId="0" fontId="6" fillId="0" borderId="6" xfId="0" applyFont="true" applyAlignment="true">
      <alignment horizontal="center" vertical="center"/>
    </xf>
    <xf numFmtId="0" fontId="0" fillId="0" borderId="7" xfId="0" applyAlignment="true">
      <alignment horizontal="center" vertical="center"/>
    </xf>
    <xf numFmtId="0" fontId="0" fillId="0" borderId="8" xfId="0" applyAlignment="true">
      <alignment vertical="center" wrapText="true"/>
    </xf>
    <xf numFmtId="0" fontId="0" fillId="0" borderId="9" xfId="0" applyAlignment="true">
      <alignment vertical="center" wrapText="true"/>
    </xf>
    <xf numFmtId="0" fontId="0" fillId="0" borderId="10" xfId="0" applyAlignment="true">
      <alignment vertical="center" wrapText="true"/>
    </xf>
    <xf numFmtId="0" fontId="7" fillId="0" borderId="11" xfId="0" applyFont="true" applyAlignment="true">
      <alignment horizontal="center" vertical="center"/>
    </xf>
    <xf numFmtId="0" fontId="8" fillId="0" borderId="12" xfId="0" applyFont="true" applyAlignment="true">
      <alignment horizontal="center" vertical="center"/>
    </xf>
    <xf numFmtId="0" fontId="0" fillId="0" borderId="13" xfId="0" applyAlignment="true">
      <alignment horizontal="center" vertical="center"/>
    </xf>
    <xf numFmtId="0" fontId="0" fillId="0" borderId="14" xfId="0" applyAlignment="true">
      <alignment vertical="center" wrapText="true"/>
    </xf>
    <xf numFmtId="0" fontId="0" fillId="0" borderId="15" xfId="0" applyAlignment="true">
      <alignment vertical="center" wrapText="true"/>
    </xf>
    <xf numFmtId="0" fontId="0" fillId="0" borderId="16" xfId="0" applyAlignment="true">
      <alignment vertical="center" wrapText="true"/>
    </xf>
    <xf numFmtId="0" fontId="9" fillId="0" borderId="17" xfId="0" applyFont="true" applyAlignment="true">
      <alignment horizontal="center" vertical="center"/>
    </xf>
    <xf numFmtId="0" fontId="10" fillId="0" borderId="18" xfId="0" applyFont="true" applyAlignment="true">
      <alignment horizontal="center" vertical="center"/>
    </xf>
    <xf numFmtId="0" fontId="0" fillId="0" borderId="19" xfId="0" applyAlignment="true">
      <alignment horizontal="center" vertical="center"/>
    </xf>
    <xf numFmtId="0" fontId="0" fillId="0" borderId="20" xfId="0" applyAlignment="true">
      <alignment vertical="center" wrapText="true"/>
    </xf>
    <xf numFmtId="0" fontId="0" fillId="0" borderId="21" xfId="0" applyAlignment="true">
      <alignment vertical="center" wrapText="true"/>
    </xf>
    <xf numFmtId="0" fontId="0" fillId="0" borderId="22" xfId="0" applyAlignment="true">
      <alignment vertical="center" wrapText="true"/>
    </xf>
    <xf numFmtId="0" fontId="11" fillId="0" borderId="23" xfId="0" applyFont="true" applyAlignment="true">
      <alignment horizontal="center" vertical="center"/>
    </xf>
    <xf numFmtId="0" fontId="12" fillId="0" borderId="24" xfId="0" applyFont="true" applyAlignment="true">
      <alignment horizontal="center" vertical="center"/>
    </xf>
    <xf numFmtId="0" fontId="0" fillId="0" borderId="25" xfId="0" applyAlignment="true">
      <alignment horizontal="center" vertical="center"/>
    </xf>
    <xf numFmtId="0" fontId="0" fillId="0" borderId="26" xfId="0" applyAlignment="true">
      <alignment vertical="center" wrapText="true"/>
    </xf>
    <xf numFmtId="0" fontId="0" fillId="0" borderId="27" xfId="0" applyAlignment="true">
      <alignment vertical="center" wrapText="true"/>
    </xf>
    <xf numFmtId="0" fontId="0" fillId="0" borderId="28" xfId="0" applyAlignment="true">
      <alignment vertical="center" wrapText="true"/>
    </xf>
    <xf numFmtId="0" fontId="13" fillId="0" borderId="29" xfId="0" applyFont="true" applyAlignment="true">
      <alignment horizontal="center" vertical="center"/>
    </xf>
    <xf numFmtId="0" fontId="14" fillId="0" borderId="30" xfId="0" applyFont="true" applyAlignment="true">
      <alignment horizontal="center" vertical="center"/>
    </xf>
    <xf numFmtId="0" fontId="0" fillId="0" borderId="31" xfId="0" applyAlignment="true">
      <alignment horizontal="center" vertical="center"/>
    </xf>
    <xf numFmtId="0" fontId="0" fillId="0" borderId="32" xfId="0" applyAlignment="true">
      <alignment vertical="center" wrapText="true"/>
    </xf>
    <xf numFmtId="0" fontId="0" fillId="0" borderId="33" xfId="0" applyAlignment="true">
      <alignment vertical="center" wrapText="true"/>
    </xf>
    <xf numFmtId="0" fontId="0" fillId="0" borderId="34" xfId="0" applyAlignment="true">
      <alignment vertical="center" wrapText="true"/>
    </xf>
    <xf numFmtId="0" fontId="15" fillId="0" borderId="35" xfId="0" applyFont="true" applyAlignment="true">
      <alignment horizontal="center" vertical="center"/>
    </xf>
    <xf numFmtId="0" fontId="16" fillId="0" borderId="36" xfId="0" applyFont="true" applyAlignment="true">
      <alignment horizontal="center" vertical="center"/>
    </xf>
    <xf numFmtId="0" fontId="0" fillId="0" borderId="37" xfId="0" applyAlignment="true">
      <alignment horizontal="center" vertical="center"/>
    </xf>
    <xf numFmtId="0" fontId="0" fillId="0" borderId="38" xfId="0" applyAlignment="true">
      <alignment vertical="center" wrapText="true"/>
    </xf>
    <xf numFmtId="0" fontId="0" fillId="0" borderId="39" xfId="0" applyAlignment="true">
      <alignment vertical="center" wrapText="true"/>
    </xf>
    <xf numFmtId="0" fontId="0" fillId="0" borderId="40" xfId="0" applyAlignment="true">
      <alignment vertical="center" wrapText="true"/>
    </xf>
    <xf numFmtId="0" fontId="17" fillId="0" borderId="41" xfId="0" applyFont="true" applyAlignment="true">
      <alignment horizontal="center" vertical="center"/>
    </xf>
    <xf numFmtId="0" fontId="18" fillId="0" borderId="42" xfId="0" applyFont="true" applyAlignment="true">
      <alignment horizontal="center" vertical="center"/>
    </xf>
    <xf numFmtId="0" fontId="0" fillId="0" borderId="43" xfId="0" applyAlignment="true">
      <alignment horizontal="center" vertical="center"/>
    </xf>
    <xf numFmtId="0" fontId="0" fillId="0" borderId="44" xfId="0" applyAlignment="true">
      <alignment vertical="center" wrapText="true"/>
    </xf>
    <xf numFmtId="0" fontId="0" fillId="0" borderId="45" xfId="0" applyAlignment="true">
      <alignment vertical="center" wrapText="true"/>
    </xf>
    <xf numFmtId="0" fontId="0" fillId="0" borderId="46" xfId="0" applyAlignment="true">
      <alignment vertical="center" wrapText="true"/>
    </xf>
    <xf numFmtId="0" fontId="19" fillId="0" borderId="47" xfId="0" applyFont="true" applyAlignment="true">
      <alignment horizontal="center" vertical="center"/>
    </xf>
    <xf numFmtId="0" fontId="20" fillId="0" borderId="48" xfId="0" applyFont="true" applyAlignment="true">
      <alignment horizontal="center" vertical="center"/>
    </xf>
    <xf numFmtId="0" fontId="0" fillId="0" borderId="49" xfId="0" applyAlignment="true">
      <alignment horizontal="center" vertical="center"/>
    </xf>
    <xf numFmtId="0" fontId="0" fillId="0" borderId="50" xfId="0" applyAlignment="true">
      <alignment vertical="center" wrapText="true"/>
    </xf>
    <xf numFmtId="0" fontId="0" fillId="0" borderId="51" xfId="0" applyAlignment="true">
      <alignment vertical="center" wrapText="true"/>
    </xf>
    <xf numFmtId="0" fontId="0" fillId="0" borderId="52" xfId="0" applyAlignment="true">
      <alignment vertical="center" wrapText="true"/>
    </xf>
    <xf numFmtId="0" fontId="21" fillId="0" borderId="53" xfId="0" applyFont="true" applyAlignment="true">
      <alignment horizontal="center" vertical="center"/>
    </xf>
    <xf numFmtId="0" fontId="22" fillId="0" borderId="54" xfId="0" applyFont="true" applyAlignment="true">
      <alignment horizontal="center" vertical="center"/>
    </xf>
    <xf numFmtId="0" fontId="0" fillId="0" borderId="55" xfId="0" applyAlignment="true">
      <alignment horizontal="center" vertical="center"/>
    </xf>
    <xf numFmtId="0" fontId="0" fillId="0" borderId="56" xfId="0" applyAlignment="true">
      <alignment vertical="center" wrapText="true"/>
    </xf>
    <xf numFmtId="0" fontId="0" fillId="0" borderId="57" xfId="0" applyAlignment="true">
      <alignment vertical="center" wrapText="true"/>
    </xf>
    <xf numFmtId="0" fontId="0" fillId="0" borderId="58" xfId="0" applyAlignment="true">
      <alignment vertical="center" wrapText="true"/>
    </xf>
    <xf numFmtId="0" fontId="23" fillId="0" borderId="59" xfId="0" applyFont="true" applyAlignment="true">
      <alignment horizontal="center" vertical="center"/>
    </xf>
    <xf numFmtId="0" fontId="24" fillId="0" borderId="60" xfId="0" applyFont="true" applyAlignment="true">
      <alignment horizontal="center" vertical="center"/>
    </xf>
    <xf numFmtId="0" fontId="0" fillId="0" borderId="61" xfId="0" applyAlignment="true">
      <alignment horizontal="center" vertical="center"/>
    </xf>
    <xf numFmtId="0" fontId="0" fillId="0" borderId="62" xfId="0" applyAlignment="true">
      <alignment vertical="center" wrapText="true"/>
    </xf>
    <xf numFmtId="0" fontId="0" fillId="0" borderId="63" xfId="0" applyAlignment="true">
      <alignment vertical="center" wrapText="true"/>
    </xf>
    <xf numFmtId="0" fontId="0" fillId="0" borderId="64" xfId="0" applyAlignment="true">
      <alignment vertical="center" wrapText="true"/>
    </xf>
    <xf numFmtId="0" fontId="25" fillId="0" borderId="65" xfId="0" applyFont="true" applyAlignment="true">
      <alignment horizontal="center" vertical="center"/>
    </xf>
    <xf numFmtId="0" fontId="26" fillId="0" borderId="66" xfId="0" applyFont="true" applyAlignment="true">
      <alignment horizontal="center" vertical="center"/>
    </xf>
    <xf numFmtId="0" fontId="0" fillId="0" borderId="67" xfId="0" applyAlignment="true">
      <alignment horizontal="center" vertical="center"/>
    </xf>
    <xf numFmtId="0" fontId="0" fillId="0" borderId="68" xfId="0" applyAlignment="true">
      <alignment vertical="center" wrapText="true"/>
    </xf>
    <xf numFmtId="0" fontId="0" fillId="0" borderId="69" xfId="0" applyAlignment="true">
      <alignment vertical="center" wrapText="true"/>
    </xf>
    <xf numFmtId="0" fontId="0" fillId="0" borderId="70" xfId="0" applyAlignment="true">
      <alignment vertical="center" wrapText="true"/>
    </xf>
    <xf numFmtId="0" fontId="27" fillId="0" borderId="71" xfId="0" applyFont="true" applyAlignment="true">
      <alignment horizontal="center" vertical="center"/>
    </xf>
    <xf numFmtId="0" fontId="28" fillId="0" borderId="72" xfId="0" applyFont="true" applyAlignment="true">
      <alignment horizontal="center" vertical="center"/>
    </xf>
    <xf numFmtId="0" fontId="0" fillId="0" borderId="73" xfId="0" applyAlignment="true">
      <alignment horizontal="center" vertical="center"/>
    </xf>
    <xf numFmtId="0" fontId="0" fillId="0" borderId="74" xfId="0" applyAlignment="true">
      <alignment vertical="center" wrapText="true"/>
    </xf>
    <xf numFmtId="0" fontId="0" fillId="0" borderId="75" xfId="0" applyAlignment="true">
      <alignment vertical="center" wrapText="true"/>
    </xf>
    <xf numFmtId="0" fontId="0" fillId="0" borderId="76" xfId="0" applyAlignment="true">
      <alignment vertical="center" wrapText="true"/>
    </xf>
    <xf numFmtId="0" fontId="29" fillId="0" borderId="77" xfId="0" applyFont="true" applyAlignment="true">
      <alignment horizontal="center" vertical="center"/>
    </xf>
    <xf numFmtId="0" fontId="30" fillId="0" borderId="78" xfId="0" applyFont="true" applyAlignment="true">
      <alignment horizontal="center" vertical="center"/>
    </xf>
    <xf numFmtId="0" fontId="0" fillId="0" borderId="79" xfId="0" applyAlignment="true">
      <alignment horizontal="center" vertical="center"/>
    </xf>
    <xf numFmtId="0" fontId="0" fillId="0" borderId="80" xfId="0" applyAlignment="true">
      <alignment vertical="center" wrapText="true"/>
    </xf>
    <xf numFmtId="0" fontId="0" fillId="0" borderId="81" xfId="0" applyAlignment="true">
      <alignment vertical="center" wrapText="true"/>
    </xf>
    <xf numFmtId="0" fontId="0" fillId="0" borderId="82" xfId="0" applyAlignment="true">
      <alignment vertical="center" wrapText="true"/>
    </xf>
    <xf numFmtId="0" fontId="31" fillId="0" borderId="83" xfId="0" applyFont="true" applyAlignment="true">
      <alignment horizontal="center" vertical="center"/>
    </xf>
    <xf numFmtId="0" fontId="32" fillId="0" borderId="84" xfId="0" applyFont="true" applyAlignment="true">
      <alignment horizontal="center" vertical="center"/>
    </xf>
    <xf numFmtId="0" fontId="0" fillId="0" borderId="85" xfId="0" applyAlignment="true">
      <alignment horizontal="center" vertical="center"/>
    </xf>
    <xf numFmtId="0" fontId="0" fillId="0" borderId="86" xfId="0" applyAlignment="true">
      <alignment vertical="center" wrapText="true"/>
    </xf>
    <xf numFmtId="0" fontId="0" fillId="0" borderId="87" xfId="0" applyAlignment="true">
      <alignment vertical="center" wrapText="true"/>
    </xf>
    <xf numFmtId="0" fontId="0" fillId="0" borderId="88" xfId="0" applyAlignment="true">
      <alignment vertical="center" wrapText="true"/>
    </xf>
    <xf numFmtId="0" fontId="33" fillId="0" borderId="89" xfId="0" applyFont="true" applyAlignment="true">
      <alignment horizontal="center" vertical="center"/>
    </xf>
    <xf numFmtId="0" fontId="34" fillId="0" borderId="90" xfId="0" applyFont="true" applyAlignment="true">
      <alignment horizontal="center" vertical="center"/>
    </xf>
    <xf numFmtId="0" fontId="0" fillId="0" borderId="91" xfId="0" applyAlignment="true">
      <alignment horizontal="center" vertical="center"/>
    </xf>
    <xf numFmtId="0" fontId="0" fillId="0" borderId="92" xfId="0" applyAlignment="true">
      <alignment vertical="center" wrapText="true"/>
    </xf>
    <xf numFmtId="0" fontId="0" fillId="0" borderId="93" xfId="0" applyAlignment="true">
      <alignment vertical="center" wrapText="true"/>
    </xf>
    <xf numFmtId="0" fontId="0" fillId="0" borderId="94" xfId="0" applyAlignment="true">
      <alignment vertical="center" wrapText="true"/>
    </xf>
    <xf numFmtId="0" fontId="35" fillId="0" borderId="95" xfId="0" applyFont="true" applyAlignment="true">
      <alignment horizontal="center" vertical="center"/>
    </xf>
    <xf numFmtId="0" fontId="36" fillId="0" borderId="96" xfId="0" applyFont="true" applyAlignment="true">
      <alignment horizontal="center" vertical="center"/>
    </xf>
    <xf numFmtId="0" fontId="0" fillId="0" borderId="97" xfId="0" applyAlignment="true">
      <alignment horizontal="center" vertical="center"/>
    </xf>
    <xf numFmtId="0" fontId="0" fillId="0" borderId="98" xfId="0" applyAlignment="true">
      <alignment vertical="center" wrapText="true"/>
    </xf>
    <xf numFmtId="0" fontId="0" fillId="0" borderId="99" xfId="0" applyAlignment="true">
      <alignment vertical="center" wrapText="true"/>
    </xf>
    <xf numFmtId="0" fontId="0" fillId="0" borderId="100" xfId="0" applyAlignment="true">
      <alignment vertical="center" wrapText="true"/>
    </xf>
    <xf numFmtId="0" fontId="37" fillId="0" borderId="101" xfId="0" applyFont="true" applyAlignment="true">
      <alignment horizontal="center" vertical="center"/>
    </xf>
    <xf numFmtId="0" fontId="38" fillId="0" borderId="102" xfId="0" applyFont="true" applyAlignment="true">
      <alignment horizontal="center" vertical="center"/>
    </xf>
    <xf numFmtId="0" fontId="0" fillId="0" borderId="103" xfId="0" applyAlignment="true">
      <alignment horizontal="center" vertical="center"/>
    </xf>
    <xf numFmtId="0" fontId="0" fillId="0" borderId="104" xfId="0" applyAlignment="true">
      <alignment vertical="center" wrapText="true"/>
    </xf>
    <xf numFmtId="0" fontId="0" fillId="0" borderId="105" xfId="0" applyAlignment="true">
      <alignment vertical="center" wrapText="true"/>
    </xf>
    <xf numFmtId="0" fontId="0" fillId="0" borderId="106" xfId="0" applyAlignment="true">
      <alignment vertical="center" wrapText="true"/>
    </xf>
    <xf numFmtId="0" fontId="39" fillId="0" borderId="107" xfId="0" applyFont="true" applyAlignment="true">
      <alignment horizontal="center" vertical="center"/>
    </xf>
    <xf numFmtId="0" fontId="40" fillId="0" borderId="108" xfId="0" applyFont="true" applyAlignment="true">
      <alignment horizontal="center" vertical="center"/>
    </xf>
    <xf numFmtId="0" fontId="0" fillId="0" borderId="109" xfId="0" applyAlignment="true">
      <alignment horizontal="center" vertical="center"/>
    </xf>
    <xf numFmtId="0" fontId="0" fillId="0" borderId="110" xfId="0" applyAlignment="true">
      <alignment vertical="center" wrapText="true"/>
    </xf>
    <xf numFmtId="0" fontId="0" fillId="0" borderId="111" xfId="0" applyAlignment="true">
      <alignment vertical="center" wrapText="true"/>
    </xf>
    <xf numFmtId="0" fontId="0" fillId="0" borderId="112" xfId="0" applyAlignment="true">
      <alignment vertical="center" wrapText="true"/>
    </xf>
    <xf numFmtId="0" fontId="41" fillId="0" borderId="113" xfId="0" applyFont="true" applyAlignment="true">
      <alignment horizontal="center" vertical="center"/>
    </xf>
    <xf numFmtId="0" fontId="42" fillId="0" borderId="114" xfId="0" applyFont="true" applyAlignment="true">
      <alignment horizontal="center" vertical="center"/>
    </xf>
    <xf numFmtId="0" fontId="0" fillId="0" borderId="115" xfId="0" applyAlignment="true">
      <alignment horizontal="center" vertical="center"/>
    </xf>
    <xf numFmtId="0" fontId="0" fillId="0" borderId="116" xfId="0" applyAlignment="true">
      <alignment vertical="center" wrapText="true"/>
    </xf>
    <xf numFmtId="0" fontId="0" fillId="0" borderId="117" xfId="0" applyAlignment="true">
      <alignment vertical="center" wrapText="true"/>
    </xf>
    <xf numFmtId="0" fontId="0" fillId="0" borderId="118" xfId="0" applyAlignment="true">
      <alignment vertical="center" wrapText="true"/>
    </xf>
    <xf numFmtId="0" fontId="43" fillId="0" borderId="119" xfId="0" applyFont="true" applyAlignment="true">
      <alignment horizontal="center" vertical="center"/>
    </xf>
    <xf numFmtId="0" fontId="44" fillId="0" borderId="120" xfId="0" applyFont="true" applyAlignment="true">
      <alignment horizontal="center" vertical="center"/>
    </xf>
    <xf numFmtId="0" fontId="0" fillId="0" borderId="121" xfId="0" applyAlignment="true">
      <alignment horizontal="center" vertical="center"/>
    </xf>
    <xf numFmtId="0" fontId="0" fillId="0" borderId="122" xfId="0" applyAlignment="true">
      <alignment vertical="center" wrapText="true"/>
    </xf>
    <xf numFmtId="0" fontId="0" fillId="0" borderId="123" xfId="0" applyAlignment="true">
      <alignment vertical="center" wrapText="true"/>
    </xf>
    <xf numFmtId="0" fontId="0" fillId="0" borderId="124" xfId="0" applyAlignment="true">
      <alignment vertical="center" wrapText="true"/>
    </xf>
    <xf numFmtId="0" fontId="45" fillId="0" borderId="125" xfId="0" applyFont="true" applyAlignment="true">
      <alignment horizontal="center" vertical="center"/>
    </xf>
    <xf numFmtId="0" fontId="46" fillId="0" borderId="126" xfId="0" applyFont="true" applyAlignment="true">
      <alignment horizontal="center" vertical="center"/>
    </xf>
    <xf numFmtId="0" fontId="0" fillId="0" borderId="127" xfId="0" applyAlignment="true">
      <alignment horizontal="center" vertical="center"/>
    </xf>
    <xf numFmtId="0" fontId="0" fillId="0" borderId="128" xfId="0" applyAlignment="true">
      <alignment vertical="center" wrapText="true"/>
    </xf>
    <xf numFmtId="0" fontId="0" fillId="0" borderId="129" xfId="0" applyAlignment="true">
      <alignment vertical="center" wrapText="true"/>
    </xf>
    <xf numFmtId="0" fontId="0" fillId="0" borderId="130" xfId="0" applyAlignment="true">
      <alignment vertical="center" wrapText="true"/>
    </xf>
    <xf numFmtId="0" fontId="47" fillId="0" borderId="131" xfId="0" applyFont="true" applyAlignment="true">
      <alignment horizontal="center" vertical="center"/>
    </xf>
    <xf numFmtId="0" fontId="48" fillId="0" borderId="132" xfId="0" applyFont="true" applyAlignment="true">
      <alignment horizontal="center" vertical="center"/>
    </xf>
    <xf numFmtId="0" fontId="0" fillId="0" borderId="133" xfId="0" applyAlignment="true">
      <alignment horizontal="center" vertical="center"/>
    </xf>
    <xf numFmtId="0" fontId="0" fillId="0" borderId="134" xfId="0" applyAlignment="true">
      <alignment vertical="center" wrapText="true"/>
    </xf>
    <xf numFmtId="0" fontId="0" fillId="0" borderId="135" xfId="0" applyAlignment="true">
      <alignment vertical="center" wrapText="true"/>
    </xf>
    <xf numFmtId="0" fontId="0" fillId="0" borderId="136" xfId="0" applyAlignment="true">
      <alignment vertical="center" wrapText="true"/>
    </xf>
    <xf numFmtId="0" fontId="49" fillId="0" borderId="137" xfId="0" applyFont="true" applyAlignment="true">
      <alignment horizontal="center" vertical="center"/>
    </xf>
    <xf numFmtId="0" fontId="50" fillId="0" borderId="138" xfId="0" applyFont="true" applyAlignment="true">
      <alignment horizontal="center" vertical="center"/>
    </xf>
    <xf numFmtId="0" fontId="0" fillId="0" borderId="139" xfId="0" applyAlignment="true">
      <alignment horizontal="center" vertical="center"/>
    </xf>
    <xf numFmtId="0" fontId="0" fillId="0" borderId="140" xfId="0" applyAlignment="true">
      <alignment vertical="center" wrapText="true"/>
    </xf>
    <xf numFmtId="0" fontId="0" fillId="0" borderId="141" xfId="0" applyAlignment="true">
      <alignment vertical="center" wrapText="true"/>
    </xf>
    <xf numFmtId="0" fontId="0" fillId="0" borderId="142" xfId="0" applyAlignment="true">
      <alignment vertical="center" wrapText="true"/>
    </xf>
    <xf numFmtId="0" fontId="51" fillId="0" borderId="143" xfId="0" applyFont="true" applyAlignment="true">
      <alignment horizontal="center" vertical="center"/>
    </xf>
    <xf numFmtId="0" fontId="52" fillId="0" borderId="144" xfId="0" applyFont="true" applyAlignment="true">
      <alignment horizontal="center" vertical="center"/>
    </xf>
    <xf numFmtId="0" fontId="0" fillId="0" borderId="145" xfId="0" applyAlignment="true">
      <alignment horizontal="center" vertical="center"/>
    </xf>
    <xf numFmtId="0" fontId="0" fillId="0" borderId="146" xfId="0" applyAlignment="true">
      <alignment vertical="center" wrapText="true"/>
    </xf>
    <xf numFmtId="0" fontId="0" fillId="0" borderId="147" xfId="0" applyAlignment="true">
      <alignment vertical="center" wrapText="true"/>
    </xf>
    <xf numFmtId="0" fontId="0" fillId="0" borderId="148" xfId="0" applyAlignment="true">
      <alignment vertical="center" wrapText="true"/>
    </xf>
    <xf numFmtId="0" fontId="53" fillId="0" borderId="149" xfId="0" applyFont="true" applyAlignment="true">
      <alignment horizontal="center" vertical="center"/>
    </xf>
    <xf numFmtId="0" fontId="54" fillId="0" borderId="150" xfId="0" applyFont="true" applyAlignment="true">
      <alignment horizontal="center" vertical="center"/>
    </xf>
    <xf numFmtId="0" fontId="0" fillId="0" borderId="151" xfId="0" applyAlignment="true">
      <alignment horizontal="center" vertical="center"/>
    </xf>
    <xf numFmtId="0" fontId="0" fillId="0" borderId="152" xfId="0" applyAlignment="true">
      <alignment vertical="center" wrapText="true"/>
    </xf>
    <xf numFmtId="0" fontId="0" fillId="0" borderId="153" xfId="0" applyAlignment="true">
      <alignment vertical="center" wrapText="true"/>
    </xf>
    <xf numFmtId="0" fontId="0" fillId="0" borderId="154" xfId="0" applyAlignment="true">
      <alignment vertical="center" wrapText="true"/>
    </xf>
    <xf numFmtId="0" fontId="55" fillId="0" borderId="155" xfId="0" applyFont="true" applyAlignment="true">
      <alignment horizontal="center" vertical="center"/>
    </xf>
    <xf numFmtId="0" fontId="56" fillId="0" borderId="156" xfId="0" applyFont="true" applyAlignment="true">
      <alignment horizontal="center" vertical="center"/>
    </xf>
    <xf numFmtId="0" fontId="0" fillId="0" borderId="157" xfId="0" applyAlignment="true">
      <alignment horizontal="center" vertical="center"/>
    </xf>
    <xf numFmtId="0" fontId="0" fillId="0" borderId="158" xfId="0" applyAlignment="true">
      <alignment vertical="center" wrapText="true"/>
    </xf>
    <xf numFmtId="0" fontId="0" fillId="0" borderId="159" xfId="0" applyAlignment="true">
      <alignment vertical="center" wrapText="true"/>
    </xf>
    <xf numFmtId="0" fontId="0" fillId="0" borderId="160" xfId="0" applyAlignment="true">
      <alignment vertical="center" wrapText="true"/>
    </xf>
    <xf numFmtId="0" fontId="57" fillId="0" borderId="161" xfId="0" applyFont="true" applyAlignment="true">
      <alignment horizontal="center" vertical="center"/>
    </xf>
    <xf numFmtId="0" fontId="58" fillId="0" borderId="162" xfId="0" applyFont="true" applyAlignment="true">
      <alignment horizontal="center" vertical="center"/>
    </xf>
    <xf numFmtId="0" fontId="0" fillId="0" borderId="163" xfId="0" applyAlignment="true">
      <alignment horizontal="center" vertical="center"/>
    </xf>
    <xf numFmtId="0" fontId="0" fillId="0" borderId="164" xfId="0" applyAlignment="true">
      <alignment vertical="center" wrapText="true"/>
    </xf>
    <xf numFmtId="0" fontId="0" fillId="0" borderId="165" xfId="0" applyAlignment="true">
      <alignment vertical="center" wrapText="true"/>
    </xf>
    <xf numFmtId="0" fontId="0" fillId="0" borderId="166" xfId="0" applyAlignment="true">
      <alignment vertical="center" wrapText="true"/>
    </xf>
    <xf numFmtId="0" fontId="59" fillId="0" borderId="167" xfId="0" applyFont="true" applyAlignment="true">
      <alignment horizontal="center" vertical="center"/>
    </xf>
    <xf numFmtId="0" fontId="60" fillId="0" borderId="168" xfId="0" applyFont="true" applyAlignment="true">
      <alignment horizontal="center" vertical="center"/>
    </xf>
    <xf numFmtId="0" fontId="0" fillId="0" borderId="169" xfId="0" applyAlignment="true">
      <alignment horizontal="center" vertical="center"/>
    </xf>
    <xf numFmtId="0" fontId="0" fillId="0" borderId="170" xfId="0" applyAlignment="true">
      <alignment vertical="center" wrapText="true"/>
    </xf>
    <xf numFmtId="0" fontId="0" fillId="0" borderId="171" xfId="0" applyAlignment="true">
      <alignment vertical="center" wrapText="true"/>
    </xf>
    <xf numFmtId="0" fontId="0" fillId="0" borderId="172" xfId="0" applyAlignment="true">
      <alignment vertical="center" wrapText="true"/>
    </xf>
    <xf numFmtId="0" fontId="61" fillId="0" borderId="173" xfId="0" applyFont="true" applyAlignment="true">
      <alignment horizontal="center" vertical="center"/>
    </xf>
    <xf numFmtId="0" fontId="62" fillId="0" borderId="174" xfId="0" applyFont="true" applyAlignment="true">
      <alignment horizontal="center" vertical="center"/>
    </xf>
    <xf numFmtId="0" fontId="0" fillId="0" borderId="175" xfId="0" applyAlignment="true">
      <alignment horizontal="center" vertical="center"/>
    </xf>
    <xf numFmtId="0" fontId="0" fillId="0" borderId="176" xfId="0" applyAlignment="true">
      <alignment vertical="center" wrapText="true"/>
    </xf>
    <xf numFmtId="0" fontId="0" fillId="0" borderId="177" xfId="0" applyAlignment="true">
      <alignment vertical="center" wrapText="true"/>
    </xf>
    <xf numFmtId="0" fontId="0" fillId="0" borderId="178" xfId="0" applyAlignment="true">
      <alignment vertical="center" wrapText="true"/>
    </xf>
    <xf numFmtId="0" fontId="63" fillId="0" borderId="179" xfId="0" applyFont="true" applyAlignment="true">
      <alignment horizontal="center" vertical="center"/>
    </xf>
    <xf numFmtId="0" fontId="64" fillId="0" borderId="180" xfId="0" applyFont="true" applyAlignment="true">
      <alignment horizontal="center" vertical="center"/>
    </xf>
    <xf numFmtId="0" fontId="0" fillId="0" borderId="181" xfId="0" applyAlignment="true">
      <alignment horizontal="center" vertical="center"/>
    </xf>
    <xf numFmtId="0" fontId="0" fillId="0" borderId="182" xfId="0" applyAlignment="true">
      <alignment vertical="center" wrapText="true"/>
    </xf>
    <xf numFmtId="0" fontId="0" fillId="0" borderId="183" xfId="0" applyAlignment="true">
      <alignment vertical="center" wrapText="true"/>
    </xf>
    <xf numFmtId="0" fontId="0" fillId="0" borderId="184" xfId="0" applyAlignment="true">
      <alignment vertical="center" wrapText="true"/>
    </xf>
    <xf numFmtId="0" fontId="65" fillId="0" borderId="185" xfId="0" applyFont="true" applyAlignment="true">
      <alignment horizontal="center" vertical="center"/>
    </xf>
    <xf numFmtId="0" fontId="66" fillId="0" borderId="186" xfId="0" applyFont="true" applyAlignment="true">
      <alignment horizontal="center" vertical="center"/>
    </xf>
    <xf numFmtId="0" fontId="0" fillId="0" borderId="187" xfId="0" applyAlignment="true">
      <alignment horizontal="center" vertical="center"/>
    </xf>
    <xf numFmtId="0" fontId="0" fillId="0" borderId="188" xfId="0" applyAlignment="true">
      <alignment vertical="center" wrapText="true"/>
    </xf>
    <xf numFmtId="0" fontId="0" fillId="0" borderId="189" xfId="0" applyAlignment="true">
      <alignment vertical="center" wrapText="true"/>
    </xf>
    <xf numFmtId="0" fontId="0" fillId="0" borderId="190" xfId="0" applyAlignment="true">
      <alignment vertical="center" wrapText="true"/>
    </xf>
    <xf numFmtId="0" fontId="67" fillId="0" borderId="191" xfId="0" applyFont="true" applyAlignment="true">
      <alignment horizontal="center" vertical="center"/>
    </xf>
    <xf numFmtId="0" fontId="68" fillId="0" borderId="192" xfId="0" applyFont="true" applyAlignment="true">
      <alignment horizontal="center" vertical="center"/>
    </xf>
    <xf numFmtId="0" fontId="69" fillId="0" borderId="193" xfId="0" applyFont="true" applyAlignment="true">
      <alignment horizontal="center" vertical="center"/>
    </xf>
    <xf numFmtId="0" fontId="0" fillId="0" borderId="194" xfId="0" applyAlignment="true">
      <alignment vertical="center" wrapText="true"/>
    </xf>
    <xf numFmtId="0" fontId="0" fillId="0" borderId="195" xfId="0" applyAlignment="true">
      <alignment vertical="center" wrapText="true"/>
    </xf>
    <xf numFmtId="0" fontId="0" fillId="0" borderId="196" xfId="0" applyAlignment="true">
      <alignment vertical="center" wrapText="true"/>
    </xf>
    <xf numFmtId="0" fontId="70" fillId="0" borderId="197" xfId="0" applyFont="true" applyAlignment="true">
      <alignment horizontal="center" vertical="center"/>
    </xf>
    <xf numFmtId="0" fontId="71" fillId="0" borderId="198" xfId="0" applyFont="true" applyAlignment="true">
      <alignment horizontal="center" vertical="center"/>
    </xf>
    <xf numFmtId="0" fontId="72" fillId="0" borderId="199" xfId="0" applyFont="true" applyAlignment="true">
      <alignment horizontal="center" vertical="center"/>
    </xf>
    <xf numFmtId="0" fontId="73" fillId="0" borderId="200" xfId="0" applyFont="true" applyAlignment="true">
      <alignment horizontal="center" vertical="center"/>
    </xf>
    <xf numFmtId="0" fontId="74" fillId="0" borderId="201" xfId="0" applyFont="true" applyAlignment="true">
      <alignment horizontal="center" vertical="center"/>
    </xf>
    <xf numFmtId="0" fontId="75" fillId="0" borderId="202" xfId="0" applyFont="true" applyAlignment="true">
      <alignment horizontal="center" vertical="center"/>
    </xf>
    <xf numFmtId="0" fontId="76" fillId="0" borderId="203" xfId="0" applyFont="true" applyAlignment="true">
      <alignment horizontal="center" vertical="center"/>
    </xf>
    <xf numFmtId="0" fontId="77" fillId="0" borderId="204" xfId="0" applyFont="true" applyAlignment="true">
      <alignment horizontal="center" vertical="center"/>
    </xf>
    <xf numFmtId="0" fontId="78" fillId="0" borderId="205" xfId="0" applyFont="true" applyAlignment="true">
      <alignment horizontal="center" vertical="center"/>
    </xf>
    <xf numFmtId="0" fontId="79" fillId="0" borderId="206" xfId="0" applyFont="true" applyAlignment="true">
      <alignment horizontal="center" vertical="center"/>
    </xf>
    <xf numFmtId="0" fontId="80" fillId="0" borderId="207" xfId="0" applyFont="true" applyAlignment="true">
      <alignment horizontal="center" vertical="center"/>
    </xf>
    <xf numFmtId="0" fontId="81" fillId="0" borderId="208" xfId="0" applyFont="true" applyAlignment="true">
      <alignment horizontal="center" vertical="center"/>
    </xf>
    <xf numFmtId="0" fontId="0" fillId="0" borderId="209" xfId="0" applyAlignment="true">
      <alignment horizontal="center" vertical="center"/>
    </xf>
    <xf numFmtId="0" fontId="0" fillId="0" borderId="210" xfId="0" applyAlignment="true">
      <alignment horizontal="center" vertical="center"/>
    </xf>
    <xf numFmtId="0" fontId="0" fillId="0" borderId="211" xfId="0" applyAlignment="true">
      <alignment horizontal="center" vertical="center"/>
    </xf>
    <xf numFmtId="0" fontId="0" fillId="0" borderId="212" xfId="0" applyAlignment="true">
      <alignment horizontal="center" vertical="center"/>
    </xf>
    <xf numFmtId="0" fontId="0" fillId="0" borderId="213" xfId="0" applyAlignment="true">
      <alignment horizontal="center" vertical="center"/>
    </xf>
    <xf numFmtId="0" fontId="0" fillId="0" borderId="214" xfId="0" applyAlignment="true">
      <alignment horizontal="center" vertical="center"/>
    </xf>
    <xf numFmtId="0" fontId="0" fillId="0" borderId="215" xfId="0" applyAlignment="true">
      <alignment horizontal="center" vertical="center"/>
    </xf>
    <xf numFmtId="0" fontId="0" fillId="0" borderId="216" xfId="0" applyAlignment="true">
      <alignment horizontal="center" vertical="center"/>
    </xf>
    <xf numFmtId="0" fontId="0" fillId="0" borderId="217" xfId="0" applyAlignment="true">
      <alignment horizontal="center" vertical="center"/>
    </xf>
    <xf numFmtId="0" fontId="0" fillId="0" borderId="218" xfId="0" applyAlignment="true">
      <alignment horizontal="center" vertical="center"/>
    </xf>
    <xf numFmtId="0" fontId="0" fillId="0" borderId="219" xfId="0" applyAlignment="true">
      <alignment horizontal="center" vertical="center"/>
    </xf>
    <xf numFmtId="0" fontId="0" fillId="0" borderId="220" xfId="0" applyAlignment="true">
      <alignment horizontal="center" vertical="center"/>
    </xf>
    <xf numFmtId="0" fontId="0" fillId="0" borderId="221" xfId="0" applyAlignment="true">
      <alignment horizontal="center" vertical="center"/>
    </xf>
    <xf numFmtId="0" fontId="0" fillId="0" borderId="222" xfId="0" applyAlignment="true">
      <alignment horizontal="center" vertical="center"/>
    </xf>
    <xf numFmtId="0" fontId="0" fillId="0" borderId="223" xfId="0" applyAlignment="true">
      <alignment horizontal="center" vertical="center"/>
    </xf>
    <xf numFmtId="0" fontId="0" fillId="0" borderId="224" xfId="0" applyAlignment="true">
      <alignment horizontal="center" vertical="center"/>
    </xf>
    <xf numFmtId="0" fontId="0" fillId="0" borderId="225" xfId="0" applyAlignment="true">
      <alignment horizontal="center" vertical="center"/>
    </xf>
    <xf numFmtId="0" fontId="0" fillId="0" borderId="226" xfId="0" applyAlignment="true">
      <alignment horizontal="center" vertical="center"/>
    </xf>
    <xf numFmtId="0" fontId="0" fillId="0" borderId="227" xfId="0" applyAlignment="true">
      <alignment horizontal="center" vertical="center"/>
    </xf>
    <xf numFmtId="0" fontId="0" fillId="0" borderId="228" xfId="0" applyAlignment="true">
      <alignment horizontal="center" vertical="center"/>
    </xf>
    <xf numFmtId="0" fontId="0" fillId="0" borderId="229" xfId="0" applyAlignment="true">
      <alignment horizontal="center" vertical="center"/>
    </xf>
    <xf numFmtId="0" fontId="0" fillId="0" borderId="230" xfId="0" applyAlignment="true">
      <alignment horizontal="center" vertical="center"/>
    </xf>
    <xf numFmtId="0" fontId="0" fillId="0" borderId="231" xfId="0" applyAlignment="true">
      <alignment horizontal="center" vertical="center"/>
    </xf>
    <xf numFmtId="0" fontId="0" fillId="0" borderId="232" xfId="0" applyAlignment="true">
      <alignment horizontal="center" vertical="center"/>
    </xf>
    <xf numFmtId="0" fontId="0" fillId="0" borderId="233" xfId="0" applyAlignment="true">
      <alignment horizontal="center" vertical="center"/>
    </xf>
    <xf numFmtId="0" fontId="0" fillId="0" borderId="234" xfId="0" applyAlignment="true">
      <alignment horizontal="center" vertical="center"/>
    </xf>
    <xf numFmtId="0" fontId="0" fillId="0" borderId="235" xfId="0" applyAlignment="true">
      <alignment horizontal="center" vertical="center"/>
    </xf>
    <xf numFmtId="0" fontId="0" fillId="0" borderId="236" xfId="0" applyAlignment="true">
      <alignment horizontal="center" vertical="center"/>
    </xf>
    <xf numFmtId="0" fontId="0" fillId="0" borderId="237" xfId="0" applyAlignment="true">
      <alignment horizontal="center" vertical="center"/>
    </xf>
    <xf numFmtId="0" fontId="0" fillId="0" borderId="238" xfId="0" applyAlignment="true">
      <alignment horizontal="center" vertical="center"/>
    </xf>
    <xf numFmtId="0" fontId="0" fillId="0" borderId="239" xfId="0" applyAlignment="true">
      <alignment horizontal="center" vertical="center"/>
    </xf>
    <xf numFmtId="0" fontId="0" fillId="0" borderId="240" xfId="0" applyAlignment="true">
      <alignment horizontal="center" vertical="center"/>
    </xf>
    <xf numFmtId="0" fontId="0" fillId="0" borderId="241" xfId="0" applyAlignment="true">
      <alignment horizontal="center" vertical="center"/>
    </xf>
    <xf numFmtId="0" fontId="0" fillId="0" borderId="242" xfId="0" applyAlignment="true">
      <alignment horizontal="center" vertical="center"/>
    </xf>
    <xf numFmtId="0" fontId="0" fillId="0" borderId="243" xfId="0" applyAlignment="true">
      <alignment horizontal="center" vertical="center"/>
    </xf>
    <xf numFmtId="0" fontId="0" fillId="0" borderId="244" xfId="0" applyAlignment="true">
      <alignment horizontal="center" vertical="center"/>
    </xf>
    <xf numFmtId="0" fontId="0" fillId="0" borderId="245" xfId="0" applyAlignment="true">
      <alignment horizontal="center" vertical="center"/>
    </xf>
    <xf numFmtId="0" fontId="0" fillId="0" borderId="246" xfId="0" applyAlignment="true">
      <alignment horizontal="center" vertical="center"/>
    </xf>
    <xf numFmtId="0" fontId="0" fillId="0" borderId="247" xfId="0" applyAlignment="true">
      <alignment horizontal="center" vertical="center"/>
    </xf>
    <xf numFmtId="0" fontId="0" fillId="0" borderId="248" xfId="0" applyAlignment="true">
      <alignment horizontal="center" vertical="center"/>
    </xf>
    <xf numFmtId="0" fontId="0" fillId="0" borderId="249" xfId="0" applyAlignment="true">
      <alignment horizontal="center" vertical="center"/>
    </xf>
    <xf numFmtId="0" fontId="0" fillId="0" borderId="250" xfId="0" applyAlignment="true">
      <alignment horizontal="center" vertical="center"/>
    </xf>
    <xf numFmtId="0" fontId="0" fillId="0" borderId="251" xfId="0" applyAlignment="true">
      <alignment horizontal="center" vertical="center"/>
    </xf>
    <xf numFmtId="0" fontId="0" fillId="0" borderId="252" xfId="0" applyAlignment="true">
      <alignment horizontal="center" vertical="center"/>
    </xf>
    <xf numFmtId="0" fontId="0" fillId="0" borderId="253" xfId="0" applyAlignment="true">
      <alignment horizontal="center" vertical="center"/>
    </xf>
    <xf numFmtId="0" fontId="0" fillId="0" borderId="254" xfId="0" applyAlignment="true">
      <alignment horizontal="center" vertical="center"/>
    </xf>
    <xf numFmtId="0" fontId="0" fillId="0" borderId="255" xfId="0" applyAlignment="true">
      <alignment horizontal="center" vertical="center"/>
    </xf>
    <xf numFmtId="0" fontId="0" fillId="0" borderId="256" xfId="0" applyAlignment="true">
      <alignment horizontal="center" vertical="center"/>
    </xf>
    <xf numFmtId="0" fontId="0" fillId="0" borderId="257" xfId="0" applyAlignment="true">
      <alignment horizontal="center" vertical="center"/>
    </xf>
    <xf numFmtId="0" fontId="0" fillId="0" borderId="258" xfId="0" applyAlignment="true">
      <alignment horizontal="center" vertical="center"/>
    </xf>
    <xf numFmtId="0" fontId="0" fillId="0" borderId="259" xfId="0" applyAlignment="true">
      <alignment horizontal="center" vertical="center"/>
    </xf>
    <xf numFmtId="0" fontId="0" fillId="0" borderId="260" xfId="0" applyAlignment="true">
      <alignment horizontal="center" vertical="center"/>
    </xf>
    <xf numFmtId="0" fontId="0" fillId="0" borderId="261" xfId="0" applyAlignment="true">
      <alignment horizontal="center" vertical="center"/>
    </xf>
    <xf numFmtId="0" fontId="0" fillId="0" borderId="262" xfId="0" applyAlignment="true">
      <alignment horizontal="center" vertical="center"/>
    </xf>
    <xf numFmtId="0" fontId="0" fillId="0" borderId="263" xfId="0" applyAlignment="true">
      <alignment horizontal="center" vertical="center"/>
    </xf>
    <xf numFmtId="0" fontId="0" fillId="0" borderId="264" xfId="0" applyAlignment="true">
      <alignment horizontal="center" vertical="center"/>
    </xf>
    <xf numFmtId="0" fontId="0" fillId="0" borderId="265" xfId="0" applyAlignment="true">
      <alignment horizontal="center" vertical="center"/>
    </xf>
    <xf numFmtId="0" fontId="0" fillId="0" borderId="266" xfId="0" applyAlignment="true">
      <alignment horizontal="center" vertical="center"/>
    </xf>
    <xf numFmtId="0" fontId="0" fillId="0" borderId="267" xfId="0" applyAlignment="true">
      <alignment horizontal="center" vertical="center"/>
    </xf>
    <xf numFmtId="0" fontId="0" fillId="0" borderId="268" xfId="0" applyAlignment="true">
      <alignment horizontal="center" vertical="center"/>
    </xf>
    <xf numFmtId="0" fontId="0" fillId="0" borderId="269" xfId="0" applyAlignment="true">
      <alignment horizontal="center" vertical="center"/>
    </xf>
    <xf numFmtId="0" fontId="0" fillId="0" borderId="270" xfId="0" applyAlignment="true">
      <alignment horizontal="center" vertical="center"/>
    </xf>
    <xf numFmtId="0" fontId="0" fillId="0" borderId="271" xfId="0" applyAlignment="true">
      <alignment horizontal="center" vertical="center"/>
    </xf>
    <xf numFmtId="0" fontId="0" fillId="0" borderId="272" xfId="0" applyAlignment="true">
      <alignment horizontal="center" vertical="center"/>
    </xf>
    <xf numFmtId="0" fontId="0" fillId="0" borderId="273" xfId="0" applyAlignment="true">
      <alignment horizontal="center" vertical="center"/>
    </xf>
    <xf numFmtId="0" fontId="0" fillId="0" borderId="274" xfId="0" applyAlignment="true">
      <alignment horizontal="center" vertical="center"/>
    </xf>
    <xf numFmtId="0" fontId="0" fillId="0" borderId="275" xfId="0" applyAlignment="true">
      <alignment horizontal="center" vertical="center"/>
    </xf>
    <xf numFmtId="0" fontId="0" fillId="0" borderId="276" xfId="0" applyAlignment="true">
      <alignment horizontal="center" vertical="center"/>
    </xf>
    <xf numFmtId="0" fontId="0" fillId="0" borderId="277" xfId="0" applyAlignment="true">
      <alignment horizontal="center" vertical="center"/>
    </xf>
    <xf numFmtId="0" fontId="0" fillId="0" borderId="278" xfId="0" applyAlignment="true">
      <alignment horizontal="center" vertical="center"/>
    </xf>
    <xf numFmtId="0" fontId="0" fillId="0" borderId="279" xfId="0" applyAlignment="true">
      <alignment horizontal="center" vertical="center"/>
    </xf>
    <xf numFmtId="0" fontId="0" fillId="0" borderId="280" xfId="0" applyAlignment="true">
      <alignment horizontal="center" vertical="center"/>
    </xf>
    <xf numFmtId="0" fontId="0" fillId="0" borderId="281" xfId="0" applyAlignment="true">
      <alignment horizontal="center" vertical="center"/>
    </xf>
    <xf numFmtId="0" fontId="0" fillId="0" borderId="282" xfId="0" applyAlignment="true">
      <alignment horizontal="center" vertical="center"/>
    </xf>
    <xf numFmtId="0" fontId="0" fillId="0" borderId="283" xfId="0" applyAlignment="true">
      <alignment horizontal="center" vertical="center"/>
    </xf>
    <xf numFmtId="0" fontId="0" fillId="0" borderId="284" xfId="0" applyAlignment="true">
      <alignment horizontal="center" vertical="center"/>
    </xf>
    <xf numFmtId="0" fontId="0" fillId="0" borderId="285" xfId="0" applyAlignment="true">
      <alignment horizontal="center" vertical="center"/>
    </xf>
    <xf numFmtId="0" fontId="0" fillId="0" borderId="286" xfId="0" applyAlignment="true">
      <alignment horizontal="center" vertical="center"/>
    </xf>
    <xf numFmtId="0" fontId="0" fillId="0" borderId="287" xfId="0" applyAlignment="true">
      <alignment horizontal="center" vertical="center"/>
    </xf>
    <xf numFmtId="0" fontId="0" fillId="0" borderId="288" xfId="0" applyAlignment="true">
      <alignment horizontal="center" vertical="center"/>
    </xf>
    <xf numFmtId="0" fontId="0" fillId="0" borderId="289" xfId="0" applyAlignment="true">
      <alignment horizontal="center" vertical="center"/>
    </xf>
    <xf numFmtId="0" fontId="0" fillId="0" borderId="290" xfId="0" applyAlignment="true">
      <alignment horizontal="center" vertical="center"/>
    </xf>
    <xf numFmtId="0" fontId="0" fillId="0" borderId="291" xfId="0" applyAlignment="true">
      <alignment horizontal="center" vertical="center"/>
    </xf>
    <xf numFmtId="0" fontId="0" fillId="0" borderId="292" xfId="0" applyAlignment="true">
      <alignment horizontal="center" vertical="center"/>
    </xf>
    <xf numFmtId="0" fontId="0" fillId="0" borderId="293" xfId="0" applyAlignment="true">
      <alignment horizontal="center" vertical="center"/>
    </xf>
    <xf numFmtId="0" fontId="0" fillId="0" borderId="294" xfId="0" applyAlignment="true">
      <alignment horizontal="center" vertical="center"/>
    </xf>
    <xf numFmtId="0" fontId="0" fillId="0" borderId="295" xfId="0" applyAlignment="true">
      <alignment horizontal="center" vertical="center"/>
    </xf>
    <xf numFmtId="0" fontId="0" fillId="0" borderId="296" xfId="0" applyAlignment="true">
      <alignment horizontal="center" vertical="center"/>
    </xf>
    <xf numFmtId="0" fontId="0" fillId="0" borderId="297" xfId="0" applyAlignment="true">
      <alignment horizontal="center" vertical="center"/>
    </xf>
    <xf numFmtId="0" fontId="0" fillId="0" borderId="298" xfId="0" applyAlignment="true">
      <alignment horizontal="center" vertical="center"/>
    </xf>
    <xf numFmtId="0" fontId="0" fillId="0" borderId="299" xfId="0" applyAlignment="true">
      <alignment horizontal="center" vertical="center"/>
    </xf>
    <xf numFmtId="0" fontId="0" fillId="0" borderId="300" xfId="0" applyAlignment="true">
      <alignment horizontal="center" vertical="center"/>
    </xf>
    <xf numFmtId="0" fontId="0" fillId="0" borderId="301" xfId="0" applyAlignment="true">
      <alignment horizontal="center" vertical="center"/>
    </xf>
    <xf numFmtId="0" fontId="0" fillId="0" borderId="302" xfId="0" applyAlignment="true">
      <alignment horizontal="center" vertical="center"/>
    </xf>
    <xf numFmtId="0" fontId="0" fillId="0" borderId="303" xfId="0" applyAlignment="true">
      <alignment horizontal="center" vertical="center"/>
    </xf>
    <xf numFmtId="0" fontId="0" fillId="0" borderId="304" xfId="0" applyAlignment="true">
      <alignment horizontal="center" vertical="center"/>
    </xf>
    <xf numFmtId="0" fontId="0" fillId="0" borderId="305" xfId="0" applyAlignment="true">
      <alignment horizontal="center" vertical="center"/>
    </xf>
    <xf numFmtId="0" fontId="0" fillId="0" borderId="306" xfId="0" applyAlignment="true">
      <alignment horizontal="center" vertical="center"/>
    </xf>
    <xf numFmtId="0" fontId="0" fillId="0" borderId="307" xfId="0" applyAlignment="true">
      <alignment horizontal="center" vertical="center"/>
    </xf>
    <xf numFmtId="0" fontId="0" fillId="0" borderId="308" xfId="0" applyAlignment="true">
      <alignment horizontal="center" vertical="center"/>
    </xf>
    <xf numFmtId="0" fontId="0" fillId="0" borderId="309" xfId="0" applyAlignment="true">
      <alignment horizontal="center" vertical="center"/>
    </xf>
    <xf numFmtId="0" fontId="0" fillId="0" borderId="310" xfId="0" applyAlignment="true">
      <alignment horizontal="center" vertical="center"/>
    </xf>
    <xf numFmtId="0" fontId="0" fillId="0" borderId="311" xfId="0" applyAlignment="true">
      <alignment horizontal="center" vertical="center"/>
    </xf>
    <xf numFmtId="0" fontId="0" fillId="0" borderId="312" xfId="0" applyAlignment="true">
      <alignment horizontal="center" vertical="center"/>
    </xf>
    <xf numFmtId="0" fontId="0" fillId="0" borderId="313" xfId="0" applyAlignment="true">
      <alignment horizontal="center" vertical="center"/>
    </xf>
    <xf numFmtId="0" fontId="0" fillId="0" borderId="314" xfId="0" applyAlignment="true">
      <alignment horizontal="center" vertical="center"/>
    </xf>
    <xf numFmtId="0" fontId="0" fillId="0" borderId="315" xfId="0" applyAlignment="true">
      <alignment horizontal="center" vertical="center"/>
    </xf>
    <xf numFmtId="0" fontId="0" fillId="0" borderId="316" xfId="0" applyAlignment="true">
      <alignment horizontal="center" vertical="center"/>
    </xf>
    <xf numFmtId="0" fontId="0" fillId="0" borderId="317" xfId="0" applyAlignment="true">
      <alignment horizontal="center" vertical="center"/>
    </xf>
    <xf numFmtId="0" fontId="0" fillId="0" borderId="318" xfId="0" applyAlignment="true">
      <alignment horizontal="center" vertical="center"/>
    </xf>
    <xf numFmtId="0" fontId="0" fillId="0" borderId="319" xfId="0" applyAlignment="true">
      <alignment horizontal="center" vertical="center"/>
    </xf>
    <xf numFmtId="0" fontId="0" fillId="0" borderId="320" xfId="0" applyAlignment="true">
      <alignment horizontal="center" vertical="center"/>
    </xf>
    <xf numFmtId="0" fontId="0" fillId="0" borderId="321" xfId="0" applyAlignment="true">
      <alignment horizontal="center" vertical="center"/>
    </xf>
    <xf numFmtId="0" fontId="0" fillId="0" borderId="322" xfId="0" applyAlignment="true">
      <alignment horizontal="center" vertical="center"/>
    </xf>
    <xf numFmtId="0" fontId="0" fillId="0" borderId="323" xfId="0" applyAlignment="true">
      <alignment horizontal="center" vertical="center"/>
    </xf>
    <xf numFmtId="0" fontId="0" fillId="0" borderId="324" xfId="0" applyAlignment="true">
      <alignment horizontal="center" vertical="center"/>
    </xf>
    <xf numFmtId="0" fontId="0" fillId="0" borderId="325" xfId="0" applyAlignment="true">
      <alignment horizontal="center" vertical="center"/>
    </xf>
    <xf numFmtId="0" fontId="0" fillId="0" borderId="326" xfId="0" applyAlignment="true">
      <alignment horizontal="center" vertical="center"/>
    </xf>
    <xf numFmtId="0" fontId="0" fillId="0" borderId="327" xfId="0" applyAlignment="true">
      <alignment horizontal="center" vertical="center"/>
    </xf>
    <xf numFmtId="0" fontId="0" fillId="0" borderId="328" xfId="0" applyAlignment="true">
      <alignment horizontal="center" vertical="center"/>
    </xf>
    <xf numFmtId="0" fontId="0" fillId="0" borderId="329" xfId="0" applyAlignment="true">
      <alignment horizontal="center" vertical="center"/>
    </xf>
    <xf numFmtId="0" fontId="0" fillId="0" borderId="330" xfId="0" applyAlignment="true">
      <alignment horizontal="center" vertical="center"/>
    </xf>
    <xf numFmtId="0" fontId="0" fillId="0" borderId="331" xfId="0" applyAlignment="true">
      <alignment horizontal="center" vertical="center"/>
    </xf>
    <xf numFmtId="0" fontId="0" fillId="0" borderId="332" xfId="0" applyAlignment="true">
      <alignment horizontal="center" vertical="center"/>
    </xf>
    <xf numFmtId="0" fontId="0" fillId="0" borderId="333" xfId="0" applyAlignment="true">
      <alignment horizontal="center" vertical="center"/>
    </xf>
    <xf numFmtId="0" fontId="0" fillId="0" borderId="334" xfId="0" applyAlignment="true">
      <alignment horizontal="center" vertical="center"/>
    </xf>
    <xf numFmtId="0" fontId="0" fillId="0" borderId="335" xfId="0" applyAlignment="true">
      <alignment horizontal="center" vertical="center"/>
    </xf>
    <xf numFmtId="0" fontId="0" fillId="0" borderId="336" xfId="0" applyAlignment="true">
      <alignment horizontal="center" vertical="center"/>
    </xf>
    <xf numFmtId="0" fontId="0" fillId="0" borderId="337" xfId="0" applyAlignment="true">
      <alignment horizontal="center" vertical="center"/>
    </xf>
    <xf numFmtId="0" fontId="0" fillId="0" borderId="338" xfId="0" applyAlignment="true">
      <alignment horizontal="center" vertical="center"/>
    </xf>
    <xf numFmtId="0" fontId="0" fillId="0" borderId="339" xfId="0" applyAlignment="true">
      <alignment horizontal="center" vertical="center"/>
    </xf>
    <xf numFmtId="0" fontId="0" fillId="0" borderId="340" xfId="0" applyAlignment="true">
      <alignment horizontal="center" vertical="center"/>
    </xf>
    <xf numFmtId="0" fontId="0" fillId="0" borderId="341" xfId="0" applyAlignment="true">
      <alignment horizontal="center" vertical="center"/>
    </xf>
    <xf numFmtId="0" fontId="0" fillId="0" borderId="342" xfId="0" applyAlignment="true">
      <alignment horizontal="center" vertical="center"/>
    </xf>
    <xf numFmtId="0" fontId="0" fillId="0" borderId="343" xfId="0" applyAlignment="true">
      <alignment horizontal="center" vertical="center"/>
    </xf>
    <xf numFmtId="0" fontId="0" fillId="0" borderId="344" xfId="0" applyAlignment="true">
      <alignment horizontal="center" vertical="center"/>
    </xf>
    <xf numFmtId="0" fontId="0" fillId="0" borderId="345" xfId="0" applyAlignment="true">
      <alignment horizontal="center" vertical="center"/>
    </xf>
    <xf numFmtId="0" fontId="0" fillId="0" borderId="346" xfId="0" applyAlignment="true">
      <alignment horizontal="center" vertical="center"/>
    </xf>
    <xf numFmtId="0" fontId="0" fillId="0" borderId="347" xfId="0" applyAlignment="true">
      <alignment horizontal="center" vertical="center"/>
    </xf>
    <xf numFmtId="0" fontId="0" fillId="0" borderId="348" xfId="0" applyAlignment="true">
      <alignment horizontal="center" vertical="center"/>
    </xf>
    <xf numFmtId="0" fontId="0" fillId="0" borderId="349" xfId="0" applyAlignment="true">
      <alignment horizontal="center" vertical="center"/>
    </xf>
    <xf numFmtId="0" fontId="0" fillId="0" borderId="350" xfId="0" applyAlignment="true">
      <alignment horizontal="center" vertical="center"/>
    </xf>
    <xf numFmtId="0" fontId="0" fillId="0" borderId="351" xfId="0" applyAlignment="true">
      <alignment horizontal="center" vertical="center"/>
    </xf>
    <xf numFmtId="0" fontId="0" fillId="0" borderId="352" xfId="0" applyAlignment="true">
      <alignment horizontal="center" vertical="center"/>
    </xf>
    <xf numFmtId="0" fontId="0" fillId="0" borderId="353" xfId="0" applyAlignment="true">
      <alignment horizontal="center" vertical="center"/>
    </xf>
    <xf numFmtId="0" fontId="0" fillId="0" borderId="354" xfId="0" applyAlignment="true">
      <alignment horizontal="center" vertical="center"/>
    </xf>
    <xf numFmtId="0" fontId="0" fillId="0" borderId="355" xfId="0" applyAlignment="true">
      <alignment horizontal="center" vertical="center"/>
    </xf>
    <xf numFmtId="0" fontId="0" fillId="0" borderId="356" xfId="0" applyAlignment="true">
      <alignment horizontal="center" vertical="center"/>
    </xf>
    <xf numFmtId="0" fontId="0" fillId="0" borderId="357" xfId="0" applyAlignment="true">
      <alignment horizontal="center" vertical="center"/>
    </xf>
    <xf numFmtId="0" fontId="0" fillId="0" borderId="358" xfId="0" applyAlignment="true">
      <alignment horizontal="center" vertical="center"/>
    </xf>
    <xf numFmtId="0" fontId="0" fillId="0" borderId="359" xfId="0" applyAlignment="true">
      <alignment horizontal="center" vertical="center"/>
    </xf>
    <xf numFmtId="0" fontId="0" fillId="0" borderId="360" xfId="0" applyAlignment="true">
      <alignment horizontal="center" vertical="center"/>
    </xf>
    <xf numFmtId="0" fontId="0" fillId="0" borderId="361" xfId="0" applyAlignment="true">
      <alignment horizontal="center" vertical="center"/>
    </xf>
    <xf numFmtId="0" fontId="0" fillId="0" borderId="362" xfId="0" applyAlignment="true">
      <alignment horizontal="center" vertical="center"/>
    </xf>
    <xf numFmtId="0" fontId="0" fillId="0" borderId="363" xfId="0" applyAlignment="true">
      <alignment horizontal="center" vertical="center"/>
    </xf>
    <xf numFmtId="0" fontId="0" fillId="0" borderId="364" xfId="0" applyAlignment="true">
      <alignment horizontal="center" vertical="center"/>
    </xf>
    <xf numFmtId="0" fontId="0" fillId="0" borderId="365" xfId="0" applyAlignment="true">
      <alignment horizontal="center" vertical="center"/>
    </xf>
    <xf numFmtId="0" fontId="0" fillId="0" borderId="366" xfId="0" applyAlignment="true">
      <alignment horizontal="center" vertical="center"/>
    </xf>
    <xf numFmtId="0" fontId="0" fillId="0" borderId="367" xfId="0" applyAlignment="true">
      <alignment horizontal="center" vertical="center"/>
    </xf>
    <xf numFmtId="0" fontId="0" fillId="0" borderId="368" xfId="0" applyAlignment="true">
      <alignment horizontal="center" vertical="center"/>
    </xf>
    <xf numFmtId="0" fontId="0" fillId="0" borderId="369" xfId="0" applyAlignment="true">
      <alignment horizontal="center" vertical="center"/>
    </xf>
    <xf numFmtId="0" fontId="0" fillId="0" borderId="370" xfId="0" applyAlignment="true">
      <alignment horizontal="center" vertical="center"/>
    </xf>
    <xf numFmtId="0" fontId="0" fillId="0" borderId="371" xfId="0" applyAlignment="true">
      <alignment horizontal="center" vertical="center"/>
    </xf>
    <xf numFmtId="0" fontId="0" fillId="0" borderId="372" xfId="0" applyAlignment="true">
      <alignment horizontal="center" vertical="center"/>
    </xf>
    <xf numFmtId="0" fontId="0" fillId="0" borderId="373" xfId="0" applyAlignment="true">
      <alignment horizontal="center" vertical="center"/>
    </xf>
    <xf numFmtId="0" fontId="0" fillId="0" borderId="374" xfId="0" applyAlignment="true">
      <alignment horizontal="center" vertical="center"/>
    </xf>
    <xf numFmtId="0" fontId="0" fillId="0" borderId="375" xfId="0" applyAlignment="true">
      <alignment horizontal="center" vertical="center"/>
    </xf>
    <xf numFmtId="0" fontId="0" fillId="0" borderId="376" xfId="0" applyAlignment="true">
      <alignment horizontal="center" vertical="center"/>
    </xf>
    <xf numFmtId="0" fontId="0" fillId="0" borderId="377" xfId="0" applyAlignment="true">
      <alignment horizontal="center" vertical="center"/>
    </xf>
    <xf numFmtId="0" fontId="0" fillId="0" borderId="378" xfId="0" applyAlignment="true">
      <alignment horizontal="center" vertical="center"/>
    </xf>
    <xf numFmtId="0" fontId="0" fillId="0" borderId="379" xfId="0" applyAlignment="true">
      <alignment horizontal="center" vertical="center"/>
    </xf>
    <xf numFmtId="0" fontId="0" fillId="0" borderId="380" xfId="0" applyAlignment="true">
      <alignment horizontal="center" vertical="center"/>
    </xf>
    <xf numFmtId="0" fontId="0" fillId="0" borderId="381" xfId="0" applyAlignment="true">
      <alignment horizontal="center" vertical="center"/>
    </xf>
    <xf numFmtId="0" fontId="0" fillId="0" borderId="382" xfId="0" applyAlignment="true">
      <alignment horizontal="center" vertical="center"/>
    </xf>
    <xf numFmtId="0" fontId="0" fillId="0" borderId="383" xfId="0" applyAlignment="true">
      <alignment horizontal="center" vertical="center"/>
    </xf>
    <xf numFmtId="0" fontId="0" fillId="0" borderId="384" xfId="0" applyAlignment="true">
      <alignment horizontal="center" vertical="center"/>
    </xf>
    <xf numFmtId="0" fontId="0" fillId="0" borderId="385" xfId="0" applyAlignment="true">
      <alignment horizontal="center" vertical="center"/>
    </xf>
    <xf numFmtId="0" fontId="0" fillId="0" borderId="386" xfId="0" applyAlignment="true">
      <alignment horizontal="center" vertical="center"/>
    </xf>
    <xf numFmtId="0" fontId="0" fillId="0" borderId="387" xfId="0" applyAlignment="true">
      <alignment horizontal="center" vertical="center"/>
    </xf>
    <xf numFmtId="0" fontId="0" fillId="0" borderId="388" xfId="0" applyAlignment="true">
      <alignment horizontal="center" vertical="center"/>
    </xf>
    <xf numFmtId="0" fontId="0" fillId="0" borderId="389" xfId="0" applyAlignment="true">
      <alignment horizontal="center" vertical="center"/>
    </xf>
    <xf numFmtId="0" fontId="0" fillId="0" borderId="390" xfId="0" applyAlignment="true">
      <alignment horizontal="center" vertical="center"/>
    </xf>
    <xf numFmtId="0" fontId="0" fillId="0" borderId="391" xfId="0" applyAlignment="true">
      <alignment horizontal="center" vertical="center"/>
    </xf>
    <xf numFmtId="0" fontId="0" fillId="0" borderId="392" xfId="0" applyAlignment="true">
      <alignment horizontal="center" vertical="center"/>
    </xf>
    <xf numFmtId="0" fontId="0" fillId="0" borderId="393" xfId="0" applyAlignment="true">
      <alignment horizontal="center" vertical="center"/>
    </xf>
    <xf numFmtId="0" fontId="0" fillId="0" borderId="394" xfId="0" applyAlignment="true">
      <alignment horizontal="center" vertical="center"/>
    </xf>
    <xf numFmtId="0" fontId="0" fillId="0" borderId="395" xfId="0" applyAlignment="true">
      <alignment horizontal="center" vertical="center"/>
    </xf>
    <xf numFmtId="0" fontId="0" fillId="0" borderId="396" xfId="0" applyAlignment="true">
      <alignment horizontal="center" vertical="center"/>
    </xf>
    <xf numFmtId="0" fontId="0" fillId="0" borderId="397" xfId="0" applyAlignment="true">
      <alignment horizontal="center" vertical="center"/>
    </xf>
    <xf numFmtId="0" fontId="0" fillId="0" borderId="398" xfId="0" applyAlignment="true">
      <alignment horizontal="center" vertical="center"/>
    </xf>
    <xf numFmtId="0" fontId="0" fillId="0" borderId="399" xfId="0" applyAlignment="true">
      <alignment horizontal="center" vertical="center"/>
    </xf>
    <xf numFmtId="0" fontId="0" fillId="0" borderId="400" xfId="0" applyAlignment="true">
      <alignment horizontal="center" vertical="center"/>
    </xf>
    <xf numFmtId="0" fontId="0" fillId="0" borderId="401" xfId="0" applyAlignment="true">
      <alignment horizontal="center" vertical="center"/>
    </xf>
    <xf numFmtId="0" fontId="0" fillId="0" borderId="402" xfId="0" applyAlignment="true">
      <alignment horizontal="center" vertical="center"/>
    </xf>
    <xf numFmtId="0" fontId="0" fillId="0" borderId="403" xfId="0" applyAlignment="true">
      <alignment horizontal="center" vertical="center"/>
    </xf>
    <xf numFmtId="0" fontId="0" fillId="0" borderId="404" xfId="0" applyAlignment="true">
      <alignment horizontal="center" vertical="center"/>
    </xf>
    <xf numFmtId="0" fontId="0" fillId="0" borderId="405" xfId="0" applyAlignment="true">
      <alignment horizontal="center" vertical="center"/>
    </xf>
    <xf numFmtId="0" fontId="0" fillId="0" borderId="406" xfId="0" applyAlignment="true">
      <alignment horizontal="center" vertical="center"/>
    </xf>
    <xf numFmtId="0" fontId="0" fillId="0" borderId="407" xfId="0" applyAlignment="true">
      <alignment horizontal="center" vertical="center"/>
    </xf>
    <xf numFmtId="0" fontId="0" fillId="0" borderId="408" xfId="0" applyAlignment="true">
      <alignment horizontal="center" vertical="center"/>
    </xf>
    <xf numFmtId="0" fontId="0" fillId="0" borderId="409" xfId="0" applyAlignment="true">
      <alignment horizontal="center" vertical="center"/>
    </xf>
    <xf numFmtId="0" fontId="0" fillId="0" borderId="410" xfId="0" applyAlignment="true">
      <alignment horizontal="center" vertical="center"/>
    </xf>
    <xf numFmtId="0" fontId="0" fillId="0" borderId="411" xfId="0" applyAlignment="true">
      <alignment horizontal="center" vertical="center"/>
    </xf>
    <xf numFmtId="0" fontId="0" fillId="0" borderId="412" xfId="0" applyAlignment="true">
      <alignment horizontal="center" vertical="center"/>
    </xf>
    <xf numFmtId="0" fontId="0" fillId="0" borderId="413" xfId="0" applyAlignment="true">
      <alignment horizontal="center" vertical="center"/>
    </xf>
    <xf numFmtId="0" fontId="0" fillId="0" borderId="414" xfId="0" applyAlignment="true">
      <alignment horizontal="center" vertical="center"/>
    </xf>
    <xf numFmtId="0" fontId="0" fillId="0" borderId="415" xfId="0" applyAlignment="true">
      <alignment horizontal="center" vertical="center"/>
    </xf>
    <xf numFmtId="0" fontId="0" fillId="0" borderId="416" xfId="0" applyAlignment="true">
      <alignment horizontal="center" vertical="center"/>
    </xf>
    <xf numFmtId="0" fontId="0" fillId="0" borderId="417" xfId="0" applyAlignment="true">
      <alignment horizontal="center" vertical="center"/>
    </xf>
    <xf numFmtId="0" fontId="0" fillId="0" borderId="418" xfId="0" applyAlignment="true">
      <alignment horizontal="center" vertical="center"/>
    </xf>
    <xf numFmtId="0" fontId="0" fillId="0" borderId="419" xfId="0" applyAlignment="true">
      <alignment horizontal="center" vertical="center"/>
    </xf>
    <xf numFmtId="0" fontId="0" fillId="0" borderId="420" xfId="0" applyAlignment="true">
      <alignment horizontal="center" vertical="center"/>
    </xf>
    <xf numFmtId="0" fontId="0" fillId="0" borderId="421" xfId="0" applyAlignment="true">
      <alignment horizontal="center" vertical="center"/>
    </xf>
    <xf numFmtId="0" fontId="0" fillId="0" borderId="422" xfId="0" applyAlignment="true">
      <alignment horizontal="center" vertical="center"/>
    </xf>
    <xf numFmtId="0" fontId="0" fillId="0" borderId="423" xfId="0" applyAlignment="true">
      <alignment horizontal="center" vertical="center"/>
    </xf>
    <xf numFmtId="0" fontId="0" fillId="0" borderId="424" xfId="0" applyAlignment="true">
      <alignment horizontal="center" vertical="center"/>
    </xf>
    <xf numFmtId="0" fontId="0" fillId="0" borderId="425" xfId="0" applyAlignment="true">
      <alignment horizontal="center" vertical="center"/>
    </xf>
    <xf numFmtId="0" fontId="0" fillId="0" borderId="426" xfId="0" applyAlignment="true">
      <alignment horizontal="center" vertical="center"/>
    </xf>
    <xf numFmtId="0" fontId="0" fillId="0" borderId="427" xfId="0" applyAlignment="true">
      <alignment horizontal="center" vertical="center"/>
    </xf>
    <xf numFmtId="0" fontId="0" fillId="0" borderId="428" xfId="0" applyAlignment="true">
      <alignment horizontal="center" vertical="center"/>
    </xf>
    <xf numFmtId="0" fontId="0" fillId="0" borderId="429" xfId="0" applyAlignment="true">
      <alignment horizontal="center" vertical="center"/>
    </xf>
    <xf numFmtId="0" fontId="0" fillId="0" borderId="430" xfId="0" applyAlignment="true">
      <alignment horizontal="center" vertical="center"/>
    </xf>
    <xf numFmtId="0" fontId="0" fillId="0" borderId="431" xfId="0" applyAlignment="true">
      <alignment horizontal="center" vertical="center"/>
    </xf>
    <xf numFmtId="0" fontId="0" fillId="0" borderId="432" xfId="0" applyAlignment="true">
      <alignment horizontal="center" vertical="center"/>
    </xf>
    <xf numFmtId="0" fontId="0" fillId="0" borderId="433" xfId="0" applyAlignment="true">
      <alignment horizontal="center" vertical="center"/>
    </xf>
    <xf numFmtId="0" fontId="0" fillId="0" borderId="434" xfId="0" applyAlignment="true">
      <alignment horizontal="center" vertical="center"/>
    </xf>
    <xf numFmtId="0" fontId="0" fillId="0" borderId="435" xfId="0" applyAlignment="true">
      <alignment horizontal="center" vertical="center"/>
    </xf>
    <xf numFmtId="0" fontId="0" fillId="0" borderId="436" xfId="0" applyAlignment="true">
      <alignment horizontal="center" vertical="center"/>
    </xf>
    <xf numFmtId="0" fontId="0" fillId="0" borderId="437" xfId="0" applyAlignment="true">
      <alignment horizontal="center" vertical="center"/>
    </xf>
    <xf numFmtId="0" fontId="0" fillId="0" borderId="438" xfId="0" applyAlignment="true">
      <alignment horizontal="center" vertical="center"/>
    </xf>
    <xf numFmtId="0" fontId="0" fillId="0" borderId="439" xfId="0" applyAlignment="true">
      <alignment horizontal="center" vertical="center"/>
    </xf>
    <xf numFmtId="0" fontId="0" fillId="0" borderId="440" xfId="0" applyAlignment="true">
      <alignment horizontal="center" vertical="center"/>
    </xf>
    <xf numFmtId="0" fontId="0" fillId="0" borderId="441" xfId="0" applyAlignment="true">
      <alignment horizontal="center" vertical="center"/>
    </xf>
    <xf numFmtId="0" fontId="0" fillId="0" borderId="442" xfId="0" applyAlignment="true">
      <alignment horizontal="center" vertical="center"/>
    </xf>
    <xf numFmtId="0" fontId="0" fillId="0" borderId="443" xfId="0" applyAlignment="true">
      <alignment horizontal="center" vertical="center"/>
    </xf>
    <xf numFmtId="0" fontId="0" fillId="0" borderId="444" xfId="0" applyAlignment="true">
      <alignment horizontal="center" vertical="center"/>
    </xf>
    <xf numFmtId="0" fontId="0" fillId="0" borderId="445" xfId="0" applyAlignment="true">
      <alignment horizontal="center" vertical="center"/>
    </xf>
    <xf numFmtId="0" fontId="0" fillId="0" borderId="446" xfId="0" applyAlignment="true">
      <alignment horizontal="center" vertical="center"/>
    </xf>
    <xf numFmtId="0" fontId="0" fillId="0" borderId="447" xfId="0" applyAlignment="true">
      <alignment horizontal="center" vertical="center"/>
    </xf>
    <xf numFmtId="0" fontId="0" fillId="0" borderId="448" xfId="0" applyAlignment="true">
      <alignment horizontal="center" vertical="center"/>
    </xf>
    <xf numFmtId="0" fontId="0" fillId="0" borderId="449" xfId="0" applyAlignment="true">
      <alignment horizontal="center" vertical="center"/>
    </xf>
    <xf numFmtId="0" fontId="0" fillId="0" borderId="450" xfId="0" applyAlignment="true">
      <alignment horizontal="center" vertical="center"/>
    </xf>
    <xf numFmtId="0" fontId="0" fillId="0" borderId="451" xfId="0" applyAlignment="true">
      <alignment horizontal="center" vertical="center"/>
    </xf>
    <xf numFmtId="0" fontId="0" fillId="0" borderId="452" xfId="0" applyAlignment="true">
      <alignment horizontal="center" vertical="center"/>
    </xf>
    <xf numFmtId="0" fontId="0" fillId="0" borderId="453" xfId="0" applyAlignment="true">
      <alignment horizontal="center" vertical="center"/>
    </xf>
    <xf numFmtId="0" fontId="0" fillId="0" borderId="454" xfId="0" applyAlignment="true">
      <alignment horizontal="center" vertical="center"/>
    </xf>
    <xf numFmtId="0" fontId="0" fillId="0" borderId="455" xfId="0" applyAlignment="true">
      <alignment horizontal="center" vertical="center"/>
    </xf>
    <xf numFmtId="0" fontId="0" fillId="0" borderId="456" xfId="0" applyAlignment="true">
      <alignment horizontal="center" vertical="center"/>
    </xf>
    <xf numFmtId="0" fontId="0" fillId="0" borderId="457" xfId="0" applyAlignment="true">
      <alignment horizontal="center" vertical="center"/>
    </xf>
    <xf numFmtId="0" fontId="0" fillId="0" borderId="458" xfId="0" applyAlignment="true">
      <alignment horizontal="center" vertical="center"/>
    </xf>
    <xf numFmtId="0" fontId="0" fillId="0" borderId="459" xfId="0" applyAlignment="true">
      <alignment horizontal="center" vertical="center"/>
    </xf>
    <xf numFmtId="0" fontId="0" fillId="0" borderId="460" xfId="0" applyAlignment="true">
      <alignment horizontal="center" vertical="center"/>
    </xf>
    <xf numFmtId="0" fontId="0" fillId="0" borderId="461" xfId="0" applyAlignment="true">
      <alignment horizontal="center" vertical="center"/>
    </xf>
    <xf numFmtId="0" fontId="0" fillId="0" borderId="462" xfId="0" applyAlignment="true">
      <alignment horizontal="center" vertical="center"/>
    </xf>
    <xf numFmtId="0" fontId="0" fillId="0" borderId="463" xfId="0" applyAlignment="true">
      <alignment horizontal="center" vertical="center"/>
    </xf>
    <xf numFmtId="0" fontId="0" fillId="0" borderId="464" xfId="0" applyAlignment="true">
      <alignment horizontal="center" vertical="center"/>
    </xf>
    <xf numFmtId="0" fontId="0" fillId="0" borderId="465" xfId="0" applyAlignment="true">
      <alignment horizontal="center" vertical="center"/>
    </xf>
    <xf numFmtId="0" fontId="0" fillId="0" borderId="466" xfId="0" applyAlignment="true">
      <alignment horizontal="center" vertical="center"/>
    </xf>
    <xf numFmtId="0" fontId="0" fillId="0" borderId="467" xfId="0" applyAlignment="true">
      <alignment horizontal="center" vertical="center"/>
    </xf>
    <xf numFmtId="0" fontId="0" fillId="0" borderId="468" xfId="0" applyAlignment="true">
      <alignment horizontal="center" vertical="center"/>
    </xf>
    <xf numFmtId="0" fontId="0" fillId="0" borderId="469" xfId="0" applyAlignment="true">
      <alignment horizontal="center" vertical="center"/>
    </xf>
    <xf numFmtId="0" fontId="0" fillId="0" borderId="470" xfId="0" applyAlignment="true">
      <alignment horizontal="center" vertical="center"/>
    </xf>
    <xf numFmtId="0" fontId="0" fillId="0" borderId="471" xfId="0" applyAlignment="true">
      <alignment horizontal="center" vertical="center"/>
    </xf>
    <xf numFmtId="0" fontId="0" fillId="0" borderId="472" xfId="0" applyAlignment="true">
      <alignment horizontal="center" vertical="center"/>
    </xf>
    <xf numFmtId="0" fontId="0" fillId="0" borderId="473" xfId="0" applyAlignment="true">
      <alignment horizontal="center" vertical="center"/>
    </xf>
    <xf numFmtId="0" fontId="0" fillId="0" borderId="474" xfId="0" applyAlignment="true">
      <alignment horizontal="center" vertical="center"/>
    </xf>
    <xf numFmtId="0" fontId="0" fillId="0" borderId="475" xfId="0" applyAlignment="true">
      <alignment horizontal="center" vertical="center"/>
    </xf>
    <xf numFmtId="0" fontId="0" fillId="0" borderId="476" xfId="0" applyAlignment="true">
      <alignment horizontal="center" vertical="center"/>
    </xf>
    <xf numFmtId="0" fontId="0" fillId="0" borderId="477" xfId="0" applyAlignment="true">
      <alignment horizontal="center" vertical="center"/>
    </xf>
    <xf numFmtId="0" fontId="0" fillId="0" borderId="478" xfId="0" applyAlignment="true">
      <alignment horizontal="center" vertical="center"/>
    </xf>
    <xf numFmtId="0" fontId="0" fillId="0" borderId="479" xfId="0" applyAlignment="true">
      <alignment horizontal="center" vertical="center"/>
    </xf>
    <xf numFmtId="0" fontId="0" fillId="0" borderId="480" xfId="0" applyAlignment="true">
      <alignment horizontal="center" vertical="center"/>
    </xf>
    <xf numFmtId="0" fontId="0" fillId="0" borderId="481" xfId="0" applyAlignment="true">
      <alignment horizontal="center" vertical="center"/>
    </xf>
    <xf numFmtId="0" fontId="0" fillId="0" borderId="482" xfId="0" applyAlignment="true">
      <alignment horizontal="center" vertical="center"/>
    </xf>
    <xf numFmtId="0" fontId="0" fillId="0" borderId="483" xfId="0" applyAlignment="true">
      <alignment horizontal="center" vertical="center"/>
    </xf>
    <xf numFmtId="0" fontId="0" fillId="0" borderId="484" xfId="0" applyAlignment="true">
      <alignment horizontal="center" vertical="center"/>
    </xf>
    <xf numFmtId="0" fontId="0" fillId="0" borderId="485" xfId="0" applyAlignment="true">
      <alignment horizontal="center" vertical="center"/>
    </xf>
    <xf numFmtId="0" fontId="0" fillId="0" borderId="486" xfId="0" applyAlignment="true">
      <alignment horizontal="center" vertical="center"/>
    </xf>
    <xf numFmtId="0" fontId="0" fillId="0" borderId="487" xfId="0" applyAlignment="true">
      <alignment horizontal="center" vertical="center"/>
    </xf>
    <xf numFmtId="0" fontId="0" fillId="0" borderId="488" xfId="0" applyAlignment="true">
      <alignment horizontal="center" vertical="center"/>
    </xf>
    <xf numFmtId="0" fontId="0" fillId="0" borderId="489" xfId="0" applyAlignment="true">
      <alignment horizontal="center" vertical="center"/>
    </xf>
    <xf numFmtId="0" fontId="0" fillId="0" borderId="490" xfId="0" applyAlignment="true">
      <alignment horizontal="center" vertical="center"/>
    </xf>
    <xf numFmtId="0" fontId="0" fillId="0" borderId="491" xfId="0" applyAlignment="true">
      <alignment horizontal="center" vertical="center"/>
    </xf>
    <xf numFmtId="0" fontId="0" fillId="0" borderId="492" xfId="0" applyAlignment="true">
      <alignment horizontal="center" vertical="center"/>
    </xf>
    <xf numFmtId="0" fontId="0" fillId="0" borderId="493" xfId="0" applyAlignment="true">
      <alignment horizontal="center" vertical="center"/>
    </xf>
    <xf numFmtId="0" fontId="0" fillId="0" borderId="494" xfId="0" applyAlignment="true">
      <alignment horizontal="center" vertical="center"/>
    </xf>
    <xf numFmtId="0" fontId="0" fillId="0" borderId="495" xfId="0" applyAlignment="true">
      <alignment horizontal="center" vertical="center"/>
    </xf>
    <xf numFmtId="0" fontId="0" fillId="0" borderId="496" xfId="0" applyAlignment="true">
      <alignment horizontal="center" vertical="center"/>
    </xf>
    <xf numFmtId="0" fontId="0" fillId="0" borderId="497" xfId="0" applyAlignment="true">
      <alignment horizontal="center" vertical="center"/>
    </xf>
    <xf numFmtId="0" fontId="0" fillId="0" borderId="498" xfId="0" applyAlignment="true">
      <alignment horizontal="center" vertical="center"/>
    </xf>
    <xf numFmtId="0" fontId="0" fillId="0" borderId="499" xfId="0" applyAlignment="true">
      <alignment horizontal="center" vertical="center"/>
    </xf>
    <xf numFmtId="0" fontId="0" fillId="0" borderId="500" xfId="0" applyAlignment="true">
      <alignment horizontal="center" vertical="center"/>
    </xf>
    <xf numFmtId="0" fontId="0" fillId="0" borderId="501" xfId="0" applyAlignment="true">
      <alignment horizontal="center" vertical="center"/>
    </xf>
    <xf numFmtId="0" fontId="0" fillId="0" borderId="502" xfId="0" applyAlignment="true">
      <alignment horizontal="center" vertical="center"/>
    </xf>
    <xf numFmtId="0" fontId="0" fillId="0" borderId="503" xfId="0" applyAlignment="true">
      <alignment horizontal="center" vertical="center"/>
    </xf>
    <xf numFmtId="0" fontId="0" fillId="0" borderId="504" xfId="0" applyAlignment="true">
      <alignment horizontal="center" vertical="center"/>
    </xf>
    <xf numFmtId="0" fontId="0" fillId="0" borderId="505" xfId="0" applyAlignment="true">
      <alignment horizontal="center" vertical="center"/>
    </xf>
    <xf numFmtId="0" fontId="0" fillId="0" borderId="506" xfId="0" applyAlignment="true">
      <alignment horizontal="center" vertical="center"/>
    </xf>
    <xf numFmtId="0" fontId="0" fillId="0" borderId="507" xfId="0" applyAlignment="true">
      <alignment horizontal="center" vertical="center"/>
    </xf>
    <xf numFmtId="0" fontId="0" fillId="0" borderId="508" xfId="0" applyAlignment="true">
      <alignment horizontal="center" vertical="center"/>
    </xf>
    <xf numFmtId="0" fontId="0" fillId="0" borderId="509" xfId="0" applyAlignment="true">
      <alignment horizontal="center" vertical="center"/>
    </xf>
    <xf numFmtId="0" fontId="0" fillId="0" borderId="510" xfId="0" applyAlignment="true">
      <alignment horizontal="center" vertical="center"/>
    </xf>
    <xf numFmtId="0" fontId="0" fillId="0" borderId="511" xfId="0" applyAlignment="true">
      <alignment horizontal="center" vertical="center"/>
    </xf>
    <xf numFmtId="0" fontId="0" fillId="0" borderId="512" xfId="0" applyAlignment="true">
      <alignment horizontal="center" vertical="center"/>
    </xf>
    <xf numFmtId="0" fontId="0" fillId="0" borderId="513" xfId="0" applyAlignment="true">
      <alignment horizontal="center" vertical="center"/>
    </xf>
    <xf numFmtId="0" fontId="0" fillId="0" borderId="514" xfId="0" applyAlignment="true">
      <alignment horizontal="center" vertical="center"/>
    </xf>
    <xf numFmtId="0" fontId="0" fillId="0" borderId="515" xfId="0" applyAlignment="true">
      <alignment horizontal="center" vertical="center"/>
    </xf>
    <xf numFmtId="0" fontId="0" fillId="0" borderId="516" xfId="0" applyAlignment="true">
      <alignment horizontal="center" vertical="center"/>
    </xf>
    <xf numFmtId="0" fontId="0" fillId="0" borderId="517" xfId="0" applyAlignment="true">
      <alignment horizontal="center" vertical="center"/>
    </xf>
    <xf numFmtId="0" fontId="0" fillId="0" borderId="518" xfId="0" applyAlignment="true">
      <alignment horizontal="center" vertical="center"/>
    </xf>
    <xf numFmtId="0" fontId="82" fillId="0" borderId="519" xfId="0" applyFont="true" applyAlignment="true">
      <alignment horizontal="center" vertical="center"/>
    </xf>
    <xf numFmtId="0" fontId="0" fillId="0" borderId="520" xfId="0" applyAlignment="true">
      <alignment horizontal="center" vertical="center"/>
    </xf>
    <xf numFmtId="0" fontId="0" fillId="0" borderId="521" xfId="0" applyAlignment="true">
      <alignment horizontal="center" vertical="center"/>
    </xf>
    <xf numFmtId="0" fontId="0" fillId="0" borderId="522" xfId="0" applyAlignment="true">
      <alignment horizontal="center" vertical="center"/>
    </xf>
    <xf numFmtId="0" fontId="0" fillId="0" borderId="523" xfId="0" applyAlignment="true">
      <alignment horizontal="center" vertical="center"/>
    </xf>
    <xf numFmtId="0" fontId="0" fillId="0" borderId="524" xfId="0" applyAlignment="true">
      <alignment horizontal="center" vertical="center"/>
    </xf>
    <xf numFmtId="0" fontId="0" fillId="0" borderId="525" xfId="0" applyAlignment="true">
      <alignment horizontal="center" vertical="center"/>
    </xf>
    <xf numFmtId="0" fontId="0" fillId="0" borderId="526" xfId="0" applyAlignment="true">
      <alignment horizontal="center" vertical="center"/>
    </xf>
    <xf numFmtId="0" fontId="0" fillId="0" borderId="527" xfId="0" applyAlignment="true">
      <alignment horizontal="center" vertical="center"/>
    </xf>
    <xf numFmtId="0" fontId="0" fillId="0" borderId="528" xfId="0" applyAlignment="true">
      <alignment horizontal="center" vertical="center"/>
    </xf>
  </cellXfs>
  <cellStyles count="1">
    <cellStyle name="Normal" xfId="0" builtinId="0" customBuiltin="true"/>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6" min="6" width="16"/>
    <col customWidth="true" max="5" min="5" width="16"/>
    <col customWidth="true" max="4" min="4" width="36"/>
    <col customWidth="true" max="3" min="3" width="48"/>
    <col customWidth="true" max="2" min="2" width="40"/>
    <col customWidth="true" max="1" min="1" width="16"/>
  </cols>
  <sheetData>
    <row r="1">
      <c r="A1" s="1" t="str">
        <v>日期</v>
      </c>
      <c r="B1" s="2" t="str">
        <v>地泵数据</v>
      </c>
      <c r="C1" s="3" t="str">
        <v>录像数据</v>
      </c>
      <c r="D1" s="4" t="str">
        <v>比对结果</v>
      </c>
      <c r="E1" s="5" t="str">
        <v>地泵明细</v>
      </c>
      <c r="F1" s="6" t="str">
        <v>录像明细</v>
      </c>
    </row>
    <row r="2">
      <c r="A2" s="7" t="str">
        <v>2019-07-01</v>
      </c>
      <c r="B2" s="8">
        <f>='..\data\2019\07\[2019-07-01.xls]称重记录'!$C$3</f>
      </c>
      <c r="C2" s="9">
        <f>='..\video_data\2019\07\[2019-07-01.xlsx]data'!$E$11</f>
      </c>
      <c r="D2" s="10"/>
      <c r="E2" s="11">
        <f>=HYPERLINK("..\data\2019\07\2019-07-01.xls","2019-07-01")</f>
      </c>
      <c r="F2" s="12">
        <f>=HYPERLINK("..\video_data\2019\07\2019-07-01.xlsx","2019-07-01")</f>
      </c>
    </row>
    <row r="3">
      <c r="A3" s="13" t="str">
        <v>2019-07-02</v>
      </c>
      <c r="B3" s="14">
        <f>='..\data\2019\07\[2019-07-02.xls]称重记录'!$C$3</f>
      </c>
      <c r="C3" s="15">
        <f>='..\video_data\2019\07\[2019-07-02.xlsx]data'!$E$11</f>
      </c>
      <c r="D3" s="16"/>
      <c r="E3" s="17">
        <f>=HYPERLINK("..\data\2019\07\2019-07-02.xls","2019-07-02")</f>
      </c>
      <c r="F3" s="18">
        <f>=HYPERLINK("..\video_data\2019\07\2019-07-02.xlsx","2019-07-02")</f>
      </c>
    </row>
    <row r="4">
      <c r="A4" s="19" t="str">
        <v>2019-07-03</v>
      </c>
      <c r="B4" s="20">
        <f>='..\data\2019\07\[2019-07-03.xls]称重记录'!$C$3</f>
      </c>
      <c r="C4" s="21">
        <f>='..\video_data\2019\07\[2019-07-03.xlsx]data'!$E$11</f>
      </c>
      <c r="D4" s="22"/>
      <c r="E4" s="23">
        <f>=HYPERLINK("..\data\2019\07\2019-07-03.xls","2019-07-03")</f>
      </c>
      <c r="F4" s="24">
        <f>=HYPERLINK("..\video_data\2019\07\2019-07-03.xlsx","2019-07-03")</f>
      </c>
    </row>
    <row r="5">
      <c r="A5" s="25" t="str">
        <v>2019-07-04</v>
      </c>
      <c r="B5" s="26">
        <f>='..\data\2019\07\[2019-07-04.xls]称重记录'!$C$3</f>
      </c>
      <c r="C5" s="27">
        <f>='..\video_data\2019\07\[2019-07-04.xlsx]data'!$E$11</f>
      </c>
      <c r="D5" s="28"/>
      <c r="E5" s="29">
        <f>=HYPERLINK("..\data\2019\07\2019-07-04.xls","2019-07-04")</f>
      </c>
      <c r="F5" s="30">
        <f>=HYPERLINK("..\video_data\2019\07\2019-07-04.xlsx","2019-07-04")</f>
      </c>
    </row>
    <row r="6">
      <c r="A6" s="31" t="str">
        <v>2019-07-05</v>
      </c>
      <c r="B6" s="32">
        <f>='..\data\2019\07\[2019-07-05.xls]称重记录'!$C$3</f>
      </c>
      <c r="C6" s="33">
        <f>='..\video_data\2019\07\[2019-07-05.xlsx]data'!$E$11</f>
      </c>
      <c r="D6" s="34"/>
      <c r="E6" s="35">
        <f>=HYPERLINK("..\data\2019\07\2019-07-05.xls","2019-07-05")</f>
      </c>
      <c r="F6" s="36">
        <f>=HYPERLINK("..\video_data\2019\07\2019-07-05.xlsx","2019-07-05")</f>
      </c>
    </row>
    <row r="7">
      <c r="A7" s="37" t="str">
        <v>2019-07-06</v>
      </c>
      <c r="B7" s="38">
        <f>='..\data\2019\07\[2019-07-06.xls]称重记录'!$C$3</f>
      </c>
      <c r="C7" s="39">
        <f>='..\video_data\2019\07\[2019-07-06.xlsx]data'!$E$11</f>
      </c>
      <c r="D7" s="40"/>
      <c r="E7" s="41">
        <f>=HYPERLINK("..\data\2019\07\2019-07-06.xls","2019-07-06")</f>
      </c>
      <c r="F7" s="42">
        <f>=HYPERLINK("..\video_data\2019\07\2019-07-06.xlsx","2019-07-06")</f>
      </c>
    </row>
    <row r="8">
      <c r="A8" s="43" t="str">
        <v>2019-07-07</v>
      </c>
      <c r="B8" s="44">
        <f>='..\data\2019\07\[2019-07-07.xls]称重记录'!$C$3</f>
      </c>
      <c r="C8" s="45">
        <f>='..\video_data\2019\07\[2019-07-07.xlsx]data'!$E$11</f>
      </c>
      <c r="D8" s="46"/>
      <c r="E8" s="47">
        <f>=HYPERLINK("..\data\2019\07\2019-07-07.xls","2019-07-07")</f>
      </c>
      <c r="F8" s="48">
        <f>=HYPERLINK("..\video_data\2019\07\2019-07-07.xlsx","2019-07-07")</f>
      </c>
    </row>
    <row r="9">
      <c r="A9" s="49" t="str">
        <v>2019-07-08</v>
      </c>
      <c r="B9" s="50">
        <f>='..\data\2019\07\[2019-07-08.xls]称重记录'!$C$3</f>
      </c>
      <c r="C9" s="51">
        <f>='..\video_data\2019\07\[2019-07-08.xlsx]data'!$E$11</f>
      </c>
      <c r="D9" s="52"/>
      <c r="E9" s="53">
        <f>=HYPERLINK("..\data\2019\07\2019-07-08.xls","2019-07-08")</f>
      </c>
      <c r="F9" s="54">
        <f>=HYPERLINK("..\video_data\2019\07\2019-07-08.xlsx","2019-07-08")</f>
      </c>
    </row>
    <row r="10">
      <c r="A10" s="55" t="str">
        <v>2019-07-09</v>
      </c>
      <c r="B10" s="56">
        <f>='..\data\2019\07\[2019-07-09.xls]称重记录'!$C$3</f>
      </c>
      <c r="C10" s="57">
        <f>='..\video_data\2019\07\[2019-07-09.xlsx]data'!$E$11</f>
      </c>
      <c r="D10" s="58"/>
      <c r="E10" s="59">
        <f>=HYPERLINK("..\data\2019\07\2019-07-09.xls","2019-07-09")</f>
      </c>
      <c r="F10" s="60">
        <f>=HYPERLINK("..\video_data\2019\07\2019-07-09.xlsx","2019-07-09")</f>
      </c>
    </row>
    <row r="11">
      <c r="A11" s="61" t="str">
        <v>2019-07-10</v>
      </c>
      <c r="B11" s="62">
        <f>='..\data\2019\07\[2019-07-10.xls]称重记录'!$C$3</f>
      </c>
      <c r="C11" s="63">
        <f>='..\video_data\2019\07\[2019-07-10.xlsx]data'!$E$11</f>
      </c>
      <c r="D11" s="64"/>
      <c r="E11" s="65">
        <f>=HYPERLINK("..\data\2019\07\2019-07-10.xls","2019-07-10")</f>
      </c>
      <c r="F11" s="66">
        <f>=HYPERLINK("..\video_data\2019\07\2019-07-10.xlsx","2019-07-10")</f>
      </c>
    </row>
    <row r="12">
      <c r="A12" s="67" t="str">
        <v>2019-07-11</v>
      </c>
      <c r="B12" s="68">
        <f>='..\data\2019\07\[2019-07-11.xls]称重记录'!$C$3</f>
      </c>
      <c r="C12" s="69">
        <f>='..\video_data\2019\07\[2019-07-11.xlsx]data'!$E$11</f>
      </c>
      <c r="D12" s="70"/>
      <c r="E12" s="71">
        <f>=HYPERLINK("..\data\2019\07\2019-07-11.xls","2019-07-11")</f>
      </c>
      <c r="F12" s="72">
        <f>=HYPERLINK("..\video_data\2019\07\2019-07-11.xlsx","2019-07-11")</f>
      </c>
    </row>
    <row r="13">
      <c r="A13" s="73" t="str">
        <v>2019-07-12</v>
      </c>
      <c r="B13" s="74">
        <f>='..\data\2019\07\[2019-07-12.xls]称重记录'!$C$3</f>
      </c>
      <c r="C13" s="75">
        <f>='..\video_data\2019\07\[2019-07-12.xlsx]data'!$E$11</f>
      </c>
      <c r="D13" s="76"/>
      <c r="E13" s="77">
        <f>=HYPERLINK("..\data\2019\07\2019-07-12.xls","2019-07-12")</f>
      </c>
      <c r="F13" s="78">
        <f>=HYPERLINK("..\video_data\2019\07\2019-07-12.xlsx","2019-07-12")</f>
      </c>
    </row>
    <row r="14">
      <c r="A14" s="79" t="str">
        <v>2019-07-13</v>
      </c>
      <c r="B14" s="80">
        <f>='..\data\2019\07\[2019-07-13.xls]称重记录'!$C$3</f>
      </c>
      <c r="C14" s="81">
        <f>='..\video_data\2019\07\[2019-07-13.xlsx]data'!$E$11</f>
      </c>
      <c r="D14" s="82"/>
      <c r="E14" s="83">
        <f>=HYPERLINK("..\data\2019\07\2019-07-13.xls","2019-07-13")</f>
      </c>
      <c r="F14" s="84">
        <f>=HYPERLINK("..\video_data\2019\07\2019-07-13.xlsx","2019-07-13")</f>
      </c>
    </row>
    <row r="15">
      <c r="A15" s="85" t="str">
        <v>2019-07-14</v>
      </c>
      <c r="B15" s="86">
        <f>='..\data\2019\07\[2019-07-14.xls]称重记录'!$C$3</f>
      </c>
      <c r="C15" s="87">
        <f>='..\video_data\2019\07\[2019-07-14.xlsx]data'!$E$11</f>
      </c>
      <c r="D15" s="88"/>
      <c r="E15" s="89">
        <f>=HYPERLINK("..\data\2019\07\2019-07-14.xls","2019-07-14")</f>
      </c>
      <c r="F15" s="90">
        <f>=HYPERLINK("..\video_data\2019\07\2019-07-14.xlsx","2019-07-14")</f>
      </c>
    </row>
    <row r="16">
      <c r="A16" s="91" t="str">
        <v>2019-07-15</v>
      </c>
      <c r="B16" s="92">
        <f>='..\data\2019\07\[2019-07-15.xls]称重记录'!$C$3</f>
      </c>
      <c r="C16" s="93">
        <f>='..\video_data\2019\07\[2019-07-15.xlsx]data'!$E$11</f>
      </c>
      <c r="D16" s="94"/>
      <c r="E16" s="95">
        <f>=HYPERLINK("..\data\2019\07\2019-07-15.xls","2019-07-15")</f>
      </c>
      <c r="F16" s="96">
        <f>=HYPERLINK("..\video_data\2019\07\2019-07-15.xlsx","2019-07-15")</f>
      </c>
    </row>
    <row r="17">
      <c r="A17" s="97" t="str">
        <v>2019-07-16</v>
      </c>
      <c r="B17" s="98">
        <f>='..\data\2019\07\[2019-07-16.xls]称重记录'!$C$3</f>
      </c>
      <c r="C17" s="99">
        <f>='..\video_data\2019\07\[2019-07-16.xlsx]data'!$E$11</f>
      </c>
      <c r="D17" s="100"/>
      <c r="E17" s="101">
        <f>=HYPERLINK("..\data\2019\07\2019-07-16.xls","2019-07-16")</f>
      </c>
      <c r="F17" s="102">
        <f>=HYPERLINK("..\video_data\2019\07\2019-07-16.xlsx","2019-07-16")</f>
      </c>
    </row>
    <row r="18">
      <c r="A18" s="103" t="str">
        <v>2019-07-17</v>
      </c>
      <c r="B18" s="104">
        <f>='..\data\2019\07\[2019-07-17.xls]称重记录'!$C$3</f>
      </c>
      <c r="C18" s="105">
        <f>='..\video_data\2019\07\[2019-07-17.xlsx]data'!$E$11</f>
      </c>
      <c r="D18" s="106"/>
      <c r="E18" s="107">
        <f>=HYPERLINK("..\data\2019\07\2019-07-17.xls","2019-07-17")</f>
      </c>
      <c r="F18" s="108">
        <f>=HYPERLINK("..\video_data\2019\07\2019-07-17.xlsx","2019-07-17")</f>
      </c>
    </row>
    <row r="19">
      <c r="A19" s="109" t="str">
        <v>2019-07-18</v>
      </c>
      <c r="B19" s="110">
        <f>='..\data\2019\07\[2019-07-18.xls]称重记录'!$C$3</f>
      </c>
      <c r="C19" s="111">
        <f>='..\video_data\2019\07\[2019-07-18.xlsx]data'!$E$11</f>
      </c>
      <c r="D19" s="112"/>
      <c r="E19" s="113">
        <f>=HYPERLINK("..\data\2019\07\2019-07-18.xls","2019-07-18")</f>
      </c>
      <c r="F19" s="114">
        <f>=HYPERLINK("..\video_data\2019\07\2019-07-18.xlsx","2019-07-18")</f>
      </c>
    </row>
    <row r="20">
      <c r="A20" s="115" t="str">
        <v>2019-07-19</v>
      </c>
      <c r="B20" s="116">
        <f>='..\data\2019\07\[2019-07-19.xls]称重记录'!$C$3</f>
      </c>
      <c r="C20" s="117">
        <f>='..\video_data\2019\07\[2019-07-19.xlsx]data'!$E$11</f>
      </c>
      <c r="D20" s="118"/>
      <c r="E20" s="119">
        <f>=HYPERLINK("..\data\2019\07\2019-07-19.xls","2019-07-19")</f>
      </c>
      <c r="F20" s="120">
        <f>=HYPERLINK("..\video_data\2019\07\2019-07-19.xlsx","2019-07-19")</f>
      </c>
    </row>
    <row r="21">
      <c r="A21" s="121" t="str">
        <v>2019-07-20</v>
      </c>
      <c r="B21" s="122">
        <f>='..\data\2019\07\[2019-07-20.xls]称重记录'!$C$3</f>
      </c>
      <c r="C21" s="123">
        <f>='..\video_data\2019\07\[2019-07-20.xlsx]data'!$E$11</f>
      </c>
      <c r="D21" s="124"/>
      <c r="E21" s="125">
        <f>=HYPERLINK("..\data\2019\07\2019-07-20.xls","2019-07-20")</f>
      </c>
      <c r="F21" s="126">
        <f>=HYPERLINK("..\video_data\2019\07\2019-07-20.xlsx","2019-07-20")</f>
      </c>
    </row>
    <row r="22">
      <c r="A22" s="127" t="str">
        <v>2019-07-21</v>
      </c>
      <c r="B22" s="128">
        <f>='..\data\2019\07\[2019-07-21.xls]称重记录'!$C$3</f>
      </c>
      <c r="C22" s="129">
        <f>='..\video_data\2019\07\[2019-07-21.xlsx]data'!$E$11</f>
      </c>
      <c r="D22" s="130"/>
      <c r="E22" s="131">
        <f>=HYPERLINK("..\data\2019\07\2019-07-21.xls","2019-07-21")</f>
      </c>
      <c r="F22" s="132">
        <f>=HYPERLINK("..\video_data\2019\07\2019-07-21.xlsx","2019-07-21")</f>
      </c>
    </row>
    <row r="23">
      <c r="A23" s="133" t="str">
        <v>2019-07-22</v>
      </c>
      <c r="B23" s="134">
        <f>='..\data\2019\07\[2019-07-22.xls]称重记录'!$C$3</f>
      </c>
      <c r="C23" s="135">
        <f>='..\video_data\2019\07\[2019-07-22.xlsx]data'!$E$11</f>
      </c>
      <c r="D23" s="136"/>
      <c r="E23" s="137">
        <f>=HYPERLINK("..\data\2019\07\2019-07-22.xls","2019-07-22")</f>
      </c>
      <c r="F23" s="138">
        <f>=HYPERLINK("..\video_data\2019\07\2019-07-22.xlsx","2019-07-22")</f>
      </c>
    </row>
    <row r="24">
      <c r="A24" s="139" t="str">
        <v>2019-07-23</v>
      </c>
      <c r="B24" s="140">
        <f>='..\data\2019\07\[2019-07-23.xls]称重记录'!$C$3</f>
      </c>
      <c r="C24" s="141">
        <f>='..\video_data\2019\07\[2019-07-23.xlsx]data'!$E$11</f>
      </c>
      <c r="D24" s="142"/>
      <c r="E24" s="143">
        <f>=HYPERLINK("..\data\2019\07\2019-07-23.xls","2019-07-23")</f>
      </c>
      <c r="F24" s="144">
        <f>=HYPERLINK("..\video_data\2019\07\2019-07-23.xlsx","2019-07-23")</f>
      </c>
    </row>
    <row r="25">
      <c r="A25" s="145" t="str">
        <v>2019-07-24</v>
      </c>
      <c r="B25" s="146">
        <f>='..\data\2019\07\[2019-07-24.xls]称重记录'!$C$3</f>
      </c>
      <c r="C25" s="147">
        <f>='..\video_data\2019\07\[2019-07-24.xlsx]data'!$E$11</f>
      </c>
      <c r="D25" s="148"/>
      <c r="E25" s="149">
        <f>=HYPERLINK("..\data\2019\07\2019-07-24.xls","2019-07-24")</f>
      </c>
      <c r="F25" s="150">
        <f>=HYPERLINK("..\video_data\2019\07\2019-07-24.xlsx","2019-07-24")</f>
      </c>
    </row>
    <row r="26">
      <c r="A26" s="151" t="str">
        <v>2019-07-25</v>
      </c>
      <c r="B26" s="152">
        <f>='..\data\2019\07\[2019-07-25.xls]称重记录'!$C$3</f>
      </c>
      <c r="C26" s="153">
        <f>='..\video_data\2019\07\[2019-07-25.xlsx]data'!$E$11</f>
      </c>
      <c r="D26" s="154"/>
      <c r="E26" s="155">
        <f>=HYPERLINK("..\data\2019\07\2019-07-25.xls","2019-07-25")</f>
      </c>
      <c r="F26" s="156">
        <f>=HYPERLINK("..\video_data\2019\07\2019-07-25.xlsx","2019-07-25")</f>
      </c>
    </row>
    <row r="27">
      <c r="A27" s="157" t="str">
        <v>2019-07-26</v>
      </c>
      <c r="B27" s="158">
        <f>='..\data\2019\07\[2019-07-26.xls]称重记录'!$C$3</f>
      </c>
      <c r="C27" s="159">
        <f>='..\video_data\2019\07\[2019-07-26.xlsx]data'!$E$11</f>
      </c>
      <c r="D27" s="160"/>
      <c r="E27" s="161">
        <f>=HYPERLINK("..\data\2019\07\2019-07-26.xls","2019-07-26")</f>
      </c>
      <c r="F27" s="162">
        <f>=HYPERLINK("..\video_data\2019\07\2019-07-26.xlsx","2019-07-26")</f>
      </c>
    </row>
    <row r="28">
      <c r="A28" s="163" t="str">
        <v>2019-07-27</v>
      </c>
      <c r="B28" s="164">
        <f>='..\data\2019\07\[2019-07-27.xls]称重记录'!$C$3</f>
      </c>
      <c r="C28" s="165">
        <f>='..\video_data\2019\07\[2019-07-27.xlsx]data'!$E$11</f>
      </c>
      <c r="D28" s="166"/>
      <c r="E28" s="167">
        <f>=HYPERLINK("..\data\2019\07\2019-07-27.xls","2019-07-27")</f>
      </c>
      <c r="F28" s="168">
        <f>=HYPERLINK("..\video_data\2019\07\2019-07-27.xlsx","2019-07-27")</f>
      </c>
    </row>
    <row r="29">
      <c r="A29" s="169" t="str">
        <v>2019-07-28</v>
      </c>
      <c r="B29" s="170">
        <f>='..\data\2019\07\[2019-07-28.xls]称重记录'!$C$3</f>
      </c>
      <c r="C29" s="171">
        <f>='..\video_data\2019\07\[2019-07-28.xlsx]data'!$E$11</f>
      </c>
      <c r="D29" s="172"/>
      <c r="E29" s="173">
        <f>=HYPERLINK("..\data\2019\07\2019-07-28.xls","2019-07-28")</f>
      </c>
      <c r="F29" s="174">
        <f>=HYPERLINK("..\video_data\2019\07\2019-07-28.xlsx","2019-07-28")</f>
      </c>
    </row>
    <row r="30">
      <c r="A30" s="175" t="str">
        <v>2019-07-29</v>
      </c>
      <c r="B30" s="176">
        <f>='..\data\2019\07\[2019-07-29.xls]称重记录'!$C$3</f>
      </c>
      <c r="C30" s="177">
        <f>='..\video_data\2019\07\[2019-07-29.xlsx]data'!$E$11</f>
      </c>
      <c r="D30" s="178"/>
      <c r="E30" s="179">
        <f>=HYPERLINK("..\data\2019\07\2019-07-29.xls","2019-07-29")</f>
      </c>
      <c r="F30" s="180">
        <f>=HYPERLINK("..\video_data\2019\07\2019-07-29.xlsx","2019-07-29")</f>
      </c>
    </row>
    <row r="31">
      <c r="A31" s="181" t="str">
        <v>2019-07-30</v>
      </c>
      <c r="B31" s="182">
        <f>='..\data\2019\07\[2019-07-30.xls]称重记录'!$C$3</f>
      </c>
      <c r="C31" s="183">
        <f>='..\video_data\2019\07\[2019-07-30.xlsx]data'!$E$11</f>
      </c>
      <c r="D31" s="184"/>
      <c r="E31" s="185">
        <f>=HYPERLINK("..\data\2019\07\2019-07-30.xls","2019-07-30")</f>
      </c>
      <c r="F31" s="186">
        <f>=HYPERLINK("..\video_data\2019\07\2019-07-30.xlsx","2019-07-30")</f>
      </c>
    </row>
    <row r="32">
      <c r="A32" s="187" t="str">
        <v>2019-07-31</v>
      </c>
      <c r="B32" s="188">
        <f>='..\data\2019\07\[2019-07-31.xls]称重记录'!$C$3</f>
      </c>
      <c r="C32" s="189">
        <f>='..\video_data\2019\07\[2019-07-31.xlsx]data'!$E$11</f>
      </c>
      <c r="D32" s="190"/>
      <c r="E32" s="191">
        <f>=HYPERLINK("..\data\2019\07\2019-07-31.xls","2019-07-31")</f>
      </c>
      <c r="F32" s="192">
        <f>=HYPERLINK("..\video_data\2019\07\2019-07-31.xlsx","2019-07-31")</f>
      </c>
    </row>
    <row r="33">
      <c r="A33" s="193" t="str">
        <v>汇总</v>
      </c>
      <c r="B33" s="194">
        <f>="总车数："&amp;tmp!B34&amp;"  水渣："&amp;tmp!C34&amp;"  矿粉："&amp;tmp!D34&amp;"  其他："&amp;tmp!E34</f>
      </c>
      <c r="C33" s="195">
        <f>="总车数："&amp;tmp!G34&amp;"  水渣："&amp;tmp!H34&amp;"  矿粉："&amp;tmp!I34&amp;"  其他："&amp;tmp!J34&amp;"  异常："&amp;tmp!K34</f>
      </c>
      <c r="D33" s="196"/>
      <c r="E33" s="196"/>
      <c r="F33" s="196"/>
    </row>
  </sheetData>
  <headerFooter differentFirst="true">
    <firstHeader>&amp;C&amp;B&amp;16&amp;"微软雅黑,常规"世鑫录像与地泵数据比对2019年07月</firstHeader>
  </headerFooter>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cols>
    <col customWidth="true" max="1" min="1" width="12"/>
  </cols>
  <sheetData>
    <row r="1">
      <c r="A1" s="197" t="str">
        <v>地泵数据</v>
      </c>
      <c r="B1" s="197"/>
      <c r="C1" s="197"/>
      <c r="D1" s="197"/>
      <c r="E1" s="197"/>
      <c r="G1" s="198" t="str">
        <v>录像数据</v>
      </c>
      <c r="H1" s="198"/>
      <c r="I1" s="198"/>
      <c r="J1" s="198"/>
      <c r="K1" s="198"/>
    </row>
    <row r="2">
      <c r="A2" s="206" t="str">
        <v>日期</v>
      </c>
      <c r="B2" s="203" t="str">
        <v>总车数</v>
      </c>
      <c r="C2" s="199" t="str">
        <v>水渣</v>
      </c>
      <c r="D2" s="207" t="str">
        <v>矿粉</v>
      </c>
      <c r="E2" s="200" t="str">
        <v>其他</v>
      </c>
      <c r="G2" s="201" t="str">
        <v>总车数</v>
      </c>
      <c r="H2" s="202" t="str">
        <v>水渣</v>
      </c>
      <c r="I2" s="208" t="str">
        <v>矿粉</v>
      </c>
      <c r="J2" s="204" t="str">
        <v>其他</v>
      </c>
      <c r="K2" s="205" t="str">
        <v>异常</v>
      </c>
    </row>
    <row r="3">
      <c r="A3" s="209" t="str">
        <v>2019-07-01</v>
      </c>
      <c r="B3" s="210">
        <f>=VALUE(MID(汇总!$B2,FIND("总车数：",汇总!$B2,1)+4,FIND(" ",汇总!$B2,FIND("总车数：",汇总!$B2,1)+4)-(FIND("总车数：",汇总!$B2,1)+4)))</f>
      </c>
      <c r="C3" s="211">
        <f>=VALUE(MID(汇总!$B2,FIND("水渣：",汇总!$B2,1)+3,FIND(" ",汇总!$B2,FIND("水渣：",汇总!$B2,1)+3)-(FIND("水渣：",汇总!$B2,1)+3)))</f>
      </c>
      <c r="D3" s="212">
        <f>=VALUE(MID(汇总!$B2,FIND("矿粉：",汇总!$B2,1)+3,FIND(" ",汇总!$B2,FIND("矿粉：",汇总!$B2,1)+3)-(FIND("矿粉：",汇总!$B2,1)+3)))</f>
      </c>
      <c r="E3" s="213">
        <f>=VALUE(MID(汇总!$B2,FIND("其他：",汇总!$B2,1)+3,3))</f>
      </c>
      <c r="G3" s="214">
        <f>=VALUE(MID(汇总!$C2,FIND("总车数：",汇总!$C2,1)+4,FIND(" ",汇总!$C2,FIND("总车数：",汇总!$C2,1)+4)-(FIND("总车数：",汇总!$C2,1)+4)))</f>
      </c>
      <c r="H3" s="215">
        <f>=VALUE(MID(汇总!$C2,FIND("水渣：",汇总!$C2,1)+3,FIND(" ",汇总!$C2,FIND("水渣：",汇总!$C2,1)+3)-(FIND("水渣：",汇总!$C2,1)+3)))</f>
      </c>
      <c r="I3" s="216">
        <f>=VALUE(MID(汇总!$C2,FIND("矿粉：",汇总!$C2,1)+3,FIND(" ",汇总!$C2,FIND("矿粉：",汇总!$C2,1)+3)-(FIND("矿粉：",汇总!$C2,1)+3)))</f>
      </c>
      <c r="J3" s="217">
        <f>=VALUE(MID(汇总!$C2,FIND("其他：",汇总!$C2,1)+3,FIND(" ",汇总!$C2,FIND("其他：",汇总!$C2,1)+3)-(FIND("其他：",汇总!$C2,1)+3)))</f>
      </c>
      <c r="K3" s="218">
        <f>=VALUE(MID(汇总!$C2,FIND("异常：",汇总!$C2,1)+3,3))</f>
      </c>
    </row>
    <row r="4">
      <c r="A4" s="219" t="str">
        <v>2019-07-02</v>
      </c>
      <c r="B4" s="220">
        <f>=VALUE(MID(汇总!$B3,FIND("总车数：",汇总!$B3,1)+4,FIND(" ",汇总!$B3,FIND("总车数：",汇总!$B3,1)+4)-(FIND("总车数：",汇总!$B3,1)+4)))</f>
      </c>
      <c r="C4" s="221">
        <f>=VALUE(MID(汇总!$B3,FIND("水渣：",汇总!$B3,1)+3,FIND(" ",汇总!$B3,FIND("水渣：",汇总!$B3,1)+3)-(FIND("水渣：",汇总!$B3,1)+3)))</f>
      </c>
      <c r="D4" s="222">
        <f>=VALUE(MID(汇总!$B3,FIND("矿粉：",汇总!$B3,1)+3,FIND(" ",汇总!$B3,FIND("矿粉：",汇总!$B3,1)+3)-(FIND("矿粉：",汇总!$B3,1)+3)))</f>
      </c>
      <c r="E4" s="223">
        <f>=VALUE(MID(汇总!$B3,FIND("其他：",汇总!$B3,1)+3,3))</f>
      </c>
      <c r="G4" s="224">
        <f>=VALUE(MID(汇总!$C3,FIND("总车数：",汇总!$C3,1)+4,FIND(" ",汇总!$C3,FIND("总车数：",汇总!$C3,1)+4)-(FIND("总车数：",汇总!$C3,1)+4)))</f>
      </c>
      <c r="H4" s="225">
        <f>=VALUE(MID(汇总!$C3,FIND("水渣：",汇总!$C3,1)+3,FIND(" ",汇总!$C3,FIND("水渣：",汇总!$C3,1)+3)-(FIND("水渣：",汇总!$C3,1)+3)))</f>
      </c>
      <c r="I4" s="226">
        <f>=VALUE(MID(汇总!$C3,FIND("矿粉：",汇总!$C3,1)+3,FIND(" ",汇总!$C3,FIND("矿粉：",汇总!$C3,1)+3)-(FIND("矿粉：",汇总!$C3,1)+3)))</f>
      </c>
      <c r="J4" s="227">
        <f>=VALUE(MID(汇总!$C3,FIND("其他：",汇总!$C3,1)+3,FIND(" ",汇总!$C3,FIND("其他：",汇总!$C3,1)+3)-(FIND("其他：",汇总!$C3,1)+3)))</f>
      </c>
      <c r="K4" s="228">
        <f>=VALUE(MID(汇总!$C3,FIND("异常：",汇总!$C3,1)+3,3))</f>
      </c>
    </row>
    <row r="5">
      <c r="A5" s="229" t="str">
        <v>2019-07-03</v>
      </c>
      <c r="B5" s="230">
        <f>=VALUE(MID(汇总!$B4,FIND("总车数：",汇总!$B4,1)+4,FIND(" ",汇总!$B4,FIND("总车数：",汇总!$B4,1)+4)-(FIND("总车数：",汇总!$B4,1)+4)))</f>
      </c>
      <c r="C5" s="231">
        <f>=VALUE(MID(汇总!$B4,FIND("水渣：",汇总!$B4,1)+3,FIND(" ",汇总!$B4,FIND("水渣：",汇总!$B4,1)+3)-(FIND("水渣：",汇总!$B4,1)+3)))</f>
      </c>
      <c r="D5" s="232">
        <f>=VALUE(MID(汇总!$B4,FIND("矿粉：",汇总!$B4,1)+3,FIND(" ",汇总!$B4,FIND("矿粉：",汇总!$B4,1)+3)-(FIND("矿粉：",汇总!$B4,1)+3)))</f>
      </c>
      <c r="E5" s="233">
        <f>=VALUE(MID(汇总!$B4,FIND("其他：",汇总!$B4,1)+3,3))</f>
      </c>
      <c r="G5" s="234">
        <f>=VALUE(MID(汇总!$C4,FIND("总车数：",汇总!$C4,1)+4,FIND(" ",汇总!$C4,FIND("总车数：",汇总!$C4,1)+4)-(FIND("总车数：",汇总!$C4,1)+4)))</f>
      </c>
      <c r="H5" s="235">
        <f>=VALUE(MID(汇总!$C4,FIND("水渣：",汇总!$C4,1)+3,FIND(" ",汇总!$C4,FIND("水渣：",汇总!$C4,1)+3)-(FIND("水渣：",汇总!$C4,1)+3)))</f>
      </c>
      <c r="I5" s="236">
        <f>=VALUE(MID(汇总!$C4,FIND("矿粉：",汇总!$C4,1)+3,FIND(" ",汇总!$C4,FIND("矿粉：",汇总!$C4,1)+3)-(FIND("矿粉：",汇总!$C4,1)+3)))</f>
      </c>
      <c r="J5" s="237">
        <f>=VALUE(MID(汇总!$C4,FIND("其他：",汇总!$C4,1)+3,FIND(" ",汇总!$C4,FIND("其他：",汇总!$C4,1)+3)-(FIND("其他：",汇总!$C4,1)+3)))</f>
      </c>
      <c r="K5" s="238">
        <f>=VALUE(MID(汇总!$C4,FIND("异常：",汇总!$C4,1)+3,3))</f>
      </c>
    </row>
    <row r="6">
      <c r="A6" s="239" t="str">
        <v>2019-07-04</v>
      </c>
      <c r="B6" s="240">
        <f>=VALUE(MID(汇总!$B5,FIND("总车数：",汇总!$B5,1)+4,FIND(" ",汇总!$B5,FIND("总车数：",汇总!$B5,1)+4)-(FIND("总车数：",汇总!$B5,1)+4)))</f>
      </c>
      <c r="C6" s="241">
        <f>=VALUE(MID(汇总!$B5,FIND("水渣：",汇总!$B5,1)+3,FIND(" ",汇总!$B5,FIND("水渣：",汇总!$B5,1)+3)-(FIND("水渣：",汇总!$B5,1)+3)))</f>
      </c>
      <c r="D6" s="242">
        <f>=VALUE(MID(汇总!$B5,FIND("矿粉：",汇总!$B5,1)+3,FIND(" ",汇总!$B5,FIND("矿粉：",汇总!$B5,1)+3)-(FIND("矿粉：",汇总!$B5,1)+3)))</f>
      </c>
      <c r="E6" s="243">
        <f>=VALUE(MID(汇总!$B5,FIND("其他：",汇总!$B5,1)+3,3))</f>
      </c>
      <c r="G6" s="244">
        <f>=VALUE(MID(汇总!$C5,FIND("总车数：",汇总!$C5,1)+4,FIND(" ",汇总!$C5,FIND("总车数：",汇总!$C5,1)+4)-(FIND("总车数：",汇总!$C5,1)+4)))</f>
      </c>
      <c r="H6" s="245">
        <f>=VALUE(MID(汇总!$C5,FIND("水渣：",汇总!$C5,1)+3,FIND(" ",汇总!$C5,FIND("水渣：",汇总!$C5,1)+3)-(FIND("水渣：",汇总!$C5,1)+3)))</f>
      </c>
      <c r="I6" s="246">
        <f>=VALUE(MID(汇总!$C5,FIND("矿粉：",汇总!$C5,1)+3,FIND(" ",汇总!$C5,FIND("矿粉：",汇总!$C5,1)+3)-(FIND("矿粉：",汇总!$C5,1)+3)))</f>
      </c>
      <c r="J6" s="247">
        <f>=VALUE(MID(汇总!$C5,FIND("其他：",汇总!$C5,1)+3,FIND(" ",汇总!$C5,FIND("其他：",汇总!$C5,1)+3)-(FIND("其他：",汇总!$C5,1)+3)))</f>
      </c>
      <c r="K6" s="248">
        <f>=VALUE(MID(汇总!$C5,FIND("异常：",汇总!$C5,1)+3,3))</f>
      </c>
    </row>
    <row r="7">
      <c r="A7" s="249" t="str">
        <v>2019-07-05</v>
      </c>
      <c r="B7" s="250">
        <f>=VALUE(MID(汇总!$B6,FIND("总车数：",汇总!$B6,1)+4,FIND(" ",汇总!$B6,FIND("总车数：",汇总!$B6,1)+4)-(FIND("总车数：",汇总!$B6,1)+4)))</f>
      </c>
      <c r="C7" s="251">
        <f>=VALUE(MID(汇总!$B6,FIND("水渣：",汇总!$B6,1)+3,FIND(" ",汇总!$B6,FIND("水渣：",汇总!$B6,1)+3)-(FIND("水渣：",汇总!$B6,1)+3)))</f>
      </c>
      <c r="D7" s="252">
        <f>=VALUE(MID(汇总!$B6,FIND("矿粉：",汇总!$B6,1)+3,FIND(" ",汇总!$B6,FIND("矿粉：",汇总!$B6,1)+3)-(FIND("矿粉：",汇总!$B6,1)+3)))</f>
      </c>
      <c r="E7" s="253">
        <f>=VALUE(MID(汇总!$B6,FIND("其他：",汇总!$B6,1)+3,3))</f>
      </c>
      <c r="G7" s="254">
        <f>=VALUE(MID(汇总!$C6,FIND("总车数：",汇总!$C6,1)+4,FIND(" ",汇总!$C6,FIND("总车数：",汇总!$C6,1)+4)-(FIND("总车数：",汇总!$C6,1)+4)))</f>
      </c>
      <c r="H7" s="255">
        <f>=VALUE(MID(汇总!$C6,FIND("水渣：",汇总!$C6,1)+3,FIND(" ",汇总!$C6,FIND("水渣：",汇总!$C6,1)+3)-(FIND("水渣：",汇总!$C6,1)+3)))</f>
      </c>
      <c r="I7" s="256">
        <f>=VALUE(MID(汇总!$C6,FIND("矿粉：",汇总!$C6,1)+3,FIND(" ",汇总!$C6,FIND("矿粉：",汇总!$C6,1)+3)-(FIND("矿粉：",汇总!$C6,1)+3)))</f>
      </c>
      <c r="J7" s="257">
        <f>=VALUE(MID(汇总!$C6,FIND("其他：",汇总!$C6,1)+3,FIND(" ",汇总!$C6,FIND("其他：",汇总!$C6,1)+3)-(FIND("其他：",汇总!$C6,1)+3)))</f>
      </c>
      <c r="K7" s="258">
        <f>=VALUE(MID(汇总!$C6,FIND("异常：",汇总!$C6,1)+3,3))</f>
      </c>
    </row>
    <row r="8">
      <c r="A8" s="259" t="str">
        <v>2019-07-06</v>
      </c>
      <c r="B8" s="260">
        <f>=VALUE(MID(汇总!$B7,FIND("总车数：",汇总!$B7,1)+4,FIND(" ",汇总!$B7,FIND("总车数：",汇总!$B7,1)+4)-(FIND("总车数：",汇总!$B7,1)+4)))</f>
      </c>
      <c r="C8" s="261">
        <f>=VALUE(MID(汇总!$B7,FIND("水渣：",汇总!$B7,1)+3,FIND(" ",汇总!$B7,FIND("水渣：",汇总!$B7,1)+3)-(FIND("水渣：",汇总!$B7,1)+3)))</f>
      </c>
      <c r="D8" s="262">
        <f>=VALUE(MID(汇总!$B7,FIND("矿粉：",汇总!$B7,1)+3,FIND(" ",汇总!$B7,FIND("矿粉：",汇总!$B7,1)+3)-(FIND("矿粉：",汇总!$B7,1)+3)))</f>
      </c>
      <c r="E8" s="263">
        <f>=VALUE(MID(汇总!$B7,FIND("其他：",汇总!$B7,1)+3,3))</f>
      </c>
      <c r="G8" s="264">
        <f>=VALUE(MID(汇总!$C7,FIND("总车数：",汇总!$C7,1)+4,FIND(" ",汇总!$C7,FIND("总车数：",汇总!$C7,1)+4)-(FIND("总车数：",汇总!$C7,1)+4)))</f>
      </c>
      <c r="H8" s="265">
        <f>=VALUE(MID(汇总!$C7,FIND("水渣：",汇总!$C7,1)+3,FIND(" ",汇总!$C7,FIND("水渣：",汇总!$C7,1)+3)-(FIND("水渣：",汇总!$C7,1)+3)))</f>
      </c>
      <c r="I8" s="266">
        <f>=VALUE(MID(汇总!$C7,FIND("矿粉：",汇总!$C7,1)+3,FIND(" ",汇总!$C7,FIND("矿粉：",汇总!$C7,1)+3)-(FIND("矿粉：",汇总!$C7,1)+3)))</f>
      </c>
      <c r="J8" s="267">
        <f>=VALUE(MID(汇总!$C7,FIND("其他：",汇总!$C7,1)+3,FIND(" ",汇总!$C7,FIND("其他：",汇总!$C7,1)+3)-(FIND("其他：",汇总!$C7,1)+3)))</f>
      </c>
      <c r="K8" s="268">
        <f>=VALUE(MID(汇总!$C7,FIND("异常：",汇总!$C7,1)+3,3))</f>
      </c>
    </row>
    <row r="9">
      <c r="A9" s="269" t="str">
        <v>2019-07-07</v>
      </c>
      <c r="B9" s="270">
        <f>=VALUE(MID(汇总!$B8,FIND("总车数：",汇总!$B8,1)+4,FIND(" ",汇总!$B8,FIND("总车数：",汇总!$B8,1)+4)-(FIND("总车数：",汇总!$B8,1)+4)))</f>
      </c>
      <c r="C9" s="271">
        <f>=VALUE(MID(汇总!$B8,FIND("水渣：",汇总!$B8,1)+3,FIND(" ",汇总!$B8,FIND("水渣：",汇总!$B8,1)+3)-(FIND("水渣：",汇总!$B8,1)+3)))</f>
      </c>
      <c r="D9" s="272">
        <f>=VALUE(MID(汇总!$B8,FIND("矿粉：",汇总!$B8,1)+3,FIND(" ",汇总!$B8,FIND("矿粉：",汇总!$B8,1)+3)-(FIND("矿粉：",汇总!$B8,1)+3)))</f>
      </c>
      <c r="E9" s="273">
        <f>=VALUE(MID(汇总!$B8,FIND("其他：",汇总!$B8,1)+3,3))</f>
      </c>
      <c r="G9" s="274">
        <f>=VALUE(MID(汇总!$C8,FIND("总车数：",汇总!$C8,1)+4,FIND(" ",汇总!$C8,FIND("总车数：",汇总!$C8,1)+4)-(FIND("总车数：",汇总!$C8,1)+4)))</f>
      </c>
      <c r="H9" s="275">
        <f>=VALUE(MID(汇总!$C8,FIND("水渣：",汇总!$C8,1)+3,FIND(" ",汇总!$C8,FIND("水渣：",汇总!$C8,1)+3)-(FIND("水渣：",汇总!$C8,1)+3)))</f>
      </c>
      <c r="I9" s="276">
        <f>=VALUE(MID(汇总!$C8,FIND("矿粉：",汇总!$C8,1)+3,FIND(" ",汇总!$C8,FIND("矿粉：",汇总!$C8,1)+3)-(FIND("矿粉：",汇总!$C8,1)+3)))</f>
      </c>
      <c r="J9" s="277">
        <f>=VALUE(MID(汇总!$C8,FIND("其他：",汇总!$C8,1)+3,FIND(" ",汇总!$C8,FIND("其他：",汇总!$C8,1)+3)-(FIND("其他：",汇总!$C8,1)+3)))</f>
      </c>
      <c r="K9" s="278">
        <f>=VALUE(MID(汇总!$C8,FIND("异常：",汇总!$C8,1)+3,3))</f>
      </c>
    </row>
    <row r="10">
      <c r="A10" s="279" t="str">
        <v>2019-07-08</v>
      </c>
      <c r="B10" s="280">
        <f>=VALUE(MID(汇总!$B9,FIND("总车数：",汇总!$B9,1)+4,FIND(" ",汇总!$B9,FIND("总车数：",汇总!$B9,1)+4)-(FIND("总车数：",汇总!$B9,1)+4)))</f>
      </c>
      <c r="C10" s="281">
        <f>=VALUE(MID(汇总!$B9,FIND("水渣：",汇总!$B9,1)+3,FIND(" ",汇总!$B9,FIND("水渣：",汇总!$B9,1)+3)-(FIND("水渣：",汇总!$B9,1)+3)))</f>
      </c>
      <c r="D10" s="282">
        <f>=VALUE(MID(汇总!$B9,FIND("矿粉：",汇总!$B9,1)+3,FIND(" ",汇总!$B9,FIND("矿粉：",汇总!$B9,1)+3)-(FIND("矿粉：",汇总!$B9,1)+3)))</f>
      </c>
      <c r="E10" s="283">
        <f>=VALUE(MID(汇总!$B9,FIND("其他：",汇总!$B9,1)+3,3))</f>
      </c>
      <c r="G10" s="284">
        <f>=VALUE(MID(汇总!$C9,FIND("总车数：",汇总!$C9,1)+4,FIND(" ",汇总!$C9,FIND("总车数：",汇总!$C9,1)+4)-(FIND("总车数：",汇总!$C9,1)+4)))</f>
      </c>
      <c r="H10" s="285">
        <f>=VALUE(MID(汇总!$C9,FIND("水渣：",汇总!$C9,1)+3,FIND(" ",汇总!$C9,FIND("水渣：",汇总!$C9,1)+3)-(FIND("水渣：",汇总!$C9,1)+3)))</f>
      </c>
      <c r="I10" s="286">
        <f>=VALUE(MID(汇总!$C9,FIND("矿粉：",汇总!$C9,1)+3,FIND(" ",汇总!$C9,FIND("矿粉：",汇总!$C9,1)+3)-(FIND("矿粉：",汇总!$C9,1)+3)))</f>
      </c>
      <c r="J10" s="287">
        <f>=VALUE(MID(汇总!$C9,FIND("其他：",汇总!$C9,1)+3,FIND(" ",汇总!$C9,FIND("其他：",汇总!$C9,1)+3)-(FIND("其他：",汇总!$C9,1)+3)))</f>
      </c>
      <c r="K10" s="288">
        <f>=VALUE(MID(汇总!$C9,FIND("异常：",汇总!$C9,1)+3,3))</f>
      </c>
    </row>
    <row r="11">
      <c r="A11" s="289" t="str">
        <v>2019-07-09</v>
      </c>
      <c r="B11" s="290">
        <f>=VALUE(MID(汇总!$B10,FIND("总车数：",汇总!$B10,1)+4,FIND(" ",汇总!$B10,FIND("总车数：",汇总!$B10,1)+4)-(FIND("总车数：",汇总!$B10,1)+4)))</f>
      </c>
      <c r="C11" s="291">
        <f>=VALUE(MID(汇总!$B10,FIND("水渣：",汇总!$B10,1)+3,FIND(" ",汇总!$B10,FIND("水渣：",汇总!$B10,1)+3)-(FIND("水渣：",汇总!$B10,1)+3)))</f>
      </c>
      <c r="D11" s="292">
        <f>=VALUE(MID(汇总!$B10,FIND("矿粉：",汇总!$B10,1)+3,FIND(" ",汇总!$B10,FIND("矿粉：",汇总!$B10,1)+3)-(FIND("矿粉：",汇总!$B10,1)+3)))</f>
      </c>
      <c r="E11" s="293">
        <f>=VALUE(MID(汇总!$B10,FIND("其他：",汇总!$B10,1)+3,3))</f>
      </c>
      <c r="G11" s="294">
        <f>=VALUE(MID(汇总!$C10,FIND("总车数：",汇总!$C10,1)+4,FIND(" ",汇总!$C10,FIND("总车数：",汇总!$C10,1)+4)-(FIND("总车数：",汇总!$C10,1)+4)))</f>
      </c>
      <c r="H11" s="295">
        <f>=VALUE(MID(汇总!$C10,FIND("水渣：",汇总!$C10,1)+3,FIND(" ",汇总!$C10,FIND("水渣：",汇总!$C10,1)+3)-(FIND("水渣：",汇总!$C10,1)+3)))</f>
      </c>
      <c r="I11" s="296">
        <f>=VALUE(MID(汇总!$C10,FIND("矿粉：",汇总!$C10,1)+3,FIND(" ",汇总!$C10,FIND("矿粉：",汇总!$C10,1)+3)-(FIND("矿粉：",汇总!$C10,1)+3)))</f>
      </c>
      <c r="J11" s="297">
        <f>=VALUE(MID(汇总!$C10,FIND("其他：",汇总!$C10,1)+3,FIND(" ",汇总!$C10,FIND("其他：",汇总!$C10,1)+3)-(FIND("其他：",汇总!$C10,1)+3)))</f>
      </c>
      <c r="K11" s="298">
        <f>=VALUE(MID(汇总!$C10,FIND("异常：",汇总!$C10,1)+3,3))</f>
      </c>
    </row>
    <row r="12">
      <c r="A12" s="299" t="str">
        <v>2019-07-10</v>
      </c>
      <c r="B12" s="300">
        <f>=VALUE(MID(汇总!$B11,FIND("总车数：",汇总!$B11,1)+4,FIND(" ",汇总!$B11,FIND("总车数：",汇总!$B11,1)+4)-(FIND("总车数：",汇总!$B11,1)+4)))</f>
      </c>
      <c r="C12" s="301">
        <f>=VALUE(MID(汇总!$B11,FIND("水渣：",汇总!$B11,1)+3,FIND(" ",汇总!$B11,FIND("水渣：",汇总!$B11,1)+3)-(FIND("水渣：",汇总!$B11,1)+3)))</f>
      </c>
      <c r="D12" s="302">
        <f>=VALUE(MID(汇总!$B11,FIND("矿粉：",汇总!$B11,1)+3,FIND(" ",汇总!$B11,FIND("矿粉：",汇总!$B11,1)+3)-(FIND("矿粉：",汇总!$B11,1)+3)))</f>
      </c>
      <c r="E12" s="303">
        <f>=VALUE(MID(汇总!$B11,FIND("其他：",汇总!$B11,1)+3,3))</f>
      </c>
      <c r="G12" s="304">
        <f>=VALUE(MID(汇总!$C11,FIND("总车数：",汇总!$C11,1)+4,FIND(" ",汇总!$C11,FIND("总车数：",汇总!$C11,1)+4)-(FIND("总车数：",汇总!$C11,1)+4)))</f>
      </c>
      <c r="H12" s="305">
        <f>=VALUE(MID(汇总!$C11,FIND("水渣：",汇总!$C11,1)+3,FIND(" ",汇总!$C11,FIND("水渣：",汇总!$C11,1)+3)-(FIND("水渣：",汇总!$C11,1)+3)))</f>
      </c>
      <c r="I12" s="306">
        <f>=VALUE(MID(汇总!$C11,FIND("矿粉：",汇总!$C11,1)+3,FIND(" ",汇总!$C11,FIND("矿粉：",汇总!$C11,1)+3)-(FIND("矿粉：",汇总!$C11,1)+3)))</f>
      </c>
      <c r="J12" s="307">
        <f>=VALUE(MID(汇总!$C11,FIND("其他：",汇总!$C11,1)+3,FIND(" ",汇总!$C11,FIND("其他：",汇总!$C11,1)+3)-(FIND("其他：",汇总!$C11,1)+3)))</f>
      </c>
      <c r="K12" s="308">
        <f>=VALUE(MID(汇总!$C11,FIND("异常：",汇总!$C11,1)+3,3))</f>
      </c>
    </row>
    <row r="13">
      <c r="A13" s="309" t="str">
        <v>2019-07-11</v>
      </c>
      <c r="B13" s="310">
        <f>=VALUE(MID(汇总!$B12,FIND("总车数：",汇总!$B12,1)+4,FIND(" ",汇总!$B12,FIND("总车数：",汇总!$B12,1)+4)-(FIND("总车数：",汇总!$B12,1)+4)))</f>
      </c>
      <c r="C13" s="311">
        <f>=VALUE(MID(汇总!$B12,FIND("水渣：",汇总!$B12,1)+3,FIND(" ",汇总!$B12,FIND("水渣：",汇总!$B12,1)+3)-(FIND("水渣：",汇总!$B12,1)+3)))</f>
      </c>
      <c r="D13" s="312">
        <f>=VALUE(MID(汇总!$B12,FIND("矿粉：",汇总!$B12,1)+3,FIND(" ",汇总!$B12,FIND("矿粉：",汇总!$B12,1)+3)-(FIND("矿粉：",汇总!$B12,1)+3)))</f>
      </c>
      <c r="E13" s="313">
        <f>=VALUE(MID(汇总!$B12,FIND("其他：",汇总!$B12,1)+3,3))</f>
      </c>
      <c r="G13" s="314">
        <f>=VALUE(MID(汇总!$C12,FIND("总车数：",汇总!$C12,1)+4,FIND(" ",汇总!$C12,FIND("总车数：",汇总!$C12,1)+4)-(FIND("总车数：",汇总!$C12,1)+4)))</f>
      </c>
      <c r="H13" s="315">
        <f>=VALUE(MID(汇总!$C12,FIND("水渣：",汇总!$C12,1)+3,FIND(" ",汇总!$C12,FIND("水渣：",汇总!$C12,1)+3)-(FIND("水渣：",汇总!$C12,1)+3)))</f>
      </c>
      <c r="I13" s="316">
        <f>=VALUE(MID(汇总!$C12,FIND("矿粉：",汇总!$C12,1)+3,FIND(" ",汇总!$C12,FIND("矿粉：",汇总!$C12,1)+3)-(FIND("矿粉：",汇总!$C12,1)+3)))</f>
      </c>
      <c r="J13" s="317">
        <f>=VALUE(MID(汇总!$C12,FIND("其他：",汇总!$C12,1)+3,FIND(" ",汇总!$C12,FIND("其他：",汇总!$C12,1)+3)-(FIND("其他：",汇总!$C12,1)+3)))</f>
      </c>
      <c r="K13" s="318">
        <f>=VALUE(MID(汇总!$C12,FIND("异常：",汇总!$C12,1)+3,3))</f>
      </c>
    </row>
    <row r="14">
      <c r="A14" s="319" t="str">
        <v>2019-07-12</v>
      </c>
      <c r="B14" s="320">
        <f>=VALUE(MID(汇总!$B13,FIND("总车数：",汇总!$B13,1)+4,FIND(" ",汇总!$B13,FIND("总车数：",汇总!$B13,1)+4)-(FIND("总车数：",汇总!$B13,1)+4)))</f>
      </c>
      <c r="C14" s="321">
        <f>=VALUE(MID(汇总!$B13,FIND("水渣：",汇总!$B13,1)+3,FIND(" ",汇总!$B13,FIND("水渣：",汇总!$B13,1)+3)-(FIND("水渣：",汇总!$B13,1)+3)))</f>
      </c>
      <c r="D14" s="322">
        <f>=VALUE(MID(汇总!$B13,FIND("矿粉：",汇总!$B13,1)+3,FIND(" ",汇总!$B13,FIND("矿粉：",汇总!$B13,1)+3)-(FIND("矿粉：",汇总!$B13,1)+3)))</f>
      </c>
      <c r="E14" s="323">
        <f>=VALUE(MID(汇总!$B13,FIND("其他：",汇总!$B13,1)+3,3))</f>
      </c>
      <c r="G14" s="324">
        <f>=VALUE(MID(汇总!$C13,FIND("总车数：",汇总!$C13,1)+4,FIND(" ",汇总!$C13,FIND("总车数：",汇总!$C13,1)+4)-(FIND("总车数：",汇总!$C13,1)+4)))</f>
      </c>
      <c r="H14" s="325">
        <f>=VALUE(MID(汇总!$C13,FIND("水渣：",汇总!$C13,1)+3,FIND(" ",汇总!$C13,FIND("水渣：",汇总!$C13,1)+3)-(FIND("水渣：",汇总!$C13,1)+3)))</f>
      </c>
      <c r="I14" s="326">
        <f>=VALUE(MID(汇总!$C13,FIND("矿粉：",汇总!$C13,1)+3,FIND(" ",汇总!$C13,FIND("矿粉：",汇总!$C13,1)+3)-(FIND("矿粉：",汇总!$C13,1)+3)))</f>
      </c>
      <c r="J14" s="327">
        <f>=VALUE(MID(汇总!$C13,FIND("其他：",汇总!$C13,1)+3,FIND(" ",汇总!$C13,FIND("其他：",汇总!$C13,1)+3)-(FIND("其他：",汇总!$C13,1)+3)))</f>
      </c>
      <c r="K14" s="328">
        <f>=VALUE(MID(汇总!$C13,FIND("异常：",汇总!$C13,1)+3,3))</f>
      </c>
    </row>
    <row r="15">
      <c r="A15" s="329" t="str">
        <v>2019-07-13</v>
      </c>
      <c r="B15" s="330">
        <f>=VALUE(MID(汇总!$B14,FIND("总车数：",汇总!$B14,1)+4,FIND(" ",汇总!$B14,FIND("总车数：",汇总!$B14,1)+4)-(FIND("总车数：",汇总!$B14,1)+4)))</f>
      </c>
      <c r="C15" s="331">
        <f>=VALUE(MID(汇总!$B14,FIND("水渣：",汇总!$B14,1)+3,FIND(" ",汇总!$B14,FIND("水渣：",汇总!$B14,1)+3)-(FIND("水渣：",汇总!$B14,1)+3)))</f>
      </c>
      <c r="D15" s="332">
        <f>=VALUE(MID(汇总!$B14,FIND("矿粉：",汇总!$B14,1)+3,FIND(" ",汇总!$B14,FIND("矿粉：",汇总!$B14,1)+3)-(FIND("矿粉：",汇总!$B14,1)+3)))</f>
      </c>
      <c r="E15" s="333">
        <f>=VALUE(MID(汇总!$B14,FIND("其他：",汇总!$B14,1)+3,3))</f>
      </c>
      <c r="G15" s="334">
        <f>=VALUE(MID(汇总!$C14,FIND("总车数：",汇总!$C14,1)+4,FIND(" ",汇总!$C14,FIND("总车数：",汇总!$C14,1)+4)-(FIND("总车数：",汇总!$C14,1)+4)))</f>
      </c>
      <c r="H15" s="335">
        <f>=VALUE(MID(汇总!$C14,FIND("水渣：",汇总!$C14,1)+3,FIND(" ",汇总!$C14,FIND("水渣：",汇总!$C14,1)+3)-(FIND("水渣：",汇总!$C14,1)+3)))</f>
      </c>
      <c r="I15" s="336">
        <f>=VALUE(MID(汇总!$C14,FIND("矿粉：",汇总!$C14,1)+3,FIND(" ",汇总!$C14,FIND("矿粉：",汇总!$C14,1)+3)-(FIND("矿粉：",汇总!$C14,1)+3)))</f>
      </c>
      <c r="J15" s="337">
        <f>=VALUE(MID(汇总!$C14,FIND("其他：",汇总!$C14,1)+3,FIND(" ",汇总!$C14,FIND("其他：",汇总!$C14,1)+3)-(FIND("其他：",汇总!$C14,1)+3)))</f>
      </c>
      <c r="K15" s="338">
        <f>=VALUE(MID(汇总!$C14,FIND("异常：",汇总!$C14,1)+3,3))</f>
      </c>
    </row>
    <row r="16">
      <c r="A16" s="339" t="str">
        <v>2019-07-14</v>
      </c>
      <c r="B16" s="340">
        <f>=VALUE(MID(汇总!$B15,FIND("总车数：",汇总!$B15,1)+4,FIND(" ",汇总!$B15,FIND("总车数：",汇总!$B15,1)+4)-(FIND("总车数：",汇总!$B15,1)+4)))</f>
      </c>
      <c r="C16" s="341">
        <f>=VALUE(MID(汇总!$B15,FIND("水渣：",汇总!$B15,1)+3,FIND(" ",汇总!$B15,FIND("水渣：",汇总!$B15,1)+3)-(FIND("水渣：",汇总!$B15,1)+3)))</f>
      </c>
      <c r="D16" s="342">
        <f>=VALUE(MID(汇总!$B15,FIND("矿粉：",汇总!$B15,1)+3,FIND(" ",汇总!$B15,FIND("矿粉：",汇总!$B15,1)+3)-(FIND("矿粉：",汇总!$B15,1)+3)))</f>
      </c>
      <c r="E16" s="343">
        <f>=VALUE(MID(汇总!$B15,FIND("其他：",汇总!$B15,1)+3,3))</f>
      </c>
      <c r="G16" s="344">
        <f>=VALUE(MID(汇总!$C15,FIND("总车数：",汇总!$C15,1)+4,FIND(" ",汇总!$C15,FIND("总车数：",汇总!$C15,1)+4)-(FIND("总车数：",汇总!$C15,1)+4)))</f>
      </c>
      <c r="H16" s="345">
        <f>=VALUE(MID(汇总!$C15,FIND("水渣：",汇总!$C15,1)+3,FIND(" ",汇总!$C15,FIND("水渣：",汇总!$C15,1)+3)-(FIND("水渣：",汇总!$C15,1)+3)))</f>
      </c>
      <c r="I16" s="346">
        <f>=VALUE(MID(汇总!$C15,FIND("矿粉：",汇总!$C15,1)+3,FIND(" ",汇总!$C15,FIND("矿粉：",汇总!$C15,1)+3)-(FIND("矿粉：",汇总!$C15,1)+3)))</f>
      </c>
      <c r="J16" s="347">
        <f>=VALUE(MID(汇总!$C15,FIND("其他：",汇总!$C15,1)+3,FIND(" ",汇总!$C15,FIND("其他：",汇总!$C15,1)+3)-(FIND("其他：",汇总!$C15,1)+3)))</f>
      </c>
      <c r="K16" s="348">
        <f>=VALUE(MID(汇总!$C15,FIND("异常：",汇总!$C15,1)+3,3))</f>
      </c>
    </row>
    <row r="17">
      <c r="A17" s="349" t="str">
        <v>2019-07-15</v>
      </c>
      <c r="B17" s="350">
        <f>=VALUE(MID(汇总!$B16,FIND("总车数：",汇总!$B16,1)+4,FIND(" ",汇总!$B16,FIND("总车数：",汇总!$B16,1)+4)-(FIND("总车数：",汇总!$B16,1)+4)))</f>
      </c>
      <c r="C17" s="351">
        <f>=VALUE(MID(汇总!$B16,FIND("水渣：",汇总!$B16,1)+3,FIND(" ",汇总!$B16,FIND("水渣：",汇总!$B16,1)+3)-(FIND("水渣：",汇总!$B16,1)+3)))</f>
      </c>
      <c r="D17" s="352">
        <f>=VALUE(MID(汇总!$B16,FIND("矿粉：",汇总!$B16,1)+3,FIND(" ",汇总!$B16,FIND("矿粉：",汇总!$B16,1)+3)-(FIND("矿粉：",汇总!$B16,1)+3)))</f>
      </c>
      <c r="E17" s="353">
        <f>=VALUE(MID(汇总!$B16,FIND("其他：",汇总!$B16,1)+3,3))</f>
      </c>
      <c r="G17" s="354">
        <f>=VALUE(MID(汇总!$C16,FIND("总车数：",汇总!$C16,1)+4,FIND(" ",汇总!$C16,FIND("总车数：",汇总!$C16,1)+4)-(FIND("总车数：",汇总!$C16,1)+4)))</f>
      </c>
      <c r="H17" s="355">
        <f>=VALUE(MID(汇总!$C16,FIND("水渣：",汇总!$C16,1)+3,FIND(" ",汇总!$C16,FIND("水渣：",汇总!$C16,1)+3)-(FIND("水渣：",汇总!$C16,1)+3)))</f>
      </c>
      <c r="I17" s="356">
        <f>=VALUE(MID(汇总!$C16,FIND("矿粉：",汇总!$C16,1)+3,FIND(" ",汇总!$C16,FIND("矿粉：",汇总!$C16,1)+3)-(FIND("矿粉：",汇总!$C16,1)+3)))</f>
      </c>
      <c r="J17" s="357">
        <f>=VALUE(MID(汇总!$C16,FIND("其他：",汇总!$C16,1)+3,FIND(" ",汇总!$C16,FIND("其他：",汇总!$C16,1)+3)-(FIND("其他：",汇总!$C16,1)+3)))</f>
      </c>
      <c r="K17" s="358">
        <f>=VALUE(MID(汇总!$C16,FIND("异常：",汇总!$C16,1)+3,3))</f>
      </c>
    </row>
    <row r="18">
      <c r="A18" s="359" t="str">
        <v>2019-07-16</v>
      </c>
      <c r="B18" s="360">
        <f>=VALUE(MID(汇总!$B17,FIND("总车数：",汇总!$B17,1)+4,FIND(" ",汇总!$B17,FIND("总车数：",汇总!$B17,1)+4)-(FIND("总车数：",汇总!$B17,1)+4)))</f>
      </c>
      <c r="C18" s="361">
        <f>=VALUE(MID(汇总!$B17,FIND("水渣：",汇总!$B17,1)+3,FIND(" ",汇总!$B17,FIND("水渣：",汇总!$B17,1)+3)-(FIND("水渣：",汇总!$B17,1)+3)))</f>
      </c>
      <c r="D18" s="362">
        <f>=VALUE(MID(汇总!$B17,FIND("矿粉：",汇总!$B17,1)+3,FIND(" ",汇总!$B17,FIND("矿粉：",汇总!$B17,1)+3)-(FIND("矿粉：",汇总!$B17,1)+3)))</f>
      </c>
      <c r="E18" s="363">
        <f>=VALUE(MID(汇总!$B17,FIND("其他：",汇总!$B17,1)+3,3))</f>
      </c>
      <c r="G18" s="364">
        <f>=VALUE(MID(汇总!$C17,FIND("总车数：",汇总!$C17,1)+4,FIND(" ",汇总!$C17,FIND("总车数：",汇总!$C17,1)+4)-(FIND("总车数：",汇总!$C17,1)+4)))</f>
      </c>
      <c r="H18" s="365">
        <f>=VALUE(MID(汇总!$C17,FIND("水渣：",汇总!$C17,1)+3,FIND(" ",汇总!$C17,FIND("水渣：",汇总!$C17,1)+3)-(FIND("水渣：",汇总!$C17,1)+3)))</f>
      </c>
      <c r="I18" s="366">
        <f>=VALUE(MID(汇总!$C17,FIND("矿粉：",汇总!$C17,1)+3,FIND(" ",汇总!$C17,FIND("矿粉：",汇总!$C17,1)+3)-(FIND("矿粉：",汇总!$C17,1)+3)))</f>
      </c>
      <c r="J18" s="367">
        <f>=VALUE(MID(汇总!$C17,FIND("其他：",汇总!$C17,1)+3,FIND(" ",汇总!$C17,FIND("其他：",汇总!$C17,1)+3)-(FIND("其他：",汇总!$C17,1)+3)))</f>
      </c>
      <c r="K18" s="368">
        <f>=VALUE(MID(汇总!$C17,FIND("异常：",汇总!$C17,1)+3,3))</f>
      </c>
    </row>
    <row r="19">
      <c r="A19" s="369" t="str">
        <v>2019-07-17</v>
      </c>
      <c r="B19" s="370">
        <f>=VALUE(MID(汇总!$B18,FIND("总车数：",汇总!$B18,1)+4,FIND(" ",汇总!$B18,FIND("总车数：",汇总!$B18,1)+4)-(FIND("总车数：",汇总!$B18,1)+4)))</f>
      </c>
      <c r="C19" s="371">
        <f>=VALUE(MID(汇总!$B18,FIND("水渣：",汇总!$B18,1)+3,FIND(" ",汇总!$B18,FIND("水渣：",汇总!$B18,1)+3)-(FIND("水渣：",汇总!$B18,1)+3)))</f>
      </c>
      <c r="D19" s="372">
        <f>=VALUE(MID(汇总!$B18,FIND("矿粉：",汇总!$B18,1)+3,FIND(" ",汇总!$B18,FIND("矿粉：",汇总!$B18,1)+3)-(FIND("矿粉：",汇总!$B18,1)+3)))</f>
      </c>
      <c r="E19" s="373">
        <f>=VALUE(MID(汇总!$B18,FIND("其他：",汇总!$B18,1)+3,3))</f>
      </c>
      <c r="G19" s="374">
        <f>=VALUE(MID(汇总!$C18,FIND("总车数：",汇总!$C18,1)+4,FIND(" ",汇总!$C18,FIND("总车数：",汇总!$C18,1)+4)-(FIND("总车数：",汇总!$C18,1)+4)))</f>
      </c>
      <c r="H19" s="375">
        <f>=VALUE(MID(汇总!$C18,FIND("水渣：",汇总!$C18,1)+3,FIND(" ",汇总!$C18,FIND("水渣：",汇总!$C18,1)+3)-(FIND("水渣：",汇总!$C18,1)+3)))</f>
      </c>
      <c r="I19" s="376">
        <f>=VALUE(MID(汇总!$C18,FIND("矿粉：",汇总!$C18,1)+3,FIND(" ",汇总!$C18,FIND("矿粉：",汇总!$C18,1)+3)-(FIND("矿粉：",汇总!$C18,1)+3)))</f>
      </c>
      <c r="J19" s="377">
        <f>=VALUE(MID(汇总!$C18,FIND("其他：",汇总!$C18,1)+3,FIND(" ",汇总!$C18,FIND("其他：",汇总!$C18,1)+3)-(FIND("其他：",汇总!$C18,1)+3)))</f>
      </c>
      <c r="K19" s="378">
        <f>=VALUE(MID(汇总!$C18,FIND("异常：",汇总!$C18,1)+3,3))</f>
      </c>
    </row>
    <row r="20">
      <c r="A20" s="379" t="str">
        <v>2019-07-18</v>
      </c>
      <c r="B20" s="380">
        <f>=VALUE(MID(汇总!$B19,FIND("总车数：",汇总!$B19,1)+4,FIND(" ",汇总!$B19,FIND("总车数：",汇总!$B19,1)+4)-(FIND("总车数：",汇总!$B19,1)+4)))</f>
      </c>
      <c r="C20" s="381">
        <f>=VALUE(MID(汇总!$B19,FIND("水渣：",汇总!$B19,1)+3,FIND(" ",汇总!$B19,FIND("水渣：",汇总!$B19,1)+3)-(FIND("水渣：",汇总!$B19,1)+3)))</f>
      </c>
      <c r="D20" s="382">
        <f>=VALUE(MID(汇总!$B19,FIND("矿粉：",汇总!$B19,1)+3,FIND(" ",汇总!$B19,FIND("矿粉：",汇总!$B19,1)+3)-(FIND("矿粉：",汇总!$B19,1)+3)))</f>
      </c>
      <c r="E20" s="383">
        <f>=VALUE(MID(汇总!$B19,FIND("其他：",汇总!$B19,1)+3,3))</f>
      </c>
      <c r="G20" s="384">
        <f>=VALUE(MID(汇总!$C19,FIND("总车数：",汇总!$C19,1)+4,FIND(" ",汇总!$C19,FIND("总车数：",汇总!$C19,1)+4)-(FIND("总车数：",汇总!$C19,1)+4)))</f>
      </c>
      <c r="H20" s="385">
        <f>=VALUE(MID(汇总!$C19,FIND("水渣：",汇总!$C19,1)+3,FIND(" ",汇总!$C19,FIND("水渣：",汇总!$C19,1)+3)-(FIND("水渣：",汇总!$C19,1)+3)))</f>
      </c>
      <c r="I20" s="386">
        <f>=VALUE(MID(汇总!$C19,FIND("矿粉：",汇总!$C19,1)+3,FIND(" ",汇总!$C19,FIND("矿粉：",汇总!$C19,1)+3)-(FIND("矿粉：",汇总!$C19,1)+3)))</f>
      </c>
      <c r="J20" s="387">
        <f>=VALUE(MID(汇总!$C19,FIND("其他：",汇总!$C19,1)+3,FIND(" ",汇总!$C19,FIND("其他：",汇总!$C19,1)+3)-(FIND("其他：",汇总!$C19,1)+3)))</f>
      </c>
      <c r="K20" s="388">
        <f>=VALUE(MID(汇总!$C19,FIND("异常：",汇总!$C19,1)+3,3))</f>
      </c>
    </row>
    <row r="21">
      <c r="A21" s="389" t="str">
        <v>2019-07-19</v>
      </c>
      <c r="B21" s="390">
        <f>=VALUE(MID(汇总!$B20,FIND("总车数：",汇总!$B20,1)+4,FIND(" ",汇总!$B20,FIND("总车数：",汇总!$B20,1)+4)-(FIND("总车数：",汇总!$B20,1)+4)))</f>
      </c>
      <c r="C21" s="391">
        <f>=VALUE(MID(汇总!$B20,FIND("水渣：",汇总!$B20,1)+3,FIND(" ",汇总!$B20,FIND("水渣：",汇总!$B20,1)+3)-(FIND("水渣：",汇总!$B20,1)+3)))</f>
      </c>
      <c r="D21" s="392">
        <f>=VALUE(MID(汇总!$B20,FIND("矿粉：",汇总!$B20,1)+3,FIND(" ",汇总!$B20,FIND("矿粉：",汇总!$B20,1)+3)-(FIND("矿粉：",汇总!$B20,1)+3)))</f>
      </c>
      <c r="E21" s="393">
        <f>=VALUE(MID(汇总!$B20,FIND("其他：",汇总!$B20,1)+3,3))</f>
      </c>
      <c r="G21" s="394">
        <f>=VALUE(MID(汇总!$C20,FIND("总车数：",汇总!$C20,1)+4,FIND(" ",汇总!$C20,FIND("总车数：",汇总!$C20,1)+4)-(FIND("总车数：",汇总!$C20,1)+4)))</f>
      </c>
      <c r="H21" s="395">
        <f>=VALUE(MID(汇总!$C20,FIND("水渣：",汇总!$C20,1)+3,FIND(" ",汇总!$C20,FIND("水渣：",汇总!$C20,1)+3)-(FIND("水渣：",汇总!$C20,1)+3)))</f>
      </c>
      <c r="I21" s="396">
        <f>=VALUE(MID(汇总!$C20,FIND("矿粉：",汇总!$C20,1)+3,FIND(" ",汇总!$C20,FIND("矿粉：",汇总!$C20,1)+3)-(FIND("矿粉：",汇总!$C20,1)+3)))</f>
      </c>
      <c r="J21" s="397">
        <f>=VALUE(MID(汇总!$C20,FIND("其他：",汇总!$C20,1)+3,FIND(" ",汇总!$C20,FIND("其他：",汇总!$C20,1)+3)-(FIND("其他：",汇总!$C20,1)+3)))</f>
      </c>
      <c r="K21" s="398">
        <f>=VALUE(MID(汇总!$C20,FIND("异常：",汇总!$C20,1)+3,3))</f>
      </c>
    </row>
    <row r="22">
      <c r="A22" s="399" t="str">
        <v>2019-07-20</v>
      </c>
      <c r="B22" s="400">
        <f>=VALUE(MID(汇总!$B21,FIND("总车数：",汇总!$B21,1)+4,FIND(" ",汇总!$B21,FIND("总车数：",汇总!$B21,1)+4)-(FIND("总车数：",汇总!$B21,1)+4)))</f>
      </c>
      <c r="C22" s="401">
        <f>=VALUE(MID(汇总!$B21,FIND("水渣：",汇总!$B21,1)+3,FIND(" ",汇总!$B21,FIND("水渣：",汇总!$B21,1)+3)-(FIND("水渣：",汇总!$B21,1)+3)))</f>
      </c>
      <c r="D22" s="402">
        <f>=VALUE(MID(汇总!$B21,FIND("矿粉：",汇总!$B21,1)+3,FIND(" ",汇总!$B21,FIND("矿粉：",汇总!$B21,1)+3)-(FIND("矿粉：",汇总!$B21,1)+3)))</f>
      </c>
      <c r="E22" s="403">
        <f>=VALUE(MID(汇总!$B21,FIND("其他：",汇总!$B21,1)+3,3))</f>
      </c>
      <c r="G22" s="404">
        <f>=VALUE(MID(汇总!$C21,FIND("总车数：",汇总!$C21,1)+4,FIND(" ",汇总!$C21,FIND("总车数：",汇总!$C21,1)+4)-(FIND("总车数：",汇总!$C21,1)+4)))</f>
      </c>
      <c r="H22" s="405">
        <f>=VALUE(MID(汇总!$C21,FIND("水渣：",汇总!$C21,1)+3,FIND(" ",汇总!$C21,FIND("水渣：",汇总!$C21,1)+3)-(FIND("水渣：",汇总!$C21,1)+3)))</f>
      </c>
      <c r="I22" s="406">
        <f>=VALUE(MID(汇总!$C21,FIND("矿粉：",汇总!$C21,1)+3,FIND(" ",汇总!$C21,FIND("矿粉：",汇总!$C21,1)+3)-(FIND("矿粉：",汇总!$C21,1)+3)))</f>
      </c>
      <c r="J22" s="407">
        <f>=VALUE(MID(汇总!$C21,FIND("其他：",汇总!$C21,1)+3,FIND(" ",汇总!$C21,FIND("其他：",汇总!$C21,1)+3)-(FIND("其他：",汇总!$C21,1)+3)))</f>
      </c>
      <c r="K22" s="408">
        <f>=VALUE(MID(汇总!$C21,FIND("异常：",汇总!$C21,1)+3,3))</f>
      </c>
    </row>
    <row r="23">
      <c r="A23" s="409" t="str">
        <v>2019-07-21</v>
      </c>
      <c r="B23" s="410">
        <f>=VALUE(MID(汇总!$B22,FIND("总车数：",汇总!$B22,1)+4,FIND(" ",汇总!$B22,FIND("总车数：",汇总!$B22,1)+4)-(FIND("总车数：",汇总!$B22,1)+4)))</f>
      </c>
      <c r="C23" s="411">
        <f>=VALUE(MID(汇总!$B22,FIND("水渣：",汇总!$B22,1)+3,FIND(" ",汇总!$B22,FIND("水渣：",汇总!$B22,1)+3)-(FIND("水渣：",汇总!$B22,1)+3)))</f>
      </c>
      <c r="D23" s="412">
        <f>=VALUE(MID(汇总!$B22,FIND("矿粉：",汇总!$B22,1)+3,FIND(" ",汇总!$B22,FIND("矿粉：",汇总!$B22,1)+3)-(FIND("矿粉：",汇总!$B22,1)+3)))</f>
      </c>
      <c r="E23" s="413">
        <f>=VALUE(MID(汇总!$B22,FIND("其他：",汇总!$B22,1)+3,3))</f>
      </c>
      <c r="G23" s="414">
        <f>=VALUE(MID(汇总!$C22,FIND("总车数：",汇总!$C22,1)+4,FIND(" ",汇总!$C22,FIND("总车数：",汇总!$C22,1)+4)-(FIND("总车数：",汇总!$C22,1)+4)))</f>
      </c>
      <c r="H23" s="415">
        <f>=VALUE(MID(汇总!$C22,FIND("水渣：",汇总!$C22,1)+3,FIND(" ",汇总!$C22,FIND("水渣：",汇总!$C22,1)+3)-(FIND("水渣：",汇总!$C22,1)+3)))</f>
      </c>
      <c r="I23" s="416">
        <f>=VALUE(MID(汇总!$C22,FIND("矿粉：",汇总!$C22,1)+3,FIND(" ",汇总!$C22,FIND("矿粉：",汇总!$C22,1)+3)-(FIND("矿粉：",汇总!$C22,1)+3)))</f>
      </c>
      <c r="J23" s="417">
        <f>=VALUE(MID(汇总!$C22,FIND("其他：",汇总!$C22,1)+3,FIND(" ",汇总!$C22,FIND("其他：",汇总!$C22,1)+3)-(FIND("其他：",汇总!$C22,1)+3)))</f>
      </c>
      <c r="K23" s="418">
        <f>=VALUE(MID(汇总!$C22,FIND("异常：",汇总!$C22,1)+3,3))</f>
      </c>
    </row>
    <row r="24">
      <c r="A24" s="419" t="str">
        <v>2019-07-22</v>
      </c>
      <c r="B24" s="420">
        <f>=VALUE(MID(汇总!$B23,FIND("总车数：",汇总!$B23,1)+4,FIND(" ",汇总!$B23,FIND("总车数：",汇总!$B23,1)+4)-(FIND("总车数：",汇总!$B23,1)+4)))</f>
      </c>
      <c r="C24" s="421">
        <f>=VALUE(MID(汇总!$B23,FIND("水渣：",汇总!$B23,1)+3,FIND(" ",汇总!$B23,FIND("水渣：",汇总!$B23,1)+3)-(FIND("水渣：",汇总!$B23,1)+3)))</f>
      </c>
      <c r="D24" s="422">
        <f>=VALUE(MID(汇总!$B23,FIND("矿粉：",汇总!$B23,1)+3,FIND(" ",汇总!$B23,FIND("矿粉：",汇总!$B23,1)+3)-(FIND("矿粉：",汇总!$B23,1)+3)))</f>
      </c>
      <c r="E24" s="423">
        <f>=VALUE(MID(汇总!$B23,FIND("其他：",汇总!$B23,1)+3,3))</f>
      </c>
      <c r="G24" s="424">
        <f>=VALUE(MID(汇总!$C23,FIND("总车数：",汇总!$C23,1)+4,FIND(" ",汇总!$C23,FIND("总车数：",汇总!$C23,1)+4)-(FIND("总车数：",汇总!$C23,1)+4)))</f>
      </c>
      <c r="H24" s="425">
        <f>=VALUE(MID(汇总!$C23,FIND("水渣：",汇总!$C23,1)+3,FIND(" ",汇总!$C23,FIND("水渣：",汇总!$C23,1)+3)-(FIND("水渣：",汇总!$C23,1)+3)))</f>
      </c>
      <c r="I24" s="426">
        <f>=VALUE(MID(汇总!$C23,FIND("矿粉：",汇总!$C23,1)+3,FIND(" ",汇总!$C23,FIND("矿粉：",汇总!$C23,1)+3)-(FIND("矿粉：",汇总!$C23,1)+3)))</f>
      </c>
      <c r="J24" s="427">
        <f>=VALUE(MID(汇总!$C23,FIND("其他：",汇总!$C23,1)+3,FIND(" ",汇总!$C23,FIND("其他：",汇总!$C23,1)+3)-(FIND("其他：",汇总!$C23,1)+3)))</f>
      </c>
      <c r="K24" s="428">
        <f>=VALUE(MID(汇总!$C23,FIND("异常：",汇总!$C23,1)+3,3))</f>
      </c>
    </row>
    <row r="25">
      <c r="A25" s="429" t="str">
        <v>2019-07-23</v>
      </c>
      <c r="B25" s="430">
        <f>=VALUE(MID(汇总!$B24,FIND("总车数：",汇总!$B24,1)+4,FIND(" ",汇总!$B24,FIND("总车数：",汇总!$B24,1)+4)-(FIND("总车数：",汇总!$B24,1)+4)))</f>
      </c>
      <c r="C25" s="431">
        <f>=VALUE(MID(汇总!$B24,FIND("水渣：",汇总!$B24,1)+3,FIND(" ",汇总!$B24,FIND("水渣：",汇总!$B24,1)+3)-(FIND("水渣：",汇总!$B24,1)+3)))</f>
      </c>
      <c r="D25" s="432">
        <f>=VALUE(MID(汇总!$B24,FIND("矿粉：",汇总!$B24,1)+3,FIND(" ",汇总!$B24,FIND("矿粉：",汇总!$B24,1)+3)-(FIND("矿粉：",汇总!$B24,1)+3)))</f>
      </c>
      <c r="E25" s="433">
        <f>=VALUE(MID(汇总!$B24,FIND("其他：",汇总!$B24,1)+3,3))</f>
      </c>
      <c r="G25" s="434">
        <f>=VALUE(MID(汇总!$C24,FIND("总车数：",汇总!$C24,1)+4,FIND(" ",汇总!$C24,FIND("总车数：",汇总!$C24,1)+4)-(FIND("总车数：",汇总!$C24,1)+4)))</f>
      </c>
      <c r="H25" s="435">
        <f>=VALUE(MID(汇总!$C24,FIND("水渣：",汇总!$C24,1)+3,FIND(" ",汇总!$C24,FIND("水渣：",汇总!$C24,1)+3)-(FIND("水渣：",汇总!$C24,1)+3)))</f>
      </c>
      <c r="I25" s="436">
        <f>=VALUE(MID(汇总!$C24,FIND("矿粉：",汇总!$C24,1)+3,FIND(" ",汇总!$C24,FIND("矿粉：",汇总!$C24,1)+3)-(FIND("矿粉：",汇总!$C24,1)+3)))</f>
      </c>
      <c r="J25" s="437">
        <f>=VALUE(MID(汇总!$C24,FIND("其他：",汇总!$C24,1)+3,FIND(" ",汇总!$C24,FIND("其他：",汇总!$C24,1)+3)-(FIND("其他：",汇总!$C24,1)+3)))</f>
      </c>
      <c r="K25" s="438">
        <f>=VALUE(MID(汇总!$C24,FIND("异常：",汇总!$C24,1)+3,3))</f>
      </c>
    </row>
    <row r="26">
      <c r="A26" s="439" t="str">
        <v>2019-07-24</v>
      </c>
      <c r="B26" s="440">
        <f>=VALUE(MID(汇总!$B25,FIND("总车数：",汇总!$B25,1)+4,FIND(" ",汇总!$B25,FIND("总车数：",汇总!$B25,1)+4)-(FIND("总车数：",汇总!$B25,1)+4)))</f>
      </c>
      <c r="C26" s="441">
        <f>=VALUE(MID(汇总!$B25,FIND("水渣：",汇总!$B25,1)+3,FIND(" ",汇总!$B25,FIND("水渣：",汇总!$B25,1)+3)-(FIND("水渣：",汇总!$B25,1)+3)))</f>
      </c>
      <c r="D26" s="442">
        <f>=VALUE(MID(汇总!$B25,FIND("矿粉：",汇总!$B25,1)+3,FIND(" ",汇总!$B25,FIND("矿粉：",汇总!$B25,1)+3)-(FIND("矿粉：",汇总!$B25,1)+3)))</f>
      </c>
      <c r="E26" s="443">
        <f>=VALUE(MID(汇总!$B25,FIND("其他：",汇总!$B25,1)+3,3))</f>
      </c>
      <c r="G26" s="444">
        <f>=VALUE(MID(汇总!$C25,FIND("总车数：",汇总!$C25,1)+4,FIND(" ",汇总!$C25,FIND("总车数：",汇总!$C25,1)+4)-(FIND("总车数：",汇总!$C25,1)+4)))</f>
      </c>
      <c r="H26" s="445">
        <f>=VALUE(MID(汇总!$C25,FIND("水渣：",汇总!$C25,1)+3,FIND(" ",汇总!$C25,FIND("水渣：",汇总!$C25,1)+3)-(FIND("水渣：",汇总!$C25,1)+3)))</f>
      </c>
      <c r="I26" s="446">
        <f>=VALUE(MID(汇总!$C25,FIND("矿粉：",汇总!$C25,1)+3,FIND(" ",汇总!$C25,FIND("矿粉：",汇总!$C25,1)+3)-(FIND("矿粉：",汇总!$C25,1)+3)))</f>
      </c>
      <c r="J26" s="447">
        <f>=VALUE(MID(汇总!$C25,FIND("其他：",汇总!$C25,1)+3,FIND(" ",汇总!$C25,FIND("其他：",汇总!$C25,1)+3)-(FIND("其他：",汇总!$C25,1)+3)))</f>
      </c>
      <c r="K26" s="448">
        <f>=VALUE(MID(汇总!$C25,FIND("异常：",汇总!$C25,1)+3,3))</f>
      </c>
    </row>
    <row r="27">
      <c r="A27" s="449" t="str">
        <v>2019-07-25</v>
      </c>
      <c r="B27" s="450">
        <f>=VALUE(MID(汇总!$B26,FIND("总车数：",汇总!$B26,1)+4,FIND(" ",汇总!$B26,FIND("总车数：",汇总!$B26,1)+4)-(FIND("总车数：",汇总!$B26,1)+4)))</f>
      </c>
      <c r="C27" s="451">
        <f>=VALUE(MID(汇总!$B26,FIND("水渣：",汇总!$B26,1)+3,FIND(" ",汇总!$B26,FIND("水渣：",汇总!$B26,1)+3)-(FIND("水渣：",汇总!$B26,1)+3)))</f>
      </c>
      <c r="D27" s="452">
        <f>=VALUE(MID(汇总!$B26,FIND("矿粉：",汇总!$B26,1)+3,FIND(" ",汇总!$B26,FIND("矿粉：",汇总!$B26,1)+3)-(FIND("矿粉：",汇总!$B26,1)+3)))</f>
      </c>
      <c r="E27" s="453">
        <f>=VALUE(MID(汇总!$B26,FIND("其他：",汇总!$B26,1)+3,3))</f>
      </c>
      <c r="G27" s="454">
        <f>=VALUE(MID(汇总!$C26,FIND("总车数：",汇总!$C26,1)+4,FIND(" ",汇总!$C26,FIND("总车数：",汇总!$C26,1)+4)-(FIND("总车数：",汇总!$C26,1)+4)))</f>
      </c>
      <c r="H27" s="455">
        <f>=VALUE(MID(汇总!$C26,FIND("水渣：",汇总!$C26,1)+3,FIND(" ",汇总!$C26,FIND("水渣：",汇总!$C26,1)+3)-(FIND("水渣：",汇总!$C26,1)+3)))</f>
      </c>
      <c r="I27" s="456">
        <f>=VALUE(MID(汇总!$C26,FIND("矿粉：",汇总!$C26,1)+3,FIND(" ",汇总!$C26,FIND("矿粉：",汇总!$C26,1)+3)-(FIND("矿粉：",汇总!$C26,1)+3)))</f>
      </c>
      <c r="J27" s="457">
        <f>=VALUE(MID(汇总!$C26,FIND("其他：",汇总!$C26,1)+3,FIND(" ",汇总!$C26,FIND("其他：",汇总!$C26,1)+3)-(FIND("其他：",汇总!$C26,1)+3)))</f>
      </c>
      <c r="K27" s="458">
        <f>=VALUE(MID(汇总!$C26,FIND("异常：",汇总!$C26,1)+3,3))</f>
      </c>
    </row>
    <row r="28">
      <c r="A28" s="459" t="str">
        <v>2019-07-26</v>
      </c>
      <c r="B28" s="460">
        <f>=VALUE(MID(汇总!$B27,FIND("总车数：",汇总!$B27,1)+4,FIND(" ",汇总!$B27,FIND("总车数：",汇总!$B27,1)+4)-(FIND("总车数：",汇总!$B27,1)+4)))</f>
      </c>
      <c r="C28" s="461">
        <f>=VALUE(MID(汇总!$B27,FIND("水渣：",汇总!$B27,1)+3,FIND(" ",汇总!$B27,FIND("水渣：",汇总!$B27,1)+3)-(FIND("水渣：",汇总!$B27,1)+3)))</f>
      </c>
      <c r="D28" s="462">
        <f>=VALUE(MID(汇总!$B27,FIND("矿粉：",汇总!$B27,1)+3,FIND(" ",汇总!$B27,FIND("矿粉：",汇总!$B27,1)+3)-(FIND("矿粉：",汇总!$B27,1)+3)))</f>
      </c>
      <c r="E28" s="463">
        <f>=VALUE(MID(汇总!$B27,FIND("其他：",汇总!$B27,1)+3,3))</f>
      </c>
      <c r="G28" s="464">
        <f>=VALUE(MID(汇总!$C27,FIND("总车数：",汇总!$C27,1)+4,FIND(" ",汇总!$C27,FIND("总车数：",汇总!$C27,1)+4)-(FIND("总车数：",汇总!$C27,1)+4)))</f>
      </c>
      <c r="H28" s="465">
        <f>=VALUE(MID(汇总!$C27,FIND("水渣：",汇总!$C27,1)+3,FIND(" ",汇总!$C27,FIND("水渣：",汇总!$C27,1)+3)-(FIND("水渣：",汇总!$C27,1)+3)))</f>
      </c>
      <c r="I28" s="466">
        <f>=VALUE(MID(汇总!$C27,FIND("矿粉：",汇总!$C27,1)+3,FIND(" ",汇总!$C27,FIND("矿粉：",汇总!$C27,1)+3)-(FIND("矿粉：",汇总!$C27,1)+3)))</f>
      </c>
      <c r="J28" s="467">
        <f>=VALUE(MID(汇总!$C27,FIND("其他：",汇总!$C27,1)+3,FIND(" ",汇总!$C27,FIND("其他：",汇总!$C27,1)+3)-(FIND("其他：",汇总!$C27,1)+3)))</f>
      </c>
      <c r="K28" s="468">
        <f>=VALUE(MID(汇总!$C27,FIND("异常：",汇总!$C27,1)+3,3))</f>
      </c>
    </row>
    <row r="29">
      <c r="A29" s="469" t="str">
        <v>2019-07-27</v>
      </c>
      <c r="B29" s="470">
        <f>=VALUE(MID(汇总!$B28,FIND("总车数：",汇总!$B28,1)+4,FIND(" ",汇总!$B28,FIND("总车数：",汇总!$B28,1)+4)-(FIND("总车数：",汇总!$B28,1)+4)))</f>
      </c>
      <c r="C29" s="471">
        <f>=VALUE(MID(汇总!$B28,FIND("水渣：",汇总!$B28,1)+3,FIND(" ",汇总!$B28,FIND("水渣：",汇总!$B28,1)+3)-(FIND("水渣：",汇总!$B28,1)+3)))</f>
      </c>
      <c r="D29" s="472">
        <f>=VALUE(MID(汇总!$B28,FIND("矿粉：",汇总!$B28,1)+3,FIND(" ",汇总!$B28,FIND("矿粉：",汇总!$B28,1)+3)-(FIND("矿粉：",汇总!$B28,1)+3)))</f>
      </c>
      <c r="E29" s="473">
        <f>=VALUE(MID(汇总!$B28,FIND("其他：",汇总!$B28,1)+3,3))</f>
      </c>
      <c r="G29" s="474">
        <f>=VALUE(MID(汇总!$C28,FIND("总车数：",汇总!$C28,1)+4,FIND(" ",汇总!$C28,FIND("总车数：",汇总!$C28,1)+4)-(FIND("总车数：",汇总!$C28,1)+4)))</f>
      </c>
      <c r="H29" s="475">
        <f>=VALUE(MID(汇总!$C28,FIND("水渣：",汇总!$C28,1)+3,FIND(" ",汇总!$C28,FIND("水渣：",汇总!$C28,1)+3)-(FIND("水渣：",汇总!$C28,1)+3)))</f>
      </c>
      <c r="I29" s="476">
        <f>=VALUE(MID(汇总!$C28,FIND("矿粉：",汇总!$C28,1)+3,FIND(" ",汇总!$C28,FIND("矿粉：",汇总!$C28,1)+3)-(FIND("矿粉：",汇总!$C28,1)+3)))</f>
      </c>
      <c r="J29" s="477">
        <f>=VALUE(MID(汇总!$C28,FIND("其他：",汇总!$C28,1)+3,FIND(" ",汇总!$C28,FIND("其他：",汇总!$C28,1)+3)-(FIND("其他：",汇总!$C28,1)+3)))</f>
      </c>
      <c r="K29" s="478">
        <f>=VALUE(MID(汇总!$C28,FIND("异常：",汇总!$C28,1)+3,3))</f>
      </c>
    </row>
    <row r="30">
      <c r="A30" s="479" t="str">
        <v>2019-07-28</v>
      </c>
      <c r="B30" s="480">
        <f>=VALUE(MID(汇总!$B29,FIND("总车数：",汇总!$B29,1)+4,FIND(" ",汇总!$B29,FIND("总车数：",汇总!$B29,1)+4)-(FIND("总车数：",汇总!$B29,1)+4)))</f>
      </c>
      <c r="C30" s="481">
        <f>=VALUE(MID(汇总!$B29,FIND("水渣：",汇总!$B29,1)+3,FIND(" ",汇总!$B29,FIND("水渣：",汇总!$B29,1)+3)-(FIND("水渣：",汇总!$B29,1)+3)))</f>
      </c>
      <c r="D30" s="482">
        <f>=VALUE(MID(汇总!$B29,FIND("矿粉：",汇总!$B29,1)+3,FIND(" ",汇总!$B29,FIND("矿粉：",汇总!$B29,1)+3)-(FIND("矿粉：",汇总!$B29,1)+3)))</f>
      </c>
      <c r="E30" s="483">
        <f>=VALUE(MID(汇总!$B29,FIND("其他：",汇总!$B29,1)+3,3))</f>
      </c>
      <c r="G30" s="484">
        <f>=VALUE(MID(汇总!$C29,FIND("总车数：",汇总!$C29,1)+4,FIND(" ",汇总!$C29,FIND("总车数：",汇总!$C29,1)+4)-(FIND("总车数：",汇总!$C29,1)+4)))</f>
      </c>
      <c r="H30" s="485">
        <f>=VALUE(MID(汇总!$C29,FIND("水渣：",汇总!$C29,1)+3,FIND(" ",汇总!$C29,FIND("水渣：",汇总!$C29,1)+3)-(FIND("水渣：",汇总!$C29,1)+3)))</f>
      </c>
      <c r="I30" s="486">
        <f>=VALUE(MID(汇总!$C29,FIND("矿粉：",汇总!$C29,1)+3,FIND(" ",汇总!$C29,FIND("矿粉：",汇总!$C29,1)+3)-(FIND("矿粉：",汇总!$C29,1)+3)))</f>
      </c>
      <c r="J30" s="487">
        <f>=VALUE(MID(汇总!$C29,FIND("其他：",汇总!$C29,1)+3,FIND(" ",汇总!$C29,FIND("其他：",汇总!$C29,1)+3)-(FIND("其他：",汇总!$C29,1)+3)))</f>
      </c>
      <c r="K30" s="488">
        <f>=VALUE(MID(汇总!$C29,FIND("异常：",汇总!$C29,1)+3,3))</f>
      </c>
    </row>
    <row r="31">
      <c r="A31" s="489" t="str">
        <v>2019-07-29</v>
      </c>
      <c r="B31" s="490">
        <f>=VALUE(MID(汇总!$B30,FIND("总车数：",汇总!$B30,1)+4,FIND(" ",汇总!$B30,FIND("总车数：",汇总!$B30,1)+4)-(FIND("总车数：",汇总!$B30,1)+4)))</f>
      </c>
      <c r="C31" s="491">
        <f>=VALUE(MID(汇总!$B30,FIND("水渣：",汇总!$B30,1)+3,FIND(" ",汇总!$B30,FIND("水渣：",汇总!$B30,1)+3)-(FIND("水渣：",汇总!$B30,1)+3)))</f>
      </c>
      <c r="D31" s="492">
        <f>=VALUE(MID(汇总!$B30,FIND("矿粉：",汇总!$B30,1)+3,FIND(" ",汇总!$B30,FIND("矿粉：",汇总!$B30,1)+3)-(FIND("矿粉：",汇总!$B30,1)+3)))</f>
      </c>
      <c r="E31" s="493">
        <f>=VALUE(MID(汇总!$B30,FIND("其他：",汇总!$B30,1)+3,3))</f>
      </c>
      <c r="G31" s="494">
        <f>=VALUE(MID(汇总!$C30,FIND("总车数：",汇总!$C30,1)+4,FIND(" ",汇总!$C30,FIND("总车数：",汇总!$C30,1)+4)-(FIND("总车数：",汇总!$C30,1)+4)))</f>
      </c>
      <c r="H31" s="495">
        <f>=VALUE(MID(汇总!$C30,FIND("水渣：",汇总!$C30,1)+3,FIND(" ",汇总!$C30,FIND("水渣：",汇总!$C30,1)+3)-(FIND("水渣：",汇总!$C30,1)+3)))</f>
      </c>
      <c r="I31" s="496">
        <f>=VALUE(MID(汇总!$C30,FIND("矿粉：",汇总!$C30,1)+3,FIND(" ",汇总!$C30,FIND("矿粉：",汇总!$C30,1)+3)-(FIND("矿粉：",汇总!$C30,1)+3)))</f>
      </c>
      <c r="J31" s="497">
        <f>=VALUE(MID(汇总!$C30,FIND("其他：",汇总!$C30,1)+3,FIND(" ",汇总!$C30,FIND("其他：",汇总!$C30,1)+3)-(FIND("其他：",汇总!$C30,1)+3)))</f>
      </c>
      <c r="K31" s="498">
        <f>=VALUE(MID(汇总!$C30,FIND("异常：",汇总!$C30,1)+3,3))</f>
      </c>
    </row>
    <row r="32">
      <c r="A32" s="499" t="str">
        <v>2019-07-30</v>
      </c>
      <c r="B32" s="500">
        <f>=VALUE(MID(汇总!$B31,FIND("总车数：",汇总!$B31,1)+4,FIND(" ",汇总!$B31,FIND("总车数：",汇总!$B31,1)+4)-(FIND("总车数：",汇总!$B31,1)+4)))</f>
      </c>
      <c r="C32" s="501">
        <f>=VALUE(MID(汇总!$B31,FIND("水渣：",汇总!$B31,1)+3,FIND(" ",汇总!$B31,FIND("水渣：",汇总!$B31,1)+3)-(FIND("水渣：",汇总!$B31,1)+3)))</f>
      </c>
      <c r="D32" s="502">
        <f>=VALUE(MID(汇总!$B31,FIND("矿粉：",汇总!$B31,1)+3,FIND(" ",汇总!$B31,FIND("矿粉：",汇总!$B31,1)+3)-(FIND("矿粉：",汇总!$B31,1)+3)))</f>
      </c>
      <c r="E32" s="503">
        <f>=VALUE(MID(汇总!$B31,FIND("其他：",汇总!$B31,1)+3,3))</f>
      </c>
      <c r="G32" s="504">
        <f>=VALUE(MID(汇总!$C31,FIND("总车数：",汇总!$C31,1)+4,FIND(" ",汇总!$C31,FIND("总车数：",汇总!$C31,1)+4)-(FIND("总车数：",汇总!$C31,1)+4)))</f>
      </c>
      <c r="H32" s="505">
        <f>=VALUE(MID(汇总!$C31,FIND("水渣：",汇总!$C31,1)+3,FIND(" ",汇总!$C31,FIND("水渣：",汇总!$C31,1)+3)-(FIND("水渣：",汇总!$C31,1)+3)))</f>
      </c>
      <c r="I32" s="506">
        <f>=VALUE(MID(汇总!$C31,FIND("矿粉：",汇总!$C31,1)+3,FIND(" ",汇总!$C31,FIND("矿粉：",汇总!$C31,1)+3)-(FIND("矿粉：",汇总!$C31,1)+3)))</f>
      </c>
      <c r="J32" s="507">
        <f>=VALUE(MID(汇总!$C31,FIND("其他：",汇总!$C31,1)+3,FIND(" ",汇总!$C31,FIND("其他：",汇总!$C31,1)+3)-(FIND("其他：",汇总!$C31,1)+3)))</f>
      </c>
      <c r="K32" s="508">
        <f>=VALUE(MID(汇总!$C31,FIND("异常：",汇总!$C31,1)+3,3))</f>
      </c>
    </row>
    <row r="33">
      <c r="A33" s="509" t="str">
        <v>2019-07-31</v>
      </c>
      <c r="B33" s="510">
        <f>=VALUE(MID(汇总!$B32,FIND("总车数：",汇总!$B32,1)+4,FIND(" ",汇总!$B32,FIND("总车数：",汇总!$B32,1)+4)-(FIND("总车数：",汇总!$B32,1)+4)))</f>
      </c>
      <c r="C33" s="511">
        <f>=VALUE(MID(汇总!$B32,FIND("水渣：",汇总!$B32,1)+3,FIND(" ",汇总!$B32,FIND("水渣：",汇总!$B32,1)+3)-(FIND("水渣：",汇总!$B32,1)+3)))</f>
      </c>
      <c r="D33" s="512">
        <f>=VALUE(MID(汇总!$B32,FIND("矿粉：",汇总!$B32,1)+3,FIND(" ",汇总!$B32,FIND("矿粉：",汇总!$B32,1)+3)-(FIND("矿粉：",汇总!$B32,1)+3)))</f>
      </c>
      <c r="E33" s="513">
        <f>=VALUE(MID(汇总!$B32,FIND("其他：",汇总!$B32,1)+3,3))</f>
      </c>
      <c r="G33" s="514">
        <f>=VALUE(MID(汇总!$C32,FIND("总车数：",汇总!$C32,1)+4,FIND(" ",汇总!$C32,FIND("总车数：",汇总!$C32,1)+4)-(FIND("总车数：",汇总!$C32,1)+4)))</f>
      </c>
      <c r="H33" s="515">
        <f>=VALUE(MID(汇总!$C32,FIND("水渣：",汇总!$C32,1)+3,FIND(" ",汇总!$C32,FIND("水渣：",汇总!$C32,1)+3)-(FIND("水渣：",汇总!$C32,1)+3)))</f>
      </c>
      <c r="I33" s="516">
        <f>=VALUE(MID(汇总!$C32,FIND("矿粉：",汇总!$C32,1)+3,FIND(" ",汇总!$C32,FIND("矿粉：",汇总!$C32,1)+3)-(FIND("矿粉：",汇总!$C32,1)+3)))</f>
      </c>
      <c r="J33" s="517">
        <f>=VALUE(MID(汇总!$C32,FIND("其他：",汇总!$C32,1)+3,FIND(" ",汇总!$C32,FIND("其他：",汇总!$C32,1)+3)-(FIND("其他：",汇总!$C32,1)+3)))</f>
      </c>
      <c r="K33" s="518">
        <f>=VALUE(MID(汇总!$C32,FIND("异常：",汇总!$C32,1)+3,3))</f>
      </c>
    </row>
    <row r="34">
      <c r="A34" s="519" t="str">
        <v>汇总</v>
      </c>
      <c r="B34" s="520">
        <f>=SUM(B3:B33)</f>
      </c>
      <c r="C34" s="521">
        <f>=SUM(C3:C33)</f>
      </c>
      <c r="D34" s="522">
        <f>=SUM(D3:D33)</f>
      </c>
      <c r="E34" s="523">
        <f>=SUM(E3:E33)</f>
      </c>
      <c r="G34" s="524">
        <f>=SUM(G3:G33)</f>
      </c>
      <c r="H34" s="525">
        <f>=SUM(H3:H33)</f>
      </c>
      <c r="I34" s="526">
        <f>=SUM(I3:I33)</f>
      </c>
      <c r="J34" s="527">
        <f>=SUM(J3:J33)</f>
      </c>
      <c r="K34" s="528">
        <f>=SUM(K3:K33)</f>
      </c>
    </row>
  </sheetData>
  <mergeCells>
    <mergeCell ref="A1:E1"/>
    <mergeCell ref="G1:K1"/>
  </mergeCells>
  <headerFooter differentFirst="true">
    <firstHeader>&amp;C&amp;B&amp;16&amp;"微软雅黑,常规"世鑫录像与地泵数据比对2019年07月</firstHeader>
  </headerFooter>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