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245" windowHeight="12540"/>
  </bookViews>
  <sheets>
    <sheet name="data" sheetId="1" r:id="rId1"/>
    <sheet name="field" sheetId="2" r:id="rId2"/>
  </sheets>
  <definedNames>
    <definedName name="_xlnm._FilterDatabase" localSheetId="0" hidden="1">data!$B$1:$C$107</definedName>
  </definedNames>
  <calcPr calcId="144525"/>
</workbook>
</file>

<file path=xl/sharedStrings.xml><?xml version="1.0" encoding="utf-8"?>
<sst xmlns="http://schemas.openxmlformats.org/spreadsheetml/2006/main" count="252" uniqueCount="15">
  <si>
    <t>时间</t>
  </si>
  <si>
    <t>种类</t>
  </si>
  <si>
    <t>方向</t>
  </si>
  <si>
    <t>水渣</t>
  </si>
  <si>
    <t>进</t>
  </si>
  <si>
    <t>出</t>
  </si>
  <si>
    <t>差</t>
  </si>
  <si>
    <t>矿粉</t>
  </si>
  <si>
    <t>其他</t>
  </si>
  <si>
    <t>未过泵-进</t>
  </si>
  <si>
    <t>未过泵-出</t>
  </si>
  <si>
    <t>过泵无数据-进</t>
  </si>
  <si>
    <t>过泵无数据-出</t>
  </si>
  <si>
    <t>过泵无数据-未出</t>
  </si>
  <si>
    <t>过泵有数据-未出</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</si>
</sst>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5">
    <font>
      <sz val="11"/>
      <color theme="1"/>
      <name val="宋体"/>
      <charset val="134"/>
      <scheme val="minor"/>
    </font>
    <font>
      <b/>
      <sz val="11"/>
      <color theme="1"/>
      <name val="宋体"/>
      <charset val="134"/>
      <scheme val="minor"/>
    </font>
    <font>
      <b/>
      <sz val="14"/>
      <color theme="1"/>
      <name val="宋体"/>
      <charset val="134"/>
      <scheme val="minor"/>
    </font>
    <font>
      <b/>
      <sz val="14"/>
      <color rgb="FFFF0000"/>
      <name val="宋体"/>
      <charset val="134"/>
      <scheme val="minor"/>
    </font>
    <font>
      <b/>
      <sz val="14"/>
      <color rgb="FFC00000"/>
      <name val="宋体"/>
      <charset val="134"/>
      <scheme val="minor"/>
    </font>
    <font>
      <sz val="11"/>
      <name val="宋体"/>
      <charset val="134"/>
      <scheme val="minor"/>
    </font>
    <font>
      <sz val="11"/>
      <color theme="0"/>
      <name val="宋体"/>
      <charset val="0"/>
      <scheme val="minor"/>
    </font>
    <font>
      <sz val="11"/>
      <color theme="1"/>
      <name val="宋体"/>
      <charset val="0"/>
      <scheme val="minor"/>
    </font>
    <font>
      <u/>
      <sz val="11"/>
      <color rgb="FF0000FF"/>
      <name val="宋体"/>
      <charset val="0"/>
      <scheme val="minor"/>
    </font>
    <font>
      <b/>
      <sz val="15"/>
      <color theme="3"/>
      <name val="宋体"/>
      <charset val="134"/>
      <scheme val="minor"/>
    </font>
    <font>
      <b/>
      <sz val="11"/>
      <color theme="3"/>
      <name val="宋体"/>
      <charset val="134"/>
      <scheme val="minor"/>
    </font>
    <font>
      <b/>
      <sz val="11"/>
      <color theme="1"/>
      <name val="宋体"/>
      <charset val="0"/>
      <scheme val="minor"/>
    </font>
    <font>
      <b/>
      <sz val="11"/>
      <color rgb="FFFFFFFF"/>
      <name val="宋体"/>
      <charset val="0"/>
      <scheme val="minor"/>
    </font>
    <font>
      <sz val="11"/>
      <color rgb="FF9C0006"/>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b/>
      <sz val="11"/>
      <color rgb="FF3F3F3F"/>
      <name val="宋体"/>
      <charset val="0"/>
      <scheme val="minor"/>
    </font>
    <font>
      <b/>
      <sz val="18"/>
      <color theme="3"/>
      <name val="宋体"/>
      <charset val="134"/>
      <scheme val="minor"/>
    </font>
    <font>
      <u/>
      <sz val="11"/>
      <color rgb="FF800080"/>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sz val="11"/>
      <color rgb="FFFA7D00"/>
      <name val="宋体"/>
      <charset val="0"/>
      <scheme val="minor"/>
    </font>
    <font>
      <b/>
      <sz val="11"/>
      <color rgb="FFFA7D00"/>
      <name val="宋体"/>
      <charset val="0"/>
      <scheme val="minor"/>
    </font>
  </fonts>
  <fills count="34">
    <fill>
      <patternFill patternType="none"/>
    </fill>
    <fill>
      <patternFill patternType="gray125"/>
    </fill>
    <fill>
      <patternFill patternType="solid">
        <fgColor theme="0" tint="-0.15"/>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rgb="FFA5A5A5"/>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C6EFCE"/>
        <bgColor indexed="64"/>
      </patternFill>
    </fill>
    <fill>
      <patternFill patternType="solid">
        <fgColor rgb="FFF2F2F2"/>
        <bgColor indexed="64"/>
      </patternFill>
    </fill>
    <fill>
      <patternFill patternType="solid">
        <fgColor theme="6" tint="0.399975585192419"/>
        <bgColor indexed="64"/>
      </patternFill>
    </fill>
    <fill>
      <patternFill patternType="solid">
        <fgColor theme="9"/>
        <bgColor indexed="64"/>
      </patternFill>
    </fill>
    <fill>
      <patternFill patternType="solid">
        <fgColor theme="8"/>
        <bgColor indexed="64"/>
      </patternFill>
    </fill>
    <fill>
      <patternFill patternType="solid">
        <fgColor theme="7" tint="0.399975585192419"/>
        <bgColor indexed="64"/>
      </patternFill>
    </fill>
    <fill>
      <patternFill patternType="solid">
        <fgColor theme="6"/>
        <bgColor indexed="64"/>
      </patternFill>
    </fill>
    <fill>
      <patternFill patternType="solid">
        <fgColor theme="5"/>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7"/>
        <bgColor indexed="64"/>
      </patternFill>
    </fill>
  </fills>
  <borders count="1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14" borderId="0" applyNumberFormat="0" applyBorder="0" applyAlignment="0" applyProtection="0">
      <alignment vertical="center"/>
    </xf>
    <xf numFmtId="0" fontId="15" fillId="11"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5" borderId="0" applyNumberFormat="0" applyBorder="0" applyAlignment="0" applyProtection="0">
      <alignment vertical="center"/>
    </xf>
    <xf numFmtId="0" fontId="13" fillId="9" borderId="0" applyNumberFormat="0" applyBorder="0" applyAlignment="0" applyProtection="0">
      <alignment vertical="center"/>
    </xf>
    <xf numFmtId="43" fontId="0" fillId="0" borderId="0" applyFont="0" applyFill="0" applyBorder="0" applyAlignment="0" applyProtection="0">
      <alignment vertical="center"/>
    </xf>
    <xf numFmtId="0" fontId="6" fillId="18"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5" borderId="5" applyNumberFormat="0" applyFont="0" applyAlignment="0" applyProtection="0">
      <alignment vertical="center"/>
    </xf>
    <xf numFmtId="0" fontId="6" fillId="24" borderId="0" applyNumberFormat="0" applyBorder="0" applyAlignment="0" applyProtection="0">
      <alignment vertical="center"/>
    </xf>
    <xf numFmtId="0" fontId="1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9" fillId="0" borderId="6" applyNumberFormat="0" applyFill="0" applyAlignment="0" applyProtection="0">
      <alignment vertical="center"/>
    </xf>
    <xf numFmtId="0" fontId="20" fillId="0" borderId="6" applyNumberFormat="0" applyFill="0" applyAlignment="0" applyProtection="0">
      <alignment vertical="center"/>
    </xf>
    <xf numFmtId="0" fontId="6" fillId="28" borderId="0" applyNumberFormat="0" applyBorder="0" applyAlignment="0" applyProtection="0">
      <alignment vertical="center"/>
    </xf>
    <xf numFmtId="0" fontId="10" fillId="0" borderId="11" applyNumberFormat="0" applyFill="0" applyAlignment="0" applyProtection="0">
      <alignment vertical="center"/>
    </xf>
    <xf numFmtId="0" fontId="6" fillId="21" borderId="0" applyNumberFormat="0" applyBorder="0" applyAlignment="0" applyProtection="0">
      <alignment vertical="center"/>
    </xf>
    <xf numFmtId="0" fontId="17" fillId="17" borderId="10" applyNumberFormat="0" applyAlignment="0" applyProtection="0">
      <alignment vertical="center"/>
    </xf>
    <xf numFmtId="0" fontId="24" fillId="17" borderId="9" applyNumberFormat="0" applyAlignment="0" applyProtection="0">
      <alignment vertical="center"/>
    </xf>
    <xf numFmtId="0" fontId="12" fillId="8" borderId="8" applyNumberFormat="0" applyAlignment="0" applyProtection="0">
      <alignment vertical="center"/>
    </xf>
    <xf numFmtId="0" fontId="7" fillId="4" borderId="0" applyNumberFormat="0" applyBorder="0" applyAlignment="0" applyProtection="0">
      <alignment vertical="center"/>
    </xf>
    <xf numFmtId="0" fontId="6" fillId="23" borderId="0" applyNumberFormat="0" applyBorder="0" applyAlignment="0" applyProtection="0">
      <alignment vertical="center"/>
    </xf>
    <xf numFmtId="0" fontId="23" fillId="0" borderId="12" applyNumberFormat="0" applyFill="0" applyAlignment="0" applyProtection="0">
      <alignment vertical="center"/>
    </xf>
    <xf numFmtId="0" fontId="11" fillId="0" borderId="7" applyNumberFormat="0" applyFill="0" applyAlignment="0" applyProtection="0">
      <alignment vertical="center"/>
    </xf>
    <xf numFmtId="0" fontId="16" fillId="16" borderId="0" applyNumberFormat="0" applyBorder="0" applyAlignment="0" applyProtection="0">
      <alignment vertical="center"/>
    </xf>
    <xf numFmtId="0" fontId="14" fillId="10" borderId="0" applyNumberFormat="0" applyBorder="0" applyAlignment="0" applyProtection="0">
      <alignment vertical="center"/>
    </xf>
    <xf numFmtId="0" fontId="7" fillId="7" borderId="0" applyNumberFormat="0" applyBorder="0" applyAlignment="0" applyProtection="0">
      <alignment vertical="center"/>
    </xf>
    <xf numFmtId="0" fontId="6" fillId="29" borderId="0" applyNumberFormat="0" applyBorder="0" applyAlignment="0" applyProtection="0">
      <alignment vertical="center"/>
    </xf>
    <xf numFmtId="0" fontId="7" fillId="32" borderId="0" applyNumberFormat="0" applyBorder="0" applyAlignment="0" applyProtection="0">
      <alignment vertical="center"/>
    </xf>
    <xf numFmtId="0" fontId="7" fillId="31"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6" fillId="22" borderId="0" applyNumberFormat="0" applyBorder="0" applyAlignment="0" applyProtection="0">
      <alignment vertical="center"/>
    </xf>
    <xf numFmtId="0" fontId="6" fillId="33" borderId="0" applyNumberFormat="0" applyBorder="0" applyAlignment="0" applyProtection="0">
      <alignment vertical="center"/>
    </xf>
    <xf numFmtId="0" fontId="7" fillId="13" borderId="0" applyNumberFormat="0" applyBorder="0" applyAlignment="0" applyProtection="0">
      <alignment vertical="center"/>
    </xf>
    <xf numFmtId="0" fontId="7" fillId="12" borderId="0" applyNumberFormat="0" applyBorder="0" applyAlignment="0" applyProtection="0">
      <alignment vertical="center"/>
    </xf>
    <xf numFmtId="0" fontId="6" fillId="20" borderId="0" applyNumberFormat="0" applyBorder="0" applyAlignment="0" applyProtection="0">
      <alignment vertical="center"/>
    </xf>
    <xf numFmtId="0" fontId="7" fillId="25" borderId="0" applyNumberFormat="0" applyBorder="0" applyAlignment="0" applyProtection="0">
      <alignment vertical="center"/>
    </xf>
    <xf numFmtId="0" fontId="6" fillId="6" borderId="0" applyNumberFormat="0" applyBorder="0" applyAlignment="0" applyProtection="0">
      <alignment vertical="center"/>
    </xf>
    <xf numFmtId="0" fontId="6" fillId="19" borderId="0" applyNumberFormat="0" applyBorder="0" applyAlignment="0" applyProtection="0">
      <alignment vertical="center"/>
    </xf>
    <xf numFmtId="0" fontId="7" fillId="26" borderId="0" applyNumberFormat="0" applyBorder="0" applyAlignment="0" applyProtection="0">
      <alignment vertical="center"/>
    </xf>
    <xf numFmtId="0" fontId="6" fillId="3" borderId="0" applyNumberFormat="0" applyBorder="0" applyAlignment="0" applyProtection="0">
      <alignment vertical="center"/>
    </xf>
  </cellStyleXfs>
  <cellXfs count="21">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3" fillId="2" borderId="1" xfId="0" applyFont="1" applyFill="1" applyBorder="1" applyAlignment="1">
      <alignment horizontal="center" vertical="center"/>
    </xf>
    <xf numFmtId="0" fontId="2" fillId="2" borderId="2" xfId="0" applyFont="1" applyFill="1" applyBorder="1" applyAlignment="1">
      <alignment horizontal="center" vertical="center"/>
    </xf>
    <xf numFmtId="20" fontId="0" fillId="0" borderId="0" xfId="0" applyNumberFormat="1" applyAlignment="1">
      <alignment horizontal="center" vertical="center"/>
    </xf>
    <xf numFmtId="0" fontId="0" fillId="0" borderId="0" xfId="0" applyFill="1" applyAlignment="1">
      <alignment horizontal="center" vertical="center"/>
    </xf>
    <xf numFmtId="0" fontId="0" fillId="0" borderId="0" xfId="0" applyFill="1" applyAlignment="1">
      <alignment horizontal="center" vertical="center" wrapText="1"/>
    </xf>
    <xf numFmtId="0" fontId="3" fillId="2" borderId="3" xfId="0" applyFont="1" applyFill="1" applyBorder="1" applyAlignment="1">
      <alignment horizontal="center" vertical="center"/>
    </xf>
    <xf numFmtId="0" fontId="0" fillId="2" borderId="2" xfId="0" applyFill="1" applyBorder="1" applyAlignment="1">
      <alignment horizontal="center" vertical="center"/>
    </xf>
    <xf numFmtId="20" fontId="0" fillId="0" borderId="0" xfId="0" applyNumberFormat="1" applyFill="1" applyAlignment="1">
      <alignment horizontal="center" vertical="center"/>
    </xf>
    <xf numFmtId="0" fontId="1" fillId="2" borderId="2" xfId="0" applyFont="1" applyFill="1" applyBorder="1">
      <alignment vertical="center"/>
    </xf>
    <xf numFmtId="0" fontId="1"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4" fillId="0" borderId="0" xfId="0" applyFont="1" applyFill="1" applyAlignment="1">
      <alignment vertical="center"/>
    </xf>
    <xf numFmtId="0" fontId="4" fillId="0" borderId="0" xfId="0" applyFont="1" applyFill="1" applyAlignment="1">
      <alignment horizontal="right" vertical="center"/>
    </xf>
    <xf numFmtId="0" fontId="4" fillId="0" borderId="0" xfId="0" applyFont="1" applyFill="1" applyAlignment="1">
      <alignment horizontal="left" vertical="center"/>
    </xf>
    <xf numFmtId="20" fontId="5" fillId="0" borderId="0" xfId="0" applyNumberFormat="1" applyFont="1" applyFill="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6">
    <dxf>
      <fill>
        <patternFill patternType="solid">
          <bgColor theme="5" tint="-0.25"/>
        </patternFill>
      </fill>
    </dxf>
    <dxf>
      <fill>
        <patternFill patternType="solid">
          <bgColor theme="4" tint="-0.25"/>
        </patternFill>
      </fill>
    </dxf>
    <dxf>
      <fill>
        <patternFill patternType="solid">
          <bgColor theme="9" tint="0.4"/>
        </patternFill>
      </fill>
    </dxf>
    <dxf>
      <font>
        <color rgb="FFFF0000"/>
      </font>
    </dxf>
    <dxf>
      <font>
        <color theme="8" tint="-0.25"/>
      </font>
    </dxf>
    <dxf>
      <fill>
        <patternFill patternType="gray0625"/>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pageSetUpPr autoPageBreaks="0"/>
  </sheetPr>
  <dimension ref="A1:P123"/>
  <sheetViews>
    <sheetView tabSelected="1" topLeftCell="A40" workbookViewId="0">
      <selection activeCell="H74" sqref="H74"/>
    </sheetView>
  </sheetViews>
  <sheetFormatPr defaultColWidth="9" defaultRowHeight="13.5"/>
  <cols>
    <col min="1" max="1" width="12.375" style="3" customWidth="1"/>
    <col min="2" max="2" width="12.25" style="3" customWidth="1"/>
    <col min="3" max="3" width="18.375" style="3" customWidth="1"/>
    <col min="4" max="4" width="25.1333333333333" style="4" customWidth="1"/>
    <col min="5" max="5" width="11.5" style="3" customWidth="1"/>
    <col min="6" max="7" width="14" style="3" customWidth="1"/>
    <col min="8" max="8" width="6.625" style="3" customWidth="1"/>
    <col min="9" max="9" width="9" style="3"/>
    <col min="10" max="11" width="14" style="3" customWidth="1"/>
    <col min="12" max="12" width="6.5" style="3" customWidth="1"/>
    <col min="13" max="13" width="9" style="3"/>
    <col min="14" max="15" width="14" style="3" customWidth="1"/>
    <col min="16" max="16" width="6.25" style="3" customWidth="1"/>
  </cols>
  <sheetData>
    <row r="1" s="2" customFormat="1" ht="18.75" spans="1:16">
      <c r="A1" s="2" t="s">
        <v>0</v>
      </c>
      <c r="B1" s="2" t="s">
        <v>1</v>
      </c>
      <c r="C1" s="2" t="s">
        <v>2</v>
      </c>
      <c r="D1" s="5"/>
      <c r="E1" s="6" t="s">
        <v>3</v>
      </c>
      <c r="F1" s="7" t="s">
        <v>4</v>
      </c>
      <c r="G1" s="7" t="s">
        <v>5</v>
      </c>
      <c r="H1" s="7" t="s">
        <v>6</v>
      </c>
      <c r="I1" s="6" t="s">
        <v>7</v>
      </c>
      <c r="J1" s="7" t="s">
        <v>4</v>
      </c>
      <c r="K1" s="7" t="s">
        <v>5</v>
      </c>
      <c r="L1" s="7" t="s">
        <v>6</v>
      </c>
      <c r="M1" s="6" t="s">
        <v>8</v>
      </c>
      <c r="N1" s="7" t="s">
        <v>4</v>
      </c>
      <c r="O1" s="7" t="s">
        <v>5</v>
      </c>
      <c r="P1" s="7" t="s">
        <v>6</v>
      </c>
    </row>
    <row r="2" spans="1:16">
      <c r="A2" s="8">
        <v>0.327777777777778</v>
      </c>
      <c r="B2" s="9" t="s">
        <v>3</v>
      </c>
      <c r="C2" s="9" t="s">
        <v>5</v>
      </c>
      <c r="D2" s="10"/>
      <c r="E2" s="11"/>
      <c r="F2" s="12">
        <f>COUNTIFS($B$2:$B$509,"水渣",$C$2:$C$509,"进")</f>
        <v>25</v>
      </c>
      <c r="G2" s="12">
        <f>COUNTIFS($B$2:$B$509,"水渣",$C$2:$C$509,"出")</f>
        <v>29</v>
      </c>
      <c r="H2" s="12">
        <f>$F$2-$G$2</f>
        <v>-4</v>
      </c>
      <c r="I2" s="11"/>
      <c r="J2" s="12">
        <f>COUNTIFS($B$2:$B$509,"矿粉",$C$2:$C$509,"进")</f>
        <v>24</v>
      </c>
      <c r="K2" s="12">
        <f>COUNTIFS($B$2:$B$509,"矿粉",$C$2:$C$509,"出")</f>
        <v>25</v>
      </c>
      <c r="L2" s="12">
        <f>$J$2-$K$2</f>
        <v>-1</v>
      </c>
      <c r="M2" s="11"/>
      <c r="N2" s="12">
        <f>COUNTIFS($B$2:$B$509,"其他",$C$2:$C$509,"进")</f>
        <v>0</v>
      </c>
      <c r="O2" s="12">
        <f>COUNTIFS($B$2:$B$509,"其他",$C$2:$C$509,"出")</f>
        <v>3</v>
      </c>
      <c r="P2" s="12">
        <f>$N$2-$O$2</f>
        <v>-3</v>
      </c>
    </row>
    <row r="3" spans="1:16">
      <c r="A3" s="13">
        <v>0.329861111111111</v>
      </c>
      <c r="B3" s="9" t="s">
        <v>3</v>
      </c>
      <c r="C3" s="9" t="s">
        <v>5</v>
      </c>
      <c r="D3" s="10"/>
      <c r="E3" s="11"/>
      <c r="F3" s="14" t="s">
        <v>9</v>
      </c>
      <c r="G3" s="14" t="s">
        <v>10</v>
      </c>
      <c r="H3" s="12"/>
      <c r="I3" s="11"/>
      <c r="J3" s="14" t="s">
        <v>9</v>
      </c>
      <c r="K3" s="14" t="s">
        <v>10</v>
      </c>
      <c r="L3" s="12"/>
      <c r="M3" s="11"/>
      <c r="N3" s="14" t="s">
        <v>9</v>
      </c>
      <c r="O3" s="15" t="s">
        <v>10</v>
      </c>
      <c r="P3" s="12"/>
    </row>
    <row r="4" spans="1:16">
      <c r="A4" s="13">
        <v>0.331944444444444</v>
      </c>
      <c r="B4" s="9" t="s">
        <v>7</v>
      </c>
      <c r="C4" s="9" t="s">
        <v>5</v>
      </c>
      <c r="D4" s="10"/>
      <c r="E4" s="11"/>
      <c r="F4" s="12">
        <f>COUNTIFS($B$2:$B$509,"水渣",$C$2:$C$509,"未过泵-进")</f>
        <v>0</v>
      </c>
      <c r="G4" s="12">
        <f>COUNTIFS($B$2:$B$509,"水渣",$C$2:$C$509,"未过泵-出")</f>
        <v>0</v>
      </c>
      <c r="H4" s="12">
        <f>$F$4-$G$4</f>
        <v>0</v>
      </c>
      <c r="I4" s="11"/>
      <c r="J4" s="12">
        <f>COUNTIFS($B$2:$B$509,"矿粉",$C$2:$C$509,"未过泵-进")</f>
        <v>0</v>
      </c>
      <c r="K4" s="12">
        <f>COUNTIFS($B$2:$B$509,"矿粉",$C$2:$C$509,"未过泵-出")</f>
        <v>0</v>
      </c>
      <c r="L4" s="12">
        <f>$J$4-$K$4</f>
        <v>0</v>
      </c>
      <c r="M4" s="11"/>
      <c r="N4" s="12">
        <f>COUNTIFS($B$2:$B$509,"其他",$C$2:$C$509,"未过泵-进")</f>
        <v>0</v>
      </c>
      <c r="O4" s="12">
        <f>COUNTIFS($B$2:$B$509,"其他",$C$2:$C$509,"未过泵-出")</f>
        <v>0</v>
      </c>
      <c r="P4" s="12">
        <f>$N$4-$O$4</f>
        <v>0</v>
      </c>
    </row>
    <row r="5" spans="1:16">
      <c r="A5" s="13">
        <v>0.334027777777778</v>
      </c>
      <c r="B5" s="9" t="s">
        <v>7</v>
      </c>
      <c r="C5" s="9" t="s">
        <v>5</v>
      </c>
      <c r="D5" s="10"/>
      <c r="E5" s="11"/>
      <c r="F5" s="15" t="s">
        <v>11</v>
      </c>
      <c r="G5" s="15" t="s">
        <v>12</v>
      </c>
      <c r="H5" s="12"/>
      <c r="I5" s="11"/>
      <c r="J5" s="15" t="s">
        <v>11</v>
      </c>
      <c r="K5" s="15" t="s">
        <v>12</v>
      </c>
      <c r="L5" s="12"/>
      <c r="M5" s="11"/>
      <c r="N5" s="15" t="s">
        <v>11</v>
      </c>
      <c r="O5" s="15" t="s">
        <v>12</v>
      </c>
      <c r="P5" s="12"/>
    </row>
    <row r="6" spans="1:16">
      <c r="A6" s="13">
        <v>0.336111111111111</v>
      </c>
      <c r="B6" s="9" t="s">
        <v>3</v>
      </c>
      <c r="C6" s="9" t="s">
        <v>5</v>
      </c>
      <c r="D6" s="10"/>
      <c r="E6" s="16"/>
      <c r="F6" s="12">
        <f>COUNTIFS($B$2:$B$509,"水渣",$C$2:$C$509,"过泵无数据-进")</f>
        <v>0</v>
      </c>
      <c r="G6" s="12">
        <f>COUNTIFS($B$2:$B$509,"水渣",$C$2:$C$509,"过泵无数据-出")</f>
        <v>0</v>
      </c>
      <c r="H6" s="12"/>
      <c r="I6" s="16"/>
      <c r="J6" s="12">
        <f>COUNTIFS($B$2:$B$509,"矿粉",$C$2:$C$509,"过泵无数据-进")</f>
        <v>0</v>
      </c>
      <c r="K6" s="12">
        <f>COUNTIFS($B$2:$B$509,"矿粉",$C$2:$C$509,"过泵无数据-出")</f>
        <v>0</v>
      </c>
      <c r="L6" s="12"/>
      <c r="M6" s="16"/>
      <c r="N6" s="12">
        <f>COUNTIFS($B$2:$B$509,"其他",$C$2:$C$509,"过泵无数据-进")</f>
        <v>0</v>
      </c>
      <c r="O6" s="12">
        <f>COUNTIFS($B$2:$B$509,"其他",$C$2:$C$509,"过泵无数据-出")</f>
        <v>0</v>
      </c>
      <c r="P6" s="12"/>
    </row>
    <row r="7" ht="18.75" spans="1:5">
      <c r="A7" s="13">
        <v>0.3375</v>
      </c>
      <c r="B7" s="9" t="s">
        <v>3</v>
      </c>
      <c r="C7" s="9" t="s">
        <v>5</v>
      </c>
      <c r="D7" s="10"/>
      <c r="E7" s="17"/>
    </row>
    <row r="8" ht="18.75" spans="1:14">
      <c r="A8" s="13">
        <v>0.340972222222222</v>
      </c>
      <c r="B8" s="9" t="s">
        <v>3</v>
      </c>
      <c r="C8" s="9" t="s">
        <v>5</v>
      </c>
      <c r="D8" s="10"/>
      <c r="E8" s="18"/>
      <c r="F8" s="19"/>
      <c r="G8" s="18"/>
      <c r="H8" s="19"/>
      <c r="I8" s="18"/>
      <c r="J8" s="19"/>
      <c r="K8" s="18"/>
      <c r="L8" s="19"/>
      <c r="M8" s="18"/>
      <c r="N8" s="19"/>
    </row>
    <row r="9" spans="1:4">
      <c r="A9" s="13">
        <v>0.342361111111111</v>
      </c>
      <c r="B9" s="9" t="s">
        <v>3</v>
      </c>
      <c r="C9" s="9" t="s">
        <v>5</v>
      </c>
      <c r="D9" s="10"/>
    </row>
    <row r="10" spans="1:4">
      <c r="A10" s="13">
        <v>0.345138888888889</v>
      </c>
      <c r="B10" s="9" t="s">
        <v>3</v>
      </c>
      <c r="C10" s="9" t="s">
        <v>5</v>
      </c>
      <c r="D10" s="10"/>
    </row>
    <row r="11" ht="18.75" spans="1:5">
      <c r="A11" s="13">
        <v>0.346527777777778</v>
      </c>
      <c r="B11" s="9" t="s">
        <v>7</v>
      </c>
      <c r="C11" s="9" t="s">
        <v>5</v>
      </c>
      <c r="D11" s="10"/>
      <c r="E11" s="17" t="str">
        <f>"总车数："&amp;$G$2+$K$2+$O$2+$G$4+$K$4+$O$4+$G$6+$K$6+$O$6&amp;"  水渣："&amp;$G$2&amp;"  矿粉："&amp;$K$2&amp;"  其他："&amp;$O$2&amp;"  异常："&amp;$G$4+$K$4+$O$4+$G$6+$K$6+$O$6</f>
        <v>总车数：57  水渣：29  矿粉：25  其他：3  异常：0</v>
      </c>
    </row>
    <row r="12" spans="1:4">
      <c r="A12" s="13">
        <v>0.350694444444444</v>
      </c>
      <c r="B12" s="9" t="s">
        <v>3</v>
      </c>
      <c r="C12" s="9" t="s">
        <v>5</v>
      </c>
      <c r="D12" s="10"/>
    </row>
    <row r="13" spans="1:4">
      <c r="A13" s="13">
        <v>0.352777777777778</v>
      </c>
      <c r="B13" s="9" t="s">
        <v>3</v>
      </c>
      <c r="C13" s="9" t="s">
        <v>5</v>
      </c>
      <c r="D13" s="10"/>
    </row>
    <row r="14" spans="1:4">
      <c r="A14" s="13">
        <v>0.363194444444444</v>
      </c>
      <c r="B14" s="9" t="s">
        <v>3</v>
      </c>
      <c r="C14" s="9" t="s">
        <v>5</v>
      </c>
      <c r="D14" s="10"/>
    </row>
    <row r="15" spans="1:4">
      <c r="A15" s="13">
        <v>0.372222222222222</v>
      </c>
      <c r="B15" s="9" t="s">
        <v>3</v>
      </c>
      <c r="C15" s="9" t="s">
        <v>5</v>
      </c>
      <c r="D15" s="10"/>
    </row>
    <row r="16" hidden="1" spans="1:4">
      <c r="A16" s="13">
        <v>0.380555555555556</v>
      </c>
      <c r="B16" s="9" t="s">
        <v>7</v>
      </c>
      <c r="C16" s="9" t="s">
        <v>4</v>
      </c>
      <c r="D16" s="10"/>
    </row>
    <row r="17" hidden="1" spans="1:4">
      <c r="A17" s="13">
        <v>0.405555555555556</v>
      </c>
      <c r="B17" s="9" t="s">
        <v>7</v>
      </c>
      <c r="C17" s="9" t="s">
        <v>4</v>
      </c>
      <c r="D17" s="10"/>
    </row>
    <row r="18" hidden="1" spans="1:4">
      <c r="A18" s="13">
        <v>0.406944444444444</v>
      </c>
      <c r="B18" s="9" t="s">
        <v>7</v>
      </c>
      <c r="C18" s="9" t="s">
        <v>4</v>
      </c>
      <c r="D18" s="10"/>
    </row>
    <row r="19" spans="1:4">
      <c r="A19" s="13">
        <v>0.427083333333333</v>
      </c>
      <c r="B19" s="9" t="s">
        <v>7</v>
      </c>
      <c r="C19" s="9" t="s">
        <v>5</v>
      </c>
      <c r="D19" s="10"/>
    </row>
    <row r="20" spans="1:4">
      <c r="A20" s="13">
        <v>0.445833333333333</v>
      </c>
      <c r="B20" s="9" t="s">
        <v>7</v>
      </c>
      <c r="C20" s="9" t="s">
        <v>5</v>
      </c>
      <c r="D20" s="10"/>
    </row>
    <row r="21" spans="1:4">
      <c r="A21" s="13">
        <v>0.460416666666667</v>
      </c>
      <c r="B21" s="9" t="s">
        <v>7</v>
      </c>
      <c r="C21" s="9" t="s">
        <v>5</v>
      </c>
      <c r="D21" s="10"/>
    </row>
    <row r="22" hidden="1" spans="1:4">
      <c r="A22" s="13">
        <v>0.477777777777778</v>
      </c>
      <c r="B22" s="9" t="s">
        <v>7</v>
      </c>
      <c r="C22" s="9" t="s">
        <v>4</v>
      </c>
      <c r="D22" s="10"/>
    </row>
    <row r="23" hidden="1" spans="1:4">
      <c r="A23" s="13">
        <v>0.48125</v>
      </c>
      <c r="B23" s="9" t="s">
        <v>7</v>
      </c>
      <c r="C23" s="9" t="s">
        <v>4</v>
      </c>
      <c r="D23" s="10"/>
    </row>
    <row r="24" hidden="1" spans="1:4">
      <c r="A24" s="13">
        <v>0.490277777777778</v>
      </c>
      <c r="B24" s="9" t="s">
        <v>7</v>
      </c>
      <c r="C24" s="9" t="s">
        <v>4</v>
      </c>
      <c r="D24" s="10"/>
    </row>
    <row r="25" hidden="1" spans="1:7">
      <c r="A25" s="13">
        <v>0.499305555555556</v>
      </c>
      <c r="B25" s="9" t="s">
        <v>7</v>
      </c>
      <c r="C25" s="9" t="s">
        <v>4</v>
      </c>
      <c r="D25" s="10"/>
      <c r="G25" s="8"/>
    </row>
    <row r="26" hidden="1" spans="1:4">
      <c r="A26" s="13">
        <v>0.540277777777778</v>
      </c>
      <c r="B26" s="9" t="s">
        <v>7</v>
      </c>
      <c r="C26" s="9" t="s">
        <v>4</v>
      </c>
      <c r="D26" s="10"/>
    </row>
    <row r="27" spans="1:4">
      <c r="A27" s="13">
        <v>0.543055555555556</v>
      </c>
      <c r="B27" s="9" t="s">
        <v>7</v>
      </c>
      <c r="C27" s="9" t="s">
        <v>5</v>
      </c>
      <c r="D27" s="10"/>
    </row>
    <row r="28" hidden="1" spans="1:4">
      <c r="A28" s="13">
        <v>0.552083333333333</v>
      </c>
      <c r="B28" s="9" t="s">
        <v>7</v>
      </c>
      <c r="C28" s="9" t="s">
        <v>4</v>
      </c>
      <c r="D28" s="10"/>
    </row>
    <row r="29" hidden="1" spans="1:4">
      <c r="A29" s="13">
        <v>0.555555555555556</v>
      </c>
      <c r="B29" s="9" t="s">
        <v>7</v>
      </c>
      <c r="C29" s="9" t="s">
        <v>4</v>
      </c>
      <c r="D29" s="10"/>
    </row>
    <row r="30" hidden="1" spans="1:4">
      <c r="A30" s="13">
        <v>0.566666666666667</v>
      </c>
      <c r="B30" s="9" t="s">
        <v>7</v>
      </c>
      <c r="C30" s="9" t="s">
        <v>4</v>
      </c>
      <c r="D30" s="10"/>
    </row>
    <row r="31" spans="1:4">
      <c r="A31" s="13">
        <v>0.56875</v>
      </c>
      <c r="B31" s="9" t="s">
        <v>7</v>
      </c>
      <c r="C31" s="9" t="s">
        <v>5</v>
      </c>
      <c r="D31" s="10"/>
    </row>
    <row r="32" hidden="1" spans="1:4">
      <c r="A32" s="13">
        <v>0.579166666666667</v>
      </c>
      <c r="B32" s="9" t="s">
        <v>7</v>
      </c>
      <c r="C32" s="9" t="s">
        <v>4</v>
      </c>
      <c r="D32" s="10"/>
    </row>
    <row r="33" hidden="1" spans="1:4">
      <c r="A33" s="13">
        <v>0.597222222222222</v>
      </c>
      <c r="B33" s="9" t="s">
        <v>7</v>
      </c>
      <c r="C33" s="9" t="s">
        <v>4</v>
      </c>
      <c r="D33" s="10"/>
    </row>
    <row r="34" hidden="1" spans="1:4">
      <c r="A34" s="13">
        <v>0.609027777777778</v>
      </c>
      <c r="B34" s="9" t="s">
        <v>7</v>
      </c>
      <c r="C34" s="9" t="s">
        <v>4</v>
      </c>
      <c r="D34" s="10"/>
    </row>
    <row r="35" spans="1:4">
      <c r="A35" s="13">
        <v>0.63125</v>
      </c>
      <c r="B35" s="9" t="s">
        <v>7</v>
      </c>
      <c r="C35" s="9" t="s">
        <v>5</v>
      </c>
      <c r="D35" s="10"/>
    </row>
    <row r="36" spans="1:4">
      <c r="A36" s="13">
        <v>0.639583333333333</v>
      </c>
      <c r="B36" s="9" t="s">
        <v>7</v>
      </c>
      <c r="C36" s="9" t="s">
        <v>5</v>
      </c>
      <c r="D36" s="10"/>
    </row>
    <row r="37" hidden="1" spans="1:4">
      <c r="A37" s="13">
        <v>0.649305555555556</v>
      </c>
      <c r="B37" s="9" t="s">
        <v>7</v>
      </c>
      <c r="C37" s="9" t="s">
        <v>4</v>
      </c>
      <c r="D37" s="10"/>
    </row>
    <row r="38" hidden="1" spans="1:4">
      <c r="A38" s="13">
        <v>0.688194444444444</v>
      </c>
      <c r="B38" s="9" t="s">
        <v>7</v>
      </c>
      <c r="C38" s="9" t="s">
        <v>4</v>
      </c>
      <c r="D38" s="10"/>
    </row>
    <row r="39" hidden="1" spans="1:4">
      <c r="A39" s="13">
        <v>0.716666666666667</v>
      </c>
      <c r="B39" s="9" t="s">
        <v>7</v>
      </c>
      <c r="C39" s="9" t="s">
        <v>4</v>
      </c>
      <c r="D39" s="10"/>
    </row>
    <row r="40" spans="1:4">
      <c r="A40" s="13">
        <v>0.71875</v>
      </c>
      <c r="B40" s="9" t="s">
        <v>7</v>
      </c>
      <c r="C40" s="9" t="s">
        <v>5</v>
      </c>
      <c r="D40" s="10"/>
    </row>
    <row r="41" hidden="1" spans="1:4">
      <c r="A41" s="13">
        <v>0.721527777777778</v>
      </c>
      <c r="B41" s="9" t="s">
        <v>7</v>
      </c>
      <c r="C41" s="9" t="s">
        <v>4</v>
      </c>
      <c r="D41" s="10"/>
    </row>
    <row r="42" spans="1:4">
      <c r="A42" s="13">
        <v>0.747916666666667</v>
      </c>
      <c r="B42" s="9" t="s">
        <v>7</v>
      </c>
      <c r="C42" s="9" t="s">
        <v>5</v>
      </c>
      <c r="D42" s="10"/>
    </row>
    <row r="43" spans="1:4">
      <c r="A43" s="13">
        <v>0.764583333333333</v>
      </c>
      <c r="B43" s="9" t="s">
        <v>7</v>
      </c>
      <c r="C43" s="9" t="s">
        <v>5</v>
      </c>
      <c r="D43" s="10"/>
    </row>
    <row r="44" spans="1:4">
      <c r="A44" s="13">
        <v>0.766666666666667</v>
      </c>
      <c r="B44" s="9" t="s">
        <v>7</v>
      </c>
      <c r="C44" s="9" t="s">
        <v>5</v>
      </c>
      <c r="D44" s="10"/>
    </row>
    <row r="45" hidden="1" spans="1:4">
      <c r="A45" s="13">
        <v>0.775694444444444</v>
      </c>
      <c r="B45" s="9" t="s">
        <v>7</v>
      </c>
      <c r="C45" s="9" t="s">
        <v>4</v>
      </c>
      <c r="D45" s="10"/>
    </row>
    <row r="46" hidden="1" spans="1:4">
      <c r="A46" s="13">
        <v>0.903472222222222</v>
      </c>
      <c r="B46" s="9" t="s">
        <v>3</v>
      </c>
      <c r="C46" s="9" t="s">
        <v>4</v>
      </c>
      <c r="D46" s="10"/>
    </row>
    <row r="47" spans="1:4">
      <c r="A47" s="13">
        <v>0.914583333333333</v>
      </c>
      <c r="B47" s="9" t="s">
        <v>7</v>
      </c>
      <c r="C47" s="9" t="s">
        <v>5</v>
      </c>
      <c r="D47" s="10"/>
    </row>
    <row r="48" hidden="1" spans="1:4">
      <c r="A48" s="13">
        <v>0.922222222222222</v>
      </c>
      <c r="B48" s="9" t="s">
        <v>3</v>
      </c>
      <c r="C48" s="9" t="s">
        <v>4</v>
      </c>
      <c r="D48" s="10"/>
    </row>
    <row r="49" hidden="1" spans="1:4">
      <c r="A49" s="13">
        <v>0.924305555555556</v>
      </c>
      <c r="B49" s="9" t="s">
        <v>3</v>
      </c>
      <c r="C49" s="9" t="s">
        <v>4</v>
      </c>
      <c r="D49" s="10"/>
    </row>
    <row r="50" spans="1:4">
      <c r="A50" s="13">
        <v>0.940972222222222</v>
      </c>
      <c r="B50" s="9" t="s">
        <v>3</v>
      </c>
      <c r="C50" s="9" t="s">
        <v>5</v>
      </c>
      <c r="D50" s="10"/>
    </row>
    <row r="51" spans="1:4">
      <c r="A51" s="13">
        <v>0.946527777777778</v>
      </c>
      <c r="B51" s="9" t="s">
        <v>3</v>
      </c>
      <c r="C51" s="9" t="s">
        <v>5</v>
      </c>
      <c r="D51" s="10"/>
    </row>
    <row r="52" spans="1:4">
      <c r="A52" s="13">
        <v>0.948611111111111</v>
      </c>
      <c r="B52" s="9" t="s">
        <v>3</v>
      </c>
      <c r="C52" s="9" t="s">
        <v>5</v>
      </c>
      <c r="D52" s="10"/>
    </row>
    <row r="53" hidden="1" spans="1:4">
      <c r="A53" s="13">
        <v>0.966666666666667</v>
      </c>
      <c r="B53" s="9" t="s">
        <v>3</v>
      </c>
      <c r="C53" s="9" t="s">
        <v>4</v>
      </c>
      <c r="D53" s="10"/>
    </row>
    <row r="54" hidden="1" spans="1:4">
      <c r="A54" s="13">
        <v>0.96875</v>
      </c>
      <c r="B54" s="9" t="s">
        <v>3</v>
      </c>
      <c r="C54" s="9" t="s">
        <v>4</v>
      </c>
      <c r="D54" s="10"/>
    </row>
    <row r="55" hidden="1" spans="1:4">
      <c r="A55" s="20">
        <v>0.982638888888889</v>
      </c>
      <c r="B55" s="9" t="s">
        <v>3</v>
      </c>
      <c r="C55" s="9" t="s">
        <v>4</v>
      </c>
      <c r="D55" s="10"/>
    </row>
    <row r="56" hidden="1" spans="1:4">
      <c r="A56" s="13">
        <v>0.985416666666667</v>
      </c>
      <c r="B56" s="9" t="s">
        <v>3</v>
      </c>
      <c r="C56" s="9" t="s">
        <v>4</v>
      </c>
      <c r="D56" s="10"/>
    </row>
    <row r="57" hidden="1" spans="1:4">
      <c r="A57" s="13">
        <v>0.986805555555556</v>
      </c>
      <c r="B57" s="9" t="s">
        <v>3</v>
      </c>
      <c r="C57" s="9" t="s">
        <v>4</v>
      </c>
      <c r="D57" s="10"/>
    </row>
    <row r="58" hidden="1" spans="1:4">
      <c r="A58" s="13">
        <v>0.988194444444444</v>
      </c>
      <c r="B58" s="9" t="s">
        <v>3</v>
      </c>
      <c r="C58" s="9" t="s">
        <v>4</v>
      </c>
      <c r="D58" s="10"/>
    </row>
    <row r="59" hidden="1" spans="1:4">
      <c r="A59" s="13">
        <v>0.990277777777778</v>
      </c>
      <c r="B59" s="9" t="s">
        <v>3</v>
      </c>
      <c r="C59" s="9" t="s">
        <v>4</v>
      </c>
      <c r="D59" s="10"/>
    </row>
    <row r="60" spans="1:4">
      <c r="A60" s="13">
        <v>0.00416666666666667</v>
      </c>
      <c r="B60" s="9" t="s">
        <v>3</v>
      </c>
      <c r="C60" s="9" t="s">
        <v>5</v>
      </c>
      <c r="D60" s="10"/>
    </row>
    <row r="61" spans="1:4">
      <c r="A61" s="13">
        <v>0.00555555555555556</v>
      </c>
      <c r="B61" s="9" t="s">
        <v>3</v>
      </c>
      <c r="C61" s="9" t="s">
        <v>5</v>
      </c>
      <c r="D61" s="10"/>
    </row>
    <row r="62" spans="1:3">
      <c r="A62" s="8">
        <v>0.0215277777777778</v>
      </c>
      <c r="B62" s="9" t="s">
        <v>3</v>
      </c>
      <c r="C62" s="9" t="s">
        <v>5</v>
      </c>
    </row>
    <row r="63" hidden="1" spans="1:3">
      <c r="A63" s="13">
        <v>0.0243055555555556</v>
      </c>
      <c r="B63" s="9" t="s">
        <v>3</v>
      </c>
      <c r="C63" s="9" t="s">
        <v>4</v>
      </c>
    </row>
    <row r="64" hidden="1" spans="1:3">
      <c r="A64" s="13">
        <v>0.0256944444444444</v>
      </c>
      <c r="B64" s="9" t="s">
        <v>3</v>
      </c>
      <c r="C64" s="9" t="s">
        <v>4</v>
      </c>
    </row>
    <row r="65" hidden="1" spans="1:3">
      <c r="A65" s="8">
        <v>0.0284722222222222</v>
      </c>
      <c r="B65" s="9" t="s">
        <v>7</v>
      </c>
      <c r="C65" s="9" t="s">
        <v>4</v>
      </c>
    </row>
    <row r="66" spans="1:3">
      <c r="A66" s="13">
        <v>0.03125</v>
      </c>
      <c r="B66" s="9" t="s">
        <v>3</v>
      </c>
      <c r="C66" s="9" t="s">
        <v>5</v>
      </c>
    </row>
    <row r="67" spans="1:3">
      <c r="A67" s="8">
        <v>0.0326388888888889</v>
      </c>
      <c r="B67" s="9" t="s">
        <v>3</v>
      </c>
      <c r="C67" s="9" t="s">
        <v>5</v>
      </c>
    </row>
    <row r="68" spans="1:3">
      <c r="A68" s="8">
        <v>0.0409722222222222</v>
      </c>
      <c r="B68" s="9" t="s">
        <v>3</v>
      </c>
      <c r="C68" s="9" t="s">
        <v>5</v>
      </c>
    </row>
    <row r="69" spans="1:3">
      <c r="A69" s="8">
        <v>0.0548611111111111</v>
      </c>
      <c r="B69" s="9" t="s">
        <v>3</v>
      </c>
      <c r="C69" s="9" t="s">
        <v>5</v>
      </c>
    </row>
    <row r="70" spans="1:3">
      <c r="A70" s="8">
        <v>0.0569444444444444</v>
      </c>
      <c r="B70" s="9" t="s">
        <v>8</v>
      </c>
      <c r="C70" s="9" t="s">
        <v>5</v>
      </c>
    </row>
    <row r="71" spans="1:3">
      <c r="A71" s="8">
        <v>0.0597222222222222</v>
      </c>
      <c r="B71" s="9" t="s">
        <v>8</v>
      </c>
      <c r="C71" s="9" t="s">
        <v>5</v>
      </c>
    </row>
    <row r="72" spans="1:3">
      <c r="A72" s="8">
        <v>0.06875</v>
      </c>
      <c r="B72" s="9" t="s">
        <v>7</v>
      </c>
      <c r="C72" s="9" t="s">
        <v>5</v>
      </c>
    </row>
    <row r="73" hidden="1" spans="1:3">
      <c r="A73" s="8">
        <v>0.0743055555555556</v>
      </c>
      <c r="B73" s="9" t="s">
        <v>3</v>
      </c>
      <c r="C73" s="9" t="s">
        <v>4</v>
      </c>
    </row>
    <row r="74" spans="1:3">
      <c r="A74" s="8">
        <v>0.0763888888888889</v>
      </c>
      <c r="B74" s="9" t="s">
        <v>7</v>
      </c>
      <c r="C74" s="9" t="s">
        <v>5</v>
      </c>
    </row>
    <row r="75" spans="1:3">
      <c r="A75" s="8">
        <v>0.0777777777777778</v>
      </c>
      <c r="B75" s="9" t="s">
        <v>7</v>
      </c>
      <c r="C75" s="9" t="s">
        <v>5</v>
      </c>
    </row>
    <row r="76" hidden="1" spans="1:3">
      <c r="A76" s="8">
        <v>0.0826388888888889</v>
      </c>
      <c r="B76" s="9" t="s">
        <v>7</v>
      </c>
      <c r="C76" s="9" t="s">
        <v>4</v>
      </c>
    </row>
    <row r="77" spans="1:3">
      <c r="A77" s="8">
        <v>0.0861111111111111</v>
      </c>
      <c r="B77" s="9" t="s">
        <v>7</v>
      </c>
      <c r="C77" s="9" t="s">
        <v>5</v>
      </c>
    </row>
    <row r="78" hidden="1" spans="1:3">
      <c r="A78" s="8">
        <v>0.0902777777777778</v>
      </c>
      <c r="B78" s="9" t="s">
        <v>3</v>
      </c>
      <c r="C78" s="9" t="s">
        <v>4</v>
      </c>
    </row>
    <row r="79" spans="1:3">
      <c r="A79" s="8">
        <v>0.102777777777778</v>
      </c>
      <c r="B79" s="9" t="s">
        <v>8</v>
      </c>
      <c r="C79" s="9" t="s">
        <v>5</v>
      </c>
    </row>
    <row r="80" hidden="1" spans="1:3">
      <c r="A80" s="8">
        <v>0.118055555555556</v>
      </c>
      <c r="B80" s="9" t="s">
        <v>3</v>
      </c>
      <c r="C80" s="9" t="s">
        <v>4</v>
      </c>
    </row>
    <row r="81" hidden="1" spans="1:3">
      <c r="A81" s="8">
        <v>0.120138888888889</v>
      </c>
      <c r="B81" s="9" t="s">
        <v>3</v>
      </c>
      <c r="C81" s="9" t="s">
        <v>4</v>
      </c>
    </row>
    <row r="82" spans="1:3">
      <c r="A82" s="8">
        <v>0.139583333333333</v>
      </c>
      <c r="B82" s="9" t="s">
        <v>7</v>
      </c>
      <c r="C82" s="9" t="s">
        <v>5</v>
      </c>
    </row>
    <row r="83" spans="1:3">
      <c r="A83" s="8">
        <v>0.141666666666667</v>
      </c>
      <c r="B83" s="9" t="s">
        <v>3</v>
      </c>
      <c r="C83" s="9" t="s">
        <v>5</v>
      </c>
    </row>
    <row r="84" spans="1:3">
      <c r="A84" s="8">
        <v>0.14375</v>
      </c>
      <c r="B84" s="9" t="s">
        <v>3</v>
      </c>
      <c r="C84" s="9" t="s">
        <v>5</v>
      </c>
    </row>
    <row r="85" hidden="1" spans="1:3">
      <c r="A85" s="8">
        <v>0.157638888888889</v>
      </c>
      <c r="B85" s="9" t="s">
        <v>3</v>
      </c>
      <c r="C85" s="9" t="s">
        <v>4</v>
      </c>
    </row>
    <row r="86" spans="1:3">
      <c r="A86" s="8">
        <v>0.177777777777778</v>
      </c>
      <c r="B86" s="9" t="s">
        <v>7</v>
      </c>
      <c r="C86" s="9" t="s">
        <v>5</v>
      </c>
    </row>
    <row r="87" spans="1:3">
      <c r="A87" s="8">
        <v>0.189583333333333</v>
      </c>
      <c r="B87" s="9" t="s">
        <v>7</v>
      </c>
      <c r="C87" s="9" t="s">
        <v>5</v>
      </c>
    </row>
    <row r="88" hidden="1" spans="1:3">
      <c r="A88" s="8">
        <v>0.198611111111111</v>
      </c>
      <c r="B88" s="9" t="s">
        <v>3</v>
      </c>
      <c r="C88" s="9" t="s">
        <v>4</v>
      </c>
    </row>
    <row r="89" hidden="1" spans="1:3">
      <c r="A89" s="8">
        <v>0.2125</v>
      </c>
      <c r="B89" s="9" t="s">
        <v>3</v>
      </c>
      <c r="C89" s="9" t="s">
        <v>4</v>
      </c>
    </row>
    <row r="90" hidden="1" spans="1:3">
      <c r="A90" s="8">
        <v>0.213888888888889</v>
      </c>
      <c r="B90" s="9" t="s">
        <v>3</v>
      </c>
      <c r="C90" s="9" t="s">
        <v>4</v>
      </c>
    </row>
    <row r="91" hidden="1" spans="1:3">
      <c r="A91" s="8">
        <v>0.222916666666667</v>
      </c>
      <c r="B91" s="9" t="s">
        <v>3</v>
      </c>
      <c r="C91" s="9" t="s">
        <v>4</v>
      </c>
    </row>
    <row r="92" hidden="1" spans="1:3">
      <c r="A92" s="8">
        <v>0.225694444444444</v>
      </c>
      <c r="B92" s="9" t="s">
        <v>3</v>
      </c>
      <c r="C92" s="9" t="s">
        <v>4</v>
      </c>
    </row>
    <row r="93" hidden="1" spans="1:3">
      <c r="A93" s="8">
        <v>0.229166666666667</v>
      </c>
      <c r="B93" s="9" t="s">
        <v>7</v>
      </c>
      <c r="C93" s="9" t="s">
        <v>4</v>
      </c>
    </row>
    <row r="94" hidden="1" spans="1:3">
      <c r="A94" s="8">
        <v>0.240277777777778</v>
      </c>
      <c r="B94" s="9" t="s">
        <v>3</v>
      </c>
      <c r="C94" s="9" t="s">
        <v>4</v>
      </c>
    </row>
    <row r="95" spans="1:3">
      <c r="A95" s="8">
        <v>0.249305555555556</v>
      </c>
      <c r="B95" s="9" t="s">
        <v>3</v>
      </c>
      <c r="C95" s="9" t="s">
        <v>5</v>
      </c>
    </row>
    <row r="96" spans="1:3">
      <c r="A96" s="8">
        <v>0.254861111111111</v>
      </c>
      <c r="B96" s="9" t="s">
        <v>3</v>
      </c>
      <c r="C96" s="9" t="s">
        <v>5</v>
      </c>
    </row>
    <row r="97" hidden="1" spans="1:3">
      <c r="A97" s="8">
        <v>0.266666666666667</v>
      </c>
      <c r="B97" s="9" t="s">
        <v>7</v>
      </c>
      <c r="C97" s="9" t="s">
        <v>4</v>
      </c>
    </row>
    <row r="98" spans="1:3">
      <c r="A98" s="8">
        <v>0.268055555555556</v>
      </c>
      <c r="B98" s="9" t="s">
        <v>3</v>
      </c>
      <c r="C98" s="9" t="s">
        <v>5</v>
      </c>
    </row>
    <row r="99" spans="1:3">
      <c r="A99" s="8">
        <v>0.270833333333333</v>
      </c>
      <c r="B99" s="9" t="s">
        <v>7</v>
      </c>
      <c r="C99" s="9" t="s">
        <v>5</v>
      </c>
    </row>
    <row r="100" spans="1:3">
      <c r="A100" s="8">
        <v>0.286111111111111</v>
      </c>
      <c r="B100" s="9" t="s">
        <v>7</v>
      </c>
      <c r="C100" s="9" t="s">
        <v>5</v>
      </c>
    </row>
    <row r="101" hidden="1" spans="1:3">
      <c r="A101" s="8">
        <v>0.288194444444444</v>
      </c>
      <c r="B101" s="9" t="s">
        <v>7</v>
      </c>
      <c r="C101" s="9" t="s">
        <v>4</v>
      </c>
    </row>
    <row r="102" spans="1:3">
      <c r="A102" s="8">
        <v>0.29375</v>
      </c>
      <c r="B102" s="9" t="s">
        <v>7</v>
      </c>
      <c r="C102" s="9" t="s">
        <v>5</v>
      </c>
    </row>
    <row r="103" spans="1:3">
      <c r="A103" s="8">
        <v>0.295138888888889</v>
      </c>
      <c r="B103" s="9" t="s">
        <v>3</v>
      </c>
      <c r="C103" s="9" t="s">
        <v>5</v>
      </c>
    </row>
    <row r="104" spans="1:3">
      <c r="A104" s="8">
        <v>0.299305555555556</v>
      </c>
      <c r="B104" s="9" t="s">
        <v>3</v>
      </c>
      <c r="C104" s="9" t="s">
        <v>5</v>
      </c>
    </row>
    <row r="105" hidden="1" spans="1:3">
      <c r="A105" s="8">
        <v>0.304166666666667</v>
      </c>
      <c r="B105" s="9" t="s">
        <v>3</v>
      </c>
      <c r="C105" s="9" t="s">
        <v>4</v>
      </c>
    </row>
    <row r="106" hidden="1" spans="1:3">
      <c r="A106" s="8">
        <v>0.306944444444444</v>
      </c>
      <c r="B106" s="9" t="s">
        <v>3</v>
      </c>
      <c r="C106" s="9" t="s">
        <v>4</v>
      </c>
    </row>
    <row r="107" spans="1:3">
      <c r="A107" s="8">
        <v>0.318055555555556</v>
      </c>
      <c r="B107" s="9" t="s">
        <v>3</v>
      </c>
      <c r="C107" s="9" t="s">
        <v>5</v>
      </c>
    </row>
    <row r="108" spans="2:3">
      <c r="B108" s="9"/>
      <c r="C108" s="9"/>
    </row>
    <row r="109" spans="2:3">
      <c r="B109" s="9"/>
      <c r="C109" s="9"/>
    </row>
    <row r="110" spans="2:3">
      <c r="B110" s="9"/>
      <c r="C110" s="9"/>
    </row>
    <row r="111" spans="2:3">
      <c r="B111" s="9"/>
      <c r="C111" s="9"/>
    </row>
    <row r="112" spans="2:3">
      <c r="B112" s="9"/>
      <c r="C112" s="9"/>
    </row>
    <row r="113" spans="2:3">
      <c r="B113" s="9"/>
      <c r="C113" s="9"/>
    </row>
    <row r="114" spans="2:3">
      <c r="B114" s="9"/>
      <c r="C114" s="9"/>
    </row>
    <row r="115" spans="2:3">
      <c r="B115" s="9"/>
      <c r="C115" s="9"/>
    </row>
    <row r="116" spans="2:3">
      <c r="B116" s="9"/>
      <c r="C116" s="9"/>
    </row>
    <row r="117" spans="2:3">
      <c r="B117" s="9"/>
      <c r="C117" s="9"/>
    </row>
    <row r="118" spans="2:3">
      <c r="B118" s="9"/>
      <c r="C118" s="9"/>
    </row>
    <row r="119" spans="2:3">
      <c r="B119" s="9"/>
      <c r="C119" s="9"/>
    </row>
    <row r="120" spans="2:3">
      <c r="B120" s="9"/>
      <c r="C120" s="9"/>
    </row>
    <row r="121" spans="2:3">
      <c r="B121" s="9"/>
      <c r="C121" s="9"/>
    </row>
    <row r="122" spans="2:3">
      <c r="B122" s="9"/>
      <c r="C122" s="9"/>
    </row>
    <row r="123" spans="2:3">
      <c r="B123" s="9"/>
      <c r="C123" s="9"/>
    </row>
  </sheetData>
  <autoFilter ref="B1:C107">
    <filterColumn colId="1">
      <customFilters>
        <customFilter operator="equal" val="出"/>
      </customFilters>
    </filterColumn>
    <extLst/>
  </autoFilter>
  <mergeCells count="3">
    <mergeCell ref="E1:E6"/>
    <mergeCell ref="I1:I6"/>
    <mergeCell ref="M1:M6"/>
  </mergeCells>
  <conditionalFormatting sqref="B$1:B$1048576">
    <cfRule type="cellIs" dxfId="0" priority="13" operator="equal">
      <formula>"其他"</formula>
    </cfRule>
    <cfRule type="cellIs" dxfId="1" priority="14" operator="equal">
      <formula>"水渣"</formula>
    </cfRule>
    <cfRule type="cellIs" dxfId="2" priority="15" operator="equal">
      <formula>"矿粉"</formula>
    </cfRule>
  </conditionalFormatting>
  <conditionalFormatting sqref="C$1:C$1048576">
    <cfRule type="cellIs" dxfId="3" priority="9" operator="equal">
      <formula>"未过泵-出"</formula>
    </cfRule>
    <cfRule type="cellIs" dxfId="4" priority="10" operator="equal">
      <formula>"未过泵-进"</formula>
    </cfRule>
    <cfRule type="cellIs" dxfId="5" priority="16" operator="equal">
      <formula>"出"</formula>
    </cfRule>
  </conditionalFormatting>
  <dataValidations count="2">
    <dataValidation type="list" allowBlank="1" showInputMessage="1" showErrorMessage="1" sqref="B6 B7 B8 B11 B12 B13 B16 B19 B22 B23 B24 B27 B28 B31 B32 B37 B42 B50 B53 B54 B55 B56 B57 B60 B66 B67 B68 B69 B88 B89 B90 B91 B94 B2:B3 B4:B5 B9:B10 B14:B15 B17:B18 B20:B21 B25:B26 B29:B30 B33:B34 B35:B36 B38:B39 B40:B41 B43:B44 B45:B47 B48:B49 B51:B52 B58:B59 B61:B62 B63:B65 B70:B71 B72:B73 B74:B75 B76:B79 B80:B81 B82:B85 B86:B87 B92:B93 B95:B96 B97:B98 B99:B100 B101:B102 B103:B104 B105:B107 B108:B123">
      <formula1>field!$A$2:$A$100</formula1>
    </dataValidation>
    <dataValidation type="list" allowBlank="1" showInputMessage="1" showErrorMessage="1" sqref="C6 C7 C8 C11 C12 C13 C16 C19 C22 C23 C24 C27 C28 C31 C32 C37 C42 C50 C53 C54 C55 C56 C57 C60 C66 C67 C68 C69 C88 C89 C90 C91 C94 C2:C3 C4:C5 C9:C10 C14:C15 C17:C18 C20:C21 C25:C26 C29:C30 C33:C34 C35:C36 C38:C39 C40:C41 C43:C44 C45:C47 C48:C49 C51:C52 C58:C59 C61:C62 C63:C65 C70:C71 C72:C73 C74:C75 C76:C79 C80:C81 C82:C85 C86:C87 C92:C93 C95:C96 C97:C98 C99:C100 C101:C102 C103:C104 C105:C107 C108:C123">
      <formula1>field!$B$2:$B$70</formula1>
    </dataValidation>
  </dataValidation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workbookViewId="0">
      <selection activeCell="B10" sqref="B10"/>
    </sheetView>
  </sheetViews>
  <sheetFormatPr defaultColWidth="9" defaultRowHeight="13.5" outlineLevelCol="1"/>
  <cols>
    <col min="2" max="2" width="25.875" customWidth="1"/>
  </cols>
  <sheetData>
    <row r="1" s="1" customFormat="1" spans="1:2">
      <c r="A1" s="1" t="s">
        <v>1</v>
      </c>
      <c r="B1" s="1" t="s">
        <v>2</v>
      </c>
    </row>
    <row r="2" spans="1:2">
      <c r="A2" t="s">
        <v>3</v>
      </c>
      <c r="B2" t="s">
        <v>4</v>
      </c>
    </row>
    <row r="3" spans="1:2">
      <c r="A3" t="s">
        <v>7</v>
      </c>
      <c r="B3" t="s">
        <v>5</v>
      </c>
    </row>
    <row r="4" spans="1:2">
      <c r="A4" t="s">
        <v>8</v>
      </c>
      <c r="B4" t="s">
        <v>9</v>
      </c>
    </row>
    <row r="5" spans="2:2">
      <c r="B5" t="s">
        <v>10</v>
      </c>
    </row>
    <row r="6" spans="2:2">
      <c r="B6" t="s">
        <v>11</v>
      </c>
    </row>
    <row r="7" spans="2:2">
      <c r="B7" t="s">
        <v>12</v>
      </c>
    </row>
    <row r="8" spans="2:2">
      <c r="B8" t="s">
        <v>13</v>
      </c>
    </row>
    <row r="9" spans="2:2">
      <c r="B9" t="s">
        <v>14</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data</vt:lpstr>
      <vt:lpstr>field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PC-BGS-WG</dc:creator>
  <cp:lastModifiedBy>PC-BGS-WG</cp:lastModifiedBy>
  <dcterms:created xsi:type="dcterms:W3CDTF">2018-07-31T00:20:00Z</dcterms:created>
  <dcterms:modified xsi:type="dcterms:W3CDTF">2019-10-16T05:13:23Z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