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data!$B$1:$C$71</definedName>
  </definedNames>
  <calcPr calcId="144525"/>
</workbook>
</file>

<file path=xl/sharedStrings.xml><?xml version="1.0" encoding="utf-8"?>
<sst xmlns="http://schemas.openxmlformats.org/spreadsheetml/2006/main" count="116" uniqueCount="15">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</sst>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24" fillId="8" borderId="7" applyNumberFormat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2"/>
  <sheetViews>
    <sheetView tabSelected="1" workbookViewId="0">
      <selection activeCell="D26" sqref="D2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0.384027777777778</v>
      </c>
      <c r="B2" s="9" t="s">
        <v>7</v>
      </c>
      <c r="C2" s="9" t="s">
        <v>5</v>
      </c>
      <c r="D2" s="10"/>
      <c r="E2" s="11"/>
      <c r="F2" s="12">
        <f>COUNTIFS($B$2:$B$508,"水渣",$C$2:$C$508,"进")</f>
        <v>7</v>
      </c>
      <c r="G2" s="12">
        <f>COUNTIFS($B$2:$B$508,"水渣",$C$2:$C$508,"出")</f>
        <v>7</v>
      </c>
      <c r="H2" s="12">
        <f>$F$2-$G$2</f>
        <v>0</v>
      </c>
      <c r="I2" s="11"/>
      <c r="J2" s="12">
        <f>COUNTIFS($B$2:$B$508,"矿粉",$C$2:$C$508,"进")</f>
        <v>11</v>
      </c>
      <c r="K2" s="12">
        <f>COUNTIFS($B$2:$B$508,"矿粉",$C$2:$C$508,"出")</f>
        <v>13</v>
      </c>
      <c r="L2" s="12">
        <f>$J$2-$K$2</f>
        <v>-2</v>
      </c>
      <c r="M2" s="11"/>
      <c r="N2" s="12">
        <f>COUNTIFS($B$2:$B$508,"其他",$C$2:$C$508,"进")</f>
        <v>0</v>
      </c>
      <c r="O2" s="12">
        <f>COUNTIFS($B$2:$B$508,"其他",$C$2:$C$508,"出")</f>
        <v>0</v>
      </c>
      <c r="P2" s="12">
        <f>$N$2-$O$2</f>
        <v>0</v>
      </c>
    </row>
    <row r="3" spans="1:16">
      <c r="A3" s="13">
        <v>0.389583333333333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0.430555555555556</v>
      </c>
      <c r="B4" s="9" t="s">
        <v>7</v>
      </c>
      <c r="C4" s="9" t="s">
        <v>4</v>
      </c>
      <c r="D4" s="10"/>
      <c r="E4" s="11"/>
      <c r="F4" s="12">
        <f>COUNTIFS($B$2:$B$508,"水渣",$C$2:$C$508,"未过泵-进")</f>
        <v>0</v>
      </c>
      <c r="G4" s="12">
        <f>COUNTIFS($B$2:$B$508,"水渣",$C$2:$C$508,"未过泵-出")</f>
        <v>0</v>
      </c>
      <c r="H4" s="12">
        <f>$F$4-$G$4</f>
        <v>0</v>
      </c>
      <c r="I4" s="11"/>
      <c r="J4" s="12">
        <f>COUNTIFS($B$2:$B$508,"矿粉",$C$2:$C$508,"未过泵-进")</f>
        <v>0</v>
      </c>
      <c r="K4" s="12">
        <f>COUNTIFS($B$2:$B$508,"矿粉",$C$2:$C$508,"未过泵-出")</f>
        <v>0</v>
      </c>
      <c r="L4" s="12">
        <f>$J$4-$K$4</f>
        <v>0</v>
      </c>
      <c r="M4" s="11"/>
      <c r="N4" s="12">
        <f>COUNTIFS($B$2:$B$508,"其他",$C$2:$C$508,"未过泵-进")</f>
        <v>0</v>
      </c>
      <c r="O4" s="12">
        <f>COUNTIFS($B$2:$B$508,"其他",$C$2:$C$508,"未过泵-出")</f>
        <v>0</v>
      </c>
      <c r="P4" s="12">
        <f>$N$4-$O$4</f>
        <v>0</v>
      </c>
    </row>
    <row r="5" spans="1:16">
      <c r="A5" s="13">
        <v>0.497222222222222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0.508333333333333</v>
      </c>
      <c r="B6" s="9" t="s">
        <v>7</v>
      </c>
      <c r="C6" s="9" t="s">
        <v>5</v>
      </c>
      <c r="D6" s="10"/>
      <c r="E6" s="16"/>
      <c r="F6" s="12">
        <f>COUNTIFS($B$2:$B$508,"水渣",$C$2:$C$508,"过泵无数据-进")</f>
        <v>0</v>
      </c>
      <c r="G6" s="12">
        <f>COUNTIFS($B$2:$B$508,"水渣",$C$2:$C$508,"过泵无数据-出")</f>
        <v>0</v>
      </c>
      <c r="H6" s="12"/>
      <c r="I6" s="16"/>
      <c r="J6" s="12">
        <f>COUNTIFS($B$2:$B$508,"矿粉",$C$2:$C$508,"过泵无数据-进")</f>
        <v>0</v>
      </c>
      <c r="K6" s="12">
        <f>COUNTIFS($B$2:$B$508,"矿粉",$C$2:$C$508,"过泵无数据-出")</f>
        <v>0</v>
      </c>
      <c r="L6" s="12"/>
      <c r="M6" s="16"/>
      <c r="N6" s="12">
        <f>COUNTIFS($B$2:$B$508,"其他",$C$2:$C$508,"过泵无数据-进")</f>
        <v>0</v>
      </c>
      <c r="O6" s="12">
        <f>COUNTIFS($B$2:$B$508,"其他",$C$2:$C$508,"过泵无数据-出")</f>
        <v>0</v>
      </c>
      <c r="P6" s="12"/>
    </row>
    <row r="7" ht="18.75" spans="1:5">
      <c r="A7" s="13">
        <v>0.560416666666667</v>
      </c>
      <c r="B7" s="9" t="s">
        <v>7</v>
      </c>
      <c r="C7" s="9" t="s">
        <v>4</v>
      </c>
      <c r="D7" s="10"/>
      <c r="E7" s="17"/>
    </row>
    <row r="8" ht="18.75" spans="1:14">
      <c r="A8" s="13">
        <v>0.565277777777778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0.577083333333333</v>
      </c>
      <c r="B9" s="9" t="s">
        <v>7</v>
      </c>
      <c r="C9" s="9" t="s">
        <v>5</v>
      </c>
      <c r="D9" s="10"/>
    </row>
    <row r="10" spans="1:4">
      <c r="A10" s="13">
        <v>0.595833333333333</v>
      </c>
      <c r="B10" s="9" t="s">
        <v>7</v>
      </c>
      <c r="C10" s="9" t="s">
        <v>4</v>
      </c>
      <c r="D10" s="10"/>
    </row>
    <row r="11" ht="18.75" spans="1:5">
      <c r="A11" s="13">
        <v>0.604861111111111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总车数：20  水渣：7  矿粉：13  其他：0  异常：0</v>
      </c>
    </row>
    <row r="12" spans="1:4">
      <c r="A12" s="13">
        <v>0.614583333333333</v>
      </c>
      <c r="B12" s="9" t="s">
        <v>7</v>
      </c>
      <c r="C12" s="9" t="s">
        <v>4</v>
      </c>
      <c r="D12" s="10"/>
    </row>
    <row r="13" spans="1:4">
      <c r="A13" s="13">
        <v>0.633333333333333</v>
      </c>
      <c r="B13" s="9" t="s">
        <v>7</v>
      </c>
      <c r="C13" s="9" t="s">
        <v>5</v>
      </c>
      <c r="D13" s="10"/>
    </row>
    <row r="14" spans="1:4">
      <c r="A14" s="13">
        <v>0.636805555555556</v>
      </c>
      <c r="B14" s="9" t="s">
        <v>7</v>
      </c>
      <c r="C14" s="9" t="s">
        <v>4</v>
      </c>
      <c r="D14" s="10"/>
    </row>
    <row r="15" spans="1:4">
      <c r="A15" s="13">
        <v>0.6625</v>
      </c>
      <c r="B15" s="9" t="s">
        <v>7</v>
      </c>
      <c r="C15" s="9" t="s">
        <v>4</v>
      </c>
      <c r="D15" s="10"/>
    </row>
    <row r="16" spans="1:4">
      <c r="A16" s="13">
        <v>0.672222222222222</v>
      </c>
      <c r="B16" s="9" t="s">
        <v>3</v>
      </c>
      <c r="C16" s="9" t="s">
        <v>4</v>
      </c>
      <c r="D16" s="10"/>
    </row>
    <row r="17" spans="1:4">
      <c r="A17" s="13">
        <v>0.673611111111111</v>
      </c>
      <c r="B17" s="9" t="s">
        <v>3</v>
      </c>
      <c r="C17" s="9" t="s">
        <v>4</v>
      </c>
      <c r="D17" s="10"/>
    </row>
    <row r="18" spans="1:4">
      <c r="A18" s="13">
        <v>0.675</v>
      </c>
      <c r="B18" s="9" t="s">
        <v>3</v>
      </c>
      <c r="C18" s="9" t="s">
        <v>4</v>
      </c>
      <c r="D18" s="10"/>
    </row>
    <row r="19" spans="1:4">
      <c r="A19" s="13">
        <v>0.690972222222222</v>
      </c>
      <c r="B19" s="9" t="s">
        <v>3</v>
      </c>
      <c r="C19" s="9" t="s">
        <v>5</v>
      </c>
      <c r="D19" s="10"/>
    </row>
    <row r="20" spans="1:4">
      <c r="A20" s="13">
        <v>0.694444444444444</v>
      </c>
      <c r="B20" s="9" t="s">
        <v>7</v>
      </c>
      <c r="C20" s="9" t="s">
        <v>5</v>
      </c>
      <c r="D20" s="10"/>
    </row>
    <row r="21" spans="1:4">
      <c r="A21" s="13">
        <v>0.698611111111111</v>
      </c>
      <c r="B21" s="9" t="s">
        <v>7</v>
      </c>
      <c r="C21" s="9" t="s">
        <v>5</v>
      </c>
      <c r="D21" s="10"/>
    </row>
    <row r="22" spans="1:4">
      <c r="A22" s="13">
        <v>0.705555555555556</v>
      </c>
      <c r="B22" s="9" t="s">
        <v>3</v>
      </c>
      <c r="C22" s="9" t="s">
        <v>5</v>
      </c>
      <c r="D22" s="10"/>
    </row>
    <row r="23" spans="1:4">
      <c r="A23" s="13">
        <v>0.706944444444444</v>
      </c>
      <c r="B23" s="9" t="s">
        <v>3</v>
      </c>
      <c r="C23" s="9" t="s">
        <v>5</v>
      </c>
      <c r="D23" s="10"/>
    </row>
    <row r="24" spans="1:4">
      <c r="A24" s="13">
        <v>0.782638888888889</v>
      </c>
      <c r="B24" s="9" t="s">
        <v>7</v>
      </c>
      <c r="C24" s="9" t="s">
        <v>4</v>
      </c>
      <c r="D24" s="10"/>
    </row>
    <row r="25" spans="1:7">
      <c r="A25" s="13">
        <v>0.804861111111111</v>
      </c>
      <c r="B25" s="9" t="s">
        <v>7</v>
      </c>
      <c r="C25" s="9" t="s">
        <v>4</v>
      </c>
      <c r="D25" s="10"/>
      <c r="G25" s="8"/>
    </row>
    <row r="26" spans="1:4">
      <c r="A26" s="13">
        <v>0.80625</v>
      </c>
      <c r="B26" s="9" t="s">
        <v>7</v>
      </c>
      <c r="C26" s="9" t="s">
        <v>4</v>
      </c>
      <c r="D26" s="10"/>
    </row>
    <row r="27" spans="1:4">
      <c r="A27" s="13">
        <v>0.807638888888889</v>
      </c>
      <c r="B27" s="9" t="s">
        <v>7</v>
      </c>
      <c r="C27" s="9" t="s">
        <v>5</v>
      </c>
      <c r="D27" s="10"/>
    </row>
    <row r="28" spans="1:4">
      <c r="A28" s="13">
        <v>0.822916666666667</v>
      </c>
      <c r="B28" s="9" t="s">
        <v>7</v>
      </c>
      <c r="C28" s="9" t="s">
        <v>5</v>
      </c>
      <c r="D28" s="10"/>
    </row>
    <row r="29" spans="1:4">
      <c r="A29" s="13">
        <v>0.832638888888889</v>
      </c>
      <c r="B29" s="9" t="s">
        <v>7</v>
      </c>
      <c r="C29" s="9" t="s">
        <v>5</v>
      </c>
      <c r="D29" s="10"/>
    </row>
    <row r="30" spans="1:4">
      <c r="A30" s="13">
        <v>0.854861111111111</v>
      </c>
      <c r="B30" s="9" t="s">
        <v>7</v>
      </c>
      <c r="C30" s="9" t="s">
        <v>5</v>
      </c>
      <c r="D30" s="10"/>
    </row>
    <row r="31" spans="1:4">
      <c r="A31" s="13">
        <v>0.856944444444444</v>
      </c>
      <c r="B31" s="9" t="s">
        <v>7</v>
      </c>
      <c r="C31" s="9" t="s">
        <v>5</v>
      </c>
      <c r="D31" s="10"/>
    </row>
    <row r="32" spans="1:4">
      <c r="A32" s="13">
        <v>0.890972222222222</v>
      </c>
      <c r="B32" s="9" t="s">
        <v>3</v>
      </c>
      <c r="C32" s="9" t="s">
        <v>4</v>
      </c>
      <c r="D32" s="10"/>
    </row>
    <row r="33" spans="1:4">
      <c r="A33" s="13">
        <v>0.893055555555556</v>
      </c>
      <c r="B33" s="9" t="s">
        <v>3</v>
      </c>
      <c r="C33" s="9" t="s">
        <v>4</v>
      </c>
      <c r="D33" s="10"/>
    </row>
    <row r="34" spans="1:4">
      <c r="A34" s="13">
        <v>0.905555555555556</v>
      </c>
      <c r="B34" s="9" t="s">
        <v>3</v>
      </c>
      <c r="C34" s="9" t="s">
        <v>4</v>
      </c>
      <c r="D34" s="10"/>
    </row>
    <row r="35" spans="1:4">
      <c r="A35" s="13">
        <v>0.913194444444444</v>
      </c>
      <c r="B35" s="9" t="s">
        <v>3</v>
      </c>
      <c r="C35" s="9" t="s">
        <v>5</v>
      </c>
      <c r="D35" s="10"/>
    </row>
    <row r="36" spans="1:4">
      <c r="A36" s="13">
        <v>0.914583333333333</v>
      </c>
      <c r="B36" s="9" t="s">
        <v>3</v>
      </c>
      <c r="C36" s="9" t="s">
        <v>5</v>
      </c>
      <c r="D36" s="10"/>
    </row>
    <row r="37" spans="1:4">
      <c r="A37" s="13">
        <v>0.926388888888889</v>
      </c>
      <c r="B37" s="9" t="s">
        <v>3</v>
      </c>
      <c r="C37" s="9" t="s">
        <v>5</v>
      </c>
      <c r="D37" s="10"/>
    </row>
    <row r="38" spans="1:4">
      <c r="A38" s="13">
        <v>0.222916666666667</v>
      </c>
      <c r="B38" s="9" t="s">
        <v>3</v>
      </c>
      <c r="C38" s="9" t="s">
        <v>4</v>
      </c>
      <c r="D38" s="10"/>
    </row>
    <row r="39" spans="1:4">
      <c r="A39" s="13">
        <v>0.252083333333333</v>
      </c>
      <c r="B39" s="9" t="s">
        <v>3</v>
      </c>
      <c r="C39" s="9" t="s">
        <v>5</v>
      </c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20"/>
      <c r="B54" s="9"/>
      <c r="C54" s="9"/>
      <c r="D54" s="10"/>
    </row>
    <row r="55" spans="1:4">
      <c r="A55" s="13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3">
      <c r="A61" s="8"/>
      <c r="B61" s="9"/>
      <c r="C61" s="9"/>
    </row>
    <row r="62" spans="1:3">
      <c r="A62" s="13"/>
      <c r="B62" s="9"/>
      <c r="C62" s="9"/>
    </row>
    <row r="63" spans="1:3">
      <c r="A63" s="13"/>
      <c r="B63" s="9"/>
      <c r="C63" s="9"/>
    </row>
    <row r="64" spans="1:3">
      <c r="A64" s="8"/>
      <c r="B64" s="9"/>
      <c r="C64" s="9"/>
    </row>
    <row r="65" spans="1:3">
      <c r="A65" s="13"/>
      <c r="B65" s="9"/>
      <c r="C65" s="9"/>
    </row>
    <row r="66" spans="1:3">
      <c r="A66" s="8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2:3"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</sheetData>
  <autoFilter ref="B1:C71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7 B10 B13 B16 B19 B24 B27 B28 B29 B32 B35 B3:B4 B5:B6 B8:B9 B11:B12 B14:B15 B17:B18 B20:B21 B22:B23 B25:B26 B30:B31 B33:B34 B36:B37 B38:B122">
      <formula1>field!$A$2:$A$100</formula1>
    </dataValidation>
    <dataValidation type="list" allowBlank="1" showInputMessage="1" showErrorMessage="1" sqref="C2 C7 C10 C13 C16 C19 C24 C27 C28 C29 C32 C35 C3:C4 C5:C6 C8:C9 C11:C12 C14:C15 C17:C18 C20:C21 C22:C23 C25:C26 C30:C31 C33:C34 C36:C37 C38:C122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2019-12-13T01:28:52Z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