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ARe144\笔记\"/>
    </mc:Choice>
  </mc:AlternateContent>
  <xr:revisionPtr revIDLastSave="0" documentId="13_ncr:1_{A8699EF7-B914-42CF-AF04-22EC02958AA3}" xr6:coauthVersionLast="45" xr6:coauthVersionMax="45" xr10:uidLastSave="{00000000-0000-0000-0000-000000000000}"/>
  <bookViews>
    <workbookView xWindow="-60" yWindow="-60" windowWidth="20610" windowHeight="11220" tabRatio="790" activeTab="2" xr2:uid="{398281AB-6A05-4A70-A9E1-BA401FE6FF00}"/>
  </bookViews>
  <sheets>
    <sheet name="对比" sheetId="7" r:id="rId1"/>
    <sheet name="QSR  profit-sharing ceding comm" sheetId="2" r:id="rId2"/>
    <sheet name="QSR evaluation" sheetId="1" r:id="rId3"/>
    <sheet name="SSR" sheetId="6" r:id="rId4"/>
    <sheet name="PPR" sheetId="4" r:id="rId5"/>
    <sheet name="CXOL" sheetId="8" r:id="rId6"/>
    <sheet name="CATXOL" sheetId="5" r:id="rId7"/>
    <sheet name="AXOL" sheetId="9" r:id="rId8"/>
    <sheet name="Annual Statement" sheetId="10" r:id="rId9"/>
    <sheet name="loss reserve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2" l="1"/>
  <c r="G16" i="1" l="1"/>
  <c r="F19" i="2"/>
  <c r="F16" i="2"/>
  <c r="F18" i="2" s="1"/>
  <c r="F9" i="2"/>
  <c r="F17" i="2" s="1"/>
  <c r="F20" i="2" s="1"/>
  <c r="G17" i="1"/>
  <c r="G13" i="1"/>
  <c r="F21" i="2" l="1"/>
  <c r="F22" i="2" s="1"/>
  <c r="G23" i="1"/>
  <c r="G15" i="1"/>
  <c r="G12" i="1"/>
  <c r="G14" i="1" s="1"/>
  <c r="G16" i="2"/>
  <c r="G19" i="2" s="1"/>
  <c r="G9" i="2"/>
  <c r="K18" i="2"/>
  <c r="L16" i="2"/>
  <c r="L18" i="2" s="1"/>
  <c r="K16" i="2"/>
  <c r="J16" i="2"/>
  <c r="J18" i="2" s="1"/>
  <c r="I16" i="2"/>
  <c r="I19" i="2" s="1"/>
  <c r="H16" i="2"/>
  <c r="H18" i="2" s="1"/>
  <c r="L9" i="2"/>
  <c r="K9" i="2"/>
  <c r="K17" i="2" s="1"/>
  <c r="J9" i="2"/>
  <c r="J17" i="2" s="1"/>
  <c r="I9" i="2"/>
  <c r="L16" i="1"/>
  <c r="L15" i="1"/>
  <c r="L19" i="1" s="1"/>
  <c r="L20" i="1" s="1"/>
  <c r="L12" i="1"/>
  <c r="L17" i="1" s="1"/>
  <c r="K16" i="1"/>
  <c r="K15" i="1"/>
  <c r="K19" i="1" s="1"/>
  <c r="K20" i="1" s="1"/>
  <c r="K12" i="1"/>
  <c r="K17" i="1" s="1"/>
  <c r="J23" i="1"/>
  <c r="J19" i="1"/>
  <c r="J20" i="1" s="1"/>
  <c r="J17" i="1"/>
  <c r="J16" i="1"/>
  <c r="J15" i="1"/>
  <c r="J13" i="1"/>
  <c r="J14" i="1" s="1"/>
  <c r="J22" i="1" s="1"/>
  <c r="J24" i="1" s="1"/>
  <c r="J12" i="1"/>
  <c r="I19" i="1"/>
  <c r="I20" i="1" s="1"/>
  <c r="I12" i="1"/>
  <c r="I17" i="1" l="1"/>
  <c r="I13" i="1"/>
  <c r="I14" i="1" s="1"/>
  <c r="I22" i="1" s="1"/>
  <c r="H19" i="2"/>
  <c r="G22" i="1"/>
  <c r="G19" i="1"/>
  <c r="G20" i="1" s="1"/>
  <c r="G17" i="2"/>
  <c r="G18" i="2"/>
  <c r="L17" i="2"/>
  <c r="L20" i="2" s="1"/>
  <c r="L21" i="2" s="1"/>
  <c r="L22" i="2" s="1"/>
  <c r="L19" i="2"/>
  <c r="J19" i="2"/>
  <c r="J20" i="2" s="1"/>
  <c r="J21" i="2" s="1"/>
  <c r="J22" i="2" s="1"/>
  <c r="I17" i="2"/>
  <c r="I20" i="2" s="1"/>
  <c r="I21" i="2" s="1"/>
  <c r="I22" i="2" s="1"/>
  <c r="H17" i="2"/>
  <c r="K20" i="2"/>
  <c r="K21" i="2" s="1"/>
  <c r="K22" i="2" s="1"/>
  <c r="I18" i="2"/>
  <c r="K19" i="2"/>
  <c r="L13" i="1"/>
  <c r="L14" i="1" s="1"/>
  <c r="L22" i="1" s="1"/>
  <c r="L24" i="1" s="1"/>
  <c r="L23" i="1"/>
  <c r="K13" i="1"/>
  <c r="K14" i="1" s="1"/>
  <c r="K22" i="1" s="1"/>
  <c r="K24" i="1" s="1"/>
  <c r="K23" i="1"/>
  <c r="I23" i="1"/>
  <c r="F70" i="11"/>
  <c r="F69" i="11"/>
  <c r="F66" i="11"/>
  <c r="D71" i="11"/>
  <c r="F71" i="11" s="1"/>
  <c r="D70" i="11"/>
  <c r="D69" i="11"/>
  <c r="D68" i="11"/>
  <c r="F68" i="11" s="1"/>
  <c r="D67" i="11"/>
  <c r="F67" i="11" s="1"/>
  <c r="D66" i="11"/>
  <c r="C45" i="11"/>
  <c r="C44" i="11"/>
  <c r="C43" i="11"/>
  <c r="C42" i="11"/>
  <c r="C41" i="11"/>
  <c r="C40" i="11"/>
  <c r="C39" i="11"/>
  <c r="B45" i="11"/>
  <c r="B44" i="11"/>
  <c r="B43" i="11"/>
  <c r="B42" i="11"/>
  <c r="B41" i="11"/>
  <c r="B40" i="11"/>
  <c r="B39" i="11"/>
  <c r="C23" i="11"/>
  <c r="D22" i="11"/>
  <c r="C22" i="11"/>
  <c r="E21" i="11"/>
  <c r="D21" i="11"/>
  <c r="C21" i="11"/>
  <c r="F20" i="11"/>
  <c r="E20" i="11"/>
  <c r="D20" i="11"/>
  <c r="C20" i="11"/>
  <c r="G19" i="11"/>
  <c r="F19" i="11"/>
  <c r="E19" i="11"/>
  <c r="D19" i="11"/>
  <c r="C19" i="11"/>
  <c r="G18" i="11"/>
  <c r="F18" i="11"/>
  <c r="E18" i="11"/>
  <c r="D18" i="11"/>
  <c r="C18" i="11"/>
  <c r="G15" i="10"/>
  <c r="F15" i="10"/>
  <c r="E15" i="10"/>
  <c r="D15" i="10"/>
  <c r="G12" i="10"/>
  <c r="G16" i="10" s="1"/>
  <c r="F12" i="10"/>
  <c r="F16" i="10" s="1"/>
  <c r="E12" i="10"/>
  <c r="E16" i="10" s="1"/>
  <c r="D12" i="10"/>
  <c r="D16" i="10" s="1"/>
  <c r="C15" i="10"/>
  <c r="C16" i="10" s="1"/>
  <c r="C12" i="10"/>
  <c r="G5" i="10"/>
  <c r="F5" i="10"/>
  <c r="E5" i="10"/>
  <c r="D5" i="10"/>
  <c r="C5" i="10"/>
  <c r="I24" i="1" l="1"/>
  <c r="H20" i="2"/>
  <c r="H21" i="2" s="1"/>
  <c r="H22" i="2" s="1"/>
  <c r="G24" i="1"/>
  <c r="G20" i="2"/>
  <c r="G21" i="2" s="1"/>
  <c r="G22" i="2" s="1"/>
  <c r="E24" i="11"/>
  <c r="E26" i="11"/>
  <c r="D25" i="11"/>
  <c r="C25" i="11"/>
  <c r="C26" i="11"/>
  <c r="F26" i="11"/>
  <c r="D26" i="11"/>
  <c r="C24" i="11"/>
  <c r="G26" i="11"/>
  <c r="F24" i="11"/>
  <c r="E25" i="11"/>
  <c r="G24" i="11"/>
  <c r="F25" i="11"/>
  <c r="D24" i="11"/>
  <c r="G25" i="11"/>
  <c r="B46" i="11"/>
  <c r="E4" i="9"/>
  <c r="C4" i="9"/>
  <c r="E3" i="9"/>
  <c r="C3" i="9"/>
  <c r="G4" i="8"/>
  <c r="G6" i="8" s="1"/>
  <c r="F4" i="8"/>
  <c r="F6" i="8" s="1"/>
  <c r="E4" i="8"/>
  <c r="E6" i="8" s="1"/>
  <c r="D4" i="8"/>
  <c r="D6" i="8" s="1"/>
  <c r="C4" i="8"/>
  <c r="C6" i="8" s="1"/>
  <c r="H13" i="4"/>
  <c r="G13" i="4"/>
  <c r="F13" i="4"/>
  <c r="E13" i="4"/>
  <c r="D13" i="4"/>
  <c r="H12" i="4"/>
  <c r="G12" i="4"/>
  <c r="G14" i="4" s="1"/>
  <c r="F12" i="4"/>
  <c r="F14" i="4" s="1"/>
  <c r="E12" i="4"/>
  <c r="E14" i="4" s="1"/>
  <c r="D12" i="4"/>
  <c r="C27" i="4"/>
  <c r="G10" i="6"/>
  <c r="F10" i="6"/>
  <c r="G9" i="6"/>
  <c r="F9" i="6"/>
  <c r="E9" i="6"/>
  <c r="G8" i="6"/>
  <c r="F8" i="6"/>
  <c r="E8" i="6"/>
  <c r="E10" i="6" s="1"/>
  <c r="G4" i="6"/>
  <c r="G12" i="6" s="1"/>
  <c r="F4" i="6"/>
  <c r="F12" i="6" s="1"/>
  <c r="E4" i="6"/>
  <c r="E12" i="6" s="1"/>
  <c r="D27" i="11" l="1"/>
  <c r="D35" i="11" s="1"/>
  <c r="D34" i="11" s="1"/>
  <c r="C27" i="11"/>
  <c r="C35" i="11" s="1"/>
  <c r="E27" i="11"/>
  <c r="E35" i="11" s="1"/>
  <c r="E33" i="11" s="1"/>
  <c r="F27" i="11"/>
  <c r="F35" i="11" s="1"/>
  <c r="F32" i="11" s="1"/>
  <c r="G27" i="11"/>
  <c r="G35" i="11" s="1"/>
  <c r="G32" i="11" s="1"/>
  <c r="F34" i="11"/>
  <c r="F33" i="11"/>
  <c r="D14" i="4"/>
  <c r="H14" i="4"/>
  <c r="E13" i="6"/>
  <c r="E14" i="6"/>
  <c r="F13" i="6"/>
  <c r="F14" i="6"/>
  <c r="G13" i="6"/>
  <c r="G14" i="6"/>
  <c r="F12" i="1"/>
  <c r="F13" i="1" s="1"/>
  <c r="F14" i="1" s="1"/>
  <c r="F15" i="1"/>
  <c r="F16" i="1"/>
  <c r="F17" i="1" s="1"/>
  <c r="F23" i="1"/>
  <c r="E16" i="2"/>
  <c r="E19" i="2" s="1"/>
  <c r="E9" i="2"/>
  <c r="E34" i="11" l="1"/>
  <c r="G31" i="11"/>
  <c r="B31" i="11" s="1"/>
  <c r="D40" i="11" s="1"/>
  <c r="E40" i="11" s="1"/>
  <c r="G33" i="11"/>
  <c r="B33" i="11" s="1"/>
  <c r="D43" i="11" s="1"/>
  <c r="E43" i="11" s="1"/>
  <c r="F43" i="11" s="1"/>
  <c r="G34" i="11"/>
  <c r="B35" i="11"/>
  <c r="D45" i="11" s="1"/>
  <c r="E45" i="11" s="1"/>
  <c r="F45" i="11" s="1"/>
  <c r="D41" i="11"/>
  <c r="E41" i="11" s="1"/>
  <c r="F41" i="11" s="1"/>
  <c r="B32" i="11"/>
  <c r="D42" i="11" s="1"/>
  <c r="E42" i="11" s="1"/>
  <c r="F42" i="11" s="1"/>
  <c r="F19" i="1"/>
  <c r="F20" i="1" s="1"/>
  <c r="F22" i="1"/>
  <c r="F24" i="1" s="1"/>
  <c r="E17" i="2"/>
  <c r="E18" i="2"/>
  <c r="D8" i="6"/>
  <c r="D10" i="6" s="1"/>
  <c r="D4" i="6"/>
  <c r="D12" i="6" s="1"/>
  <c r="C8" i="6"/>
  <c r="C9" i="6" s="1"/>
  <c r="C4" i="6"/>
  <c r="C12" i="6" s="1"/>
  <c r="B4" i="6"/>
  <c r="B34" i="11" l="1"/>
  <c r="D44" i="11" s="1"/>
  <c r="E44" i="11" s="1"/>
  <c r="F44" i="11" s="1"/>
  <c r="D39" i="11"/>
  <c r="E39" i="11" s="1"/>
  <c r="F39" i="11" s="1"/>
  <c r="F40" i="11"/>
  <c r="E20" i="2"/>
  <c r="E21" i="2" s="1"/>
  <c r="E22" i="2" s="1"/>
  <c r="D9" i="6"/>
  <c r="D13" i="6"/>
  <c r="D14" i="6"/>
  <c r="C10" i="6"/>
  <c r="C14" i="6"/>
  <c r="C13" i="6"/>
  <c r="E11" i="5"/>
  <c r="D11" i="5"/>
  <c r="F10" i="5"/>
  <c r="F11" i="5" s="1"/>
  <c r="E10" i="5"/>
  <c r="D10" i="5"/>
  <c r="F6" i="5"/>
  <c r="F7" i="5" s="1"/>
  <c r="E7" i="5"/>
  <c r="E6" i="5"/>
  <c r="D7" i="5"/>
  <c r="D6" i="5"/>
  <c r="C11" i="5"/>
  <c r="C10" i="5"/>
  <c r="C6" i="5"/>
  <c r="C7" i="5"/>
  <c r="E46" i="11" l="1"/>
  <c r="F46" i="11" s="1"/>
  <c r="C14" i="4"/>
  <c r="C13" i="4"/>
  <c r="C12" i="4"/>
  <c r="C13" i="2" l="1"/>
  <c r="C16" i="2"/>
  <c r="C18" i="2" s="1"/>
  <c r="D16" i="2"/>
  <c r="D19" i="2" s="1"/>
  <c r="D9" i="2"/>
  <c r="H16" i="1"/>
  <c r="H15" i="1"/>
  <c r="H12" i="1"/>
  <c r="E16" i="1"/>
  <c r="E23" i="1" s="1"/>
  <c r="E15" i="1"/>
  <c r="E12" i="1"/>
  <c r="D16" i="1"/>
  <c r="D15" i="1"/>
  <c r="D19" i="1" s="1"/>
  <c r="D20" i="1" s="1"/>
  <c r="D12" i="1"/>
  <c r="D13" i="1" s="1"/>
  <c r="D14" i="1" s="1"/>
  <c r="H19" i="1" l="1"/>
  <c r="H20" i="1" s="1"/>
  <c r="D17" i="2"/>
  <c r="D18" i="2"/>
  <c r="C19" i="2"/>
  <c r="C17" i="2"/>
  <c r="D22" i="1"/>
  <c r="E19" i="1"/>
  <c r="E20" i="1" s="1"/>
  <c r="H17" i="1"/>
  <c r="H13" i="1"/>
  <c r="H14" i="1" s="1"/>
  <c r="H22" i="1" s="1"/>
  <c r="H23" i="1"/>
  <c r="D23" i="1"/>
  <c r="D17" i="1"/>
  <c r="E17" i="1"/>
  <c r="E13" i="1"/>
  <c r="E14" i="1" s="1"/>
  <c r="E22" i="1" s="1"/>
  <c r="D20" i="2" l="1"/>
  <c r="D21" i="2" s="1"/>
  <c r="D22" i="2" s="1"/>
  <c r="C20" i="2"/>
  <c r="C21" i="2" s="1"/>
  <c r="C22" i="2" s="1"/>
  <c r="H24" i="1"/>
  <c r="D24" i="1"/>
  <c r="E24" i="1"/>
  <c r="B8" i="6" l="1"/>
  <c r="B10" i="6" l="1"/>
  <c r="B9" i="6"/>
  <c r="B12" i="6"/>
  <c r="B13" i="6" l="1"/>
  <c r="B1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38" authorId="0" shapeId="0" xr:uid="{CA495484-97CF-4F1F-8896-C0432813CC7B}">
      <text>
        <r>
          <rPr>
            <b/>
            <sz val="9"/>
            <color indexed="81"/>
            <rFont val="宋体"/>
            <charset val="134"/>
          </rPr>
          <t>Administrator:</t>
        </r>
        <r>
          <rPr>
            <sz val="9"/>
            <color indexed="81"/>
            <rFont val="宋体"/>
            <charset val="134"/>
          </rPr>
          <t xml:space="preserve">
estimated ultimate loss = incurred and reported loss * ultimate loss development factor</t>
        </r>
      </text>
    </comment>
    <comment ref="F38" authorId="0" shapeId="0" xr:uid="{82C94FC8-EAE5-487F-B7B8-B66EA45EF770}">
      <text>
        <r>
          <rPr>
            <b/>
            <sz val="9"/>
            <color indexed="81"/>
            <rFont val="宋体"/>
            <charset val="134"/>
          </rPr>
          <t>Administrator:</t>
        </r>
        <r>
          <rPr>
            <sz val="9"/>
            <color indexed="81"/>
            <rFont val="宋体"/>
            <charset val="134"/>
          </rPr>
          <t xml:space="preserve">
IBNR reserve = estimated ultimate loss - incurred and reported loss
= incurred and reported loss * ultimate loss development factor - incurred and reported loss
= incurred and reported loss * (ultimate loss development factor - 1) </t>
        </r>
      </text>
    </comment>
    <comment ref="D65" authorId="0" shapeId="0" xr:uid="{68D057C8-F7B6-4FCD-8B94-1369EB35347C}">
      <text>
        <r>
          <rPr>
            <b/>
            <sz val="9"/>
            <color indexed="81"/>
            <rFont val="宋体"/>
            <charset val="134"/>
          </rPr>
          <t>Administrator:</t>
        </r>
        <r>
          <rPr>
            <sz val="9"/>
            <color indexed="81"/>
            <rFont val="宋体"/>
            <charset val="134"/>
          </rPr>
          <t xml:space="preserve">
initial expected loss = ultimate earned premium * initial expected loss ratio</t>
        </r>
      </text>
    </comment>
    <comment ref="F65" authorId="0" shapeId="0" xr:uid="{E6909665-906C-46AE-B3C2-0F03DDBE89D5}">
      <text>
        <r>
          <rPr>
            <b/>
            <sz val="9"/>
            <color indexed="81"/>
            <rFont val="宋体"/>
            <charset val="134"/>
          </rPr>
          <t>Administrator:</t>
        </r>
        <r>
          <rPr>
            <sz val="9"/>
            <color indexed="81"/>
            <rFont val="宋体"/>
            <charset val="134"/>
          </rPr>
          <t xml:space="preserve">
IBNR reserve = initial expected loss * expected percentage of unreported loss</t>
        </r>
      </text>
    </comment>
  </commentList>
</comments>
</file>

<file path=xl/sharedStrings.xml><?xml version="1.0" encoding="utf-8"?>
<sst xmlns="http://schemas.openxmlformats.org/spreadsheetml/2006/main" count="715" uniqueCount="366">
  <si>
    <t>QSR Structure</t>
  </si>
  <si>
    <t>QSR percentage</t>
  </si>
  <si>
    <t>Sliding Scale Commission</t>
  </si>
  <si>
    <t>Provisional commission</t>
  </si>
  <si>
    <t>Minimum commission</t>
  </si>
  <si>
    <t>Specified loss ratio
(loss ratio每变化1%，slide commission反向变化0.5%)</t>
  </si>
  <si>
    <t>Historical Experience</t>
  </si>
  <si>
    <t>Subject written premium</t>
  </si>
  <si>
    <t>Subject earned premium</t>
  </si>
  <si>
    <t>Subject incurred losses
(包括IBNR sufficient provision)</t>
  </si>
  <si>
    <t>other</t>
  </si>
  <si>
    <t>category</t>
  </si>
  <si>
    <t>item</t>
  </si>
  <si>
    <t>general expense loading</t>
  </si>
  <si>
    <t>Current Evaluation</t>
  </si>
  <si>
    <t>Historical Evaluation - Surplus Relief Effect</t>
  </si>
  <si>
    <t>Historical Evaluation - Underwriting Profit Margin</t>
  </si>
  <si>
    <t>underwriting profit margin</t>
  </si>
  <si>
    <t>situation1</t>
  </si>
  <si>
    <t>situation2</t>
  </si>
  <si>
    <t>situation3</t>
  </si>
  <si>
    <t>situation4</t>
  </si>
  <si>
    <t>situation5</t>
  </si>
  <si>
    <t>1. subject loss ratio</t>
  </si>
  <si>
    <t>2. ceding commission</t>
  </si>
  <si>
    <t>4. ceded written premium</t>
  </si>
  <si>
    <t>5. ceded earned premium</t>
  </si>
  <si>
    <t>6. ceded incurred loss</t>
  </si>
  <si>
    <t>1. ceded unearned premium</t>
  </si>
  <si>
    <t>2. surplus relief effect</t>
  </si>
  <si>
    <t>1. commission</t>
  </si>
  <si>
    <t>2. expense</t>
  </si>
  <si>
    <t>estimated subject premium</t>
  </si>
  <si>
    <t>1. estimated QSR premium</t>
  </si>
  <si>
    <t>2. Subtract Reinsurer and Primary Insurer Costs</t>
  </si>
  <si>
    <t>2.2 Flat Ceding Commission</t>
  </si>
  <si>
    <t>2.3 Estimated Average Losses and Loss Adjustment Expenses</t>
  </si>
  <si>
    <t>3. profit-sharing ceding commission</t>
  </si>
  <si>
    <t>3.1 Estimated premium available for profit sharing</t>
  </si>
  <si>
    <t>loss (including loss adjustment expense(LAE))</t>
  </si>
  <si>
    <t>earned premium</t>
  </si>
  <si>
    <t>2.1 Costs and Desired Profit/ costs and minimum profit</t>
  </si>
  <si>
    <t>function</t>
  </si>
  <si>
    <t>提供surplus relief</t>
  </si>
  <si>
    <t>Facilitate withdrawal from a market segment</t>
  </si>
  <si>
    <t>提供underwriting guidance</t>
  </si>
  <si>
    <t>Y</t>
  </si>
  <si>
    <t>稳定loss experience</t>
  </si>
  <si>
    <t>Reinsuring clause</t>
  </si>
  <si>
    <t>Definitions clause（定义）</t>
  </si>
  <si>
    <t>Commencement and termination clause（起止期条款）</t>
  </si>
  <si>
    <t>Reports and remittances clause</t>
  </si>
  <si>
    <t>Liability of the reinsurer clause</t>
  </si>
  <si>
    <t>Exclusions clause</t>
  </si>
  <si>
    <t>liability</t>
  </si>
  <si>
    <t>专门条款</t>
  </si>
  <si>
    <t>Retention and limits clause</t>
  </si>
  <si>
    <t>Reinsurance premium clause</t>
  </si>
  <si>
    <t>Sliding scale commission clause</t>
  </si>
  <si>
    <t>Portfolio transfer clause</t>
  </si>
  <si>
    <t>Losses, loss adjustment expenses, and salvages clause</t>
  </si>
  <si>
    <t>Outside reinsurance clause</t>
  </si>
  <si>
    <t>Warranties clause</t>
  </si>
  <si>
    <t>Original conditions clause</t>
  </si>
  <si>
    <t>Surplus liability clause</t>
  </si>
  <si>
    <t>Net retention clause</t>
  </si>
  <si>
    <t>Method of cession clause</t>
  </si>
  <si>
    <t>-</t>
  </si>
  <si>
    <t>large property</t>
  </si>
  <si>
    <t>Loss notices and settlements clause</t>
  </si>
  <si>
    <t>Net retained lines clause</t>
  </si>
  <si>
    <t>Ultimate net loss clause</t>
  </si>
  <si>
    <t>Pools, associations, and syndicates exclusion clause</t>
  </si>
  <si>
    <t>Total insured value exclusion clause</t>
  </si>
  <si>
    <t>Estimated subject premium</t>
  </si>
  <si>
    <t>loss cost rate</t>
  </si>
  <si>
    <t>unused limit charge</t>
  </si>
  <si>
    <t>administrative expense</t>
  </si>
  <si>
    <t>brokerage</t>
  </si>
  <si>
    <t>retrocessional expense</t>
  </si>
  <si>
    <t>profit and contingency</t>
  </si>
  <si>
    <t>catastrophe charge</t>
  </si>
  <si>
    <t>Reinstatement clause</t>
  </si>
  <si>
    <t>Declaratory judgment expense clause</t>
  </si>
  <si>
    <t>Sunset and sunrise clause</t>
  </si>
  <si>
    <t>Commutation clause（交换条款）</t>
  </si>
  <si>
    <t>防止fluctuation</t>
  </si>
  <si>
    <t>Term clause</t>
  </si>
  <si>
    <t>Loss occurrence clause</t>
  </si>
  <si>
    <t>Other reinsurance clause</t>
  </si>
  <si>
    <t>ri limit</t>
  </si>
  <si>
    <t>ri premium paid</t>
  </si>
  <si>
    <t>co-participation</t>
  </si>
  <si>
    <t>payback period</t>
  </si>
  <si>
    <t>rate on line (ROL)</t>
  </si>
  <si>
    <t>直保公司premium</t>
  </si>
  <si>
    <t>直保公司loss</t>
  </si>
  <si>
    <t>ceded insurance amount</t>
  </si>
  <si>
    <t>premium</t>
  </si>
  <si>
    <t>loss</t>
  </si>
  <si>
    <t>直保公司retention/ line</t>
  </si>
  <si>
    <t>直保公司比例</t>
  </si>
  <si>
    <t>再保公司比例</t>
  </si>
  <si>
    <t>再保公司premium</t>
  </si>
  <si>
    <t>再保公司loss</t>
  </si>
  <si>
    <t>直保公司</t>
  </si>
  <si>
    <t>再保公司</t>
  </si>
  <si>
    <t>situation 1</t>
  </si>
  <si>
    <t>situation 2</t>
  </si>
  <si>
    <t>situation 3</t>
  </si>
  <si>
    <t>situation 4</t>
  </si>
  <si>
    <t>situation 5</t>
  </si>
  <si>
    <t>situation 6</t>
  </si>
  <si>
    <t>提高 large line capacity</t>
  </si>
  <si>
    <t xml:space="preserve">提供catastrophe protection </t>
  </si>
  <si>
    <t>主要目的</t>
  </si>
  <si>
    <t>N</t>
  </si>
  <si>
    <t>Y (some extent)</t>
  </si>
  <si>
    <t>防止one event导致的 catastrophic loss</t>
  </si>
  <si>
    <t>适用范围</t>
  </si>
  <si>
    <t>per occurrence limit</t>
  </si>
  <si>
    <t>attachment point</t>
  </si>
  <si>
    <t>用于每张保单</t>
  </si>
  <si>
    <t>用于single event导致的所有policy的损失</t>
  </si>
  <si>
    <t>dollar amount
loss ratio (stop loss ri)</t>
  </si>
  <si>
    <t>dollar amount
适用于每个catastrophe</t>
  </si>
  <si>
    <t>适用于每个risk</t>
  </si>
  <si>
    <t>限定了再保公司的赔偿额</t>
  </si>
  <si>
    <t>purpose</t>
  </si>
  <si>
    <t>limit</t>
  </si>
  <si>
    <t>insurance amount/
policy limit</t>
  </si>
  <si>
    <t>Pro Rata
Quota Share
QSR</t>
  </si>
  <si>
    <t>Pro Rata
Surplus Share
SSR</t>
  </si>
  <si>
    <t>XOL
Catastrophe XOL
CATXOL</t>
  </si>
  <si>
    <t>XOL
Aggregate XOL
AXOL</t>
  </si>
  <si>
    <t>XOL
Per Risk XOL
PPR</t>
  </si>
  <si>
    <t>property(最常用)
liability</t>
  </si>
  <si>
    <t>N
只能提供一些</t>
  </si>
  <si>
    <t>提供large line capacity
稳定loss experience</t>
  </si>
  <si>
    <t>Common Clause</t>
  </si>
  <si>
    <t>QSR的percentage（即明确再保公司的quota share cession）
描述covered policy
明+C8确attachment basis</t>
  </si>
  <si>
    <t>每个QSR - definition clause中的defined term均不一样，取决于双方的need和concern</t>
  </si>
  <si>
    <t>直保公司向再保公司submit information，以便计算双方的net balance和完成financial statement</t>
  </si>
  <si>
    <t>见笔记</t>
  </si>
  <si>
    <t>如果QSR承保package policy（同时包含property coverage和liability coverage，但只有合并在一起premium）中的property loss exposure，则reinsurance premium clause必须要写明property loss exposure在package policy premium中的占比</t>
  </si>
  <si>
    <t>描述了直保公司和再保公司如何share ceded exposure的profit</t>
  </si>
  <si>
    <t>说明了如何transfer unearned premium reserve，payment term和再保公司对loss的obligation</t>
  </si>
  <si>
    <t>直保公司有fully authority来处理claim</t>
  </si>
  <si>
    <t>说明直保公司必须遵守的condition，以确保QSR coverage</t>
  </si>
  <si>
    <t>公式</t>
  </si>
  <si>
    <t>再保公司计算profit-sharing commission</t>
  </si>
  <si>
    <t>estimated QSR premium = estimated subject premium * QSR percentage</t>
  </si>
  <si>
    <t>ri cost and minimum profit = ri cost and minimum profit percentage * estimated QSR premium</t>
  </si>
  <si>
    <t>flat ceding commission = flat ceding commission percentage * estimated QSR premium</t>
  </si>
  <si>
    <t>loss ratio = (loss + LAE) / earned premium
estimated Average Loss and LAE = estimated QSR premium * projected loss ratio</t>
  </si>
  <si>
    <t>Reinsurer and Primary Insurer Cost = Costs and Desired Profit/ costs and minimum profit + Flat Ceding Commission + estimated Average Loss and LAE</t>
  </si>
  <si>
    <t>estimated premium amount for profit sharing = estimated QSR premium - ri cost and minimum profit - flat ceding commission - estimated Average Loss and LAE</t>
  </si>
  <si>
    <t>estimated profit-sharing commission = profit-sharing commission percentage * estimated premium amount for profit sharing</t>
  </si>
  <si>
    <t>subject loss ratio = subject incurred losses / subject earned premium</t>
  </si>
  <si>
    <t>ceding commission = provisional commission + [0.5 * (specified loss ratio - subject loss ratio)]</t>
  </si>
  <si>
    <t>比较ceding commission和minimum commission，取高</t>
  </si>
  <si>
    <t>ceded written premium = QSR percentage * subject written premium</t>
  </si>
  <si>
    <t>ceded earned premium = QSR percentage * subject earned premium</t>
  </si>
  <si>
    <t>ceded incurred loss = subject loss ratio * ceded earned premium</t>
  </si>
  <si>
    <t>ceded unearned premium = ceded written premium - ceded earned premium</t>
  </si>
  <si>
    <t>surplus relief effect = provisional commission * ceded unearned premium</t>
  </si>
  <si>
    <t>commission = ceding commission * ceded earned premium</t>
  </si>
  <si>
    <t>expense = general expense loading * ceded earned premium</t>
  </si>
  <si>
    <t>underwriting profit margin = (ceded earned premium - commission - expense - loss) / ceded earned premium = = [ceded earned premium - (ceded commission * ceded earned premium) - (general expense loading * ceded earned premium) - ceded incurred loss] / ceded earned premium</t>
  </si>
  <si>
    <t>Y
不如其他ri有效
QSR可让直保公司承保超过其policyholder surplus能力的业务</t>
  </si>
  <si>
    <t>Y (主要目的)
最有效</t>
  </si>
  <si>
    <t>再保公司的liability（rate/ term/ condition）和直保公司承担的underlying coverage相同（same basis）
再保公司对underlying premium/ net of ceding commission的share，不会因直保公司支付给underlying insured的dividend而减少</t>
  </si>
  <si>
    <t>Outside reinsurance clause允许直保公司在特定情况下，将certain loss exposure排除在existing treaty之外</t>
  </si>
  <si>
    <t>3. 比较ceding commission和minimum commission，取高</t>
  </si>
  <si>
    <t>Y (主要目的)
提供flexibility
提供automatic capacity</t>
  </si>
  <si>
    <t>Y
限定直保公司对每个loss exposure的participation来稳定loss experience</t>
  </si>
  <si>
    <t>直保公司接受coverage时，再保公司自动接受一定比例的liability</t>
  </si>
  <si>
    <t>直保公司underwriter会参考line guide，set the line，之后分出liability</t>
  </si>
  <si>
    <t>最重要的definition为surplus liability/ risk/ net retention</t>
  </si>
  <si>
    <t>没有standard exclusion，可以有各种各样的exclusion（extensive variety）==</t>
  </si>
  <si>
    <t>定义了直保公司向再保公司分出liability的threshold
cession priority
minimum net retention
underlying ri agreement
可在net retention中使用其他ri agreement</t>
  </si>
  <si>
    <t>说明直保公司是否可对其net retention使用underlying reinsurance（underlying ri）</t>
  </si>
  <si>
    <t>限定了直保公司可向再保公司transfer的liability amount，并确立了直保公司的minimum net retention</t>
  </si>
  <si>
    <t>解决涉及multiple location/ coverage part/ cause of loss的，涉及sublimit和按blanket basis承保loss exposure时的ceding method
减少将风险分给再保公司时，直保公司的adverse selection</t>
  </si>
  <si>
    <t>large/ complex property
需要large line capacity和surplus relief</t>
  </si>
  <si>
    <t>分出的premium</t>
  </si>
  <si>
    <t>很多</t>
  </si>
  <si>
    <t>多</t>
  </si>
  <si>
    <t>中</t>
  </si>
  <si>
    <t>Y (主要目的)
再保公司会承担超过直保公司retention之上的所有损失风险（entire exposure）</t>
  </si>
  <si>
    <t>Y (主要目的)
直保公司可将其loss限定在retention之内（不管policy limit size或loss size有多少）</t>
  </si>
  <si>
    <t>retention和ri limit适用于每个risk的每个loss occurrence
Co-participation provision
Per occurrence limit
Definition of one risk
Annual aggregate deductible</t>
  </si>
  <si>
    <t>要求loss amount超过或有可能超过retention时，直保公司必须通知再保公司</t>
  </si>
  <si>
    <t>说明了再保公司收取的保费</t>
  </si>
  <si>
    <t>要求ri coverage只适用于直保公司的net retention</t>
  </si>
  <si>
    <t>说明了retention和ri limit适用的loss amount
包含的component包括loss，loss adjustment expense (LAE)，recovery</t>
  </si>
  <si>
    <t>不承保自动投保的巨大的loss exposure（very large loss exposure from automatic coverage by the treaty）
帮助PPR控制single loss exposure（单一风险）的liability accumulation</t>
  </si>
  <si>
    <t>pricing</t>
  </si>
  <si>
    <t>exposure rating</t>
  </si>
  <si>
    <t>experience rating</t>
  </si>
  <si>
    <t>考虑underlying policy的business type的inherent liability amount
first loss scale method
Price Per Million</t>
  </si>
  <si>
    <t>调整current policy period的premium，以反映直保公司在past policy period的loss experience
collect required data（收集数据）
trend losses
develop experience rate（设定experience rate）
为unused layer portion定价</t>
  </si>
  <si>
    <t>experience rate</t>
  </si>
  <si>
    <t>trended loss</t>
  </si>
  <si>
    <t>trended premium</t>
  </si>
  <si>
    <t>total loss cost = Estimated subject premium * (loss cost rate + unused limits charge)</t>
  </si>
  <si>
    <t>reinsurance premium = total loss cost / (1 - sum of the loading)</t>
  </si>
  <si>
    <t>sum of the loading = internal expense - brokerage - retrocessional expense - profit and contingency</t>
  </si>
  <si>
    <t>Reinsurance premium/ reinsurance rate</t>
  </si>
  <si>
    <t>situation6</t>
  </si>
  <si>
    <t>提供large line capacity （主要）
一些surplus relief</t>
  </si>
  <si>
    <t>提供surplus relief（主要，最有效）</t>
  </si>
  <si>
    <t>提供large line capacity（主要）
稳定loss experience (主要)</t>
  </si>
  <si>
    <t>说明ri treaty不承保直保公司参加的（directly/ indirectly）pool/ association/ syndicate而导致的liability loss
帮助再保公司控制pool liability的accumulation（因为有的再保公司已经参与各种pool或承保pool的风险）</t>
  </si>
  <si>
    <t>XOL
Per policy CXOL
CXOL</t>
  </si>
  <si>
    <t>会根据如下情况进行tailored
- Products and Completed Operations Coverage（产品和完工责任）
- Occupational Disease Coverage（职业病coverage）
- Other Losses Coverage</t>
  </si>
  <si>
    <t>强调single occurrence会影响multiple insured/ policy/ coverage的possibility
对retention and ri limit的定义包括one occurrence导致的直保公司的所有loss，这种方式可让直保公司轻松确定其在single occurrence的maximum loss（不必分别确定每个policy/ coverage的retention/ limit）</t>
  </si>
  <si>
    <t>在loss occurrence发生后，恢复treaty的original per occurrence limit（但以contract year的maximum recovery为限），reinstatement clause通常会收取predetermined premium
reinstatement clause会强调再保公司的
- maximum liability
- Automatic reinstatement of the per occurrence limit
- Reinstatement premium</t>
  </si>
  <si>
    <t>earned ri premium for the contract year</t>
  </si>
  <si>
    <t>per occurrence limit reinstated percentage</t>
  </si>
  <si>
    <t>reinstatement premium</t>
  </si>
  <si>
    <t>说明了直保公司必须报告的claim的circumstance，再保公司必须支付的liability claim，以及如何处理loss adjustment expense（LAE）
着重强调
- reporting claim
- binding the reinsurer to the primary insurer’s settlement
- sharing loss adjustment expense (LAE)</t>
  </si>
  <si>
    <t>说明了CXOL是否承保直保公司因declaratory judgment action而发生的legal expense
典型的ri question是ri treaty是否承保直保公司的legal expense</t>
  </si>
  <si>
    <t>sunset clause限定了treaty expiration后，向再保公司报告occurrence的time limit
sunrise clause是可恢复sunset clause导致的lost coverage（即如果直保公司未在sunset period报告claim，则其无法获得ri coverage，但如果有sunrise clause，则ri可承保此类损失）</t>
  </si>
  <si>
    <t>是在treaty过期一段时间后，直保公司和再保公司close out claim liability
直保公司和再保公司commute loss时，commutation clause可提供general framework</t>
  </si>
  <si>
    <t>general</t>
  </si>
  <si>
    <t>和PPR类似
pricing method为exposure rating和experience rating，再保公司会同时使用两种方法，并选择一个最合理（appropriate）的结果</t>
  </si>
  <si>
    <t>使用insurance industry loss data
要考虑的因素
- Allocated loss adjustment expense（ALAE）
- large line capacityReinsurer expenselarge line capacity
- large line capacityExtra-contractual obligations and excess of policy limits coveragelarge line capacity
- large line capacityClash coverlarge line capacity
- large line capacityPolicy limit mixlarge line capacity</t>
  </si>
  <si>
    <t>目的是根据actual past loss和related subject premium确定future period的loss cost rate，之后会将experience rate和exposure rate比较</t>
  </si>
  <si>
    <t>ri rate的evaluation和selection</t>
  </si>
  <si>
    <t>Upper Layers Pricing</t>
  </si>
  <si>
    <t>exposure rating和experience rating会给出不同的ri rate，再保公司会尝试reconcile不同的rate，并确定best ri price
exposure rate factor
experience rate factor</t>
  </si>
  <si>
    <t>Y (主要目的)
通过限制直保公司的loss amount，帮助直保公司减少loss experience fluctuation
稳定的loss experience可帮助直保公司进行
- financial planning
- 支持growth
- 加强投资者对直保公司的confidence</t>
  </si>
  <si>
    <t>Y (some extent)
通过限制直保公司的loss amount，帮助直保公司减少loss experience fluctuation
稳定的loss experience可帮助直保公司进行
- financial planning
- 支持growth
- 加强投资者对直保公司的confidence</t>
  </si>
  <si>
    <t>Y (some extent)
clash cover（或有high attachment point的CXOL）可保护直保公司不会因single occurrence而发生多个policy的multiple loss，进而遭受financial consequence
catastrophe protection可保护直保公司的earning和policyholder surplus</t>
  </si>
  <si>
    <t>Y (主要目的)
防止one event导致的 catastrophic loss
clash cover（或有high attachment point的CXOL）可保护直保公司不会因single occurrence而发生多个policy的multiple loss，进而遭受financial consequence
catastrophe protection可保护直保公司的earning和policyholder surplus</t>
  </si>
  <si>
    <t>Y (主要目的)
让直保公司在limited financial resource的情况下，为underlying insured提供更多的coverage limit，继而能在市场上更有效的竞争</t>
  </si>
  <si>
    <t>N
让直保公司在limited financial resource的情况下，为underlying insured提供更多的coverage limit，继而能在市场上更有效的竞争</t>
  </si>
  <si>
    <t>说明了承保何种insurance type
CXOL主要用于承保underlying casualty policy
occurrence basis
claim-made basis</t>
  </si>
  <si>
    <t>Claims and loss adjustment expense clause</t>
  </si>
  <si>
    <t>property (最常用，crop-hail，automobile physical damage，小直保或部分stock insurer)
liability
主要用于large loss和significant loss accumulation</t>
  </si>
  <si>
    <t>和其他XOL类似
再保公司通过估算retention和ri limit之间的loss amount (difference)，来确定price
直保公司historical loss data对pricing的作用有限，再保公司必须使用statistical technique来确定expected loss，进而设定retention和limit</t>
  </si>
  <si>
    <t>expected loss</t>
  </si>
  <si>
    <t>actuary使用historical loss data和theoretical distribution来预测expected loss</t>
  </si>
  <si>
    <t>设定retention</t>
  </si>
  <si>
    <t>取决于对loss和expense data的分析（和其他XOL设定retention一样）
应对past loss and expense data进行调整，以反映current dollar/ rate change/ underlying ri program change，也会反映直保公司current in-force portfolio的insurance type</t>
  </si>
  <si>
    <t>设定limit</t>
  </si>
  <si>
    <t>直保公司可购买其能afford的highest limit
选择limit时要考虑的ultimate factor是price（和设定retention时一样）</t>
  </si>
  <si>
    <t>internal limit</t>
  </si>
  <si>
    <t>internal retention</t>
  </si>
  <si>
    <t>outside retention</t>
  </si>
  <si>
    <t>outside limit</t>
  </si>
  <si>
    <t>loss 1</t>
  </si>
  <si>
    <t>loss 2</t>
  </si>
  <si>
    <t>loss 3</t>
  </si>
  <si>
    <t>直保公司的所有property business和large subset，而非只承保individual loss exposure</t>
  </si>
  <si>
    <t>Y (主要目的)
限制catastrophic event导致的financial consequence
防止one event导致的 catastrophic loss</t>
  </si>
  <si>
    <t>将直保公司的per loss occurrence的loss限定在predetermined retention上，以稳定loss experience</t>
  </si>
  <si>
    <t>Y (some extent)
将直保公司的per loss occurrence的loss限定在predetermined retention上，以稳定loss experience
可稳定loss exposure result，因为超过retention的loss会转移给再保公司
让loss experience更加statistical predictable</t>
  </si>
  <si>
    <t>防止earning per share的fluctuation
防止profit and loss的wide swing（会导致financial market的adverse reaction）</t>
  </si>
  <si>
    <t>定义了ri treaty的期限（term）
1-year term
multiple-year term
continuous basis
不允许任何一方在catastrophe season前后结束CATXOL
不提供fun-off coverage</t>
  </si>
  <si>
    <t>net retention按ultimate net loss per loss occurrence表示
co-participation provision
per loss occurrence limit
ultimate net loss and loss occurrence clause说明只有直保公司对每个individual loss的net retention才适用于CATXOL（即CATXOL的retention只适用于直保公司的net retention（扣除了直保公司可从别的ri获得的赔款，是直保公司真正要付出钱的部分））
Retention and limit clause说明了再保公司的liability limit</t>
  </si>
  <si>
    <t>定义了loss的构成（constitution）
通常包括catastrophe loss的loss adjustment expense（LAE）
Ultimate net loss通常包括catastrophe loss的loss adjustment expense（LAE）
计算ultimate net loss时，再保公司要从actual loss sustained中扣除其他applicable ri（不管这些loss 是否能recover）</t>
  </si>
  <si>
    <t>定义了catastrophic occurrence的构成（constitute）
catastrophe 涉及多个cause of loss时，会有不同的hour limitation</t>
  </si>
  <si>
    <t>明确了retention是否只适用于直保公司的net retention，还是同时适用于直保公司net retention和underlying ri
若retention不适用于underlying ri，则直保公司会面临ri coverage gap</t>
  </si>
  <si>
    <t>反映（应对）single year发生多个catastrophic occurrence的情况
提供对ri limit的automatic reinstatement（通常需要additional premium）
再保公司会按照按original ri premium的一定比例（pro rata）收取reinstatement premium（不根据CATXOL的remaining term length调整）</t>
  </si>
  <si>
    <t>CATXOL无法使用experience rating</t>
  </si>
  <si>
    <t>使用exposure rating进行pricing时，会基于对直保公司underlying policy的trend analysis</t>
  </si>
  <si>
    <t>Attachment point</t>
  </si>
  <si>
    <t>Layer and limit</t>
  </si>
  <si>
    <t>直保公司必须购买多个layer的CATXOL，各layer之间不能overlap，也不能留下gap
将ri program分成layer，可让直保公司optimal use marketplace上的ri capacity
CATXOL价格方面，low layer &gt; high layer（因为只有largest loss会影响high layer）</t>
  </si>
  <si>
    <t>Underlying insurance analysis</t>
  </si>
  <si>
    <t>loss exposure的Geographic distribution（地理分布）
 contract year的estimated subject premium
 Subject premium和loss history
 Property residual market facility participation
 Miscellaneous information（杂项信息）</t>
  </si>
  <si>
    <t>Inuring reinsurance</t>
  </si>
  <si>
    <t>Payback of prior loss</t>
  </si>
  <si>
    <t>payback period
Rate on line (ROL)</t>
  </si>
  <si>
    <t>payback period = ri limit / ri premium paid</t>
  </si>
  <si>
    <t>Rate on line (ROL) = ri premium paid / ri limit</t>
  </si>
  <si>
    <t>再保公司ri limit = ri limit * (1 - co-participation)</t>
  </si>
  <si>
    <t>Reinsurance limit</t>
  </si>
  <si>
    <t>直保公司可选择一个ri limit，以保护其免受largest loss的影响
cat model是会显示一定期间内（certain time frame）的PML，并产生average annual loss figure</t>
  </si>
  <si>
    <t>CATXOL中，attachment point是直保公司在任何one loss occurrence中自留的，ri coverage开始起作用之前的ultimate net loss amount
CATXOL的attachment point会很高
attachment point降低，CATXOL cost升高</t>
  </si>
  <si>
    <t>premium earned = 本年度的net written premium + 上年度（12月31日的）unearned premium - 本年度 unearned premium</t>
  </si>
  <si>
    <t>premium earned</t>
  </si>
  <si>
    <t>本年度 unearned premium</t>
  </si>
  <si>
    <t>本年度的net written premium</t>
  </si>
  <si>
    <t>上年度（12月31日的）unearned premium</t>
  </si>
  <si>
    <t>net written premium = direct business + reinsurance assumed - reinsurance ceded = direct business + (reinsurance assumed from affiliates + reinsurance assumed from non-affiliates) - (reinsurance ceded to affiliates + reinsurance ceded to non-affiliates)</t>
  </si>
  <si>
    <t>1. direct business</t>
  </si>
  <si>
    <t>2.1 reinsurance assumed from affiliates</t>
  </si>
  <si>
    <t>2.2 reinsurance assumed from non-affiliates</t>
  </si>
  <si>
    <t>2. reinsurance assumed</t>
  </si>
  <si>
    <t>3.1 reinsurance ceded to affiliates</t>
  </si>
  <si>
    <t>3.2 reinsurance ceded to non-affiliates</t>
  </si>
  <si>
    <t>3 reinsurance ceded</t>
  </si>
  <si>
    <t>net written premium</t>
  </si>
  <si>
    <t>ultimate loss development factor</t>
  </si>
  <si>
    <t>incurred and reported loss</t>
  </si>
  <si>
    <t>estimated ultimate loss</t>
  </si>
  <si>
    <t>accident year</t>
  </si>
  <si>
    <t>months of development (after beginning of accident year)</t>
  </si>
  <si>
    <t>12-24</t>
  </si>
  <si>
    <t>24-36</t>
  </si>
  <si>
    <t>36-48</t>
  </si>
  <si>
    <t>48-60</t>
  </si>
  <si>
    <t>60-ultimate</t>
  </si>
  <si>
    <t>72 (ultimate)</t>
  </si>
  <si>
    <t>average</t>
  </si>
  <si>
    <t>5-year average</t>
  </si>
  <si>
    <t>3-year average</t>
  </si>
  <si>
    <t>selected</t>
  </si>
  <si>
    <t>time period</t>
  </si>
  <si>
    <t>60 months to ultimate</t>
  </si>
  <si>
    <t>48 months to ultimate</t>
  </si>
  <si>
    <t>36 months to ultimate</t>
  </si>
  <si>
    <t>24 months to ultimate</t>
  </si>
  <si>
    <t>12 months to ultimate</t>
  </si>
  <si>
    <t>historical accident year</t>
  </si>
  <si>
    <t>months of development</t>
  </si>
  <si>
    <t>IBNR reserve</t>
  </si>
  <si>
    <t>total</t>
  </si>
  <si>
    <t>第4步：使用ultimate loss development factor计算IBNR reserve</t>
  </si>
  <si>
    <t>第3步：通过12-month development factor，计算ultimate loss development factor</t>
  </si>
  <si>
    <t>第2步：从loss triangle中计算12-month的loss development factor</t>
  </si>
  <si>
    <t>第1步：按loss triangle format组织historical data</t>
  </si>
  <si>
    <t>Loss Triangle Method（loss development method/ chain link method/ chain ladder method/ link ratio method）</t>
  </si>
  <si>
    <t>Bornhuetter-Ferguson method（BF method）</t>
  </si>
  <si>
    <t>initial expected loss</t>
  </si>
  <si>
    <t>先决条件</t>
  </si>
  <si>
    <t>通过loss triangle method获得ultimate earned premium</t>
  </si>
  <si>
    <t>通过loss ratio method获得initial expected loss ratio</t>
  </si>
  <si>
    <t>通过loss development factor获得expected percentage of unreported loss</t>
  </si>
  <si>
    <t>计算initial expected loss，见注释公式</t>
  </si>
  <si>
    <t>计算IBNR reserve，见注释公式</t>
  </si>
  <si>
    <t>ultimate earned premium（loss triangle method获得）</t>
  </si>
  <si>
    <t>initial expected loss ratio（loss ratio method获得）</t>
  </si>
  <si>
    <t>expected percentage of unreported loss（loss development factor获得）</t>
  </si>
  <si>
    <t>dollar amount
适用于每个catastrophe
CATXOL的attachment point会很高
attachment point降低，CATXOL cost升高</t>
  </si>
  <si>
    <t>限定了直保公司的minimum net retention和直保公司可分出的maximum insurance amount
如果直保公司按照net of pro rata basis/ net of all reinsurance basis使用QSR，则Retention and limits clause会说明treaty maximum limit是直保公司扣除其他ri后的net retention的一定比例</t>
  </si>
  <si>
    <t>overhead%</t>
  </si>
  <si>
    <t>brokerage to intermediary%</t>
  </si>
  <si>
    <t>investment income offset%</t>
  </si>
  <si>
    <t>minimum profit%</t>
  </si>
  <si>
    <t>ri cost and minimum profit percentage%</t>
  </si>
  <si>
    <t>profit-sharing commission percentage%</t>
  </si>
  <si>
    <t>Projected loss ratio (including loss and loss adjustment expense ratio)%</t>
  </si>
  <si>
    <t>QSR cession percentage%</t>
  </si>
  <si>
    <t>situation7</t>
  </si>
  <si>
    <t>situation8</t>
  </si>
  <si>
    <t>situation9</t>
  </si>
  <si>
    <t>flat ceding commission percentage (ceding commission) %</t>
  </si>
  <si>
    <t>situation10</t>
  </si>
  <si>
    <t>Y (主要目的)
可提供一些，但效果不如QSR
方式和SSR一样（分出大量premium，获得ceding commission）</t>
  </si>
  <si>
    <t>对直保公司和再保公司都有约束力（obligatory for both party）
risk attaching basis
会写明SSR适用于哪些policy
cession nature说明根据约定，保公司赔偿直保公司的损失（indemnification以Retention and limit clause中约定limit为限）
statement of attachment（attachment of basis/ basis attachment）
description of policy covered</t>
  </si>
  <si>
    <t>和QSR类似，区别在于SSR的record-keeping requirement
SSR的record-keeping requirement要求，直保公司要记录每个loss exposure的net retention和cession amount，并通过bordereau向再保公司提供information，所以相较于QSR，SSR的administration更复杂</t>
  </si>
  <si>
    <t>1. total loss cost</t>
  </si>
  <si>
    <t>2. sum of the loading</t>
  </si>
  <si>
    <t>3. Reinsurance premium (rate)</t>
  </si>
  <si>
    <t>若AXOL的retention按loss ratio表示，AXOL不会定义occurrence
AXOL中通常没有reinstatement clause，因为ri limit已经很高，足以absorb foreseeable worst-case loss year
AXOL可有2个retention和2个limit：internal retention，outside retention，internal limit，outside limit
可使用loss occurring basis或loss incurred basis</t>
  </si>
  <si>
    <t>XOL
Per occurrence CXOL
CXOL
(大多数CXOL都为per occurrence basis)</t>
  </si>
  <si>
    <t>per occurrence limit reinstated percentage = loss / per occurrence limit</t>
  </si>
  <si>
    <t>reinstatement premium = per occurrence limit reinstated percentage * earned ri premium for the contract year</t>
  </si>
  <si>
    <t>Y (主要目的)
最有效（稳定直保公司的loss result/ loss ratio）
只要损失超过直保公司的retention，再保公司承担后续的future loss（但以treaty limit为限）
retention越低，treaty limit越高，AXOL越贵</t>
  </si>
  <si>
    <t>小直保公司使用AXOL保护policyholder surplus和balance sheet position（因为AXOL可限制underwriting loss对policyholder surplus的影响）</t>
  </si>
  <si>
    <t>Y (some extent，无法替代catastrophe ri)
PPR可提供一些catastrophe loss protection，但无法替代catastrophe ri，因为one occurrence可能会引起多个loss exposure的minor damage，但如果每个loss都在直保公司的retention之内，则不会trigger PPR</t>
  </si>
  <si>
    <t>trigger(触发条件)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</si>
</sst>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>
    <font>
      <sz val="12"/>
      <color theme="1"/>
      <name val="Body Font"/>
      <family val="2"/>
      <charset val="134"/>
    </font>
    <font>
      <sz val="12"/>
      <color theme="1"/>
      <name val="Body Font"/>
      <family val="2"/>
      <charset val="134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Body Font"/>
      <family val="2"/>
      <charset val="134"/>
    </font>
    <font>
      <sz val="10"/>
      <color theme="0"/>
      <name val="Arial"/>
      <family val="2"/>
    </font>
    <font>
      <b/>
      <sz val="10"/>
      <color theme="1"/>
      <name val="Arial"/>
      <family val="2"/>
      <charset val="134"/>
    </font>
    <font>
      <sz val="10"/>
      <name val="Arial"/>
      <family val="2"/>
    </font>
    <font>
      <sz val="10"/>
      <color theme="0" tint="-4.9989318521683403E-2"/>
      <name val="Arial"/>
      <family val="2"/>
    </font>
    <font>
      <sz val="10"/>
      <color rgb="FF000000"/>
      <name val="Arial"/>
      <family val="2"/>
    </font>
    <font>
      <b/>
      <sz val="12"/>
      <color theme="1"/>
      <name val="Body Font"/>
      <family val="2"/>
      <charset val="134"/>
    </font>
    <font>
      <sz val="12"/>
      <color theme="0"/>
      <name val="Body Font"/>
      <family val="2"/>
      <charset val="134"/>
    </font>
    <font>
      <b/>
      <sz val="10"/>
      <color theme="0"/>
      <name val="Arial"/>
      <family val="2"/>
      <charset val="134"/>
    </font>
    <font>
      <sz val="10"/>
      <color theme="1"/>
      <name val="Arial"/>
      <family val="2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3" fillId="0" borderId="0" xfId="0" applyFont="1"/>
    <xf numFmtId="9" fontId="3" fillId="0" borderId="0" xfId="0" applyNumberFormat="1" applyFont="1"/>
    <xf numFmtId="0" fontId="3" fillId="0" borderId="0" xfId="0" applyNumberFormat="1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/>
    </xf>
    <xf numFmtId="10" fontId="3" fillId="0" borderId="0" xfId="1" applyNumberFormat="1" applyFont="1"/>
    <xf numFmtId="9" fontId="3" fillId="0" borderId="0" xfId="1" applyNumberFormat="1" applyFont="1"/>
    <xf numFmtId="9" fontId="3" fillId="0" borderId="0" xfId="0" applyNumberFormat="1" applyFont="1" applyAlignment="1">
      <alignment vertical="center"/>
    </xf>
    <xf numFmtId="10" fontId="2" fillId="0" borderId="0" xfId="1" applyNumberFormat="1" applyFont="1"/>
    <xf numFmtId="0" fontId="7" fillId="0" borderId="0" xfId="0" applyFont="1" applyAlignment="1">
      <alignment horizontal="left" vertical="center" wrapText="1"/>
    </xf>
    <xf numFmtId="0" fontId="0" fillId="0" borderId="0" xfId="0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3" fillId="0" borderId="0" xfId="1" applyNumberFormat="1" applyFont="1" applyAlignment="1"/>
    <xf numFmtId="0" fontId="0" fillId="2" borderId="0" xfId="0" applyFill="1"/>
    <xf numFmtId="0" fontId="2" fillId="0" borderId="0" xfId="0" applyFont="1" applyAlignment="1">
      <alignment horizontal="center"/>
    </xf>
    <xf numFmtId="0" fontId="8" fillId="2" borderId="0" xfId="0" applyFont="1" applyFill="1" applyAlignme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16" fontId="2" fillId="0" borderId="0" xfId="0" applyNumberFormat="1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10" fontId="3" fillId="0" borderId="1" xfId="1" applyNumberFormat="1" applyFont="1" applyBorder="1"/>
    <xf numFmtId="0" fontId="3" fillId="0" borderId="1" xfId="0" applyFont="1" applyBorder="1"/>
    <xf numFmtId="9" fontId="3" fillId="0" borderId="1" xfId="0" applyNumberFormat="1" applyFont="1" applyBorder="1"/>
    <xf numFmtId="9" fontId="3" fillId="0" borderId="1" xfId="1" applyNumberFormat="1" applyFont="1" applyBorder="1"/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3" fillId="0" borderId="1" xfId="0" applyNumberFormat="1" applyFont="1" applyBorder="1"/>
    <xf numFmtId="0" fontId="5" fillId="2" borderId="1" xfId="0" applyFont="1" applyFill="1" applyBorder="1" applyAlignment="1">
      <alignment vertical="center"/>
    </xf>
    <xf numFmtId="9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10" fontId="2" fillId="0" borderId="1" xfId="1" applyNumberFormat="1" applyFont="1" applyBorder="1"/>
    <xf numFmtId="0" fontId="8" fillId="2" borderId="1" xfId="0" applyFont="1" applyFill="1" applyBorder="1" applyAlignment="1"/>
    <xf numFmtId="0" fontId="2" fillId="0" borderId="0" xfId="0" applyFont="1" applyAlignment="1">
      <alignment wrapText="1"/>
    </xf>
    <xf numFmtId="0" fontId="12" fillId="2" borderId="0" xfId="0" applyFont="1" applyFill="1" applyAlignment="1"/>
    <xf numFmtId="0" fontId="11" fillId="2" borderId="0" xfId="0" applyFont="1" applyFill="1" applyAlignment="1"/>
    <xf numFmtId="0" fontId="3" fillId="0" borderId="1" xfId="0" applyFont="1" applyBorder="1" applyAlignment="1"/>
    <xf numFmtId="10" fontId="3" fillId="0" borderId="1" xfId="1" applyNumberFormat="1" applyFont="1" applyBorder="1" applyAlignment="1"/>
    <xf numFmtId="0" fontId="12" fillId="2" borderId="1" xfId="0" applyFont="1" applyFill="1" applyBorder="1" applyAlignment="1"/>
    <xf numFmtId="10" fontId="3" fillId="0" borderId="1" xfId="0" applyNumberFormat="1" applyFont="1" applyBorder="1" applyAlignment="1"/>
    <xf numFmtId="2" fontId="2" fillId="0" borderId="1" xfId="0" applyNumberFormat="1" applyFont="1" applyBorder="1" applyAlignment="1"/>
    <xf numFmtId="0" fontId="2" fillId="0" borderId="0" xfId="0" applyFont="1" applyBorder="1" applyAlignment="1">
      <alignment horizontal="center"/>
    </xf>
    <xf numFmtId="0" fontId="3" fillId="3" borderId="0" xfId="0" applyFont="1" applyFill="1"/>
    <xf numFmtId="0" fontId="6" fillId="0" borderId="0" xfId="0" applyFont="1" applyAlignment="1"/>
    <xf numFmtId="10" fontId="10" fillId="0" borderId="0" xfId="1" applyNumberFormat="1" applyFont="1"/>
    <xf numFmtId="0" fontId="6" fillId="0" borderId="0" xfId="0" applyFont="1"/>
    <xf numFmtId="0" fontId="10" fillId="0" borderId="0" xfId="0" applyFont="1"/>
    <xf numFmtId="0" fontId="13" fillId="0" borderId="0" xfId="0" applyFont="1"/>
    <xf numFmtId="1" fontId="3" fillId="0" borderId="0" xfId="0" applyNumberFormat="1" applyFont="1"/>
    <xf numFmtId="0" fontId="3" fillId="0" borderId="0" xfId="0" applyFont="1" applyFill="1"/>
    <xf numFmtId="0" fontId="3" fillId="0" borderId="2" xfId="0" applyFont="1" applyBorder="1"/>
    <xf numFmtId="16" fontId="3" fillId="0" borderId="2" xfId="0" quotePrefix="1" applyNumberFormat="1" applyFont="1" applyBorder="1"/>
    <xf numFmtId="0" fontId="3" fillId="0" borderId="2" xfId="0" quotePrefix="1" applyFont="1" applyBorder="1"/>
    <xf numFmtId="164" fontId="3" fillId="0" borderId="2" xfId="0" applyNumberFormat="1" applyFont="1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 wrapText="1"/>
    </xf>
    <xf numFmtId="164" fontId="3" fillId="0" borderId="2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wrapText="1"/>
    </xf>
    <xf numFmtId="0" fontId="3" fillId="0" borderId="0" xfId="0" applyFont="1" applyAlignment="1">
      <alignment vertical="center" wrapText="1"/>
    </xf>
    <xf numFmtId="0" fontId="9" fillId="0" borderId="0" xfId="0" applyFont="1" applyFill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/>
    </xf>
    <xf numFmtId="0" fontId="2" fillId="0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7" fillId="0" borderId="0" xfId="0" applyFont="1" applyFill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541DA39-C2D6-49E0-BDCA-706B25810F08}">
  <we:reference id="d9b2778d-56b3-4cae-acb4-47e59d00cca7" version="1.0.0.0" store="EXCatalog" storeType="EXCatalog"/>
  <we:alternateReferences>
    <we:reference id="WA200000387" version="1.0.0.0" store="zh-CN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AE456-1DCB-4752-BF2D-5C6D92089EFF}">
  <dimension ref="A1:I66"/>
  <sheetViews>
    <sheetView zoomScale="85" zoomScaleNormal="85" workbookViewId="0">
      <pane xSplit="2" ySplit="1" topLeftCell="C10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defaultColWidth="93.25" defaultRowHeight="12.75"/>
  <cols>
    <col min="1" max="1" width="13" style="22" bestFit="1" customWidth="1"/>
    <col min="2" max="2" width="27.25" style="22" customWidth="1"/>
    <col min="3" max="4" width="49.625" style="22" customWidth="1"/>
    <col min="5" max="5" width="53.125" style="22" customWidth="1"/>
    <col min="6" max="8" width="49.625" style="22" customWidth="1"/>
    <col min="9" max="9" width="49.625" style="84" customWidth="1"/>
    <col min="10" max="16384" width="93.25" style="22"/>
  </cols>
  <sheetData>
    <row r="1" spans="1:9" ht="51">
      <c r="A1" s="85" t="s">
        <v>11</v>
      </c>
      <c r="B1" s="23" t="s">
        <v>12</v>
      </c>
      <c r="C1" s="23" t="s">
        <v>131</v>
      </c>
      <c r="D1" s="23" t="s">
        <v>132</v>
      </c>
      <c r="E1" s="23" t="s">
        <v>135</v>
      </c>
      <c r="F1" s="23" t="s">
        <v>214</v>
      </c>
      <c r="G1" s="23" t="s">
        <v>359</v>
      </c>
      <c r="H1" s="23" t="s">
        <v>133</v>
      </c>
      <c r="I1" s="89" t="s">
        <v>134</v>
      </c>
    </row>
    <row r="2" spans="1:9" ht="25.5">
      <c r="A2" s="85" t="s">
        <v>128</v>
      </c>
      <c r="B2" s="6" t="s">
        <v>115</v>
      </c>
      <c r="C2" s="25" t="s">
        <v>211</v>
      </c>
      <c r="D2" s="25" t="s">
        <v>210</v>
      </c>
      <c r="E2" s="25" t="s">
        <v>212</v>
      </c>
      <c r="F2" s="25" t="s">
        <v>138</v>
      </c>
      <c r="G2" s="25" t="s">
        <v>118</v>
      </c>
      <c r="H2" s="25" t="s">
        <v>118</v>
      </c>
      <c r="I2" s="25" t="s">
        <v>47</v>
      </c>
    </row>
    <row r="3" spans="1:9" ht="76.5">
      <c r="A3" s="85" t="s">
        <v>119</v>
      </c>
      <c r="B3" s="6" t="s">
        <v>119</v>
      </c>
      <c r="C3" s="25" t="s">
        <v>136</v>
      </c>
      <c r="D3" s="25" t="s">
        <v>184</v>
      </c>
      <c r="E3" s="25" t="s">
        <v>68</v>
      </c>
      <c r="F3" s="25" t="s">
        <v>54</v>
      </c>
      <c r="G3" s="25" t="s">
        <v>54</v>
      </c>
      <c r="H3" s="25" t="s">
        <v>255</v>
      </c>
      <c r="I3" s="25" t="s">
        <v>240</v>
      </c>
    </row>
    <row r="4" spans="1:9" ht="25.5">
      <c r="A4" s="85" t="s">
        <v>129</v>
      </c>
      <c r="B4" s="85" t="s">
        <v>120</v>
      </c>
      <c r="C4" s="25" t="s">
        <v>67</v>
      </c>
      <c r="D4" s="25" t="s">
        <v>67</v>
      </c>
      <c r="E4" s="25" t="s">
        <v>127</v>
      </c>
      <c r="F4" s="25" t="s">
        <v>67</v>
      </c>
      <c r="G4" s="25" t="s">
        <v>67</v>
      </c>
      <c r="H4" s="25" t="s">
        <v>257</v>
      </c>
      <c r="I4" s="25" t="s">
        <v>67</v>
      </c>
    </row>
    <row r="5" spans="1:9" ht="76.5">
      <c r="A5" s="85" t="s">
        <v>129</v>
      </c>
      <c r="B5" s="85" t="s">
        <v>121</v>
      </c>
      <c r="C5" s="25" t="s">
        <v>67</v>
      </c>
      <c r="D5" s="25" t="s">
        <v>67</v>
      </c>
      <c r="E5" s="86" t="s">
        <v>126</v>
      </c>
      <c r="F5" s="25" t="s">
        <v>122</v>
      </c>
      <c r="G5" s="25" t="s">
        <v>123</v>
      </c>
      <c r="H5" s="25" t="s">
        <v>337</v>
      </c>
      <c r="I5" s="25" t="s">
        <v>124</v>
      </c>
    </row>
    <row r="6" spans="1:9" ht="25.5">
      <c r="A6" s="85" t="s">
        <v>129</v>
      </c>
      <c r="B6" s="85" t="s">
        <v>90</v>
      </c>
      <c r="C6" s="25" t="s">
        <v>67</v>
      </c>
      <c r="D6" s="25" t="s">
        <v>67</v>
      </c>
      <c r="E6" s="86" t="s">
        <v>126</v>
      </c>
      <c r="F6" s="25" t="s">
        <v>122</v>
      </c>
      <c r="G6" s="25" t="s">
        <v>123</v>
      </c>
      <c r="H6" s="25" t="s">
        <v>125</v>
      </c>
      <c r="I6" s="25" t="s">
        <v>124</v>
      </c>
    </row>
    <row r="7" spans="1:9">
      <c r="A7" s="85" t="s">
        <v>365</v>
      </c>
      <c r="B7" s="85" t="s">
        <v>365</v>
      </c>
      <c r="C7" s="25"/>
      <c r="D7" s="25"/>
      <c r="E7" s="86"/>
      <c r="F7" s="25"/>
      <c r="G7" s="25"/>
      <c r="H7" s="25"/>
      <c r="I7" s="25"/>
    </row>
    <row r="8" spans="1:9">
      <c r="A8" s="85" t="s">
        <v>185</v>
      </c>
      <c r="B8" s="85" t="s">
        <v>185</v>
      </c>
      <c r="C8" s="25" t="s">
        <v>186</v>
      </c>
      <c r="D8" s="25" t="s">
        <v>187</v>
      </c>
      <c r="E8" s="86" t="s">
        <v>188</v>
      </c>
      <c r="F8" s="25"/>
      <c r="G8" s="25"/>
      <c r="H8" s="25"/>
      <c r="I8" s="25"/>
    </row>
    <row r="9" spans="1:9" ht="114.75">
      <c r="A9" s="85" t="s">
        <v>42</v>
      </c>
      <c r="B9" s="6" t="s">
        <v>47</v>
      </c>
      <c r="C9" s="25" t="s">
        <v>116</v>
      </c>
      <c r="D9" s="25" t="s">
        <v>175</v>
      </c>
      <c r="E9" s="25" t="s">
        <v>190</v>
      </c>
      <c r="F9" s="25" t="s">
        <v>232</v>
      </c>
      <c r="G9" s="25" t="s">
        <v>233</v>
      </c>
      <c r="H9" s="83" t="s">
        <v>258</v>
      </c>
      <c r="I9" s="83" t="s">
        <v>362</v>
      </c>
    </row>
    <row r="10" spans="1:9" ht="51">
      <c r="A10" s="85" t="s">
        <v>42</v>
      </c>
      <c r="B10" s="6" t="s">
        <v>113</v>
      </c>
      <c r="C10" s="25" t="s">
        <v>169</v>
      </c>
      <c r="D10" s="25" t="s">
        <v>174</v>
      </c>
      <c r="E10" s="83" t="s">
        <v>189</v>
      </c>
      <c r="F10" s="25" t="s">
        <v>236</v>
      </c>
      <c r="G10" s="25" t="s">
        <v>237</v>
      </c>
      <c r="H10" s="25" t="s">
        <v>116</v>
      </c>
      <c r="I10" s="25" t="s">
        <v>117</v>
      </c>
    </row>
    <row r="11" spans="1:9" ht="127.5">
      <c r="A11" s="85" t="s">
        <v>42</v>
      </c>
      <c r="B11" s="6" t="s">
        <v>114</v>
      </c>
      <c r="C11" s="25" t="s">
        <v>137</v>
      </c>
      <c r="D11" s="25" t="s">
        <v>137</v>
      </c>
      <c r="E11" s="25" t="s">
        <v>364</v>
      </c>
      <c r="F11" s="25" t="s">
        <v>234</v>
      </c>
      <c r="G11" s="25" t="s">
        <v>235</v>
      </c>
      <c r="H11" s="25" t="s">
        <v>256</v>
      </c>
      <c r="I11" s="25" t="s">
        <v>46</v>
      </c>
    </row>
    <row r="12" spans="1:9" ht="63.75">
      <c r="A12" s="85" t="s">
        <v>42</v>
      </c>
      <c r="B12" s="6" t="s">
        <v>43</v>
      </c>
      <c r="C12" s="25" t="s">
        <v>170</v>
      </c>
      <c r="D12" s="83" t="s">
        <v>352</v>
      </c>
      <c r="E12" s="25" t="s">
        <v>116</v>
      </c>
      <c r="F12" s="25" t="s">
        <v>116</v>
      </c>
      <c r="G12" s="25" t="s">
        <v>116</v>
      </c>
      <c r="H12" s="25" t="s">
        <v>116</v>
      </c>
      <c r="I12" s="25" t="s">
        <v>363</v>
      </c>
    </row>
    <row r="13" spans="1:9" ht="25.5">
      <c r="A13" s="85" t="s">
        <v>42</v>
      </c>
      <c r="B13" s="12" t="s">
        <v>44</v>
      </c>
      <c r="C13" s="25" t="s">
        <v>46</v>
      </c>
      <c r="D13" s="25" t="s">
        <v>116</v>
      </c>
      <c r="E13" s="25" t="s">
        <v>116</v>
      </c>
      <c r="F13" s="25"/>
      <c r="G13" s="25"/>
      <c r="H13" s="25" t="s">
        <v>116</v>
      </c>
      <c r="I13" s="25"/>
    </row>
    <row r="14" spans="1:9">
      <c r="A14" s="85" t="s">
        <v>42</v>
      </c>
      <c r="B14" s="12" t="s">
        <v>45</v>
      </c>
      <c r="C14" s="25" t="s">
        <v>46</v>
      </c>
      <c r="D14" s="25" t="s">
        <v>116</v>
      </c>
      <c r="E14" s="25" t="s">
        <v>116</v>
      </c>
      <c r="F14" s="25"/>
      <c r="G14" s="25"/>
      <c r="H14" s="25" t="s">
        <v>116</v>
      </c>
      <c r="I14" s="25"/>
    </row>
    <row r="15" spans="1:9" ht="51">
      <c r="A15" s="85" t="s">
        <v>42</v>
      </c>
      <c r="B15" s="12" t="s">
        <v>86</v>
      </c>
      <c r="C15" s="25" t="s">
        <v>116</v>
      </c>
      <c r="D15" s="25" t="s">
        <v>67</v>
      </c>
      <c r="E15" s="25" t="s">
        <v>116</v>
      </c>
      <c r="F15" s="25" t="s">
        <v>46</v>
      </c>
      <c r="G15" s="25" t="s">
        <v>46</v>
      </c>
      <c r="H15" s="25" t="s">
        <v>259</v>
      </c>
      <c r="I15" s="25"/>
    </row>
    <row r="16" spans="1:9">
      <c r="A16" s="85"/>
      <c r="C16" s="25"/>
      <c r="D16" s="25"/>
      <c r="E16" s="25"/>
      <c r="F16" s="25"/>
      <c r="G16" s="25"/>
      <c r="H16" s="25"/>
      <c r="I16" s="25"/>
    </row>
    <row r="17" spans="1:9">
      <c r="A17" s="85"/>
      <c r="C17" s="25"/>
      <c r="D17" s="25"/>
      <c r="E17" s="25"/>
      <c r="F17" s="25"/>
      <c r="G17" s="25"/>
      <c r="H17" s="25"/>
      <c r="I17" s="25"/>
    </row>
    <row r="18" spans="1:9" ht="178.5">
      <c r="A18" s="85" t="s">
        <v>139</v>
      </c>
      <c r="B18" s="12" t="s">
        <v>48</v>
      </c>
      <c r="C18" s="83" t="s">
        <v>140</v>
      </c>
      <c r="D18" s="83" t="s">
        <v>353</v>
      </c>
      <c r="E18" s="83" t="s">
        <v>67</v>
      </c>
      <c r="F18" s="83" t="s">
        <v>238</v>
      </c>
      <c r="G18" s="83" t="s">
        <v>238</v>
      </c>
      <c r="H18" s="83" t="s">
        <v>67</v>
      </c>
      <c r="I18" s="83" t="s">
        <v>67</v>
      </c>
    </row>
    <row r="19" spans="1:9" ht="63.75">
      <c r="A19" s="85" t="s">
        <v>139</v>
      </c>
      <c r="B19" s="12" t="s">
        <v>49</v>
      </c>
      <c r="C19" s="83" t="s">
        <v>141</v>
      </c>
      <c r="D19" s="83" t="s">
        <v>178</v>
      </c>
      <c r="E19" s="83" t="s">
        <v>67</v>
      </c>
      <c r="F19" s="83" t="s">
        <v>215</v>
      </c>
      <c r="G19" s="83" t="s">
        <v>215</v>
      </c>
      <c r="H19" s="83" t="s">
        <v>67</v>
      </c>
      <c r="I19" s="83" t="s">
        <v>67</v>
      </c>
    </row>
    <row r="20" spans="1:9" ht="25.5">
      <c r="A20" s="85" t="s">
        <v>139</v>
      </c>
      <c r="B20" s="12" t="s">
        <v>50</v>
      </c>
      <c r="C20" s="83" t="s">
        <v>143</v>
      </c>
      <c r="D20" s="83" t="s">
        <v>67</v>
      </c>
      <c r="E20" s="83" t="s">
        <v>67</v>
      </c>
      <c r="F20" s="83" t="s">
        <v>67</v>
      </c>
      <c r="G20" s="83" t="s">
        <v>67</v>
      </c>
      <c r="H20" s="83" t="s">
        <v>67</v>
      </c>
      <c r="I20" s="83" t="s">
        <v>67</v>
      </c>
    </row>
    <row r="21" spans="1:9" ht="76.5">
      <c r="A21" s="85" t="s">
        <v>139</v>
      </c>
      <c r="B21" s="12" t="s">
        <v>51</v>
      </c>
      <c r="C21" s="83" t="s">
        <v>142</v>
      </c>
      <c r="D21" s="83" t="s">
        <v>354</v>
      </c>
      <c r="E21" s="83" t="s">
        <v>67</v>
      </c>
      <c r="F21" s="83" t="s">
        <v>67</v>
      </c>
      <c r="G21" s="83" t="s">
        <v>67</v>
      </c>
      <c r="H21" s="83" t="s">
        <v>67</v>
      </c>
      <c r="I21" s="83" t="s">
        <v>67</v>
      </c>
    </row>
    <row r="22" spans="1:9" ht="25.5">
      <c r="A22" s="85" t="s">
        <v>139</v>
      </c>
      <c r="B22" s="12" t="s">
        <v>52</v>
      </c>
      <c r="C22" s="83" t="s">
        <v>176</v>
      </c>
      <c r="D22" s="83" t="s">
        <v>177</v>
      </c>
      <c r="E22" s="83" t="s">
        <v>67</v>
      </c>
      <c r="F22" s="83" t="s">
        <v>67</v>
      </c>
      <c r="G22" s="83" t="s">
        <v>67</v>
      </c>
      <c r="H22" s="83" t="s">
        <v>67</v>
      </c>
      <c r="I22" s="83" t="s">
        <v>67</v>
      </c>
    </row>
    <row r="23" spans="1:9" ht="25.5">
      <c r="A23" s="85" t="s">
        <v>139</v>
      </c>
      <c r="B23" s="12" t="s">
        <v>53</v>
      </c>
      <c r="C23" s="83" t="s">
        <v>67</v>
      </c>
      <c r="D23" s="83" t="s">
        <v>179</v>
      </c>
      <c r="E23" s="83" t="s">
        <v>67</v>
      </c>
      <c r="F23" s="83" t="s">
        <v>67</v>
      </c>
      <c r="G23" s="83" t="s">
        <v>67</v>
      </c>
      <c r="H23" s="83" t="s">
        <v>67</v>
      </c>
      <c r="I23" s="83" t="s">
        <v>67</v>
      </c>
    </row>
    <row r="24" spans="1:9">
      <c r="A24" s="85"/>
      <c r="B24" s="6"/>
      <c r="C24" s="25"/>
      <c r="D24" s="25"/>
      <c r="E24" s="25"/>
      <c r="F24" s="25"/>
      <c r="G24" s="25"/>
      <c r="H24" s="25"/>
      <c r="I24" s="25"/>
    </row>
    <row r="25" spans="1:9">
      <c r="A25" s="85"/>
      <c r="B25" s="6"/>
      <c r="C25" s="25"/>
      <c r="D25" s="25"/>
      <c r="E25" s="25"/>
      <c r="F25" s="25"/>
      <c r="G25" s="25"/>
      <c r="H25" s="25"/>
      <c r="I25" s="25"/>
    </row>
    <row r="26" spans="1:9">
      <c r="A26" s="85"/>
      <c r="B26" s="6"/>
      <c r="C26" s="25"/>
      <c r="D26" s="25"/>
      <c r="E26" s="25"/>
      <c r="F26" s="25"/>
      <c r="G26" s="25"/>
      <c r="H26" s="25"/>
      <c r="I26" s="25"/>
    </row>
    <row r="27" spans="1:9" ht="153">
      <c r="A27" s="12" t="s">
        <v>55</v>
      </c>
      <c r="B27" s="12" t="s">
        <v>56</v>
      </c>
      <c r="C27" s="83" t="s">
        <v>338</v>
      </c>
      <c r="D27" s="83" t="s">
        <v>182</v>
      </c>
      <c r="E27" s="83" t="s">
        <v>191</v>
      </c>
      <c r="F27" s="83" t="s">
        <v>216</v>
      </c>
      <c r="G27" s="83" t="s">
        <v>216</v>
      </c>
      <c r="H27" s="83" t="s">
        <v>261</v>
      </c>
      <c r="I27" s="83" t="s">
        <v>358</v>
      </c>
    </row>
    <row r="28" spans="1:9" ht="63.75">
      <c r="A28" s="12" t="s">
        <v>55</v>
      </c>
      <c r="B28" s="12" t="s">
        <v>57</v>
      </c>
      <c r="C28" s="83" t="s">
        <v>144</v>
      </c>
      <c r="D28" s="83" t="s">
        <v>67</v>
      </c>
      <c r="E28" s="83" t="s">
        <v>193</v>
      </c>
      <c r="F28" s="83" t="s">
        <v>67</v>
      </c>
      <c r="G28" s="83" t="s">
        <v>67</v>
      </c>
      <c r="H28" s="83" t="s">
        <v>67</v>
      </c>
      <c r="I28" s="83" t="s">
        <v>67</v>
      </c>
    </row>
    <row r="29" spans="1:9">
      <c r="A29" s="12" t="s">
        <v>55</v>
      </c>
      <c r="B29" s="12" t="s">
        <v>58</v>
      </c>
      <c r="C29" s="83" t="s">
        <v>145</v>
      </c>
      <c r="D29" s="83" t="s">
        <v>67</v>
      </c>
      <c r="E29" s="83" t="s">
        <v>67</v>
      </c>
      <c r="F29" s="83" t="s">
        <v>67</v>
      </c>
      <c r="G29" s="83" t="s">
        <v>67</v>
      </c>
      <c r="H29" s="83" t="s">
        <v>67</v>
      </c>
      <c r="I29" s="83" t="s">
        <v>67</v>
      </c>
    </row>
    <row r="30" spans="1:9" ht="25.5">
      <c r="A30" s="12" t="s">
        <v>55</v>
      </c>
      <c r="B30" s="12" t="s">
        <v>59</v>
      </c>
      <c r="C30" s="83" t="s">
        <v>146</v>
      </c>
      <c r="D30" s="83" t="s">
        <v>67</v>
      </c>
      <c r="E30" s="83" t="s">
        <v>67</v>
      </c>
      <c r="F30" s="83" t="s">
        <v>67</v>
      </c>
      <c r="G30" s="83" t="s">
        <v>67</v>
      </c>
      <c r="H30" s="83" t="s">
        <v>67</v>
      </c>
      <c r="I30" s="83" t="s">
        <v>67</v>
      </c>
    </row>
    <row r="31" spans="1:9" ht="25.5">
      <c r="A31" s="12" t="s">
        <v>55</v>
      </c>
      <c r="B31" s="12" t="s">
        <v>60</v>
      </c>
      <c r="C31" s="83" t="s">
        <v>147</v>
      </c>
      <c r="D31" s="83" t="s">
        <v>67</v>
      </c>
      <c r="E31" s="83" t="s">
        <v>67</v>
      </c>
      <c r="F31" s="83" t="s">
        <v>67</v>
      </c>
      <c r="G31" s="83" t="s">
        <v>67</v>
      </c>
      <c r="H31" s="83" t="s">
        <v>67</v>
      </c>
      <c r="I31" s="83" t="s">
        <v>67</v>
      </c>
    </row>
    <row r="32" spans="1:9" ht="38.25">
      <c r="A32" s="12" t="s">
        <v>55</v>
      </c>
      <c r="B32" s="12" t="s">
        <v>61</v>
      </c>
      <c r="C32" s="83" t="s">
        <v>172</v>
      </c>
      <c r="D32" s="83" t="s">
        <v>67</v>
      </c>
      <c r="E32" s="83" t="s">
        <v>67</v>
      </c>
      <c r="F32" s="83" t="s">
        <v>67</v>
      </c>
      <c r="G32" s="83" t="s">
        <v>67</v>
      </c>
      <c r="H32" s="83" t="s">
        <v>67</v>
      </c>
      <c r="I32" s="83" t="s">
        <v>67</v>
      </c>
    </row>
    <row r="33" spans="1:9">
      <c r="A33" s="12" t="s">
        <v>55</v>
      </c>
      <c r="B33" s="12" t="s">
        <v>62</v>
      </c>
      <c r="C33" s="83" t="s">
        <v>148</v>
      </c>
      <c r="D33" s="83" t="s">
        <v>67</v>
      </c>
      <c r="E33" s="83" t="s">
        <v>67</v>
      </c>
      <c r="F33" s="83" t="s">
        <v>67</v>
      </c>
      <c r="G33" s="83" t="s">
        <v>67</v>
      </c>
      <c r="H33" s="83" t="s">
        <v>67</v>
      </c>
      <c r="I33" s="83" t="s">
        <v>67</v>
      </c>
    </row>
    <row r="34" spans="1:9" ht="89.25">
      <c r="A34" s="12" t="s">
        <v>55</v>
      </c>
      <c r="B34" s="12" t="s">
        <v>63</v>
      </c>
      <c r="C34" s="83" t="s">
        <v>171</v>
      </c>
      <c r="D34" s="83" t="s">
        <v>67</v>
      </c>
      <c r="E34" s="83" t="s">
        <v>67</v>
      </c>
      <c r="F34" s="83" t="s">
        <v>67</v>
      </c>
      <c r="G34" s="83" t="s">
        <v>67</v>
      </c>
      <c r="H34" s="83" t="s">
        <v>67</v>
      </c>
      <c r="I34" s="83" t="s">
        <v>67</v>
      </c>
    </row>
    <row r="35" spans="1:9" ht="89.25">
      <c r="A35" s="12" t="s">
        <v>55</v>
      </c>
      <c r="B35" s="12" t="s">
        <v>64</v>
      </c>
      <c r="C35" s="83" t="s">
        <v>67</v>
      </c>
      <c r="D35" s="83" t="s">
        <v>180</v>
      </c>
      <c r="E35" s="83" t="s">
        <v>67</v>
      </c>
      <c r="F35" s="83" t="s">
        <v>67</v>
      </c>
      <c r="G35" s="83" t="s">
        <v>67</v>
      </c>
      <c r="H35" s="83" t="s">
        <v>67</v>
      </c>
      <c r="I35" s="83" t="s">
        <v>67</v>
      </c>
    </row>
    <row r="36" spans="1:9" ht="25.5">
      <c r="A36" s="12" t="s">
        <v>55</v>
      </c>
      <c r="B36" s="12" t="s">
        <v>65</v>
      </c>
      <c r="C36" s="83" t="s">
        <v>67</v>
      </c>
      <c r="D36" s="83" t="s">
        <v>181</v>
      </c>
      <c r="E36" s="83" t="s">
        <v>67</v>
      </c>
      <c r="F36" s="83" t="s">
        <v>67</v>
      </c>
      <c r="G36" s="83" t="s">
        <v>67</v>
      </c>
      <c r="H36" s="83" t="s">
        <v>67</v>
      </c>
      <c r="I36" s="83" t="s">
        <v>67</v>
      </c>
    </row>
    <row r="37" spans="1:9" ht="63.75">
      <c r="A37" s="12" t="s">
        <v>55</v>
      </c>
      <c r="B37" s="12" t="s">
        <v>66</v>
      </c>
      <c r="C37" s="83" t="s">
        <v>67</v>
      </c>
      <c r="D37" s="83" t="s">
        <v>183</v>
      </c>
      <c r="E37" s="83" t="s">
        <v>67</v>
      </c>
      <c r="F37" s="83" t="s">
        <v>67</v>
      </c>
      <c r="G37" s="83" t="s">
        <v>67</v>
      </c>
      <c r="H37" s="83" t="s">
        <v>67</v>
      </c>
      <c r="I37" s="83" t="s">
        <v>67</v>
      </c>
    </row>
    <row r="38" spans="1:9" ht="25.5">
      <c r="A38" s="12" t="s">
        <v>55</v>
      </c>
      <c r="B38" s="12" t="s">
        <v>69</v>
      </c>
      <c r="C38" s="83" t="s">
        <v>67</v>
      </c>
      <c r="D38" s="83" t="s">
        <v>67</v>
      </c>
      <c r="E38" s="83" t="s">
        <v>192</v>
      </c>
      <c r="F38" s="83" t="s">
        <v>67</v>
      </c>
      <c r="G38" s="83" t="s">
        <v>67</v>
      </c>
      <c r="H38" s="83" t="s">
        <v>67</v>
      </c>
      <c r="I38" s="83" t="s">
        <v>67</v>
      </c>
    </row>
    <row r="39" spans="1:9">
      <c r="A39" s="12" t="s">
        <v>55</v>
      </c>
      <c r="B39" s="12" t="s">
        <v>70</v>
      </c>
      <c r="C39" s="83" t="s">
        <v>67</v>
      </c>
      <c r="D39" s="83" t="s">
        <v>67</v>
      </c>
      <c r="E39" s="83" t="s">
        <v>194</v>
      </c>
      <c r="F39" s="83" t="s">
        <v>67</v>
      </c>
      <c r="G39" s="83" t="s">
        <v>67</v>
      </c>
      <c r="H39" s="83" t="s">
        <v>67</v>
      </c>
      <c r="I39" s="83" t="s">
        <v>67</v>
      </c>
    </row>
    <row r="40" spans="1:9" ht="114.75">
      <c r="A40" s="12" t="s">
        <v>55</v>
      </c>
      <c r="B40" s="12" t="s">
        <v>71</v>
      </c>
      <c r="C40" s="83" t="s">
        <v>67</v>
      </c>
      <c r="D40" s="83" t="s">
        <v>67</v>
      </c>
      <c r="E40" s="83" t="s">
        <v>195</v>
      </c>
      <c r="F40" s="83" t="s">
        <v>67</v>
      </c>
      <c r="G40" s="83" t="s">
        <v>67</v>
      </c>
      <c r="H40" s="83" t="s">
        <v>262</v>
      </c>
      <c r="I40" s="83" t="s">
        <v>67</v>
      </c>
    </row>
    <row r="41" spans="1:9" ht="76.5">
      <c r="A41" s="12" t="s">
        <v>55</v>
      </c>
      <c r="B41" s="12" t="s">
        <v>72</v>
      </c>
      <c r="C41" s="83" t="s">
        <v>67</v>
      </c>
      <c r="D41" s="83" t="s">
        <v>67</v>
      </c>
      <c r="E41" s="83" t="s">
        <v>213</v>
      </c>
      <c r="F41" s="83" t="s">
        <v>67</v>
      </c>
      <c r="G41" s="83" t="s">
        <v>67</v>
      </c>
      <c r="H41" s="83" t="s">
        <v>67</v>
      </c>
      <c r="I41" s="83" t="s">
        <v>67</v>
      </c>
    </row>
    <row r="42" spans="1:9" ht="63.75">
      <c r="A42" s="12" t="s">
        <v>55</v>
      </c>
      <c r="B42" s="12" t="s">
        <v>73</v>
      </c>
      <c r="C42" s="83" t="s">
        <v>67</v>
      </c>
      <c r="D42" s="83" t="s">
        <v>67</v>
      </c>
      <c r="E42" s="83" t="s">
        <v>196</v>
      </c>
      <c r="F42" s="83" t="s">
        <v>67</v>
      </c>
      <c r="G42" s="83" t="s">
        <v>67</v>
      </c>
      <c r="H42" s="83" t="s">
        <v>67</v>
      </c>
      <c r="I42" s="83" t="s">
        <v>67</v>
      </c>
    </row>
    <row r="43" spans="1:9" ht="114.75">
      <c r="A43" s="12" t="s">
        <v>55</v>
      </c>
      <c r="B43" s="12" t="s">
        <v>82</v>
      </c>
      <c r="C43" s="83" t="s">
        <v>67</v>
      </c>
      <c r="D43" s="83" t="s">
        <v>67</v>
      </c>
      <c r="E43" s="83" t="s">
        <v>67</v>
      </c>
      <c r="F43" s="83" t="s">
        <v>217</v>
      </c>
      <c r="G43" s="83" t="s">
        <v>217</v>
      </c>
      <c r="H43" s="83" t="s">
        <v>265</v>
      </c>
      <c r="I43" s="83" t="s">
        <v>67</v>
      </c>
    </row>
    <row r="44" spans="1:9" ht="102">
      <c r="A44" s="12" t="s">
        <v>55</v>
      </c>
      <c r="B44" s="12" t="s">
        <v>239</v>
      </c>
      <c r="C44" s="83" t="s">
        <v>67</v>
      </c>
      <c r="D44" s="83" t="s">
        <v>67</v>
      </c>
      <c r="E44" s="83" t="s">
        <v>67</v>
      </c>
      <c r="F44" s="83" t="s">
        <v>221</v>
      </c>
      <c r="G44" s="83" t="s">
        <v>221</v>
      </c>
      <c r="H44" s="83" t="s">
        <v>67</v>
      </c>
      <c r="I44" s="83" t="s">
        <v>67</v>
      </c>
    </row>
    <row r="45" spans="1:9" ht="51">
      <c r="A45" s="12" t="s">
        <v>55</v>
      </c>
      <c r="B45" s="12" t="s">
        <v>83</v>
      </c>
      <c r="C45" s="83" t="s">
        <v>67</v>
      </c>
      <c r="D45" s="83" t="s">
        <v>67</v>
      </c>
      <c r="E45" s="83" t="s">
        <v>67</v>
      </c>
      <c r="F45" s="83" t="s">
        <v>222</v>
      </c>
      <c r="G45" s="83" t="s">
        <v>222</v>
      </c>
      <c r="H45" s="83" t="s">
        <v>67</v>
      </c>
      <c r="I45" s="83" t="s">
        <v>67</v>
      </c>
    </row>
    <row r="46" spans="1:9" ht="89.25">
      <c r="A46" s="12" t="s">
        <v>55</v>
      </c>
      <c r="B46" s="12" t="s">
        <v>84</v>
      </c>
      <c r="C46" s="83" t="s">
        <v>67</v>
      </c>
      <c r="D46" s="83" t="s">
        <v>67</v>
      </c>
      <c r="E46" s="83" t="s">
        <v>67</v>
      </c>
      <c r="F46" s="83" t="s">
        <v>223</v>
      </c>
      <c r="G46" s="83" t="s">
        <v>223</v>
      </c>
      <c r="H46" s="83" t="s">
        <v>67</v>
      </c>
      <c r="I46" s="83" t="s">
        <v>67</v>
      </c>
    </row>
    <row r="47" spans="1:9" ht="63.75">
      <c r="A47" s="12" t="s">
        <v>55</v>
      </c>
      <c r="B47" s="12" t="s">
        <v>85</v>
      </c>
      <c r="C47" s="83" t="s">
        <v>67</v>
      </c>
      <c r="D47" s="83" t="s">
        <v>67</v>
      </c>
      <c r="E47" s="83" t="s">
        <v>67</v>
      </c>
      <c r="F47" s="83" t="s">
        <v>224</v>
      </c>
      <c r="G47" s="83" t="s">
        <v>224</v>
      </c>
      <c r="H47" s="83" t="s">
        <v>67</v>
      </c>
      <c r="I47" s="83" t="s">
        <v>67</v>
      </c>
    </row>
    <row r="48" spans="1:9" ht="114.75">
      <c r="A48" s="12" t="s">
        <v>55</v>
      </c>
      <c r="B48" s="12" t="s">
        <v>87</v>
      </c>
      <c r="C48" s="83" t="s">
        <v>67</v>
      </c>
      <c r="D48" s="83" t="s">
        <v>67</v>
      </c>
      <c r="E48" s="83" t="s">
        <v>67</v>
      </c>
      <c r="F48" s="83" t="s">
        <v>67</v>
      </c>
      <c r="G48" s="83" t="s">
        <v>67</v>
      </c>
      <c r="H48" s="83" t="s">
        <v>260</v>
      </c>
      <c r="I48" s="83" t="s">
        <v>67</v>
      </c>
    </row>
    <row r="49" spans="1:9" ht="38.25">
      <c r="A49" s="12" t="s">
        <v>55</v>
      </c>
      <c r="B49" s="12" t="s">
        <v>88</v>
      </c>
      <c r="C49" s="83" t="s">
        <v>67</v>
      </c>
      <c r="D49" s="83" t="s">
        <v>67</v>
      </c>
      <c r="E49" s="83" t="s">
        <v>67</v>
      </c>
      <c r="F49" s="83" t="s">
        <v>67</v>
      </c>
      <c r="G49" s="83" t="s">
        <v>67</v>
      </c>
      <c r="H49" s="83" t="s">
        <v>263</v>
      </c>
      <c r="I49" s="83" t="s">
        <v>67</v>
      </c>
    </row>
    <row r="50" spans="1:9" ht="63.75">
      <c r="A50" s="12" t="s">
        <v>55</v>
      </c>
      <c r="B50" s="12" t="s">
        <v>89</v>
      </c>
      <c r="C50" s="83" t="s">
        <v>67</v>
      </c>
      <c r="D50" s="83" t="s">
        <v>67</v>
      </c>
      <c r="E50" s="83" t="s">
        <v>67</v>
      </c>
      <c r="F50" s="83" t="s">
        <v>67</v>
      </c>
      <c r="G50" s="83" t="s">
        <v>67</v>
      </c>
      <c r="H50" s="83" t="s">
        <v>264</v>
      </c>
      <c r="I50" s="83" t="s">
        <v>67</v>
      </c>
    </row>
    <row r="51" spans="1:9">
      <c r="C51" s="84"/>
      <c r="D51" s="84"/>
      <c r="E51" s="84"/>
      <c r="F51" s="84"/>
      <c r="G51" s="84"/>
      <c r="H51" s="84"/>
    </row>
    <row r="52" spans="1:9">
      <c r="C52" s="84"/>
      <c r="D52" s="84"/>
      <c r="E52" s="84"/>
      <c r="F52" s="84"/>
      <c r="G52" s="84"/>
      <c r="H52" s="84"/>
    </row>
    <row r="53" spans="1:9" ht="102">
      <c r="A53" s="22" t="s">
        <v>197</v>
      </c>
      <c r="B53" s="22" t="s">
        <v>225</v>
      </c>
      <c r="C53" s="84"/>
      <c r="D53" s="84"/>
      <c r="E53" s="84"/>
      <c r="F53" s="84" t="s">
        <v>226</v>
      </c>
      <c r="G53" s="84" t="s">
        <v>226</v>
      </c>
      <c r="H53" s="84"/>
      <c r="I53" s="84" t="s">
        <v>241</v>
      </c>
    </row>
    <row r="54" spans="1:9" ht="89.25">
      <c r="A54" s="22" t="s">
        <v>197</v>
      </c>
      <c r="B54" s="22" t="s">
        <v>244</v>
      </c>
      <c r="C54" s="84"/>
      <c r="D54" s="84"/>
      <c r="E54" s="84"/>
      <c r="F54" s="84"/>
      <c r="G54" s="84"/>
      <c r="H54" s="84"/>
      <c r="I54" s="84" t="s">
        <v>245</v>
      </c>
    </row>
    <row r="55" spans="1:9" ht="51">
      <c r="A55" s="22" t="s">
        <v>197</v>
      </c>
      <c r="B55" s="22" t="s">
        <v>246</v>
      </c>
      <c r="C55" s="84"/>
      <c r="D55" s="84"/>
      <c r="E55" s="84"/>
      <c r="F55" s="84"/>
      <c r="G55" s="84"/>
      <c r="H55" s="84"/>
      <c r="I55" s="84" t="s">
        <v>247</v>
      </c>
    </row>
    <row r="56" spans="1:9" ht="114.75">
      <c r="A56" s="12" t="s">
        <v>197</v>
      </c>
      <c r="B56" s="12" t="s">
        <v>198</v>
      </c>
      <c r="C56" s="83"/>
      <c r="D56" s="83"/>
      <c r="E56" s="83" t="s">
        <v>200</v>
      </c>
      <c r="F56" s="84" t="s">
        <v>227</v>
      </c>
      <c r="G56" s="84" t="s">
        <v>227</v>
      </c>
      <c r="H56" s="84" t="s">
        <v>267</v>
      </c>
    </row>
    <row r="57" spans="1:9" ht="89.25">
      <c r="A57" s="12" t="s">
        <v>197</v>
      </c>
      <c r="B57" s="12" t="s">
        <v>199</v>
      </c>
      <c r="C57" s="83"/>
      <c r="D57" s="83"/>
      <c r="E57" s="83" t="s">
        <v>201</v>
      </c>
      <c r="F57" s="84" t="s">
        <v>228</v>
      </c>
      <c r="G57" s="84" t="s">
        <v>228</v>
      </c>
      <c r="H57" s="84" t="s">
        <v>266</v>
      </c>
    </row>
    <row r="58" spans="1:9" ht="63.75">
      <c r="A58" s="12" t="s">
        <v>197</v>
      </c>
      <c r="B58" s="22" t="s">
        <v>229</v>
      </c>
      <c r="C58" s="84"/>
      <c r="D58" s="84"/>
      <c r="E58" s="84"/>
      <c r="F58" s="84" t="s">
        <v>231</v>
      </c>
      <c r="G58" s="84" t="s">
        <v>231</v>
      </c>
      <c r="H58" s="84"/>
    </row>
    <row r="59" spans="1:9">
      <c r="A59" s="12" t="s">
        <v>197</v>
      </c>
      <c r="B59" s="22" t="s">
        <v>230</v>
      </c>
      <c r="C59" s="84"/>
      <c r="D59" s="84"/>
      <c r="E59" s="84"/>
      <c r="F59" s="84"/>
      <c r="G59" s="84"/>
      <c r="H59" s="84"/>
    </row>
    <row r="60" spans="1:9" ht="25.5">
      <c r="A60" s="12" t="s">
        <v>197</v>
      </c>
      <c r="B60" s="22" t="s">
        <v>242</v>
      </c>
      <c r="C60" s="84"/>
      <c r="D60" s="84"/>
      <c r="E60" s="84"/>
      <c r="F60" s="84"/>
      <c r="G60" s="84"/>
      <c r="H60" s="84"/>
      <c r="I60" s="84" t="s">
        <v>243</v>
      </c>
    </row>
    <row r="61" spans="1:9" ht="76.5">
      <c r="A61" s="12" t="s">
        <v>197</v>
      </c>
      <c r="B61" s="22" t="s">
        <v>268</v>
      </c>
      <c r="C61" s="84"/>
      <c r="D61" s="84"/>
      <c r="E61" s="84"/>
      <c r="F61" s="84"/>
      <c r="G61" s="84"/>
      <c r="H61" s="84" t="s">
        <v>281</v>
      </c>
    </row>
    <row r="62" spans="1:9" ht="102">
      <c r="A62" s="12" t="s">
        <v>197</v>
      </c>
      <c r="B62" s="22" t="s">
        <v>269</v>
      </c>
      <c r="C62" s="84"/>
      <c r="D62" s="84"/>
      <c r="E62" s="84"/>
      <c r="F62" s="84"/>
      <c r="G62" s="84"/>
      <c r="H62" s="84" t="s">
        <v>270</v>
      </c>
    </row>
    <row r="63" spans="1:9" ht="63.75">
      <c r="A63" s="12" t="s">
        <v>197</v>
      </c>
      <c r="B63" s="22" t="s">
        <v>271</v>
      </c>
      <c r="C63" s="84"/>
      <c r="D63" s="84"/>
      <c r="E63" s="84"/>
      <c r="F63" s="84"/>
      <c r="G63" s="84"/>
      <c r="H63" s="84" t="s">
        <v>272</v>
      </c>
    </row>
    <row r="64" spans="1:9">
      <c r="A64" s="12" t="s">
        <v>197</v>
      </c>
      <c r="B64" s="22" t="s">
        <v>273</v>
      </c>
      <c r="C64" s="84"/>
      <c r="D64" s="84"/>
      <c r="E64" s="84"/>
      <c r="F64" s="84"/>
      <c r="G64" s="84"/>
      <c r="H64" s="84"/>
    </row>
    <row r="65" spans="1:8" ht="25.5">
      <c r="A65" s="12" t="s">
        <v>197</v>
      </c>
      <c r="B65" s="22" t="s">
        <v>274</v>
      </c>
      <c r="C65" s="84"/>
      <c r="D65" s="84"/>
      <c r="E65" s="84"/>
      <c r="F65" s="84"/>
      <c r="G65" s="84"/>
      <c r="H65" s="84" t="s">
        <v>275</v>
      </c>
    </row>
    <row r="66" spans="1:8" ht="51">
      <c r="A66" s="12" t="s">
        <v>197</v>
      </c>
      <c r="B66" s="22" t="s">
        <v>279</v>
      </c>
      <c r="C66" s="84"/>
      <c r="D66" s="84"/>
      <c r="E66" s="84"/>
      <c r="F66" s="84"/>
      <c r="G66" s="84"/>
      <c r="H66" s="84" t="s">
        <v>280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A188-CFA5-401C-BC67-4466CED3F5BD}">
  <dimension ref="A1:G72"/>
  <sheetViews>
    <sheetView topLeftCell="A12" workbookViewId="0">
      <selection activeCell="E38" sqref="E38"/>
    </sheetView>
  </sheetViews>
  <sheetFormatPr defaultRowHeight="12.75"/>
  <cols>
    <col min="1" max="1" width="19.625" style="2" bestFit="1" customWidth="1"/>
    <col min="2" max="2" width="11.125" style="2" bestFit="1" customWidth="1"/>
    <col min="3" max="3" width="19.75" style="2" bestFit="1" customWidth="1"/>
    <col min="4" max="4" width="16.375" style="2" bestFit="1" customWidth="1"/>
    <col min="5" max="5" width="19.375" style="2" bestFit="1" customWidth="1"/>
    <col min="6" max="6" width="11.125" style="2" bestFit="1" customWidth="1"/>
    <col min="7" max="7" width="9.875" style="2" bestFit="1" customWidth="1"/>
    <col min="8" max="16384" width="9" style="2"/>
  </cols>
  <sheetData>
    <row r="1" spans="1:7">
      <c r="A1" s="91" t="s">
        <v>325</v>
      </c>
      <c r="B1" s="91"/>
      <c r="C1" s="91"/>
      <c r="D1" s="91"/>
      <c r="E1" s="91"/>
      <c r="F1" s="91"/>
      <c r="G1" s="91"/>
    </row>
    <row r="2" spans="1:7">
      <c r="A2" s="75"/>
      <c r="B2" s="75"/>
      <c r="C2" s="75"/>
      <c r="D2" s="75"/>
      <c r="E2" s="75"/>
      <c r="F2" s="75"/>
      <c r="G2" s="75"/>
    </row>
    <row r="3" spans="1:7">
      <c r="A3" s="94" t="s">
        <v>324</v>
      </c>
      <c r="B3" s="94"/>
      <c r="C3" s="94"/>
      <c r="D3" s="94"/>
      <c r="E3" s="94"/>
      <c r="F3" s="94"/>
      <c r="G3" s="94"/>
    </row>
    <row r="4" spans="1:7">
      <c r="A4" s="71"/>
      <c r="B4" s="95" t="s">
        <v>300</v>
      </c>
      <c r="C4" s="96"/>
      <c r="D4" s="96"/>
      <c r="E4" s="96"/>
      <c r="F4" s="96"/>
      <c r="G4" s="97"/>
    </row>
    <row r="5" spans="1:7">
      <c r="A5" s="71" t="s">
        <v>299</v>
      </c>
      <c r="B5" s="71">
        <v>12</v>
      </c>
      <c r="C5" s="71">
        <v>24</v>
      </c>
      <c r="D5" s="71">
        <v>36</v>
      </c>
      <c r="E5" s="71">
        <v>48</v>
      </c>
      <c r="F5" s="71">
        <v>60</v>
      </c>
      <c r="G5" s="71" t="s">
        <v>306</v>
      </c>
    </row>
    <row r="6" spans="1:7">
      <c r="A6" s="71">
        <v>1</v>
      </c>
      <c r="B6" s="74">
        <v>10</v>
      </c>
      <c r="C6" s="74">
        <v>10.199999999999999</v>
      </c>
      <c r="D6" s="74">
        <v>10.3</v>
      </c>
      <c r="E6" s="74">
        <v>10.35</v>
      </c>
      <c r="F6" s="74">
        <v>10.375</v>
      </c>
      <c r="G6" s="74">
        <v>10.375</v>
      </c>
    </row>
    <row r="7" spans="1:7">
      <c r="A7" s="71">
        <v>2</v>
      </c>
      <c r="B7" s="74">
        <v>12</v>
      </c>
      <c r="C7" s="74">
        <v>12.3</v>
      </c>
      <c r="D7" s="74">
        <v>12.5</v>
      </c>
      <c r="E7" s="74">
        <v>12.6</v>
      </c>
      <c r="F7" s="74">
        <v>12.65</v>
      </c>
      <c r="G7" s="74">
        <v>12.65</v>
      </c>
    </row>
    <row r="8" spans="1:7">
      <c r="A8" s="71">
        <v>3</v>
      </c>
      <c r="B8" s="74">
        <v>14</v>
      </c>
      <c r="C8" s="74">
        <v>14.5</v>
      </c>
      <c r="D8" s="74">
        <v>14.75</v>
      </c>
      <c r="E8" s="74">
        <v>14.85</v>
      </c>
      <c r="F8" s="74">
        <v>14.9</v>
      </c>
      <c r="G8" s="74"/>
    </row>
    <row r="9" spans="1:7">
      <c r="A9" s="71">
        <v>4</v>
      </c>
      <c r="B9" s="74">
        <v>16</v>
      </c>
      <c r="C9" s="74">
        <v>16.600000000000001</v>
      </c>
      <c r="D9" s="74">
        <v>16.899999999999999</v>
      </c>
      <c r="E9" s="74">
        <v>17.05</v>
      </c>
      <c r="F9" s="74"/>
      <c r="G9" s="74"/>
    </row>
    <row r="10" spans="1:7">
      <c r="A10" s="71">
        <v>5</v>
      </c>
      <c r="B10" s="74">
        <v>18</v>
      </c>
      <c r="C10" s="74">
        <v>18.8</v>
      </c>
      <c r="D10" s="74">
        <v>19.2</v>
      </c>
      <c r="E10" s="74"/>
      <c r="F10" s="74"/>
      <c r="G10" s="74"/>
    </row>
    <row r="11" spans="1:7">
      <c r="A11" s="71">
        <v>6</v>
      </c>
      <c r="B11" s="74">
        <v>20</v>
      </c>
      <c r="C11" s="74">
        <v>21</v>
      </c>
      <c r="D11" s="74"/>
      <c r="E11" s="74"/>
      <c r="F11" s="74"/>
      <c r="G11" s="74"/>
    </row>
    <row r="12" spans="1:7">
      <c r="A12" s="71">
        <v>7</v>
      </c>
      <c r="B12" s="74">
        <v>22</v>
      </c>
      <c r="C12" s="74"/>
      <c r="D12" s="74"/>
      <c r="E12" s="74"/>
      <c r="F12" s="74"/>
      <c r="G12" s="74"/>
    </row>
    <row r="14" spans="1:7">
      <c r="A14" s="94" t="s">
        <v>323</v>
      </c>
      <c r="B14" s="94"/>
      <c r="C14" s="94"/>
      <c r="D14" s="94"/>
      <c r="E14" s="94"/>
      <c r="F14" s="94"/>
      <c r="G14" s="94"/>
    </row>
    <row r="15" spans="1:7">
      <c r="A15" s="70"/>
      <c r="B15" s="70"/>
      <c r="C15" s="70"/>
      <c r="D15" s="70"/>
      <c r="E15" s="70"/>
      <c r="F15" s="70"/>
      <c r="G15" s="70"/>
    </row>
    <row r="16" spans="1:7">
      <c r="A16" s="71"/>
      <c r="B16" s="95" t="s">
        <v>300</v>
      </c>
      <c r="C16" s="96"/>
      <c r="D16" s="96"/>
      <c r="E16" s="96"/>
      <c r="F16" s="96"/>
      <c r="G16" s="97"/>
    </row>
    <row r="17" spans="1:7">
      <c r="A17" s="76" t="s">
        <v>299</v>
      </c>
      <c r="B17" s="71"/>
      <c r="C17" s="72" t="s">
        <v>301</v>
      </c>
      <c r="D17" s="73" t="s">
        <v>302</v>
      </c>
      <c r="E17" s="73" t="s">
        <v>303</v>
      </c>
      <c r="F17" s="73" t="s">
        <v>304</v>
      </c>
      <c r="G17" s="73" t="s">
        <v>305</v>
      </c>
    </row>
    <row r="18" spans="1:7">
      <c r="A18" s="76">
        <v>1</v>
      </c>
      <c r="B18" s="71"/>
      <c r="C18" s="74">
        <f t="shared" ref="C18:G19" si="0">C6/B6</f>
        <v>1.02</v>
      </c>
      <c r="D18" s="74">
        <f t="shared" si="0"/>
        <v>1.0098039215686276</v>
      </c>
      <c r="E18" s="74">
        <f t="shared" si="0"/>
        <v>1.0048543689320388</v>
      </c>
      <c r="F18" s="74">
        <f t="shared" si="0"/>
        <v>1.0024154589371981</v>
      </c>
      <c r="G18" s="74">
        <f t="shared" si="0"/>
        <v>1</v>
      </c>
    </row>
    <row r="19" spans="1:7">
      <c r="A19" s="76">
        <v>2</v>
      </c>
      <c r="B19" s="71"/>
      <c r="C19" s="74">
        <f t="shared" si="0"/>
        <v>1.0250000000000001</v>
      </c>
      <c r="D19" s="74">
        <f t="shared" si="0"/>
        <v>1.0162601626016259</v>
      </c>
      <c r="E19" s="74">
        <f t="shared" si="0"/>
        <v>1.008</v>
      </c>
      <c r="F19" s="74">
        <f t="shared" si="0"/>
        <v>1.003968253968254</v>
      </c>
      <c r="G19" s="74">
        <f t="shared" si="0"/>
        <v>1</v>
      </c>
    </row>
    <row r="20" spans="1:7">
      <c r="A20" s="76">
        <v>3</v>
      </c>
      <c r="B20" s="71"/>
      <c r="C20" s="74">
        <f>C8/B8</f>
        <v>1.0357142857142858</v>
      </c>
      <c r="D20" s="74">
        <f>D8/C8</f>
        <v>1.0172413793103448</v>
      </c>
      <c r="E20" s="74">
        <f>E8/D8</f>
        <v>1.006779661016949</v>
      </c>
      <c r="F20" s="74">
        <f>F8/E8</f>
        <v>1.0033670033670035</v>
      </c>
      <c r="G20" s="74"/>
    </row>
    <row r="21" spans="1:7">
      <c r="A21" s="76">
        <v>4</v>
      </c>
      <c r="B21" s="71"/>
      <c r="C21" s="74">
        <f>C9/B9</f>
        <v>1.0375000000000001</v>
      </c>
      <c r="D21" s="74">
        <f>D9/C9</f>
        <v>1.0180722891566263</v>
      </c>
      <c r="E21" s="74">
        <f>E9/D9</f>
        <v>1.0088757396449706</v>
      </c>
      <c r="F21" s="74"/>
      <c r="G21" s="74"/>
    </row>
    <row r="22" spans="1:7">
      <c r="A22" s="76">
        <v>5</v>
      </c>
      <c r="B22" s="71"/>
      <c r="C22" s="74">
        <f>C10/B10</f>
        <v>1.0444444444444445</v>
      </c>
      <c r="D22" s="74">
        <f>D10/C10</f>
        <v>1.0212765957446808</v>
      </c>
      <c r="E22" s="74"/>
      <c r="F22" s="74"/>
      <c r="G22" s="74"/>
    </row>
    <row r="23" spans="1:7">
      <c r="A23" s="76">
        <v>6</v>
      </c>
      <c r="B23" s="71"/>
      <c r="C23" s="74">
        <f>C11/B11</f>
        <v>1.05</v>
      </c>
      <c r="D23" s="74"/>
      <c r="E23" s="74"/>
      <c r="F23" s="74"/>
      <c r="G23" s="74"/>
    </row>
    <row r="24" spans="1:7">
      <c r="A24" s="76" t="s">
        <v>307</v>
      </c>
      <c r="B24" s="71"/>
      <c r="C24" s="74">
        <f>AVERAGE(C18:C23)</f>
        <v>1.0354431216931217</v>
      </c>
      <c r="D24" s="74">
        <f t="shared" ref="D24:G24" si="1">AVERAGE(D18:D23)</f>
        <v>1.0165308696763811</v>
      </c>
      <c r="E24" s="74">
        <f t="shared" si="1"/>
        <v>1.0071274423984895</v>
      </c>
      <c r="F24" s="74">
        <f t="shared" si="1"/>
        <v>1.0032502387574851</v>
      </c>
      <c r="G24" s="74">
        <f t="shared" si="1"/>
        <v>1</v>
      </c>
    </row>
    <row r="25" spans="1:7">
      <c r="A25" s="76" t="s">
        <v>308</v>
      </c>
      <c r="B25" s="71"/>
      <c r="C25" s="74">
        <f>AVERAGE(C19:C23)</f>
        <v>1.038531746031746</v>
      </c>
      <c r="D25" s="74">
        <f>AVERAGE(D18:D22)</f>
        <v>1.0165308696763811</v>
      </c>
      <c r="E25" s="74">
        <f>AVERAGE(E18:E21)</f>
        <v>1.0071274423984895</v>
      </c>
      <c r="F25" s="74">
        <f>AVERAGE(F18:F20)</f>
        <v>1.0032502387574851</v>
      </c>
      <c r="G25" s="74">
        <f>AVERAGE(G18:G19)</f>
        <v>1</v>
      </c>
    </row>
    <row r="26" spans="1:7">
      <c r="A26" s="76" t="s">
        <v>309</v>
      </c>
      <c r="B26" s="71"/>
      <c r="C26" s="74">
        <f>AVERAGE(C21:C23)</f>
        <v>1.0439814814814816</v>
      </c>
      <c r="D26" s="74">
        <f>AVERAGE(D20:D22)</f>
        <v>1.0188634214038839</v>
      </c>
      <c r="E26" s="74">
        <f>AVERAGE(E19:E21)</f>
        <v>1.0078851335539731</v>
      </c>
      <c r="F26" s="74">
        <f>AVERAGE(F18:F20)</f>
        <v>1.0032502387574851</v>
      </c>
      <c r="G26" s="74">
        <f>AVERAGE(G18:G19)</f>
        <v>1</v>
      </c>
    </row>
    <row r="27" spans="1:7">
      <c r="A27" s="76" t="s">
        <v>310</v>
      </c>
      <c r="B27" s="71"/>
      <c r="C27" s="74">
        <f>MAX(C24:C26)</f>
        <v>1.0439814814814816</v>
      </c>
      <c r="D27" s="74">
        <f t="shared" ref="D27:G27" si="2">MAX(D24:D26)</f>
        <v>1.0188634214038839</v>
      </c>
      <c r="E27" s="74">
        <f t="shared" si="2"/>
        <v>1.0078851335539731</v>
      </c>
      <c r="F27" s="74">
        <f t="shared" si="2"/>
        <v>1.0032502387574851</v>
      </c>
      <c r="G27" s="74">
        <f t="shared" si="2"/>
        <v>1</v>
      </c>
    </row>
    <row r="29" spans="1:7">
      <c r="A29" s="94" t="s">
        <v>322</v>
      </c>
      <c r="B29" s="94"/>
      <c r="C29" s="94"/>
      <c r="D29" s="94"/>
      <c r="E29" s="94"/>
      <c r="F29" s="94"/>
      <c r="G29" s="94"/>
    </row>
    <row r="30" spans="1:7">
      <c r="A30" s="71" t="s">
        <v>311</v>
      </c>
      <c r="B30" s="93" t="s">
        <v>296</v>
      </c>
      <c r="C30" s="93"/>
      <c r="D30" s="93"/>
      <c r="E30" s="93"/>
      <c r="F30" s="93"/>
      <c r="G30" s="93"/>
    </row>
    <row r="31" spans="1:7">
      <c r="A31" s="71" t="s">
        <v>312</v>
      </c>
      <c r="B31" s="74">
        <f t="shared" ref="B31:B34" si="3">PRODUCT(C31:G31)</f>
        <v>1</v>
      </c>
      <c r="C31" s="71"/>
      <c r="D31" s="71"/>
      <c r="E31" s="71"/>
      <c r="F31" s="71"/>
      <c r="G31" s="74">
        <f t="shared" ref="E31:G34" si="4">G$35</f>
        <v>1</v>
      </c>
    </row>
    <row r="32" spans="1:7">
      <c r="A32" s="71" t="s">
        <v>313</v>
      </c>
      <c r="B32" s="74">
        <f t="shared" si="3"/>
        <v>1.0032502387574851</v>
      </c>
      <c r="C32" s="71"/>
      <c r="D32" s="71"/>
      <c r="E32" s="71"/>
      <c r="F32" s="74">
        <f t="shared" si="4"/>
        <v>1.0032502387574851</v>
      </c>
      <c r="G32" s="74">
        <f t="shared" si="4"/>
        <v>1</v>
      </c>
    </row>
    <row r="33" spans="1:7">
      <c r="A33" s="71" t="s">
        <v>314</v>
      </c>
      <c r="B33" s="74">
        <f t="shared" si="3"/>
        <v>1.0111610008781433</v>
      </c>
      <c r="C33" s="71"/>
      <c r="D33" s="74"/>
      <c r="E33" s="74">
        <f t="shared" si="4"/>
        <v>1.0078851335539731</v>
      </c>
      <c r="F33" s="74">
        <f t="shared" si="4"/>
        <v>1.0032502387574851</v>
      </c>
      <c r="G33" s="74">
        <f t="shared" si="4"/>
        <v>1</v>
      </c>
    </row>
    <row r="34" spans="1:7">
      <c r="A34" s="71" t="s">
        <v>315</v>
      </c>
      <c r="B34" s="74">
        <f t="shared" si="3"/>
        <v>1.0302349569448808</v>
      </c>
      <c r="C34" s="74"/>
      <c r="D34" s="74">
        <f>D$35</f>
        <v>1.0188634214038839</v>
      </c>
      <c r="E34" s="74">
        <f t="shared" si="4"/>
        <v>1.0078851335539731</v>
      </c>
      <c r="F34" s="74">
        <f t="shared" si="4"/>
        <v>1.0032502387574851</v>
      </c>
      <c r="G34" s="74">
        <f t="shared" si="4"/>
        <v>1</v>
      </c>
    </row>
    <row r="35" spans="1:7">
      <c r="A35" s="71" t="s">
        <v>316</v>
      </c>
      <c r="B35" s="74">
        <f>PRODUCT(C35:G35)</f>
        <v>1.0755462166253271</v>
      </c>
      <c r="C35" s="74">
        <f>C27</f>
        <v>1.0439814814814816</v>
      </c>
      <c r="D35" s="74">
        <f>D27</f>
        <v>1.0188634214038839</v>
      </c>
      <c r="E35" s="74">
        <f>E27</f>
        <v>1.0078851335539731</v>
      </c>
      <c r="F35" s="74">
        <f>F27</f>
        <v>1.0032502387574851</v>
      </c>
      <c r="G35" s="74">
        <f>G27</f>
        <v>1</v>
      </c>
    </row>
    <row r="37" spans="1:7">
      <c r="A37" s="94" t="s">
        <v>321</v>
      </c>
      <c r="B37" s="94"/>
      <c r="C37" s="94"/>
      <c r="D37" s="94"/>
      <c r="E37" s="94"/>
      <c r="F37" s="94"/>
      <c r="G37" s="94"/>
    </row>
    <row r="38" spans="1:7" ht="25.5">
      <c r="A38" s="77" t="s">
        <v>317</v>
      </c>
      <c r="B38" s="77" t="s">
        <v>297</v>
      </c>
      <c r="C38" s="77" t="s">
        <v>318</v>
      </c>
      <c r="D38" s="77" t="s">
        <v>296</v>
      </c>
      <c r="E38" s="77" t="s">
        <v>298</v>
      </c>
      <c r="F38" s="77" t="s">
        <v>319</v>
      </c>
    </row>
    <row r="39" spans="1:7">
      <c r="A39" s="76">
        <v>1</v>
      </c>
      <c r="B39" s="78">
        <f>G6</f>
        <v>10.375</v>
      </c>
      <c r="C39" s="76" t="str">
        <f>G5</f>
        <v>72 (ultimate)</v>
      </c>
      <c r="D39" s="78">
        <f>B31</f>
        <v>1</v>
      </c>
      <c r="E39" s="78">
        <f>B39*D39</f>
        <v>10.375</v>
      </c>
      <c r="F39" s="79">
        <f>E39-B39</f>
        <v>0</v>
      </c>
    </row>
    <row r="40" spans="1:7">
      <c r="A40" s="76">
        <v>2</v>
      </c>
      <c r="B40" s="78">
        <f>G7</f>
        <v>12.65</v>
      </c>
      <c r="C40" s="76" t="str">
        <f>G5</f>
        <v>72 (ultimate)</v>
      </c>
      <c r="D40" s="78">
        <f>B31</f>
        <v>1</v>
      </c>
      <c r="E40" s="78">
        <f t="shared" ref="E40:E45" si="5">B40*D40</f>
        <v>12.65</v>
      </c>
      <c r="F40" s="79">
        <f t="shared" ref="F40:F46" si="6">E40-B40</f>
        <v>0</v>
      </c>
    </row>
    <row r="41" spans="1:7">
      <c r="A41" s="76">
        <v>3</v>
      </c>
      <c r="B41" s="78">
        <f>F8</f>
        <v>14.9</v>
      </c>
      <c r="C41" s="76">
        <f>F5</f>
        <v>60</v>
      </c>
      <c r="D41" s="78">
        <f>B31</f>
        <v>1</v>
      </c>
      <c r="E41" s="78">
        <f t="shared" si="5"/>
        <v>14.9</v>
      </c>
      <c r="F41" s="79">
        <f t="shared" si="6"/>
        <v>0</v>
      </c>
    </row>
    <row r="42" spans="1:7">
      <c r="A42" s="76">
        <v>4</v>
      </c>
      <c r="B42" s="78">
        <f>E9</f>
        <v>17.05</v>
      </c>
      <c r="C42" s="76">
        <f>E5</f>
        <v>48</v>
      </c>
      <c r="D42" s="78">
        <f>B32</f>
        <v>1.0032502387574851</v>
      </c>
      <c r="E42" s="78">
        <f t="shared" si="5"/>
        <v>17.105416570815123</v>
      </c>
      <c r="F42" s="79">
        <f t="shared" si="6"/>
        <v>5.5416570815122412E-2</v>
      </c>
    </row>
    <row r="43" spans="1:7">
      <c r="A43" s="76">
        <v>5</v>
      </c>
      <c r="B43" s="78">
        <f>D10</f>
        <v>19.2</v>
      </c>
      <c r="C43" s="76">
        <f>D5</f>
        <v>36</v>
      </c>
      <c r="D43" s="78">
        <f>B33</f>
        <v>1.0111610008781433</v>
      </c>
      <c r="E43" s="78">
        <f t="shared" si="5"/>
        <v>19.414291216860352</v>
      </c>
      <c r="F43" s="79">
        <f t="shared" si="6"/>
        <v>0.21429121686035302</v>
      </c>
    </row>
    <row r="44" spans="1:7">
      <c r="A44" s="76">
        <v>6</v>
      </c>
      <c r="B44" s="78">
        <f>C11</f>
        <v>21</v>
      </c>
      <c r="C44" s="76">
        <f>C5</f>
        <v>24</v>
      </c>
      <c r="D44" s="78">
        <f>B34</f>
        <v>1.0302349569448808</v>
      </c>
      <c r="E44" s="78">
        <f t="shared" si="5"/>
        <v>21.634934095842496</v>
      </c>
      <c r="F44" s="79">
        <f t="shared" si="6"/>
        <v>0.63493409584249605</v>
      </c>
    </row>
    <row r="45" spans="1:7">
      <c r="A45" s="76">
        <v>7</v>
      </c>
      <c r="B45" s="78">
        <f>B12</f>
        <v>22</v>
      </c>
      <c r="C45" s="76">
        <f>B5</f>
        <v>12</v>
      </c>
      <c r="D45" s="78">
        <f>B35</f>
        <v>1.0755462166253271</v>
      </c>
      <c r="E45" s="78">
        <f t="shared" si="5"/>
        <v>23.662016765757198</v>
      </c>
      <c r="F45" s="79">
        <f t="shared" si="6"/>
        <v>1.6620167657571976</v>
      </c>
    </row>
    <row r="46" spans="1:7">
      <c r="A46" s="81" t="s">
        <v>320</v>
      </c>
      <c r="B46" s="79">
        <f>SUM(B39:B45)</f>
        <v>117.175</v>
      </c>
      <c r="C46" s="81" t="s">
        <v>67</v>
      </c>
      <c r="D46" s="81" t="s">
        <v>67</v>
      </c>
      <c r="E46" s="79">
        <f>SUM(E39:E45)</f>
        <v>119.74165864927517</v>
      </c>
      <c r="F46" s="79">
        <f t="shared" si="6"/>
        <v>2.5666586492751691</v>
      </c>
    </row>
    <row r="53" spans="1:7">
      <c r="A53" s="91" t="s">
        <v>326</v>
      </c>
      <c r="B53" s="91"/>
      <c r="C53" s="91"/>
      <c r="D53" s="91"/>
      <c r="E53" s="91"/>
      <c r="F53" s="91"/>
      <c r="G53" s="91"/>
    </row>
    <row r="54" spans="1:7">
      <c r="A54" s="92" t="s">
        <v>328</v>
      </c>
      <c r="B54" s="2" t="s">
        <v>329</v>
      </c>
      <c r="C54" s="82"/>
      <c r="D54" s="82"/>
      <c r="E54" s="82"/>
      <c r="F54" s="82"/>
      <c r="G54" s="82"/>
    </row>
    <row r="55" spans="1:7">
      <c r="A55" s="92"/>
      <c r="B55" s="2" t="s">
        <v>330</v>
      </c>
      <c r="C55" s="82"/>
      <c r="D55" s="82"/>
      <c r="E55" s="82"/>
      <c r="F55" s="82"/>
      <c r="G55" s="82"/>
    </row>
    <row r="56" spans="1:7">
      <c r="A56" s="92"/>
      <c r="B56" s="2" t="s">
        <v>331</v>
      </c>
      <c r="C56" s="82"/>
      <c r="D56" s="82"/>
      <c r="E56" s="82"/>
      <c r="F56" s="82"/>
      <c r="G56" s="82"/>
    </row>
    <row r="57" spans="1:7">
      <c r="A57" s="2" t="s">
        <v>332</v>
      </c>
      <c r="C57" s="82"/>
      <c r="D57" s="82"/>
      <c r="E57" s="82"/>
      <c r="F57" s="82"/>
      <c r="G57" s="82"/>
    </row>
    <row r="58" spans="1:7">
      <c r="A58" s="2" t="s">
        <v>333</v>
      </c>
      <c r="B58" s="82"/>
      <c r="C58" s="82"/>
      <c r="D58" s="82"/>
      <c r="E58" s="82"/>
      <c r="F58" s="82"/>
      <c r="G58" s="82"/>
    </row>
    <row r="59" spans="1:7">
      <c r="B59" s="82"/>
      <c r="C59" s="82"/>
      <c r="D59" s="82"/>
      <c r="E59" s="82"/>
      <c r="F59" s="82"/>
      <c r="G59" s="82"/>
    </row>
    <row r="60" spans="1:7">
      <c r="B60" s="82"/>
      <c r="C60" s="82"/>
      <c r="D60" s="82"/>
      <c r="E60" s="82"/>
      <c r="F60" s="82"/>
      <c r="G60" s="82"/>
    </row>
    <row r="61" spans="1:7">
      <c r="B61" s="82"/>
      <c r="C61" s="82"/>
      <c r="D61" s="82"/>
      <c r="E61" s="82"/>
      <c r="F61" s="82"/>
      <c r="G61" s="82"/>
    </row>
    <row r="62" spans="1:7">
      <c r="B62" s="82"/>
      <c r="C62" s="82"/>
      <c r="D62" s="82"/>
      <c r="E62" s="82"/>
      <c r="F62" s="82"/>
      <c r="G62" s="82"/>
    </row>
    <row r="63" spans="1:7">
      <c r="B63" s="82"/>
      <c r="C63" s="82"/>
      <c r="D63" s="82"/>
      <c r="E63" s="82"/>
      <c r="F63" s="82"/>
      <c r="G63" s="82"/>
    </row>
    <row r="64" spans="1:7">
      <c r="B64" s="82"/>
      <c r="C64" s="82"/>
      <c r="D64" s="82"/>
      <c r="E64" s="82"/>
      <c r="F64" s="82"/>
      <c r="G64" s="82"/>
    </row>
    <row r="65" spans="1:6" ht="63.75">
      <c r="A65" s="6" t="s">
        <v>299</v>
      </c>
      <c r="B65" s="6" t="s">
        <v>334</v>
      </c>
      <c r="C65" s="6" t="s">
        <v>335</v>
      </c>
      <c r="D65" s="6" t="s">
        <v>327</v>
      </c>
      <c r="E65" s="6" t="s">
        <v>336</v>
      </c>
      <c r="F65" s="6" t="s">
        <v>319</v>
      </c>
    </row>
    <row r="66" spans="1:6">
      <c r="A66" s="80">
        <v>10</v>
      </c>
      <c r="B66" s="2">
        <v>13940</v>
      </c>
      <c r="C66" s="9">
        <v>0.85</v>
      </c>
      <c r="D66" s="2">
        <f>B66*C66</f>
        <v>11849</v>
      </c>
      <c r="E66" s="8">
        <v>0.22500000000000001</v>
      </c>
      <c r="F66" s="69">
        <f>D66*E66</f>
        <v>2666.0250000000001</v>
      </c>
    </row>
    <row r="67" spans="1:6">
      <c r="A67" s="80">
        <v>11</v>
      </c>
      <c r="B67" s="2">
        <v>19110</v>
      </c>
      <c r="C67" s="9">
        <v>0.95</v>
      </c>
      <c r="D67" s="2">
        <f t="shared" ref="D67:D71" si="7">B67*C67</f>
        <v>18154.5</v>
      </c>
      <c r="E67" s="8">
        <v>0.308</v>
      </c>
      <c r="F67" s="69">
        <f t="shared" ref="F67:F71" si="8">D67*E67</f>
        <v>5591.5860000000002</v>
      </c>
    </row>
    <row r="68" spans="1:6">
      <c r="A68" s="80">
        <v>12</v>
      </c>
      <c r="B68" s="2">
        <v>15870</v>
      </c>
      <c r="C68" s="9">
        <v>1.1000000000000001</v>
      </c>
      <c r="D68" s="2">
        <f t="shared" si="7"/>
        <v>17457</v>
      </c>
      <c r="E68" s="8">
        <v>0.42299999999999999</v>
      </c>
      <c r="F68" s="69">
        <f t="shared" si="8"/>
        <v>7384.3109999999997</v>
      </c>
    </row>
    <row r="69" spans="1:6">
      <c r="A69" s="80">
        <v>13</v>
      </c>
      <c r="B69" s="2">
        <v>15870</v>
      </c>
      <c r="C69" s="9">
        <v>1.1499999999999999</v>
      </c>
      <c r="D69" s="2">
        <f t="shared" si="7"/>
        <v>18250.5</v>
      </c>
      <c r="E69" s="8">
        <v>0.56299999999999994</v>
      </c>
      <c r="F69" s="69">
        <f t="shared" si="8"/>
        <v>10275.031499999999</v>
      </c>
    </row>
    <row r="70" spans="1:6">
      <c r="A70" s="80">
        <v>14</v>
      </c>
      <c r="B70" s="2">
        <v>19100</v>
      </c>
      <c r="C70" s="9">
        <v>0.85</v>
      </c>
      <c r="D70" s="2">
        <f t="shared" si="7"/>
        <v>16235</v>
      </c>
      <c r="E70" s="8">
        <v>0.72699999999999998</v>
      </c>
      <c r="F70" s="69">
        <f t="shared" si="8"/>
        <v>11802.844999999999</v>
      </c>
    </row>
    <row r="71" spans="1:6">
      <c r="A71" s="80">
        <v>15</v>
      </c>
      <c r="B71" s="2">
        <v>31310</v>
      </c>
      <c r="C71" s="9">
        <v>0.8</v>
      </c>
      <c r="D71" s="2">
        <f t="shared" si="7"/>
        <v>25048</v>
      </c>
      <c r="E71" s="8">
        <v>0.82499999999999996</v>
      </c>
      <c r="F71" s="69">
        <f t="shared" si="8"/>
        <v>20664.599999999999</v>
      </c>
    </row>
    <row r="72" spans="1:6">
      <c r="A72" s="2" t="s">
        <v>320</v>
      </c>
    </row>
  </sheetData>
  <mergeCells count="10">
    <mergeCell ref="A1:G1"/>
    <mergeCell ref="A53:G53"/>
    <mergeCell ref="A54:A56"/>
    <mergeCell ref="B30:G30"/>
    <mergeCell ref="A14:G14"/>
    <mergeCell ref="A3:G3"/>
    <mergeCell ref="A29:G29"/>
    <mergeCell ref="A37:G37"/>
    <mergeCell ref="B4:G4"/>
    <mergeCell ref="B16:G1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58815-8024-43D2-A42A-2F5BEFEB6DAF}">
  <dimension ref="A1:Q47"/>
  <sheetViews>
    <sheetView zoomScale="115" zoomScaleNormal="115" workbookViewId="0">
      <pane xSplit="1" topLeftCell="B1" activePane="topRight" state="frozen"/>
      <selection pane="topRight" activeCell="G6" sqref="G6"/>
    </sheetView>
  </sheetViews>
  <sheetFormatPr defaultRowHeight="14.25"/>
  <cols>
    <col min="1" max="1" width="52.875" bestFit="1" customWidth="1"/>
    <col min="2" max="2" width="6.875" customWidth="1"/>
    <col min="3" max="3" width="7.875" bestFit="1" customWidth="1"/>
    <col min="10" max="10" width="10.125" bestFit="1" customWidth="1"/>
  </cols>
  <sheetData>
    <row r="1" spans="1:17" ht="15">
      <c r="A1" s="7" t="s">
        <v>12</v>
      </c>
      <c r="B1" s="20" t="s">
        <v>149</v>
      </c>
      <c r="C1" s="7" t="s">
        <v>18</v>
      </c>
      <c r="D1" s="7" t="s">
        <v>19</v>
      </c>
      <c r="E1" s="36" t="s">
        <v>20</v>
      </c>
      <c r="F1" s="7" t="s">
        <v>21</v>
      </c>
      <c r="G1" s="7" t="s">
        <v>22</v>
      </c>
      <c r="H1" s="24" t="s">
        <v>209</v>
      </c>
      <c r="I1" s="24" t="s">
        <v>347</v>
      </c>
      <c r="J1" s="24" t="s">
        <v>348</v>
      </c>
      <c r="K1" s="24" t="s">
        <v>349</v>
      </c>
      <c r="L1" s="24" t="s">
        <v>351</v>
      </c>
    </row>
    <row r="2" spans="1:17" ht="15">
      <c r="A2" s="2" t="s">
        <v>346</v>
      </c>
      <c r="B2" s="2"/>
      <c r="C2" s="8">
        <v>0.4</v>
      </c>
      <c r="D2" s="8">
        <v>0.3</v>
      </c>
      <c r="E2" s="37"/>
      <c r="F2" s="8"/>
      <c r="G2" s="8"/>
      <c r="H2" s="8"/>
      <c r="I2" s="8"/>
      <c r="J2" s="8"/>
      <c r="K2" s="8"/>
      <c r="L2" s="8"/>
      <c r="M2" s="2"/>
      <c r="N2" s="2"/>
      <c r="O2" s="2"/>
      <c r="P2" s="2"/>
      <c r="Q2" s="2"/>
    </row>
    <row r="3" spans="1:17" ht="15">
      <c r="A3" s="2" t="s">
        <v>350</v>
      </c>
      <c r="B3" s="2"/>
      <c r="C3" s="8">
        <v>0.2</v>
      </c>
      <c r="D3" s="8">
        <v>0.1</v>
      </c>
      <c r="E3" s="37"/>
      <c r="F3" s="8"/>
      <c r="G3" s="8"/>
      <c r="H3" s="8"/>
      <c r="I3" s="8"/>
      <c r="J3" s="8"/>
      <c r="K3" s="8"/>
      <c r="L3" s="8"/>
      <c r="M3" s="2"/>
      <c r="N3" s="2"/>
      <c r="O3" s="2"/>
      <c r="P3" s="2"/>
      <c r="Q3" s="2"/>
    </row>
    <row r="4" spans="1:17" ht="15">
      <c r="A4" s="2" t="s">
        <v>32</v>
      </c>
      <c r="B4" s="2"/>
      <c r="C4" s="2">
        <v>6300</v>
      </c>
      <c r="D4" s="2">
        <v>8000</v>
      </c>
      <c r="E4" s="3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5">
      <c r="A5" s="2" t="s">
        <v>339</v>
      </c>
      <c r="B5" s="2"/>
      <c r="C5" s="2"/>
      <c r="D5" s="8">
        <v>0.03</v>
      </c>
      <c r="E5" s="38"/>
      <c r="F5" s="8"/>
      <c r="G5" s="8"/>
      <c r="H5" s="8"/>
      <c r="I5" s="8"/>
      <c r="J5" s="8"/>
      <c r="K5" s="8"/>
      <c r="L5" s="8"/>
      <c r="M5" s="2"/>
      <c r="N5" s="2"/>
      <c r="O5" s="2"/>
      <c r="P5" s="2"/>
      <c r="Q5" s="2"/>
    </row>
    <row r="6" spans="1:17" ht="15">
      <c r="A6" s="2" t="s">
        <v>340</v>
      </c>
      <c r="B6" s="2"/>
      <c r="C6" s="2"/>
      <c r="D6" s="8">
        <v>1.4999999999999999E-2</v>
      </c>
      <c r="E6" s="38"/>
      <c r="F6" s="8"/>
      <c r="G6" s="8"/>
      <c r="H6" s="8"/>
      <c r="I6" s="8"/>
      <c r="J6" s="8"/>
      <c r="K6" s="8"/>
      <c r="L6" s="8"/>
      <c r="M6" s="2"/>
      <c r="N6" s="2"/>
      <c r="O6" s="2"/>
      <c r="P6" s="2"/>
      <c r="Q6" s="2"/>
    </row>
    <row r="7" spans="1:17" ht="15">
      <c r="A7" s="2" t="s">
        <v>341</v>
      </c>
      <c r="B7" s="2"/>
      <c r="C7" s="2"/>
      <c r="D7" s="8">
        <v>-3.5000000000000003E-2</v>
      </c>
      <c r="E7" s="38"/>
      <c r="F7" s="8"/>
      <c r="G7" s="8"/>
      <c r="H7" s="8"/>
      <c r="I7" s="8"/>
      <c r="J7" s="8"/>
      <c r="K7" s="8"/>
      <c r="L7" s="8"/>
      <c r="M7" s="2"/>
      <c r="N7" s="2"/>
      <c r="O7" s="2"/>
      <c r="P7" s="2"/>
      <c r="Q7" s="2"/>
    </row>
    <row r="8" spans="1:17" ht="15">
      <c r="A8" s="2" t="s">
        <v>342</v>
      </c>
      <c r="B8" s="2"/>
      <c r="C8" s="2"/>
      <c r="D8" s="8">
        <v>0.05</v>
      </c>
      <c r="E8" s="38"/>
      <c r="F8" s="8"/>
      <c r="G8" s="8"/>
      <c r="H8" s="8"/>
      <c r="I8" s="8"/>
      <c r="J8" s="8"/>
      <c r="K8" s="8"/>
      <c r="L8" s="8"/>
      <c r="M8" s="2"/>
      <c r="N8" s="2"/>
      <c r="O8" s="2"/>
      <c r="P8" s="2"/>
      <c r="Q8" s="2"/>
    </row>
    <row r="9" spans="1:17" ht="15">
      <c r="A9" s="2" t="s">
        <v>343</v>
      </c>
      <c r="B9" s="2"/>
      <c r="C9" s="8">
        <v>7.0000000000000007E-2</v>
      </c>
      <c r="D9" s="8">
        <f>SUM(D5:D8)</f>
        <v>0.06</v>
      </c>
      <c r="E9" s="37">
        <f>SUM(E5:E8)</f>
        <v>0</v>
      </c>
      <c r="F9" s="8">
        <f t="shared" ref="F9" si="0">SUM(F5:F8)</f>
        <v>0</v>
      </c>
      <c r="G9" s="8">
        <f t="shared" ref="G9:L9" si="1">SUM(G5:G8)</f>
        <v>0</v>
      </c>
      <c r="H9" s="8">
        <f t="shared" si="1"/>
        <v>0</v>
      </c>
      <c r="I9" s="8">
        <f t="shared" si="1"/>
        <v>0</v>
      </c>
      <c r="J9" s="8">
        <f t="shared" si="1"/>
        <v>0</v>
      </c>
      <c r="K9" s="8">
        <f t="shared" si="1"/>
        <v>0</v>
      </c>
      <c r="L9" s="8">
        <f t="shared" si="1"/>
        <v>0</v>
      </c>
      <c r="M9" s="2"/>
      <c r="N9" s="2"/>
      <c r="O9" s="2"/>
      <c r="P9" s="2"/>
      <c r="Q9" s="2"/>
    </row>
    <row r="10" spans="1:17" ht="15">
      <c r="A10" s="2" t="s">
        <v>344</v>
      </c>
      <c r="B10" s="2"/>
      <c r="C10" s="3">
        <v>0.5</v>
      </c>
      <c r="D10" s="3">
        <v>0.2</v>
      </c>
      <c r="E10" s="39"/>
      <c r="F10" s="3"/>
      <c r="G10" s="3"/>
      <c r="H10" s="3"/>
      <c r="I10" s="3"/>
      <c r="J10" s="3"/>
      <c r="K10" s="3"/>
      <c r="L10" s="3"/>
      <c r="M10" s="2"/>
      <c r="N10" s="2"/>
      <c r="O10" s="2"/>
      <c r="P10" s="2"/>
      <c r="Q10" s="2"/>
    </row>
    <row r="11" spans="1:17" ht="15">
      <c r="A11" s="2" t="s">
        <v>39</v>
      </c>
      <c r="B11" s="2"/>
      <c r="C11" s="2">
        <v>19693.400000000001</v>
      </c>
      <c r="D11" s="3"/>
      <c r="E11" s="38"/>
      <c r="F11" s="3"/>
      <c r="G11" s="3"/>
      <c r="H11" s="3"/>
      <c r="I11" s="3"/>
      <c r="J11" s="3"/>
      <c r="K11" s="3"/>
      <c r="L11" s="3"/>
      <c r="M11" s="2"/>
      <c r="N11" s="2"/>
      <c r="O11" s="2"/>
      <c r="P11" s="2"/>
      <c r="Q11" s="2"/>
    </row>
    <row r="12" spans="1:17" ht="15">
      <c r="A12" s="2" t="s">
        <v>40</v>
      </c>
      <c r="B12" s="2"/>
      <c r="C12" s="2">
        <v>30293.355</v>
      </c>
      <c r="D12" s="3"/>
      <c r="E12" s="38"/>
      <c r="F12" s="3"/>
      <c r="G12" s="3"/>
      <c r="H12" s="3"/>
      <c r="I12" s="3"/>
      <c r="J12" s="3"/>
      <c r="K12" s="3"/>
      <c r="L12" s="3"/>
      <c r="M12" s="2"/>
      <c r="N12" s="2"/>
      <c r="O12" s="2"/>
      <c r="P12" s="2"/>
      <c r="Q12" s="2"/>
    </row>
    <row r="13" spans="1:17" ht="15">
      <c r="A13" s="2" t="s">
        <v>345</v>
      </c>
      <c r="B13" s="2"/>
      <c r="C13" s="9">
        <f>C11/C12</f>
        <v>0.65008976391027018</v>
      </c>
      <c r="D13" s="9">
        <v>0.5</v>
      </c>
      <c r="E13" s="40"/>
      <c r="F13" s="9"/>
      <c r="G13" s="9"/>
      <c r="H13" s="9"/>
      <c r="I13" s="9"/>
      <c r="J13" s="9"/>
      <c r="K13" s="9"/>
      <c r="L13" s="9"/>
      <c r="M13" s="2"/>
      <c r="N13" s="2"/>
      <c r="O13" s="2"/>
      <c r="P13" s="2"/>
      <c r="Q13" s="2"/>
    </row>
    <row r="14" spans="1:17" ht="15">
      <c r="A14" s="2"/>
      <c r="B14" s="2"/>
      <c r="C14" s="2"/>
      <c r="D14" s="2"/>
      <c r="E14" s="3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15">
      <c r="A15" s="34" t="s">
        <v>150</v>
      </c>
      <c r="B15" s="33"/>
      <c r="C15" s="33"/>
      <c r="D15" s="33"/>
      <c r="E15" s="44"/>
      <c r="F15" s="33"/>
      <c r="G15" s="33"/>
      <c r="H15" s="33"/>
      <c r="I15" s="33"/>
      <c r="J15" s="33"/>
      <c r="K15" s="33"/>
      <c r="L15" s="33"/>
      <c r="M15" s="2"/>
      <c r="N15" s="2"/>
      <c r="O15" s="2"/>
      <c r="P15" s="2"/>
      <c r="Q15" s="2"/>
    </row>
    <row r="16" spans="1:17" ht="15">
      <c r="A16" s="27" t="s">
        <v>33</v>
      </c>
      <c r="B16" s="27" t="s">
        <v>151</v>
      </c>
      <c r="C16" s="27">
        <f>C4*C2</f>
        <v>2520</v>
      </c>
      <c r="D16" s="27">
        <f>D4*D2</f>
        <v>2400</v>
      </c>
      <c r="E16" s="42">
        <f>E4*E2</f>
        <v>0</v>
      </c>
      <c r="F16" s="27">
        <f t="shared" ref="F16:G16" si="2">F4*F2</f>
        <v>0</v>
      </c>
      <c r="G16" s="27">
        <f t="shared" si="2"/>
        <v>0</v>
      </c>
      <c r="H16" s="27">
        <f t="shared" ref="H16:L16" si="3">H4*H2</f>
        <v>0</v>
      </c>
      <c r="I16" s="27">
        <f t="shared" si="3"/>
        <v>0</v>
      </c>
      <c r="J16" s="27">
        <f t="shared" si="3"/>
        <v>0</v>
      </c>
      <c r="K16" s="27">
        <f t="shared" si="3"/>
        <v>0</v>
      </c>
      <c r="L16" s="27">
        <f t="shared" si="3"/>
        <v>0</v>
      </c>
      <c r="M16" s="2"/>
      <c r="N16" s="2"/>
      <c r="O16" s="2"/>
      <c r="P16" s="2"/>
      <c r="Q16" s="2"/>
    </row>
    <row r="17" spans="1:17" ht="15">
      <c r="A17" s="5" t="s">
        <v>41</v>
      </c>
      <c r="B17" s="5" t="s">
        <v>152</v>
      </c>
      <c r="C17" s="5">
        <f>C9*C16</f>
        <v>176.4</v>
      </c>
      <c r="D17" s="5">
        <f>D9*D16</f>
        <v>144</v>
      </c>
      <c r="E17" s="41">
        <f>E9*E16</f>
        <v>0</v>
      </c>
      <c r="F17" s="5">
        <f t="shared" ref="F17" si="4">F9*F16</f>
        <v>0</v>
      </c>
      <c r="G17" s="5">
        <f t="shared" ref="G17:L17" si="5">G9*G16</f>
        <v>0</v>
      </c>
      <c r="H17" s="5">
        <f t="shared" si="5"/>
        <v>0</v>
      </c>
      <c r="I17" s="5">
        <f t="shared" si="5"/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2"/>
      <c r="N17" s="2"/>
      <c r="O17" s="2"/>
      <c r="P17" s="2"/>
      <c r="Q17" s="2"/>
    </row>
    <row r="18" spans="1:17" ht="15">
      <c r="A18" s="5" t="s">
        <v>35</v>
      </c>
      <c r="B18" s="5" t="s">
        <v>153</v>
      </c>
      <c r="C18" s="5">
        <f>C3*C16</f>
        <v>504</v>
      </c>
      <c r="D18" s="5">
        <f>D3*D16</f>
        <v>240</v>
      </c>
      <c r="E18" s="41">
        <f>E3*E16</f>
        <v>0</v>
      </c>
      <c r="F18" s="5">
        <f t="shared" ref="F18:G18" si="6">F3*F16</f>
        <v>0</v>
      </c>
      <c r="G18" s="5">
        <f t="shared" si="6"/>
        <v>0</v>
      </c>
      <c r="H18" s="5">
        <f t="shared" ref="H18:L18" si="7">H3*H16</f>
        <v>0</v>
      </c>
      <c r="I18" s="5">
        <f t="shared" si="7"/>
        <v>0</v>
      </c>
      <c r="J18" s="5">
        <f t="shared" si="7"/>
        <v>0</v>
      </c>
      <c r="K18" s="5">
        <f t="shared" si="7"/>
        <v>0</v>
      </c>
      <c r="L18" s="5">
        <f t="shared" si="7"/>
        <v>0</v>
      </c>
      <c r="M18" s="2"/>
      <c r="N18" s="2"/>
      <c r="O18" s="2"/>
      <c r="P18" s="2"/>
      <c r="Q18" s="2"/>
    </row>
    <row r="19" spans="1:17" ht="15">
      <c r="A19" s="5" t="s">
        <v>36</v>
      </c>
      <c r="B19" s="5" t="s">
        <v>154</v>
      </c>
      <c r="C19" s="28">
        <f>C13*C16</f>
        <v>1638.2262050538809</v>
      </c>
      <c r="D19" s="5">
        <f>D13*D16</f>
        <v>1200</v>
      </c>
      <c r="E19" s="87">
        <f>E13*E16</f>
        <v>0</v>
      </c>
      <c r="F19" s="5">
        <f t="shared" ref="F19:G19" si="8">F13*F16</f>
        <v>0</v>
      </c>
      <c r="G19" s="5">
        <f t="shared" si="8"/>
        <v>0</v>
      </c>
      <c r="H19" s="5">
        <f t="shared" ref="H19:L19" si="9">H13*H16</f>
        <v>0</v>
      </c>
      <c r="I19" s="5">
        <f t="shared" si="9"/>
        <v>0</v>
      </c>
      <c r="J19" s="5">
        <f t="shared" si="9"/>
        <v>0</v>
      </c>
      <c r="K19" s="5">
        <f t="shared" si="9"/>
        <v>0</v>
      </c>
      <c r="L19" s="5">
        <f t="shared" si="9"/>
        <v>0</v>
      </c>
      <c r="M19" s="2"/>
      <c r="N19" s="2"/>
      <c r="O19" s="2"/>
      <c r="P19" s="2"/>
      <c r="Q19" s="2"/>
    </row>
    <row r="20" spans="1:17" ht="15">
      <c r="A20" s="29" t="s">
        <v>34</v>
      </c>
      <c r="B20" s="29" t="s">
        <v>155</v>
      </c>
      <c r="C20" s="30">
        <f>SUM(C17:C19)</f>
        <v>2318.6262050538808</v>
      </c>
      <c r="D20" s="27">
        <f>SUM(D17:D19)</f>
        <v>1584</v>
      </c>
      <c r="E20" s="88">
        <f>SUM(E17:E19)</f>
        <v>0</v>
      </c>
      <c r="F20" s="27">
        <f t="shared" ref="F20" si="10">SUM(F17:F19)</f>
        <v>0</v>
      </c>
      <c r="G20" s="27">
        <f t="shared" ref="G20:L20" si="11">SUM(G17:G19)</f>
        <v>0</v>
      </c>
      <c r="H20" s="27">
        <f t="shared" si="11"/>
        <v>0</v>
      </c>
      <c r="I20" s="27">
        <f t="shared" si="11"/>
        <v>0</v>
      </c>
      <c r="J20" s="27">
        <f t="shared" si="11"/>
        <v>0</v>
      </c>
      <c r="K20" s="27">
        <f t="shared" si="11"/>
        <v>0</v>
      </c>
      <c r="L20" s="27">
        <f t="shared" si="11"/>
        <v>0</v>
      </c>
      <c r="M20" s="2"/>
      <c r="N20" s="2"/>
      <c r="O20" s="2"/>
      <c r="P20" s="2"/>
      <c r="Q20" s="2"/>
    </row>
    <row r="21" spans="1:17" ht="15">
      <c r="A21" s="5" t="s">
        <v>38</v>
      </c>
      <c r="B21" s="5" t="s">
        <v>156</v>
      </c>
      <c r="C21" s="30">
        <f>C16-C20</f>
        <v>201.37379494611923</v>
      </c>
      <c r="D21" s="27">
        <f>D16-D20</f>
        <v>816</v>
      </c>
      <c r="E21" s="88">
        <f>E16-E20</f>
        <v>0</v>
      </c>
      <c r="F21" s="27">
        <f t="shared" ref="F21" si="12">F16-F20</f>
        <v>0</v>
      </c>
      <c r="G21" s="27">
        <f t="shared" ref="G21:L21" si="13">G16-G20</f>
        <v>0</v>
      </c>
      <c r="H21" s="27">
        <f t="shared" si="13"/>
        <v>0</v>
      </c>
      <c r="I21" s="27">
        <f t="shared" si="13"/>
        <v>0</v>
      </c>
      <c r="J21" s="27">
        <f t="shared" si="13"/>
        <v>0</v>
      </c>
      <c r="K21" s="27">
        <f t="shared" si="13"/>
        <v>0</v>
      </c>
      <c r="L21" s="27">
        <f t="shared" si="13"/>
        <v>0</v>
      </c>
      <c r="M21" s="2"/>
      <c r="N21" s="2"/>
      <c r="O21" s="2"/>
      <c r="P21" s="2"/>
      <c r="Q21" s="2"/>
    </row>
    <row r="22" spans="1:17" ht="15">
      <c r="A22" s="31" t="s">
        <v>37</v>
      </c>
      <c r="B22" s="31" t="s">
        <v>157</v>
      </c>
      <c r="C22" s="32">
        <f>IF((C10*C21)&gt;=0,C10*C21,"没有commission")</f>
        <v>100.68689747305962</v>
      </c>
      <c r="D22" s="32">
        <f t="shared" ref="D22:E22" si="14">IF((D10*D21)&gt;=0,D10*D21,"没有commission")</f>
        <v>163.20000000000002</v>
      </c>
      <c r="E22" s="43">
        <f t="shared" si="14"/>
        <v>0</v>
      </c>
      <c r="F22" s="32">
        <f t="shared" ref="F22:G22" si="15">IF((F10*F21)&gt;=0,F10*F21,"没有commission")</f>
        <v>0</v>
      </c>
      <c r="G22" s="32">
        <f t="shared" si="15"/>
        <v>0</v>
      </c>
      <c r="H22" s="32">
        <f t="shared" ref="H22:L22" si="16">IF((H10*H21)&gt;=0,H10*H21,"没有commission")</f>
        <v>0</v>
      </c>
      <c r="I22" s="32">
        <f t="shared" si="16"/>
        <v>0</v>
      </c>
      <c r="J22" s="32">
        <f t="shared" si="16"/>
        <v>0</v>
      </c>
      <c r="K22" s="32">
        <f t="shared" si="16"/>
        <v>0</v>
      </c>
      <c r="L22" s="32">
        <f t="shared" si="16"/>
        <v>0</v>
      </c>
      <c r="M22" s="2"/>
      <c r="N22" s="2"/>
      <c r="O22" s="2"/>
      <c r="P22" s="2"/>
      <c r="Q22" s="2"/>
    </row>
    <row r="23" spans="1:17" ht="15">
      <c r="E23" s="3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15">
      <c r="E24" s="3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15">
      <c r="C25" s="1"/>
      <c r="E25" s="3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15">
      <c r="A26" s="2"/>
      <c r="B26" s="2"/>
      <c r="C26" s="2"/>
      <c r="D26" s="2"/>
      <c r="E26" s="3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15">
      <c r="A27" s="2"/>
      <c r="B27" s="2"/>
      <c r="C27" s="2"/>
      <c r="D27" s="2"/>
      <c r="E27" s="3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5">
      <c r="A28" s="2"/>
      <c r="B28" s="2"/>
      <c r="C28" s="2"/>
      <c r="D28" s="2"/>
      <c r="E28" s="3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5">
      <c r="A29" s="2"/>
      <c r="B29" s="2"/>
      <c r="C29" s="2"/>
      <c r="D29" s="2"/>
      <c r="E29" s="3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">
      <c r="A30" s="2"/>
      <c r="B30" s="2"/>
      <c r="C30" s="2"/>
      <c r="D30" s="2"/>
      <c r="E30" s="3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5">
      <c r="A31" s="2"/>
      <c r="B31" s="2"/>
      <c r="C31" s="2"/>
      <c r="D31" s="2"/>
      <c r="E31" s="3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5">
      <c r="A32" s="2"/>
      <c r="B32" s="2"/>
      <c r="C32" s="2"/>
      <c r="D32" s="2"/>
      <c r="E32" s="3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ht="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ht="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ht="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ht="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FF9A1-440D-41D6-BBCF-4A772551F4BE}">
  <dimension ref="A1:L33"/>
  <sheetViews>
    <sheetView tabSelected="1" zoomScale="70" zoomScaleNormal="7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defaultRowHeight="15"/>
  <cols>
    <col min="1" max="1" width="40.5" style="2" bestFit="1" customWidth="1"/>
    <col min="2" max="2" width="24.375" style="2" customWidth="1"/>
    <col min="3" max="3" width="4.125" style="2" bestFit="1" customWidth="1"/>
    <col min="4" max="5" width="8.5" style="2" bestFit="1" customWidth="1"/>
    <col min="6" max="8" width="9" style="2"/>
  </cols>
  <sheetData>
    <row r="1" spans="1:12">
      <c r="A1" s="7" t="s">
        <v>11</v>
      </c>
      <c r="B1" s="7" t="s">
        <v>12</v>
      </c>
      <c r="C1" s="20" t="s">
        <v>149</v>
      </c>
      <c r="D1" s="7" t="s">
        <v>18</v>
      </c>
      <c r="E1" s="7" t="s">
        <v>19</v>
      </c>
      <c r="F1" s="36" t="s">
        <v>20</v>
      </c>
      <c r="G1" s="7" t="s">
        <v>21</v>
      </c>
      <c r="H1" s="7" t="s">
        <v>22</v>
      </c>
      <c r="I1" s="24" t="s">
        <v>209</v>
      </c>
      <c r="J1" s="24" t="s">
        <v>347</v>
      </c>
      <c r="K1" s="24" t="s">
        <v>348</v>
      </c>
      <c r="L1" s="24" t="s">
        <v>349</v>
      </c>
    </row>
    <row r="2" spans="1:12">
      <c r="A2" s="5" t="s">
        <v>0</v>
      </c>
      <c r="B2" s="5" t="s">
        <v>1</v>
      </c>
      <c r="C2" s="5"/>
      <c r="D2" s="3">
        <v>0.25</v>
      </c>
      <c r="E2" s="3">
        <v>0.2</v>
      </c>
      <c r="F2" s="39"/>
      <c r="G2" s="3"/>
      <c r="H2" s="3"/>
      <c r="I2" s="3"/>
      <c r="J2" s="3"/>
      <c r="K2" s="3"/>
      <c r="L2" s="3"/>
    </row>
    <row r="3" spans="1:12">
      <c r="A3" s="5" t="s">
        <v>2</v>
      </c>
      <c r="B3" s="5" t="s">
        <v>3</v>
      </c>
      <c r="C3" s="5"/>
      <c r="D3" s="3">
        <v>0.35</v>
      </c>
      <c r="E3" s="3">
        <v>0.3</v>
      </c>
      <c r="F3" s="39"/>
      <c r="G3" s="3"/>
      <c r="H3" s="3"/>
      <c r="I3" s="3">
        <v>0.25</v>
      </c>
      <c r="J3" s="3"/>
      <c r="K3" s="3"/>
      <c r="L3" s="3"/>
    </row>
    <row r="4" spans="1:12">
      <c r="A4" s="5" t="s">
        <v>2</v>
      </c>
      <c r="B4" s="5" t="s">
        <v>4</v>
      </c>
      <c r="C4" s="5"/>
      <c r="D4" s="3">
        <v>0.3</v>
      </c>
      <c r="E4" s="3">
        <v>0.25</v>
      </c>
      <c r="F4" s="39"/>
      <c r="G4" s="3"/>
      <c r="H4" s="3"/>
      <c r="I4" s="3"/>
      <c r="J4" s="3"/>
      <c r="K4" s="3"/>
      <c r="L4" s="3"/>
    </row>
    <row r="5" spans="1:12" ht="38.25">
      <c r="A5" s="5" t="s">
        <v>2</v>
      </c>
      <c r="B5" s="6" t="s">
        <v>5</v>
      </c>
      <c r="C5" s="6"/>
      <c r="D5" s="3">
        <v>0.55000000000000004</v>
      </c>
      <c r="E5" s="3">
        <v>0.5</v>
      </c>
      <c r="F5" s="39"/>
      <c r="G5" s="3"/>
      <c r="H5" s="3"/>
      <c r="I5" s="3"/>
      <c r="J5" s="3"/>
      <c r="K5" s="3"/>
      <c r="L5" s="3"/>
    </row>
    <row r="6" spans="1:12">
      <c r="A6" s="5" t="s">
        <v>6</v>
      </c>
      <c r="B6" s="5" t="s">
        <v>7</v>
      </c>
      <c r="C6" s="5"/>
      <c r="D6" s="4">
        <v>44000</v>
      </c>
      <c r="E6" s="4">
        <v>50000</v>
      </c>
      <c r="F6" s="46"/>
      <c r="G6" s="4"/>
      <c r="H6" s="4"/>
      <c r="I6" s="4"/>
      <c r="J6" s="4"/>
      <c r="K6" s="4"/>
      <c r="L6" s="4"/>
    </row>
    <row r="7" spans="1:12">
      <c r="A7" s="5" t="s">
        <v>6</v>
      </c>
      <c r="B7" s="5" t="s">
        <v>8</v>
      </c>
      <c r="C7" s="5"/>
      <c r="D7" s="4">
        <v>40000</v>
      </c>
      <c r="E7" s="4">
        <v>40000</v>
      </c>
      <c r="F7" s="46"/>
      <c r="G7" s="4"/>
      <c r="H7" s="4"/>
      <c r="I7" s="4"/>
      <c r="J7" s="4"/>
      <c r="K7" s="4"/>
      <c r="L7" s="4"/>
    </row>
    <row r="8" spans="1:12" ht="25.5">
      <c r="A8" s="5" t="s">
        <v>6</v>
      </c>
      <c r="B8" s="6" t="s">
        <v>9</v>
      </c>
      <c r="C8" s="6"/>
      <c r="D8" s="4">
        <v>26400</v>
      </c>
      <c r="E8" s="4">
        <v>30000</v>
      </c>
      <c r="F8" s="46"/>
      <c r="G8" s="4"/>
      <c r="H8" s="4"/>
      <c r="I8" s="4"/>
      <c r="J8" s="4"/>
      <c r="K8" s="4"/>
      <c r="L8" s="4"/>
    </row>
    <row r="9" spans="1:12">
      <c r="A9" s="5" t="s">
        <v>10</v>
      </c>
      <c r="B9" s="5" t="s">
        <v>13</v>
      </c>
      <c r="C9" s="5"/>
      <c r="D9" s="3">
        <v>0.06</v>
      </c>
      <c r="E9" s="3">
        <v>0.05</v>
      </c>
      <c r="F9" s="39"/>
      <c r="G9" s="3"/>
      <c r="H9" s="3"/>
      <c r="I9" s="3"/>
      <c r="J9" s="3"/>
      <c r="K9" s="3"/>
      <c r="L9" s="3"/>
    </row>
    <row r="10" spans="1:12">
      <c r="A10" s="5"/>
      <c r="B10" s="5"/>
      <c r="C10" s="5"/>
      <c r="D10" s="3"/>
      <c r="E10" s="3"/>
      <c r="F10" s="38"/>
      <c r="I10" s="2"/>
      <c r="J10" s="2"/>
      <c r="K10" s="2"/>
      <c r="L10" s="2"/>
    </row>
    <row r="11" spans="1:12" ht="14.25">
      <c r="A11" s="45" t="s">
        <v>14</v>
      </c>
      <c r="B11" s="45"/>
      <c r="C11" s="45"/>
      <c r="D11" s="45"/>
      <c r="E11" s="45"/>
      <c r="F11" s="47"/>
      <c r="G11" s="45"/>
      <c r="H11" s="45"/>
      <c r="I11" s="45"/>
      <c r="J11" s="45"/>
      <c r="K11" s="45"/>
      <c r="L11" s="45"/>
    </row>
    <row r="12" spans="1:12" ht="14.25">
      <c r="A12" s="26" t="s">
        <v>14</v>
      </c>
      <c r="B12" s="26" t="s">
        <v>23</v>
      </c>
      <c r="C12" s="26" t="s">
        <v>158</v>
      </c>
      <c r="D12" s="10">
        <f t="shared" ref="D12:L12" si="0">D8/D7</f>
        <v>0.66</v>
      </c>
      <c r="E12" s="10">
        <f t="shared" si="0"/>
        <v>0.75</v>
      </c>
      <c r="F12" s="48" t="e">
        <f t="shared" si="0"/>
        <v>#DIV/0!</v>
      </c>
      <c r="G12" s="10" t="e">
        <f t="shared" si="0"/>
        <v>#DIV/0!</v>
      </c>
      <c r="H12" s="10" t="e">
        <f t="shared" si="0"/>
        <v>#DIV/0!</v>
      </c>
      <c r="I12" s="10" t="e">
        <f t="shared" si="0"/>
        <v>#DIV/0!</v>
      </c>
      <c r="J12" s="10" t="e">
        <f t="shared" si="0"/>
        <v>#DIV/0!</v>
      </c>
      <c r="K12" s="10" t="e">
        <f t="shared" si="0"/>
        <v>#DIV/0!</v>
      </c>
      <c r="L12" s="10" t="e">
        <f t="shared" si="0"/>
        <v>#DIV/0!</v>
      </c>
    </row>
    <row r="13" spans="1:12" ht="14.25">
      <c r="A13" s="26" t="s">
        <v>14</v>
      </c>
      <c r="B13" s="26" t="s">
        <v>24</v>
      </c>
      <c r="C13" s="26" t="s">
        <v>159</v>
      </c>
      <c r="D13" s="10">
        <f t="shared" ref="D13:L13" si="1">D3+(0.5*(D5-D12))</f>
        <v>0.29499999999999998</v>
      </c>
      <c r="E13" s="10">
        <f t="shared" si="1"/>
        <v>0.17499999999999999</v>
      </c>
      <c r="F13" s="48" t="e">
        <f t="shared" si="1"/>
        <v>#DIV/0!</v>
      </c>
      <c r="G13" s="10" t="e">
        <f t="shared" si="1"/>
        <v>#DIV/0!</v>
      </c>
      <c r="H13" s="10" t="e">
        <f t="shared" si="1"/>
        <v>#DIV/0!</v>
      </c>
      <c r="I13" s="10" t="e">
        <f t="shared" si="1"/>
        <v>#DIV/0!</v>
      </c>
      <c r="J13" s="10" t="e">
        <f t="shared" si="1"/>
        <v>#DIV/0!</v>
      </c>
      <c r="K13" s="10" t="e">
        <f t="shared" si="1"/>
        <v>#DIV/0!</v>
      </c>
      <c r="L13" s="10" t="e">
        <f t="shared" si="1"/>
        <v>#DIV/0!</v>
      </c>
    </row>
    <row r="14" spans="1:12" ht="38.25">
      <c r="A14" s="26" t="s">
        <v>14</v>
      </c>
      <c r="B14" s="6" t="s">
        <v>173</v>
      </c>
      <c r="C14" s="5" t="s">
        <v>160</v>
      </c>
      <c r="D14" s="10">
        <f t="shared" ref="D14:L14" si="2">IF(D13&lt;D4,D4,D13)</f>
        <v>0.3</v>
      </c>
      <c r="E14" s="10">
        <f t="shared" si="2"/>
        <v>0.25</v>
      </c>
      <c r="F14" s="48" t="e">
        <f t="shared" si="2"/>
        <v>#DIV/0!</v>
      </c>
      <c r="G14" s="10" t="e">
        <f t="shared" si="2"/>
        <v>#DIV/0!</v>
      </c>
      <c r="H14" s="10" t="e">
        <f t="shared" si="2"/>
        <v>#DIV/0!</v>
      </c>
      <c r="I14" s="10" t="e">
        <f t="shared" si="2"/>
        <v>#DIV/0!</v>
      </c>
      <c r="J14" s="10" t="e">
        <f t="shared" si="2"/>
        <v>#DIV/0!</v>
      </c>
      <c r="K14" s="10" t="e">
        <f t="shared" si="2"/>
        <v>#DIV/0!</v>
      </c>
      <c r="L14" s="10" t="e">
        <f t="shared" si="2"/>
        <v>#DIV/0!</v>
      </c>
    </row>
    <row r="15" spans="1:12" ht="14.25">
      <c r="A15" s="26" t="s">
        <v>14</v>
      </c>
      <c r="B15" s="26" t="s">
        <v>25</v>
      </c>
      <c r="C15" s="26" t="s">
        <v>161</v>
      </c>
      <c r="D15" s="26">
        <f t="shared" ref="D15:L15" si="3">D2*D6</f>
        <v>11000</v>
      </c>
      <c r="E15" s="26">
        <f t="shared" si="3"/>
        <v>10000</v>
      </c>
      <c r="F15" s="49">
        <f t="shared" si="3"/>
        <v>0</v>
      </c>
      <c r="G15" s="26">
        <f t="shared" si="3"/>
        <v>0</v>
      </c>
      <c r="H15" s="26">
        <f t="shared" si="3"/>
        <v>0</v>
      </c>
      <c r="I15" s="26">
        <v>20000</v>
      </c>
      <c r="J15" s="26">
        <f t="shared" si="3"/>
        <v>0</v>
      </c>
      <c r="K15" s="26">
        <f t="shared" si="3"/>
        <v>0</v>
      </c>
      <c r="L15" s="26">
        <f t="shared" si="3"/>
        <v>0</v>
      </c>
    </row>
    <row r="16" spans="1:12" ht="14.25">
      <c r="A16" s="26" t="s">
        <v>14</v>
      </c>
      <c r="B16" s="26" t="s">
        <v>26</v>
      </c>
      <c r="C16" s="26" t="s">
        <v>162</v>
      </c>
      <c r="D16" s="26">
        <f t="shared" ref="D16:L16" si="4">D2*D7</f>
        <v>10000</v>
      </c>
      <c r="E16" s="26">
        <f t="shared" si="4"/>
        <v>8000</v>
      </c>
      <c r="F16" s="49">
        <f t="shared" si="4"/>
        <v>0</v>
      </c>
      <c r="G16" s="26">
        <f t="shared" si="4"/>
        <v>0</v>
      </c>
      <c r="H16" s="26">
        <f t="shared" si="4"/>
        <v>0</v>
      </c>
      <c r="I16" s="26">
        <v>10000</v>
      </c>
      <c r="J16" s="26">
        <f t="shared" si="4"/>
        <v>0</v>
      </c>
      <c r="K16" s="26">
        <f t="shared" si="4"/>
        <v>0</v>
      </c>
      <c r="L16" s="26">
        <f t="shared" si="4"/>
        <v>0</v>
      </c>
    </row>
    <row r="17" spans="1:12" ht="14.25">
      <c r="A17" s="35" t="s">
        <v>14</v>
      </c>
      <c r="B17" s="35" t="s">
        <v>27</v>
      </c>
      <c r="C17" s="35" t="s">
        <v>163</v>
      </c>
      <c r="D17" s="35">
        <f t="shared" ref="D17:L17" si="5">D12*D16</f>
        <v>6600</v>
      </c>
      <c r="E17" s="35">
        <f t="shared" si="5"/>
        <v>6000</v>
      </c>
      <c r="F17" s="50" t="e">
        <f t="shared" si="5"/>
        <v>#DIV/0!</v>
      </c>
      <c r="G17" s="35" t="e">
        <f t="shared" si="5"/>
        <v>#DIV/0!</v>
      </c>
      <c r="H17" s="35" t="e">
        <f t="shared" si="5"/>
        <v>#DIV/0!</v>
      </c>
      <c r="I17" s="35" t="e">
        <f t="shared" si="5"/>
        <v>#DIV/0!</v>
      </c>
      <c r="J17" s="35" t="e">
        <f t="shared" si="5"/>
        <v>#DIV/0!</v>
      </c>
      <c r="K17" s="35" t="e">
        <f t="shared" si="5"/>
        <v>#DIV/0!</v>
      </c>
      <c r="L17" s="35" t="e">
        <f t="shared" si="5"/>
        <v>#DIV/0!</v>
      </c>
    </row>
    <row r="18" spans="1:12" ht="14.25">
      <c r="A18" s="45" t="s">
        <v>15</v>
      </c>
      <c r="B18" s="45"/>
      <c r="C18" s="45"/>
      <c r="D18" s="45"/>
      <c r="E18" s="45"/>
      <c r="F18" s="47"/>
      <c r="G18" s="45"/>
      <c r="H18" s="45"/>
      <c r="I18" s="45"/>
      <c r="J18" s="45"/>
      <c r="K18" s="45"/>
      <c r="L18" s="45"/>
    </row>
    <row r="19" spans="1:12">
      <c r="A19" s="2" t="s">
        <v>15</v>
      </c>
      <c r="B19" s="2" t="s">
        <v>28</v>
      </c>
      <c r="C19" s="2" t="s">
        <v>164</v>
      </c>
      <c r="D19" s="2">
        <f t="shared" ref="D19:L19" si="6">D15-D16</f>
        <v>1000</v>
      </c>
      <c r="E19" s="2">
        <f t="shared" si="6"/>
        <v>2000</v>
      </c>
      <c r="F19" s="38">
        <f t="shared" si="6"/>
        <v>0</v>
      </c>
      <c r="G19" s="2">
        <f t="shared" si="6"/>
        <v>0</v>
      </c>
      <c r="H19" s="2">
        <f t="shared" si="6"/>
        <v>0</v>
      </c>
      <c r="I19" s="2">
        <f t="shared" si="6"/>
        <v>10000</v>
      </c>
      <c r="J19" s="2">
        <f t="shared" si="6"/>
        <v>0</v>
      </c>
      <c r="K19" s="2">
        <f t="shared" si="6"/>
        <v>0</v>
      </c>
      <c r="L19" s="2">
        <f t="shared" si="6"/>
        <v>0</v>
      </c>
    </row>
    <row r="20" spans="1:12">
      <c r="A20" s="1" t="s">
        <v>15</v>
      </c>
      <c r="B20" s="1" t="s">
        <v>29</v>
      </c>
      <c r="C20" s="1" t="s">
        <v>165</v>
      </c>
      <c r="D20" s="1">
        <f t="shared" ref="D20:L20" si="7">D3*D19</f>
        <v>350</v>
      </c>
      <c r="E20" s="1">
        <f t="shared" si="7"/>
        <v>600</v>
      </c>
      <c r="F20" s="51">
        <f t="shared" si="7"/>
        <v>0</v>
      </c>
      <c r="G20" s="1">
        <f t="shared" si="7"/>
        <v>0</v>
      </c>
      <c r="H20" s="1">
        <f t="shared" si="7"/>
        <v>0</v>
      </c>
      <c r="I20" s="1">
        <f t="shared" si="7"/>
        <v>2500</v>
      </c>
      <c r="J20" s="1">
        <f t="shared" si="7"/>
        <v>0</v>
      </c>
      <c r="K20" s="1">
        <f t="shared" si="7"/>
        <v>0</v>
      </c>
      <c r="L20" s="1">
        <f t="shared" si="7"/>
        <v>0</v>
      </c>
    </row>
    <row r="21" spans="1:12" ht="14.25">
      <c r="A21" s="45" t="s">
        <v>16</v>
      </c>
      <c r="B21" s="45"/>
      <c r="C21" s="45"/>
      <c r="D21" s="45"/>
      <c r="E21" s="45"/>
      <c r="F21" s="47"/>
      <c r="G21" s="45"/>
      <c r="H21" s="45"/>
      <c r="I21" s="45"/>
      <c r="J21" s="45"/>
      <c r="K21" s="45"/>
      <c r="L21" s="45"/>
    </row>
    <row r="22" spans="1:12">
      <c r="A22" s="2" t="s">
        <v>16</v>
      </c>
      <c r="B22" s="2" t="s">
        <v>30</v>
      </c>
      <c r="C22" s="2" t="s">
        <v>166</v>
      </c>
      <c r="D22" s="2">
        <f t="shared" ref="D22:L22" si="8">D14*D16</f>
        <v>3000</v>
      </c>
      <c r="E22" s="2">
        <f t="shared" si="8"/>
        <v>2000</v>
      </c>
      <c r="F22" s="38" t="e">
        <f t="shared" si="8"/>
        <v>#DIV/0!</v>
      </c>
      <c r="G22" s="2" t="e">
        <f t="shared" si="8"/>
        <v>#DIV/0!</v>
      </c>
      <c r="H22" s="2" t="e">
        <f t="shared" si="8"/>
        <v>#DIV/0!</v>
      </c>
      <c r="I22" s="2" t="e">
        <f t="shared" si="8"/>
        <v>#DIV/0!</v>
      </c>
      <c r="J22" s="2" t="e">
        <f t="shared" si="8"/>
        <v>#DIV/0!</v>
      </c>
      <c r="K22" s="2" t="e">
        <f t="shared" si="8"/>
        <v>#DIV/0!</v>
      </c>
      <c r="L22" s="2" t="e">
        <f t="shared" si="8"/>
        <v>#DIV/0!</v>
      </c>
    </row>
    <row r="23" spans="1:12">
      <c r="A23" s="2" t="s">
        <v>16</v>
      </c>
      <c r="B23" s="2" t="s">
        <v>31</v>
      </c>
      <c r="C23" s="2" t="s">
        <v>167</v>
      </c>
      <c r="D23" s="2">
        <f t="shared" ref="D23:L23" si="9">D9*D16</f>
        <v>600</v>
      </c>
      <c r="E23" s="2">
        <f t="shared" si="9"/>
        <v>400</v>
      </c>
      <c r="F23" s="38">
        <f t="shared" si="9"/>
        <v>0</v>
      </c>
      <c r="G23" s="2">
        <f t="shared" si="9"/>
        <v>0</v>
      </c>
      <c r="H23" s="2">
        <f t="shared" si="9"/>
        <v>0</v>
      </c>
      <c r="I23" s="2">
        <f t="shared" si="9"/>
        <v>0</v>
      </c>
      <c r="J23" s="2">
        <f t="shared" si="9"/>
        <v>0</v>
      </c>
      <c r="K23" s="2">
        <f t="shared" si="9"/>
        <v>0</v>
      </c>
      <c r="L23" s="2">
        <f t="shared" si="9"/>
        <v>0</v>
      </c>
    </row>
    <row r="24" spans="1:12">
      <c r="A24" s="1" t="s">
        <v>16</v>
      </c>
      <c r="B24" s="1" t="s">
        <v>17</v>
      </c>
      <c r="C24" s="1" t="s">
        <v>168</v>
      </c>
      <c r="D24" s="11">
        <f t="shared" ref="D24:L24" si="10">(D16-D22-D23-D17)/D16</f>
        <v>-0.02</v>
      </c>
      <c r="E24" s="11">
        <f t="shared" si="10"/>
        <v>-0.05</v>
      </c>
      <c r="F24" s="52" t="e">
        <f t="shared" si="10"/>
        <v>#DIV/0!</v>
      </c>
      <c r="G24" s="11" t="e">
        <f t="shared" si="10"/>
        <v>#DIV/0!</v>
      </c>
      <c r="H24" s="11" t="e">
        <f t="shared" si="10"/>
        <v>#DIV/0!</v>
      </c>
      <c r="I24" s="11" t="e">
        <f t="shared" si="10"/>
        <v>#DIV/0!</v>
      </c>
      <c r="J24" s="11" t="e">
        <f t="shared" si="10"/>
        <v>#DIV/0!</v>
      </c>
      <c r="K24" s="11" t="e">
        <f t="shared" si="10"/>
        <v>#DIV/0!</v>
      </c>
      <c r="L24" s="11" t="e">
        <f t="shared" si="10"/>
        <v>#DIV/0!</v>
      </c>
    </row>
    <row r="25" spans="1:12">
      <c r="F25" s="38"/>
    </row>
    <row r="26" spans="1:12">
      <c r="F26" s="38"/>
    </row>
    <row r="27" spans="1:12">
      <c r="F27" s="38"/>
    </row>
    <row r="28" spans="1:12">
      <c r="F28" s="38"/>
    </row>
    <row r="29" spans="1:12">
      <c r="F29" s="38"/>
    </row>
    <row r="30" spans="1:12">
      <c r="F30" s="38"/>
    </row>
    <row r="31" spans="1:12">
      <c r="F31" s="38"/>
    </row>
    <row r="32" spans="1:12">
      <c r="F32" s="38"/>
    </row>
    <row r="33" spans="6:6">
      <c r="F33" s="38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DD41-6D11-484D-B783-F9CED8F689FE}">
  <dimension ref="A1:J23"/>
  <sheetViews>
    <sheetView workbookViewId="0">
      <selection activeCell="E2" sqref="E2"/>
    </sheetView>
  </sheetViews>
  <sheetFormatPr defaultRowHeight="14.25"/>
  <cols>
    <col min="1" max="1" width="18.875" bestFit="1" customWidth="1"/>
  </cols>
  <sheetData>
    <row r="1" spans="1:10" ht="15">
      <c r="A1" s="17" t="s">
        <v>12</v>
      </c>
      <c r="B1" s="17" t="s">
        <v>107</v>
      </c>
      <c r="C1" s="17" t="s">
        <v>108</v>
      </c>
      <c r="D1" s="36" t="s">
        <v>109</v>
      </c>
      <c r="E1" s="17" t="s">
        <v>110</v>
      </c>
      <c r="F1" s="17" t="s">
        <v>111</v>
      </c>
      <c r="G1" s="17" t="s">
        <v>112</v>
      </c>
      <c r="H1" s="2"/>
      <c r="I1" s="2"/>
      <c r="J1" s="2"/>
    </row>
    <row r="2" spans="1:10" ht="25.5">
      <c r="A2" s="22" t="s">
        <v>130</v>
      </c>
      <c r="B2" s="2">
        <v>25</v>
      </c>
      <c r="C2" s="2">
        <v>100</v>
      </c>
      <c r="D2" s="38"/>
      <c r="E2" s="2"/>
      <c r="F2" s="2"/>
      <c r="G2" s="2"/>
      <c r="H2" s="2"/>
      <c r="I2" s="2"/>
      <c r="J2" s="2"/>
    </row>
    <row r="3" spans="1:10" ht="15">
      <c r="A3" s="2" t="s">
        <v>100</v>
      </c>
      <c r="B3" s="2">
        <v>25</v>
      </c>
      <c r="C3" s="2">
        <v>25</v>
      </c>
      <c r="D3" s="38"/>
      <c r="E3" s="2"/>
      <c r="F3" s="2"/>
      <c r="G3" s="2"/>
      <c r="H3" s="2"/>
      <c r="I3" s="2"/>
      <c r="J3" s="2"/>
    </row>
    <row r="4" spans="1:10" ht="15">
      <c r="A4" s="2" t="s">
        <v>97</v>
      </c>
      <c r="B4" s="2">
        <f t="shared" ref="B4:D4" si="0">B2-B3</f>
        <v>0</v>
      </c>
      <c r="C4" s="2">
        <f t="shared" si="0"/>
        <v>75</v>
      </c>
      <c r="D4" s="38">
        <f t="shared" si="0"/>
        <v>0</v>
      </c>
      <c r="E4" s="2">
        <f t="shared" ref="E4:G4" si="1">E2-E3</f>
        <v>0</v>
      </c>
      <c r="F4" s="2">
        <f t="shared" si="1"/>
        <v>0</v>
      </c>
      <c r="G4" s="2">
        <f t="shared" si="1"/>
        <v>0</v>
      </c>
      <c r="H4" s="2"/>
      <c r="I4" s="2"/>
      <c r="J4" s="2"/>
    </row>
    <row r="5" spans="1:10" ht="15">
      <c r="A5" s="2" t="s">
        <v>98</v>
      </c>
      <c r="B5" s="2">
        <v>0.4</v>
      </c>
      <c r="C5" s="2">
        <v>1</v>
      </c>
      <c r="D5" s="38"/>
      <c r="E5" s="2"/>
      <c r="F5" s="2"/>
      <c r="G5" s="2"/>
      <c r="H5" s="2"/>
      <c r="I5" s="2"/>
      <c r="J5" s="2"/>
    </row>
    <row r="6" spans="1:10" ht="15">
      <c r="A6" s="2" t="s">
        <v>99</v>
      </c>
      <c r="B6" s="2">
        <v>8</v>
      </c>
      <c r="C6" s="2">
        <v>10</v>
      </c>
      <c r="D6" s="38"/>
      <c r="E6" s="2"/>
      <c r="F6" s="2"/>
      <c r="G6" s="2"/>
      <c r="H6" s="2"/>
      <c r="I6" s="2"/>
      <c r="J6" s="2"/>
    </row>
    <row r="7" spans="1:10" ht="15">
      <c r="A7" s="21" t="s">
        <v>105</v>
      </c>
      <c r="B7" s="21"/>
      <c r="C7" s="21"/>
      <c r="D7" s="53"/>
      <c r="E7" s="21"/>
      <c r="F7" s="21"/>
      <c r="G7" s="21"/>
      <c r="H7" s="2"/>
      <c r="I7" s="2"/>
      <c r="J7" s="2"/>
    </row>
    <row r="8" spans="1:10" ht="15">
      <c r="A8" s="2" t="s">
        <v>101</v>
      </c>
      <c r="B8" s="8">
        <f t="shared" ref="B8:D8" si="2">B3/B$2</f>
        <v>1</v>
      </c>
      <c r="C8" s="8">
        <f t="shared" si="2"/>
        <v>0.25</v>
      </c>
      <c r="D8" s="37" t="e">
        <f t="shared" si="2"/>
        <v>#DIV/0!</v>
      </c>
      <c r="E8" s="8" t="e">
        <f t="shared" ref="E8:G8" si="3">E3/E$2</f>
        <v>#DIV/0!</v>
      </c>
      <c r="F8" s="8" t="e">
        <f t="shared" si="3"/>
        <v>#DIV/0!</v>
      </c>
      <c r="G8" s="8" t="e">
        <f t="shared" si="3"/>
        <v>#DIV/0!</v>
      </c>
      <c r="H8" s="2"/>
      <c r="I8" s="2"/>
      <c r="J8" s="2"/>
    </row>
    <row r="9" spans="1:10" ht="15">
      <c r="A9" s="2" t="s">
        <v>95</v>
      </c>
      <c r="B9" s="2">
        <f t="shared" ref="B9:D10" si="4">B5*B$8</f>
        <v>0.4</v>
      </c>
      <c r="C9" s="2">
        <f t="shared" si="4"/>
        <v>0.25</v>
      </c>
      <c r="D9" s="38" t="e">
        <f t="shared" si="4"/>
        <v>#DIV/0!</v>
      </c>
      <c r="E9" s="2" t="e">
        <f t="shared" ref="E9:G9" si="5">E5*E$8</f>
        <v>#DIV/0!</v>
      </c>
      <c r="F9" s="2" t="e">
        <f t="shared" si="5"/>
        <v>#DIV/0!</v>
      </c>
      <c r="G9" s="2" t="e">
        <f t="shared" si="5"/>
        <v>#DIV/0!</v>
      </c>
      <c r="H9" s="2"/>
      <c r="I9" s="2"/>
      <c r="J9" s="2"/>
    </row>
    <row r="10" spans="1:10" ht="15">
      <c r="A10" s="2" t="s">
        <v>96</v>
      </c>
      <c r="B10" s="2">
        <f t="shared" si="4"/>
        <v>8</v>
      </c>
      <c r="C10" s="2">
        <f t="shared" si="4"/>
        <v>2.5</v>
      </c>
      <c r="D10" s="38" t="e">
        <f t="shared" si="4"/>
        <v>#DIV/0!</v>
      </c>
      <c r="E10" s="2" t="e">
        <f t="shared" ref="E10:G10" si="6">E6*E$8</f>
        <v>#DIV/0!</v>
      </c>
      <c r="F10" s="2" t="e">
        <f t="shared" si="6"/>
        <v>#DIV/0!</v>
      </c>
      <c r="G10" s="2" t="e">
        <f t="shared" si="6"/>
        <v>#DIV/0!</v>
      </c>
      <c r="H10" s="2"/>
      <c r="I10" s="2"/>
      <c r="J10" s="2"/>
    </row>
    <row r="11" spans="1:10" ht="15">
      <c r="A11" s="21" t="s">
        <v>106</v>
      </c>
      <c r="B11" s="21"/>
      <c r="C11" s="21"/>
      <c r="D11" s="53"/>
      <c r="E11" s="21"/>
      <c r="F11" s="21"/>
      <c r="G11" s="21"/>
      <c r="H11" s="2"/>
      <c r="I11" s="2"/>
      <c r="J11" s="2"/>
    </row>
    <row r="12" spans="1:10" ht="15">
      <c r="A12" s="2" t="s">
        <v>102</v>
      </c>
      <c r="B12" s="8">
        <f t="shared" ref="B12:D12" si="7">B4/B$2</f>
        <v>0</v>
      </c>
      <c r="C12" s="8">
        <f t="shared" si="7"/>
        <v>0.75</v>
      </c>
      <c r="D12" s="37" t="e">
        <f t="shared" si="7"/>
        <v>#DIV/0!</v>
      </c>
      <c r="E12" s="8" t="e">
        <f t="shared" ref="E12:G12" si="8">E4/E$2</f>
        <v>#DIV/0!</v>
      </c>
      <c r="F12" s="8" t="e">
        <f t="shared" si="8"/>
        <v>#DIV/0!</v>
      </c>
      <c r="G12" s="8" t="e">
        <f t="shared" si="8"/>
        <v>#DIV/0!</v>
      </c>
      <c r="H12" s="2"/>
      <c r="I12" s="2"/>
      <c r="J12" s="2"/>
    </row>
    <row r="13" spans="1:10" ht="15">
      <c r="A13" s="2" t="s">
        <v>103</v>
      </c>
      <c r="B13" s="2">
        <f t="shared" ref="B13:D14" si="9">B5*B$12</f>
        <v>0</v>
      </c>
      <c r="C13" s="2">
        <f t="shared" si="9"/>
        <v>0.75</v>
      </c>
      <c r="D13" s="38" t="e">
        <f t="shared" si="9"/>
        <v>#DIV/0!</v>
      </c>
      <c r="E13" s="2" t="e">
        <f t="shared" ref="E13:G13" si="10">E5*E$12</f>
        <v>#DIV/0!</v>
      </c>
      <c r="F13" s="2" t="e">
        <f t="shared" si="10"/>
        <v>#DIV/0!</v>
      </c>
      <c r="G13" s="2" t="e">
        <f t="shared" si="10"/>
        <v>#DIV/0!</v>
      </c>
      <c r="H13" s="2"/>
      <c r="I13" s="2"/>
      <c r="J13" s="2"/>
    </row>
    <row r="14" spans="1:10" ht="15">
      <c r="A14" s="2" t="s">
        <v>104</v>
      </c>
      <c r="B14" s="2">
        <f t="shared" si="9"/>
        <v>0</v>
      </c>
      <c r="C14" s="2">
        <f t="shared" si="9"/>
        <v>7.5</v>
      </c>
      <c r="D14" s="38" t="e">
        <f t="shared" si="9"/>
        <v>#DIV/0!</v>
      </c>
      <c r="E14" s="2" t="e">
        <f t="shared" ref="E14:G14" si="11">E6*E$12</f>
        <v>#DIV/0!</v>
      </c>
      <c r="F14" s="2" t="e">
        <f t="shared" si="11"/>
        <v>#DIV/0!</v>
      </c>
      <c r="G14" s="2" t="e">
        <f t="shared" si="11"/>
        <v>#DIV/0!</v>
      </c>
      <c r="H14" s="2"/>
      <c r="I14" s="2"/>
      <c r="J14" s="2"/>
    </row>
    <row r="15" spans="1:10" ht="15">
      <c r="A15" s="2"/>
      <c r="B15" s="2"/>
      <c r="C15" s="2"/>
      <c r="D15" s="38"/>
      <c r="E15" s="2"/>
      <c r="F15" s="2"/>
      <c r="G15" s="2"/>
      <c r="H15" s="2"/>
      <c r="I15" s="2"/>
      <c r="J15" s="2"/>
    </row>
    <row r="16" spans="1:10" ht="15">
      <c r="A16" s="2"/>
      <c r="B16" s="2"/>
      <c r="C16" s="2"/>
      <c r="D16" s="38"/>
      <c r="E16" s="2"/>
      <c r="F16" s="2"/>
      <c r="G16" s="2"/>
      <c r="H16" s="2"/>
      <c r="I16" s="2"/>
      <c r="J16" s="2"/>
    </row>
    <row r="17" spans="1:10" ht="15">
      <c r="A17" s="2"/>
      <c r="B17" s="2"/>
      <c r="C17" s="2"/>
      <c r="D17" s="38"/>
      <c r="E17" s="2"/>
      <c r="F17" s="2"/>
      <c r="G17" s="2"/>
      <c r="H17" s="2"/>
      <c r="I17" s="2"/>
      <c r="J17" s="2"/>
    </row>
    <row r="18" spans="1:10" ht="15">
      <c r="A18" s="2"/>
      <c r="B18" s="2"/>
      <c r="C18" s="2"/>
      <c r="D18" s="38"/>
      <c r="E18" s="2"/>
      <c r="F18" s="2"/>
      <c r="G18" s="2"/>
      <c r="H18" s="2"/>
      <c r="I18" s="2"/>
      <c r="J18" s="2"/>
    </row>
    <row r="19" spans="1:10" ht="15">
      <c r="A19" s="2"/>
      <c r="B19" s="2"/>
      <c r="C19" s="2"/>
      <c r="D19" s="38"/>
      <c r="E19" s="2"/>
      <c r="F19" s="2"/>
      <c r="G19" s="2"/>
      <c r="H19" s="2"/>
      <c r="I19" s="2"/>
      <c r="J19" s="2"/>
    </row>
    <row r="20" spans="1:10" ht="15">
      <c r="A20" s="2"/>
      <c r="B20" s="2"/>
      <c r="C20" s="2"/>
      <c r="D20" s="38"/>
      <c r="E20" s="2"/>
      <c r="F20" s="2"/>
      <c r="G20" s="2"/>
      <c r="H20" s="2"/>
      <c r="I20" s="2"/>
      <c r="J20" s="2"/>
    </row>
    <row r="21" spans="1:10" ht="15">
      <c r="A21" s="2"/>
      <c r="B21" s="2"/>
      <c r="C21" s="2"/>
      <c r="D21" s="38"/>
      <c r="E21" s="2"/>
      <c r="F21" s="2"/>
      <c r="G21" s="2"/>
      <c r="H21" s="2"/>
      <c r="I21" s="2"/>
      <c r="J21" s="2"/>
    </row>
    <row r="22" spans="1:10" ht="15">
      <c r="A22" s="2"/>
      <c r="B22" s="2"/>
      <c r="C22" s="2"/>
      <c r="D22" s="38"/>
      <c r="E22" s="2"/>
      <c r="F22" s="2"/>
      <c r="G22" s="2"/>
      <c r="H22" s="2"/>
      <c r="I22" s="2"/>
      <c r="J22" s="2"/>
    </row>
    <row r="23" spans="1:10" ht="15">
      <c r="A23" s="2"/>
      <c r="B23" s="2"/>
      <c r="C23" s="2"/>
      <c r="D23" s="2"/>
      <c r="E23" s="2"/>
      <c r="F23" s="2"/>
      <c r="G23" s="2"/>
      <c r="H23" s="2"/>
      <c r="I23" s="2"/>
      <c r="J23" s="2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52E8-FC07-472C-9864-229F398F1CF5}">
  <dimension ref="A1:H27"/>
  <sheetViews>
    <sheetView workbookViewId="0">
      <selection activeCell="C14" sqref="C14"/>
    </sheetView>
  </sheetViews>
  <sheetFormatPr defaultRowHeight="15"/>
  <cols>
    <col min="1" max="1" width="21" style="14" bestFit="1" customWidth="1"/>
    <col min="2" max="2" width="7.5" style="14" customWidth="1"/>
    <col min="3" max="3" width="9" style="14"/>
    <col min="4" max="16384" width="9" style="13"/>
  </cols>
  <sheetData>
    <row r="1" spans="1:8">
      <c r="A1" s="7" t="s">
        <v>12</v>
      </c>
      <c r="B1" s="24" t="s">
        <v>149</v>
      </c>
      <c r="C1" s="62" t="s">
        <v>18</v>
      </c>
      <c r="D1" s="62" t="s">
        <v>19</v>
      </c>
      <c r="E1" s="62" t="s">
        <v>20</v>
      </c>
      <c r="F1" s="62" t="s">
        <v>21</v>
      </c>
      <c r="G1" s="62" t="s">
        <v>22</v>
      </c>
      <c r="H1" s="62" t="s">
        <v>209</v>
      </c>
    </row>
    <row r="2" spans="1:8">
      <c r="A2" s="14" t="s">
        <v>74</v>
      </c>
      <c r="C2" s="57">
        <v>40000</v>
      </c>
    </row>
    <row r="3" spans="1:8">
      <c r="A3" s="14" t="s">
        <v>75</v>
      </c>
      <c r="C3" s="58">
        <v>5.5E-2</v>
      </c>
    </row>
    <row r="4" spans="1:8">
      <c r="A4" s="14" t="s">
        <v>76</v>
      </c>
      <c r="C4" s="58">
        <v>5.0000000000000001E-3</v>
      </c>
    </row>
    <row r="5" spans="1:8">
      <c r="A5" s="14" t="s">
        <v>77</v>
      </c>
      <c r="C5" s="58">
        <v>0.03</v>
      </c>
    </row>
    <row r="6" spans="1:8">
      <c r="A6" s="14" t="s">
        <v>78</v>
      </c>
      <c r="C6" s="58">
        <v>0.05</v>
      </c>
    </row>
    <row r="7" spans="1:8">
      <c r="A7" s="14" t="s">
        <v>79</v>
      </c>
      <c r="C7" s="58">
        <v>0.01</v>
      </c>
    </row>
    <row r="8" spans="1:8">
      <c r="A8" s="14" t="s">
        <v>80</v>
      </c>
      <c r="C8" s="58">
        <v>0.05</v>
      </c>
    </row>
    <row r="9" spans="1:8">
      <c r="A9" s="14" t="s">
        <v>81</v>
      </c>
      <c r="C9" s="58">
        <v>0.01</v>
      </c>
    </row>
    <row r="10" spans="1:8">
      <c r="C10" s="57"/>
    </row>
    <row r="11" spans="1:8">
      <c r="A11" s="55" t="s">
        <v>208</v>
      </c>
      <c r="B11" s="55"/>
      <c r="C11" s="59"/>
      <c r="D11" s="56"/>
      <c r="E11" s="56"/>
      <c r="F11" s="56"/>
      <c r="G11" s="56"/>
      <c r="H11" s="56"/>
    </row>
    <row r="12" spans="1:8">
      <c r="A12" s="14" t="s">
        <v>355</v>
      </c>
      <c r="B12" s="14" t="s">
        <v>205</v>
      </c>
      <c r="C12" s="57">
        <f>C2*(C3+C4)</f>
        <v>2400</v>
      </c>
      <c r="D12" s="13">
        <f t="shared" ref="D12:H12" si="0">D2*(D3+D4)</f>
        <v>0</v>
      </c>
      <c r="E12" s="13">
        <f t="shared" si="0"/>
        <v>0</v>
      </c>
      <c r="F12" s="13">
        <f t="shared" si="0"/>
        <v>0</v>
      </c>
      <c r="G12" s="13">
        <f t="shared" si="0"/>
        <v>0</v>
      </c>
      <c r="H12" s="13">
        <f t="shared" si="0"/>
        <v>0</v>
      </c>
    </row>
    <row r="13" spans="1:8">
      <c r="A13" s="14" t="s">
        <v>356</v>
      </c>
      <c r="B13" s="14" t="s">
        <v>207</v>
      </c>
      <c r="C13" s="60">
        <f>SUM(C5:C9)</f>
        <v>0.15000000000000002</v>
      </c>
      <c r="D13" s="13">
        <f t="shared" ref="D13:H13" si="1">SUM(D5:D9)</f>
        <v>0</v>
      </c>
      <c r="E13" s="13">
        <f t="shared" si="1"/>
        <v>0</v>
      </c>
      <c r="F13" s="13">
        <f t="shared" si="1"/>
        <v>0</v>
      </c>
      <c r="G13" s="13">
        <f t="shared" si="1"/>
        <v>0</v>
      </c>
      <c r="H13" s="13">
        <f t="shared" si="1"/>
        <v>0</v>
      </c>
    </row>
    <row r="14" spans="1:8" ht="25.5">
      <c r="A14" s="54" t="s">
        <v>357</v>
      </c>
      <c r="B14" s="15" t="s">
        <v>206</v>
      </c>
      <c r="C14" s="61">
        <f>C12/(1-C13)</f>
        <v>2823.5294117647059</v>
      </c>
      <c r="D14" s="13">
        <f t="shared" ref="D14:H14" si="2">D12/(1-D13)</f>
        <v>0</v>
      </c>
      <c r="E14" s="13">
        <f t="shared" si="2"/>
        <v>0</v>
      </c>
      <c r="F14" s="13">
        <f t="shared" si="2"/>
        <v>0</v>
      </c>
      <c r="G14" s="13">
        <f t="shared" si="2"/>
        <v>0</v>
      </c>
      <c r="H14" s="13">
        <f t="shared" si="2"/>
        <v>0</v>
      </c>
    </row>
    <row r="15" spans="1:8">
      <c r="C15" s="57"/>
    </row>
    <row r="16" spans="1:8">
      <c r="C16" s="57"/>
    </row>
    <row r="17" spans="1:3">
      <c r="C17" s="57"/>
    </row>
    <row r="18" spans="1:3">
      <c r="C18" s="57"/>
    </row>
    <row r="19" spans="1:3">
      <c r="C19" s="57"/>
    </row>
    <row r="20" spans="1:3">
      <c r="C20" s="57"/>
    </row>
    <row r="21" spans="1:3">
      <c r="C21" s="57"/>
    </row>
    <row r="22" spans="1:3">
      <c r="C22" s="57"/>
    </row>
    <row r="25" spans="1:3">
      <c r="A25" s="14" t="s">
        <v>203</v>
      </c>
    </row>
    <row r="26" spans="1:3">
      <c r="A26" s="14" t="s">
        <v>204</v>
      </c>
    </row>
    <row r="27" spans="1:3">
      <c r="A27" s="15" t="s">
        <v>202</v>
      </c>
      <c r="B27" s="15"/>
      <c r="C27" s="15" t="e">
        <f>C25/C26</f>
        <v>#DIV/0!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2A53-D59E-447C-BBE3-1ABEE8761ED2}">
  <dimension ref="A1:G15"/>
  <sheetViews>
    <sheetView workbookViewId="0">
      <selection activeCell="G10" sqref="G10"/>
    </sheetView>
  </sheetViews>
  <sheetFormatPr defaultRowHeight="12.75"/>
  <cols>
    <col min="1" max="1" width="31.875" style="2" bestFit="1" customWidth="1"/>
    <col min="2" max="2" width="6.625" style="2" customWidth="1"/>
    <col min="3" max="16384" width="9" style="2"/>
  </cols>
  <sheetData>
    <row r="1" spans="1:7">
      <c r="A1" s="2" t="s">
        <v>12</v>
      </c>
      <c r="B1" s="2" t="s">
        <v>149</v>
      </c>
      <c r="C1" s="38" t="s">
        <v>18</v>
      </c>
      <c r="D1" s="2" t="s">
        <v>19</v>
      </c>
      <c r="E1" s="2" t="s">
        <v>20</v>
      </c>
      <c r="F1" s="2" t="s">
        <v>21</v>
      </c>
      <c r="G1" s="2" t="s">
        <v>22</v>
      </c>
    </row>
    <row r="2" spans="1:7">
      <c r="A2" s="2" t="s">
        <v>120</v>
      </c>
      <c r="C2" s="38">
        <v>3000</v>
      </c>
    </row>
    <row r="3" spans="1:7">
      <c r="A3" s="2" t="s">
        <v>99</v>
      </c>
      <c r="C3" s="38">
        <v>1800</v>
      </c>
    </row>
    <row r="4" spans="1:7">
      <c r="A4" s="1" t="s">
        <v>219</v>
      </c>
      <c r="B4" s="2" t="s">
        <v>360</v>
      </c>
      <c r="C4" s="37">
        <f>C3/C2</f>
        <v>0.6</v>
      </c>
      <c r="D4" s="2" t="e">
        <f t="shared" ref="D4:G4" si="0">D3/D2</f>
        <v>#DIV/0!</v>
      </c>
      <c r="E4" s="2" t="e">
        <f t="shared" si="0"/>
        <v>#DIV/0!</v>
      </c>
      <c r="F4" s="2" t="e">
        <f t="shared" si="0"/>
        <v>#DIV/0!</v>
      </c>
      <c r="G4" s="2" t="e">
        <f t="shared" si="0"/>
        <v>#DIV/0!</v>
      </c>
    </row>
    <row r="5" spans="1:7">
      <c r="A5" s="2" t="s">
        <v>218</v>
      </c>
      <c r="C5" s="38"/>
    </row>
    <row r="6" spans="1:7">
      <c r="A6" s="1" t="s">
        <v>220</v>
      </c>
      <c r="B6" s="1" t="s">
        <v>361</v>
      </c>
      <c r="C6" s="51">
        <f>C4*C5</f>
        <v>0</v>
      </c>
      <c r="D6" s="1" t="e">
        <f t="shared" ref="D6:G6" si="1">D4*D5</f>
        <v>#DIV/0!</v>
      </c>
      <c r="E6" s="1" t="e">
        <f t="shared" si="1"/>
        <v>#DIV/0!</v>
      </c>
      <c r="F6" s="1" t="e">
        <f t="shared" si="1"/>
        <v>#DIV/0!</v>
      </c>
      <c r="G6" s="2" t="e">
        <f t="shared" si="1"/>
        <v>#DIV/0!</v>
      </c>
    </row>
    <row r="7" spans="1:7">
      <c r="C7" s="38"/>
    </row>
    <row r="8" spans="1:7">
      <c r="C8" s="38"/>
    </row>
    <row r="9" spans="1:7">
      <c r="C9" s="38"/>
    </row>
    <row r="10" spans="1:7">
      <c r="C10" s="38"/>
    </row>
    <row r="11" spans="1:7">
      <c r="C11" s="38"/>
    </row>
    <row r="12" spans="1:7">
      <c r="C12" s="38"/>
    </row>
    <row r="13" spans="1:7">
      <c r="C13" s="38"/>
    </row>
    <row r="14" spans="1:7">
      <c r="C14" s="38"/>
    </row>
    <row r="15" spans="1:7">
      <c r="C15" s="38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53CD4-B2F3-4E93-9AC6-13C1346FAFBC}">
  <dimension ref="A1:F11"/>
  <sheetViews>
    <sheetView zoomScale="175" zoomScaleNormal="175" workbookViewId="0">
      <selection activeCell="C7" sqref="C7"/>
    </sheetView>
  </sheetViews>
  <sheetFormatPr defaultRowHeight="14.25"/>
  <cols>
    <col min="1" max="1" width="13.875" bestFit="1" customWidth="1"/>
    <col min="2" max="2" width="5.5" customWidth="1"/>
    <col min="3" max="6" width="8.875" bestFit="1" customWidth="1"/>
  </cols>
  <sheetData>
    <row r="1" spans="1:6" ht="15">
      <c r="A1" s="16" t="s">
        <v>12</v>
      </c>
      <c r="B1" s="24" t="s">
        <v>149</v>
      </c>
      <c r="C1" s="16" t="s">
        <v>18</v>
      </c>
      <c r="D1" s="16" t="s">
        <v>19</v>
      </c>
      <c r="E1" s="16" t="s">
        <v>19</v>
      </c>
      <c r="F1" s="16" t="s">
        <v>19</v>
      </c>
    </row>
    <row r="2" spans="1:6" ht="15">
      <c r="A2" s="14" t="s">
        <v>90</v>
      </c>
      <c r="B2" s="14" t="s">
        <v>67</v>
      </c>
      <c r="C2" s="14">
        <v>5000</v>
      </c>
    </row>
    <row r="3" spans="1:6" ht="15">
      <c r="A3" s="14" t="s">
        <v>92</v>
      </c>
      <c r="B3" s="14" t="s">
        <v>67</v>
      </c>
      <c r="C3" s="18">
        <v>0.2</v>
      </c>
    </row>
    <row r="4" spans="1:6" ht="15">
      <c r="A4" s="14" t="s">
        <v>91</v>
      </c>
      <c r="B4" s="14" t="s">
        <v>67</v>
      </c>
      <c r="C4" s="14">
        <v>500</v>
      </c>
    </row>
    <row r="5" spans="1:6" ht="15">
      <c r="A5" s="90" t="s">
        <v>93</v>
      </c>
      <c r="B5" s="90"/>
      <c r="C5" s="90"/>
      <c r="D5" s="19"/>
      <c r="E5" s="19"/>
      <c r="F5" s="19"/>
    </row>
    <row r="6" spans="1:6" ht="15">
      <c r="A6" s="14" t="s">
        <v>90</v>
      </c>
      <c r="B6" s="14" t="s">
        <v>278</v>
      </c>
      <c r="C6" s="14">
        <f>C2*(1-C3)</f>
        <v>4000</v>
      </c>
      <c r="D6" s="14">
        <f>D2*(1-D3)</f>
        <v>0</v>
      </c>
      <c r="E6" s="14">
        <f>E2*(1-E3)</f>
        <v>0</v>
      </c>
      <c r="F6" s="14">
        <f>F2*(1-F3)</f>
        <v>0</v>
      </c>
    </row>
    <row r="7" spans="1:6" ht="15">
      <c r="A7" s="15" t="s">
        <v>93</v>
      </c>
      <c r="B7" s="15" t="s">
        <v>276</v>
      </c>
      <c r="C7" s="15">
        <f>C6/C4</f>
        <v>8</v>
      </c>
      <c r="D7" s="15" t="e">
        <f>D6/D4</f>
        <v>#DIV/0!</v>
      </c>
      <c r="E7" s="15" t="e">
        <f>E6/E4</f>
        <v>#DIV/0!</v>
      </c>
      <c r="F7" s="15" t="e">
        <f>F6/F4</f>
        <v>#DIV/0!</v>
      </c>
    </row>
    <row r="9" spans="1:6" ht="15">
      <c r="A9" s="90" t="s">
        <v>94</v>
      </c>
      <c r="B9" s="90"/>
      <c r="C9" s="90"/>
      <c r="D9" s="19"/>
      <c r="E9" s="19"/>
      <c r="F9" s="19"/>
    </row>
    <row r="10" spans="1:6" ht="15">
      <c r="A10" s="14" t="s">
        <v>90</v>
      </c>
      <c r="B10" s="14" t="s">
        <v>278</v>
      </c>
      <c r="C10">
        <f>C2*(1-C3)</f>
        <v>4000</v>
      </c>
      <c r="D10">
        <f t="shared" ref="D10:F10" si="0">D2*(1-D3)</f>
        <v>0</v>
      </c>
      <c r="E10">
        <f t="shared" si="0"/>
        <v>0</v>
      </c>
      <c r="F10">
        <f t="shared" si="0"/>
        <v>0</v>
      </c>
    </row>
    <row r="11" spans="1:6" ht="15">
      <c r="A11" s="64" t="s">
        <v>94</v>
      </c>
      <c r="B11" s="64" t="s">
        <v>277</v>
      </c>
      <c r="C11" s="65">
        <f>C4/C10</f>
        <v>0.125</v>
      </c>
      <c r="D11" s="65" t="e">
        <f t="shared" ref="D11:F11" si="1">D4/D10</f>
        <v>#DIV/0!</v>
      </c>
      <c r="E11" s="65" t="e">
        <f t="shared" si="1"/>
        <v>#DIV/0!</v>
      </c>
      <c r="F11" s="65" t="e">
        <f t="shared" si="1"/>
        <v>#DIV/0!</v>
      </c>
    </row>
  </sheetData>
  <mergeCells count="2">
    <mergeCell ref="A5:C5"/>
    <mergeCell ref="A9:C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33E5-486B-4A5C-AB36-8BD5CC9C38EE}">
  <dimension ref="A1:F17"/>
  <sheetViews>
    <sheetView workbookViewId="0">
      <selection activeCell="I17" sqref="I17"/>
    </sheetView>
  </sheetViews>
  <sheetFormatPr defaultRowHeight="12.75"/>
  <cols>
    <col min="1" max="1" width="5.25" style="2" bestFit="1" customWidth="1"/>
    <col min="2" max="2" width="3.875" style="2" bestFit="1" customWidth="1"/>
    <col min="3" max="3" width="13" style="2" bestFit="1" customWidth="1"/>
    <col min="4" max="4" width="9.625" style="2" bestFit="1" customWidth="1"/>
    <col min="5" max="5" width="13" style="2" bestFit="1" customWidth="1"/>
    <col min="6" max="6" width="9.625" style="2" bestFit="1" customWidth="1"/>
    <col min="7" max="16384" width="9" style="2"/>
  </cols>
  <sheetData>
    <row r="1" spans="1:6">
      <c r="B1" s="2" t="s">
        <v>99</v>
      </c>
      <c r="C1" s="2" t="s">
        <v>249</v>
      </c>
      <c r="D1" s="2" t="s">
        <v>248</v>
      </c>
      <c r="E1" s="2" t="s">
        <v>250</v>
      </c>
      <c r="F1" s="2" t="s">
        <v>251</v>
      </c>
    </row>
    <row r="2" spans="1:6">
      <c r="C2" s="2">
        <v>1</v>
      </c>
      <c r="D2" s="2">
        <v>4</v>
      </c>
      <c r="E2" s="2">
        <v>6</v>
      </c>
      <c r="F2" s="2">
        <v>0</v>
      </c>
    </row>
    <row r="3" spans="1:6">
      <c r="A3" s="2" t="s">
        <v>252</v>
      </c>
      <c r="B3" s="2">
        <v>5</v>
      </c>
      <c r="C3" s="2">
        <f>C2</f>
        <v>1</v>
      </c>
      <c r="D3" s="2">
        <v>4</v>
      </c>
      <c r="E3" s="63">
        <f>B3-C3</f>
        <v>4</v>
      </c>
      <c r="F3" s="2">
        <v>0</v>
      </c>
    </row>
    <row r="4" spans="1:6">
      <c r="A4" s="2" t="s">
        <v>253</v>
      </c>
      <c r="B4" s="2">
        <v>3</v>
      </c>
      <c r="C4" s="2">
        <f>C2</f>
        <v>1</v>
      </c>
      <c r="D4" s="2">
        <v>4</v>
      </c>
      <c r="E4" s="63">
        <f>B4-C4</f>
        <v>2</v>
      </c>
      <c r="F4" s="2">
        <v>0</v>
      </c>
    </row>
    <row r="5" spans="1:6">
      <c r="A5" s="2" t="s">
        <v>254</v>
      </c>
      <c r="B5" s="2">
        <v>2</v>
      </c>
      <c r="C5" s="63">
        <v>1</v>
      </c>
      <c r="D5" s="2">
        <v>4</v>
      </c>
      <c r="E5" s="2">
        <v>0</v>
      </c>
      <c r="F5" s="63">
        <v>1</v>
      </c>
    </row>
    <row r="6" spans="1:6">
      <c r="C6" s="2" t="s">
        <v>249</v>
      </c>
      <c r="D6" s="2" t="s">
        <v>248</v>
      </c>
      <c r="E6" s="2" t="s">
        <v>250</v>
      </c>
      <c r="F6" s="2" t="s">
        <v>251</v>
      </c>
    </row>
    <row r="7" spans="1:6">
      <c r="C7" s="2">
        <v>1</v>
      </c>
      <c r="D7" s="2">
        <v>4</v>
      </c>
      <c r="E7" s="2">
        <v>6</v>
      </c>
      <c r="F7" s="2">
        <v>0</v>
      </c>
    </row>
    <row r="8" spans="1:6">
      <c r="A8" s="2" t="s">
        <v>252</v>
      </c>
      <c r="B8" s="2">
        <v>5</v>
      </c>
      <c r="C8" s="2">
        <v>1</v>
      </c>
      <c r="D8" s="2">
        <v>4</v>
      </c>
      <c r="E8" s="63">
        <v>4</v>
      </c>
      <c r="F8" s="2">
        <v>0</v>
      </c>
    </row>
    <row r="9" spans="1:6">
      <c r="A9" s="2" t="s">
        <v>253</v>
      </c>
      <c r="B9" s="2">
        <v>3</v>
      </c>
      <c r="C9" s="2">
        <v>1</v>
      </c>
      <c r="D9" s="2">
        <v>4</v>
      </c>
      <c r="E9" s="63">
        <v>2</v>
      </c>
      <c r="F9" s="2">
        <v>0</v>
      </c>
    </row>
    <row r="10" spans="1:6">
      <c r="A10" s="2" t="s">
        <v>254</v>
      </c>
      <c r="B10" s="2">
        <v>11</v>
      </c>
      <c r="C10" s="63">
        <v>1</v>
      </c>
      <c r="D10" s="2">
        <v>4</v>
      </c>
      <c r="E10" s="2">
        <v>0</v>
      </c>
      <c r="F10" s="63">
        <v>10</v>
      </c>
    </row>
    <row r="13" spans="1:6">
      <c r="C13" s="2" t="s">
        <v>249</v>
      </c>
      <c r="D13" s="2" t="s">
        <v>248</v>
      </c>
      <c r="E13" s="2" t="s">
        <v>250</v>
      </c>
      <c r="F13" s="2" t="s">
        <v>251</v>
      </c>
    </row>
    <row r="15" spans="1:6">
      <c r="A15" s="2" t="s">
        <v>252</v>
      </c>
    </row>
    <row r="16" spans="1:6">
      <c r="A16" s="2" t="s">
        <v>253</v>
      </c>
    </row>
    <row r="17" spans="1:1">
      <c r="A17" s="2" t="s">
        <v>254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6309-F86B-4C6F-AA6C-F1C8D408DA1F}">
  <dimension ref="A1:G16"/>
  <sheetViews>
    <sheetView zoomScaleNormal="100" workbookViewId="0">
      <selection activeCell="C16" sqref="C16"/>
    </sheetView>
  </sheetViews>
  <sheetFormatPr defaultRowHeight="14.25"/>
  <cols>
    <col min="1" max="1" width="31.375" bestFit="1" customWidth="1"/>
    <col min="2" max="2" width="4.25" customWidth="1"/>
  </cols>
  <sheetData>
    <row r="1" spans="1:7" ht="15">
      <c r="A1" s="2"/>
      <c r="B1" s="2" t="s">
        <v>149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</row>
    <row r="2" spans="1:7" ht="15">
      <c r="A2" s="2" t="s">
        <v>285</v>
      </c>
      <c r="B2" s="2" t="s">
        <v>67</v>
      </c>
      <c r="C2" s="2">
        <v>500</v>
      </c>
      <c r="D2" s="2"/>
      <c r="E2" s="2"/>
      <c r="F2" s="2"/>
      <c r="G2" s="2"/>
    </row>
    <row r="3" spans="1:7" ht="15">
      <c r="A3" s="2" t="s">
        <v>286</v>
      </c>
      <c r="B3" s="2" t="s">
        <v>67</v>
      </c>
      <c r="C3" s="2">
        <v>50</v>
      </c>
      <c r="D3" s="2"/>
      <c r="E3" s="2"/>
      <c r="F3" s="2"/>
      <c r="G3" s="2"/>
    </row>
    <row r="4" spans="1:7" ht="15">
      <c r="A4" s="2" t="s">
        <v>284</v>
      </c>
      <c r="B4" s="2" t="s">
        <v>67</v>
      </c>
      <c r="C4" s="2">
        <v>150</v>
      </c>
      <c r="D4" s="2"/>
      <c r="E4" s="2"/>
      <c r="F4" s="2"/>
      <c r="G4" s="2"/>
    </row>
    <row r="5" spans="1:7" ht="15">
      <c r="A5" s="1" t="s">
        <v>283</v>
      </c>
      <c r="B5" s="1" t="s">
        <v>282</v>
      </c>
      <c r="C5" s="1">
        <f>C2+C3-C4</f>
        <v>400</v>
      </c>
      <c r="D5" s="1">
        <f t="shared" ref="D5:G5" si="0">D2+D3-D4</f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</row>
    <row r="6" spans="1:7" ht="15">
      <c r="A6" s="2"/>
      <c r="B6" s="2"/>
      <c r="C6" s="2"/>
    </row>
    <row r="7" spans="1:7" ht="15">
      <c r="A7" s="2"/>
      <c r="B7" s="2"/>
      <c r="C7" s="2"/>
      <c r="D7" s="2"/>
      <c r="E7" s="2"/>
      <c r="F7" s="2"/>
      <c r="G7" s="2"/>
    </row>
    <row r="8" spans="1:7" ht="15">
      <c r="A8" s="2"/>
      <c r="B8" s="2"/>
      <c r="C8" s="2"/>
      <c r="D8" s="2"/>
      <c r="E8" s="2"/>
      <c r="F8" s="2"/>
      <c r="G8" s="2"/>
    </row>
    <row r="9" spans="1:7" ht="15">
      <c r="A9" s="1" t="s">
        <v>288</v>
      </c>
      <c r="B9" s="2"/>
      <c r="C9" s="66">
        <v>100</v>
      </c>
      <c r="D9" s="66"/>
      <c r="E9" s="66"/>
      <c r="F9" s="66"/>
      <c r="G9" s="66"/>
    </row>
    <row r="10" spans="1:7" ht="15">
      <c r="A10" s="2" t="s">
        <v>289</v>
      </c>
      <c r="C10" s="68">
        <v>20</v>
      </c>
      <c r="D10" s="68"/>
      <c r="E10" s="68"/>
      <c r="F10" s="68"/>
      <c r="G10" s="68"/>
    </row>
    <row r="11" spans="1:7" ht="15">
      <c r="A11" s="2" t="s">
        <v>290</v>
      </c>
      <c r="B11" s="1"/>
      <c r="C11" s="68">
        <v>30</v>
      </c>
      <c r="D11" s="68"/>
      <c r="E11" s="68"/>
      <c r="F11" s="68"/>
      <c r="G11" s="68"/>
    </row>
    <row r="12" spans="1:7" ht="15">
      <c r="A12" s="1" t="s">
        <v>291</v>
      </c>
      <c r="C12" s="67">
        <f>C10+C11</f>
        <v>50</v>
      </c>
      <c r="D12" s="67">
        <f t="shared" ref="D12:G12" si="1">D10+D11</f>
        <v>0</v>
      </c>
      <c r="E12" s="67">
        <f t="shared" si="1"/>
        <v>0</v>
      </c>
      <c r="F12" s="67">
        <f t="shared" si="1"/>
        <v>0</v>
      </c>
      <c r="G12" s="67">
        <f t="shared" si="1"/>
        <v>0</v>
      </c>
    </row>
    <row r="13" spans="1:7" ht="15">
      <c r="A13" s="2" t="s">
        <v>292</v>
      </c>
      <c r="C13" s="68">
        <v>20</v>
      </c>
      <c r="D13" s="68"/>
      <c r="E13" s="68"/>
      <c r="F13" s="68"/>
      <c r="G13" s="68"/>
    </row>
    <row r="14" spans="1:7" ht="15">
      <c r="A14" s="2" t="s">
        <v>293</v>
      </c>
      <c r="C14" s="68">
        <v>70</v>
      </c>
      <c r="D14" s="68"/>
      <c r="E14" s="68"/>
      <c r="F14" s="68"/>
      <c r="G14" s="68"/>
    </row>
    <row r="15" spans="1:7" ht="15">
      <c r="A15" s="1" t="s">
        <v>294</v>
      </c>
      <c r="C15" s="67">
        <f>C13+C14</f>
        <v>90</v>
      </c>
      <c r="D15" s="67">
        <f t="shared" ref="D15:G15" si="2">D13+D14</f>
        <v>0</v>
      </c>
      <c r="E15" s="67">
        <f t="shared" si="2"/>
        <v>0</v>
      </c>
      <c r="F15" s="67">
        <f t="shared" si="2"/>
        <v>0</v>
      </c>
      <c r="G15" s="67">
        <f t="shared" si="2"/>
        <v>0</v>
      </c>
    </row>
    <row r="16" spans="1:7" ht="15">
      <c r="A16" s="1" t="s">
        <v>295</v>
      </c>
      <c r="B16" s="2" t="s">
        <v>287</v>
      </c>
      <c r="C16" s="67">
        <f>C9+C12-C15</f>
        <v>60</v>
      </c>
      <c r="D16" s="67">
        <f>D9+D12-D15</f>
        <v>0</v>
      </c>
      <c r="E16" s="67">
        <f>E9+E12-E15</f>
        <v>0</v>
      </c>
      <c r="F16" s="67">
        <f>F9+F12-F15</f>
        <v>0</v>
      </c>
      <c r="G16" s="67">
        <f>G9+G12-G15</f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对比</vt:lpstr>
      <vt:lpstr>QSR  profit-sharing ceding comm</vt:lpstr>
      <vt:lpstr>QSR evaluation</vt:lpstr>
      <vt:lpstr>SSR</vt:lpstr>
      <vt:lpstr>PPR</vt:lpstr>
      <vt:lpstr>CXOL</vt:lpstr>
      <vt:lpstr>CATXOL</vt:lpstr>
      <vt:lpstr>AXOL</vt:lpstr>
      <vt:lpstr>Annual Statement</vt:lpstr>
      <vt:lpstr>loss reserve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2020-07-17T21:22:13Z</dcterms:created>
  <dcterms:modified xsi:type="dcterms:W3CDTF">2020-07-28T00:49:31Z</dcterms:modified>
</cp:coreProperties>
</file>