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500" yWindow="340" windowWidth="38720" windowHeight="17460" tabRatio="500" firstSheet="2" activeTab="3"/>
  </bookViews>
  <sheets>
    <sheet name="Classes" sheetId="2" state="hidden" r:id="rId1"/>
    <sheet name="Lists" sheetId="4" state="hidden" r:id="rId2"/>
    <sheet name="Races" sheetId="3" r:id="rId3"/>
    <sheet name="Character Sheet" sheetId="1" r:id="rId4"/>
    <sheet name="List of Races"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5" i="1" l="1"/>
  <c r="B36" i="1"/>
  <c r="B39" i="1"/>
  <c r="B40" i="1"/>
  <c r="A42" i="1"/>
  <c r="A38" i="1"/>
  <c r="B38" i="1"/>
  <c r="B37" i="1"/>
  <c r="A41" i="1"/>
  <c r="A40" i="1"/>
  <c r="A39" i="1"/>
  <c r="A37" i="1"/>
  <c r="A36" i="1"/>
  <c r="A20" i="1"/>
  <c r="E14" i="1"/>
  <c r="N7" i="1"/>
  <c r="D20" i="1"/>
  <c r="K13" i="1"/>
  <c r="B20" i="1"/>
  <c r="G24" i="1"/>
  <c r="O4" i="1"/>
  <c r="Q4" i="1"/>
  <c r="G23" i="1"/>
  <c r="G25" i="1"/>
  <c r="G26" i="1"/>
  <c r="K23" i="1"/>
  <c r="K24" i="1"/>
  <c r="K25" i="1"/>
  <c r="K26" i="1"/>
  <c r="J23" i="1"/>
  <c r="J24" i="1"/>
  <c r="J25" i="1"/>
  <c r="J26" i="1"/>
  <c r="D13" i="1"/>
  <c r="E13" i="1"/>
  <c r="I22" i="1"/>
  <c r="D14" i="1"/>
  <c r="C20" i="1"/>
  <c r="M1" i="1"/>
  <c r="B5" i="5"/>
  <c r="B6" i="5"/>
  <c r="B11" i="5"/>
  <c r="B10" i="5"/>
  <c r="B9" i="5"/>
  <c r="B8" i="5"/>
  <c r="B7" i="5"/>
  <c r="B4" i="5"/>
  <c r="B3" i="5"/>
  <c r="K22" i="1"/>
  <c r="J22" i="1"/>
  <c r="G22" i="1"/>
  <c r="K19" i="1"/>
  <c r="K8" i="1"/>
  <c r="K18" i="1"/>
  <c r="K17" i="1"/>
  <c r="K2" i="1"/>
  <c r="K15" i="1"/>
  <c r="K14" i="1"/>
  <c r="K9" i="1"/>
  <c r="K11" i="1"/>
  <c r="K12" i="1"/>
  <c r="K10" i="1"/>
  <c r="K7" i="1"/>
  <c r="K3" i="1"/>
  <c r="K6" i="1"/>
  <c r="K5" i="1"/>
  <c r="K4" i="1"/>
  <c r="K16" i="1"/>
  <c r="D23" i="1"/>
  <c r="C27" i="1"/>
  <c r="B27" i="1"/>
  <c r="B28" i="1"/>
  <c r="C23" i="1"/>
  <c r="D16" i="1"/>
  <c r="E16" i="1"/>
  <c r="D18" i="1"/>
  <c r="E18" i="1"/>
  <c r="D17" i="1"/>
  <c r="E17" i="1"/>
  <c r="D15" i="1"/>
  <c r="E15" i="1"/>
  <c r="I20" i="4"/>
  <c r="H20" i="4"/>
  <c r="A5" i="3"/>
  <c r="A3" i="3"/>
  <c r="A4" i="3"/>
</calcChain>
</file>

<file path=xl/comments1.xml><?xml version="1.0" encoding="utf-8"?>
<comments xmlns="http://schemas.openxmlformats.org/spreadsheetml/2006/main">
  <authors>
    <author>Zachary Witt</author>
  </authors>
  <commentList>
    <comment ref="A36" authorId="0">
      <text>
        <r>
          <rPr>
            <b/>
            <sz val="9"/>
            <color indexed="81"/>
            <rFont val="Calibri"/>
            <family val="2"/>
          </rPr>
          <t>Beginning at 1st level, you have significant experience studying, tracking, hunting, and even talking to a certain type of enemy. Choose a type of favored enemy: aberrations, beasts, celestials, constructs, dragons, elementals, fey, fiends, giants, monstrosities, oozes, plants, or undead. Alternatively, you can select two races of humanoid (such as gnolls and orcs) as favored enemies. You have advantage on wisdom (Survival) checks to track your favored enemies, as w ell as on Intelligence checks to recall information about them. When you gain this feature, you also learn one language of your choice that is spoken by your favored enemies, if they speak one at all. You choose one additional favored enemy, as well as an associated language, at 6th and 14th level. As you gain levels, your choices should reflect the types of monsters you have encountered on your adventure</t>
        </r>
      </text>
    </comment>
    <comment ref="A37" authorId="0">
      <text>
        <r>
          <rPr>
            <b/>
            <sz val="9"/>
            <color indexed="81"/>
            <rFont val="Calibri"/>
            <family val="2"/>
          </rPr>
          <t xml:space="preserve">You are particularly familiar with one type of natural environment and are adept at traveling and surviving in such regions. Choose one type of favored terrain: arctic, coast, desert, forest, grassland, mountain, swamp, or the Underdark. When you make an Intelligence or
Wisdom check related to your favored terrain, your proficiency bonus is doubled if you are using a skill that you’re proficient in.
While traveling for an hour or m ore in your favoured terrain, you gain the following benefits:
• Difficult terrain doesn’t slow your group’s travel.
• Your group can’t become lost except by magical means.
• Even when you are engaged in another activity while traveling (such as foraging, navigating, or tracking), you remain alert to danger.
• If you are traveling alone, you can move stealthily at a normal pace.
• When you forage, you find twice as much food as you normally would.
• While tracking other creatures, you also learn their exact number, their sizes, and how long ago they passed through the area. You choose additional favored terrain types at 6th and 10th level.
</t>
        </r>
      </text>
    </comment>
  </commentList>
</comments>
</file>

<file path=xl/sharedStrings.xml><?xml version="1.0" encoding="utf-8"?>
<sst xmlns="http://schemas.openxmlformats.org/spreadsheetml/2006/main" count="794" uniqueCount="355">
  <si>
    <t>Name</t>
  </si>
  <si>
    <t>Druid</t>
  </si>
  <si>
    <t>Classes</t>
  </si>
  <si>
    <t>Hit Die</t>
  </si>
  <si>
    <t>Primary</t>
  </si>
  <si>
    <t>ST 1</t>
  </si>
  <si>
    <t>ST 2</t>
  </si>
  <si>
    <t>Barbarian</t>
  </si>
  <si>
    <t>1d12</t>
  </si>
  <si>
    <t>Str</t>
  </si>
  <si>
    <t>Con</t>
  </si>
  <si>
    <t>Bard</t>
  </si>
  <si>
    <t>1d8</t>
  </si>
  <si>
    <t>Cha</t>
  </si>
  <si>
    <t>Dex</t>
  </si>
  <si>
    <t>Cleric</t>
  </si>
  <si>
    <t>Wis</t>
  </si>
  <si>
    <t>Int</t>
  </si>
  <si>
    <t>Fighter</t>
  </si>
  <si>
    <t>1d10</t>
  </si>
  <si>
    <t>Str or Dex</t>
  </si>
  <si>
    <t>Monk</t>
  </si>
  <si>
    <t>Dex &amp; Wis</t>
  </si>
  <si>
    <t>Paladin</t>
  </si>
  <si>
    <t>Str &amp; Cha</t>
  </si>
  <si>
    <t>Ranger</t>
  </si>
  <si>
    <t>Rogue</t>
  </si>
  <si>
    <t>Sorcerer</t>
  </si>
  <si>
    <t>1d6</t>
  </si>
  <si>
    <t>Warlock</t>
  </si>
  <si>
    <t>Wizard</t>
  </si>
  <si>
    <t>Races</t>
  </si>
  <si>
    <t>Dwarf</t>
  </si>
  <si>
    <t>Hill Dwarf</t>
  </si>
  <si>
    <t>Elf</t>
  </si>
  <si>
    <t>High Elf</t>
  </si>
  <si>
    <t>Wood Elf</t>
  </si>
  <si>
    <t>Drow</t>
  </si>
  <si>
    <t>Halfling</t>
  </si>
  <si>
    <t>Lightfoot</t>
  </si>
  <si>
    <t>Stout</t>
  </si>
  <si>
    <t>Human</t>
  </si>
  <si>
    <t>Dragonborn</t>
  </si>
  <si>
    <t>Gnome</t>
  </si>
  <si>
    <t>Forest Gnome</t>
  </si>
  <si>
    <t>Rock Gnome</t>
  </si>
  <si>
    <t>Half Elf</t>
  </si>
  <si>
    <t>Half Orc</t>
  </si>
  <si>
    <t>Tiefling</t>
  </si>
  <si>
    <t>Table of Contents</t>
  </si>
  <si>
    <t>Age</t>
  </si>
  <si>
    <t>Alignment</t>
  </si>
  <si>
    <t>Size</t>
  </si>
  <si>
    <t>Height</t>
  </si>
  <si>
    <t>Weight</t>
  </si>
  <si>
    <t>Speed</t>
  </si>
  <si>
    <t>Language</t>
  </si>
  <si>
    <t>Languages</t>
  </si>
  <si>
    <t>Sight</t>
  </si>
  <si>
    <t>Resistance</t>
  </si>
  <si>
    <t>Weapons</t>
  </si>
  <si>
    <t>Tools</t>
  </si>
  <si>
    <t>Features</t>
  </si>
  <si>
    <t>Ability Score Increase</t>
  </si>
  <si>
    <t>Darkvision</t>
  </si>
  <si>
    <t>Tool Proficiency</t>
  </si>
  <si>
    <t>Stonecunning</t>
  </si>
  <si>
    <t>CON</t>
  </si>
  <si>
    <t>50-350</t>
  </si>
  <si>
    <t>Medium</t>
  </si>
  <si>
    <t>Lawful</t>
  </si>
  <si>
    <t>Good</t>
  </si>
  <si>
    <t>Advantages</t>
  </si>
  <si>
    <t>Poison</t>
  </si>
  <si>
    <t>Melee Proficiency</t>
  </si>
  <si>
    <t>Range Proficiency</t>
  </si>
  <si>
    <t>Battleaxe, Handaxe, Throwing Hammer, Warhammer</t>
  </si>
  <si>
    <t>None</t>
  </si>
  <si>
    <t>Artisan's Tools: Smith's Tools, Brewer's Supplies, Mason's Tools</t>
  </si>
  <si>
    <t>Racial Feature</t>
  </si>
  <si>
    <t>Stonecunning: x2 PROF on INT/HISTORY check on stonework</t>
  </si>
  <si>
    <t>Dwarvish</t>
  </si>
  <si>
    <t>WIS</t>
  </si>
  <si>
    <t>Mountain Dwarf</t>
  </si>
  <si>
    <t>STR</t>
  </si>
  <si>
    <t>Dwarven Toughness: HP MAX +1 per LEVEL</t>
  </si>
  <si>
    <t>DEX</t>
  </si>
  <si>
    <t>Chaotic</t>
  </si>
  <si>
    <t>Elvish</t>
  </si>
  <si>
    <t>Alignments</t>
  </si>
  <si>
    <t>Lawful Good</t>
  </si>
  <si>
    <t>Lawful Evil</t>
  </si>
  <si>
    <t>Lawful Neutral</t>
  </si>
  <si>
    <t>Chaotic Good</t>
  </si>
  <si>
    <t>Chaotic Neutral</t>
  </si>
  <si>
    <t>Chaotic Evil</t>
  </si>
  <si>
    <t>Level</t>
  </si>
  <si>
    <t>Levels</t>
  </si>
  <si>
    <t>Background</t>
  </si>
  <si>
    <t>T</t>
  </si>
  <si>
    <t>S</t>
  </si>
  <si>
    <t>M</t>
  </si>
  <si>
    <t>L</t>
  </si>
  <si>
    <t>C</t>
  </si>
  <si>
    <t>G</t>
  </si>
  <si>
    <t>Trance: 4 hour meditation</t>
  </si>
  <si>
    <t>Charmed, Magical Sleep, PROF in PERCEPTION</t>
  </si>
  <si>
    <t>INT</t>
  </si>
  <si>
    <t>Cantrip</t>
  </si>
  <si>
    <t>Armor Proficiency</t>
  </si>
  <si>
    <t>Weapon Proficiency</t>
  </si>
  <si>
    <t xml:space="preserve"> longsword, shortsword, shortbow, longbow</t>
  </si>
  <si>
    <t>HIDE in NATURE</t>
  </si>
  <si>
    <t>CHA</t>
  </si>
  <si>
    <t>Superior Darkvision</t>
  </si>
  <si>
    <t>Disadvantage</t>
  </si>
  <si>
    <t>direct sunlight, WIS, ATTACK ROLLS</t>
  </si>
  <si>
    <t>Dancing Light Cantrip</t>
  </si>
  <si>
    <t>Normal</t>
  </si>
  <si>
    <t>Frightened</t>
  </si>
  <si>
    <t>Lucky: can reroll when roll is 1</t>
  </si>
  <si>
    <t>Naturally Stealthy</t>
  </si>
  <si>
    <t>ALL</t>
  </si>
  <si>
    <t>Common</t>
  </si>
  <si>
    <t xml:space="preserve">CHA </t>
  </si>
  <si>
    <t>Draconic Ancestry, Breath Weapon</t>
  </si>
  <si>
    <t>Draconic Ancesty Damage Type</t>
  </si>
  <si>
    <t>Draconic</t>
  </si>
  <si>
    <t>INT, WIS, CHA against magic</t>
  </si>
  <si>
    <t>Gnomish</t>
  </si>
  <si>
    <t>minor illusion</t>
  </si>
  <si>
    <t>Small beasts</t>
  </si>
  <si>
    <t>INT (History) x2 PROF BONUS</t>
  </si>
  <si>
    <t>Tinker tool's</t>
  </si>
  <si>
    <t>Half-Elf</t>
  </si>
  <si>
    <t>TWO of choice</t>
  </si>
  <si>
    <t>Choatic</t>
  </si>
  <si>
    <t>Elvish +choice</t>
  </si>
  <si>
    <t>PROF in TWO skills of choice</t>
  </si>
  <si>
    <t>Half-Orc</t>
  </si>
  <si>
    <t>PROF Intimidation, go to 1 HP when at 0, critical hit then roll again for damage</t>
  </si>
  <si>
    <t>Orcish</t>
  </si>
  <si>
    <t>Evil</t>
  </si>
  <si>
    <t>Fire</t>
  </si>
  <si>
    <t xml:space="preserve">Thaumaturgy </t>
  </si>
  <si>
    <t>Infernal</t>
  </si>
  <si>
    <t>Hill</t>
  </si>
  <si>
    <t>Heightmin</t>
  </si>
  <si>
    <t>Heightmax</t>
  </si>
  <si>
    <t>Agemin</t>
  </si>
  <si>
    <t>Agemax</t>
  </si>
  <si>
    <t>Class</t>
  </si>
  <si>
    <t>Race</t>
  </si>
  <si>
    <t>Weightmin</t>
  </si>
  <si>
    <t>Weightmax</t>
  </si>
  <si>
    <t>Eye Colour</t>
  </si>
  <si>
    <t>Skin Colour</t>
  </si>
  <si>
    <t>Hair Colour</t>
  </si>
  <si>
    <t>Experience Points</t>
  </si>
  <si>
    <t>Ability</t>
  </si>
  <si>
    <t>Base</t>
  </si>
  <si>
    <t>Bonus</t>
  </si>
  <si>
    <t>Total</t>
  </si>
  <si>
    <t>Saving Throw</t>
  </si>
  <si>
    <t>Proficiency Bonus</t>
  </si>
  <si>
    <t>Armor Class</t>
  </si>
  <si>
    <t>Initiative</t>
  </si>
  <si>
    <t>Health Points</t>
  </si>
  <si>
    <t>Hit Dice</t>
  </si>
  <si>
    <t>Death Saves</t>
  </si>
  <si>
    <t></t>
  </si>
  <si>
    <t>Saves</t>
  </si>
  <si>
    <t>Fails</t>
  </si>
  <si>
    <t>Blue</t>
  </si>
  <si>
    <t>White</t>
  </si>
  <si>
    <t>Personality</t>
  </si>
  <si>
    <t>Ideals</t>
  </si>
  <si>
    <t>Bonds</t>
  </si>
  <si>
    <t>Flaws</t>
  </si>
  <si>
    <t>Charmed, Magical sleep</t>
  </si>
  <si>
    <t>Rapiers, Shortswords, Hand crossbows</t>
  </si>
  <si>
    <t>Light, Medium armor</t>
  </si>
  <si>
    <t>Longsword, Shortsword, Shortbow, Longbow</t>
  </si>
  <si>
    <t>Skills</t>
  </si>
  <si>
    <t>Acrobatic</t>
  </si>
  <si>
    <t>Animal Handling</t>
  </si>
  <si>
    <t>Arcana</t>
  </si>
  <si>
    <t>Athletics</t>
  </si>
  <si>
    <t>Deception</t>
  </si>
  <si>
    <t>History</t>
  </si>
  <si>
    <t>Insight</t>
  </si>
  <si>
    <t>Investigation</t>
  </si>
  <si>
    <t>Medicine</t>
  </si>
  <si>
    <t>Nature</t>
  </si>
  <si>
    <t>Perception</t>
  </si>
  <si>
    <t>Performance</t>
  </si>
  <si>
    <t>Persuasion</t>
  </si>
  <si>
    <t>Religion</t>
  </si>
  <si>
    <t>Sleight of Hand</t>
  </si>
  <si>
    <t>Stealth</t>
  </si>
  <si>
    <t>Survival</t>
  </si>
  <si>
    <t>Intimidation</t>
  </si>
  <si>
    <t>w</t>
  </si>
  <si>
    <t>u</t>
  </si>
  <si>
    <t>Attacks and Spellcasting</t>
  </si>
  <si>
    <t>Attack Bonus</t>
  </si>
  <si>
    <t>Damage Type</t>
  </si>
  <si>
    <t>Damage</t>
  </si>
  <si>
    <t>Passive Perception</t>
  </si>
  <si>
    <t>Scimitar</t>
  </si>
  <si>
    <t>Slashing</t>
  </si>
  <si>
    <t>Platinum</t>
  </si>
  <si>
    <t>Gold</t>
  </si>
  <si>
    <t>Copper</t>
  </si>
  <si>
    <t>Silver</t>
  </si>
  <si>
    <t>Electrum</t>
  </si>
  <si>
    <t>Carry Capacity</t>
  </si>
  <si>
    <t>Remaining</t>
  </si>
  <si>
    <t>Spellbook</t>
  </si>
  <si>
    <t>Equipment and Armor</t>
  </si>
  <si>
    <t>Strength</t>
  </si>
  <si>
    <t>Properties</t>
  </si>
  <si>
    <t>Backpack</t>
  </si>
  <si>
    <t>Description</t>
  </si>
  <si>
    <t>Traits, Proficiencies and Languages</t>
  </si>
  <si>
    <t>Backstory</t>
  </si>
  <si>
    <t>Berserker</t>
  </si>
  <si>
    <t>Totem Warrior</t>
  </si>
  <si>
    <t>Choose Path</t>
  </si>
  <si>
    <t>Lawful good</t>
  </si>
  <si>
    <t>Med: 4-5ft, 150lb.</t>
  </si>
  <si>
    <t>Common, Dwarvish</t>
  </si>
  <si>
    <t>Darkvision 60ft</t>
  </si>
  <si>
    <t>Battleaxes, handaxes, throwing hammers, warhammers</t>
  </si>
  <si>
    <t xml:space="preserve">Tool Proficiency </t>
  </si>
  <si>
    <t>Smith's tools, Brewer's supplies, Masons's tools (choose one)</t>
  </si>
  <si>
    <t>Stonework history bonus (History + 2*prof. Bonus)</t>
  </si>
  <si>
    <t>Wis+1</t>
  </si>
  <si>
    <t>Max health + 1, Hit die + 1</t>
  </si>
  <si>
    <t>Light, medium armor</t>
  </si>
  <si>
    <t>100-750</t>
  </si>
  <si>
    <t>Chaotic good</t>
  </si>
  <si>
    <t>5-6ft, 100-140lb.</t>
  </si>
  <si>
    <t>Common, Elvish</t>
  </si>
  <si>
    <t>Dex+2</t>
  </si>
  <si>
    <t>Keen senses</t>
  </si>
  <si>
    <t>Perecption proficiency</t>
  </si>
  <si>
    <t>Fey Ancestry</t>
  </si>
  <si>
    <t>Advantage vs Charm, immunity vs Sleep</t>
  </si>
  <si>
    <t>Trance</t>
  </si>
  <si>
    <t>4h for full rest</t>
  </si>
  <si>
    <t>Int+1</t>
  </si>
  <si>
    <t>Elf Weapon Training</t>
  </si>
  <si>
    <t>Long/Short sword+bow</t>
  </si>
  <si>
    <t>Extra language</t>
  </si>
  <si>
    <t>Choose one</t>
  </si>
  <si>
    <t>Fleet of Foot</t>
  </si>
  <si>
    <t>Speed + 5</t>
  </si>
  <si>
    <t>Mask of the Wild</t>
  </si>
  <si>
    <t>Attempt to hide in natural phenomena (foliage, rain, snow etc.)</t>
  </si>
  <si>
    <t>Cha+1</t>
  </si>
  <si>
    <t>Darkvision 120ft</t>
  </si>
  <si>
    <t>Sunlight Sensitivity</t>
  </si>
  <si>
    <t>Disadvantage in combat and Wis-checks during direct sunlight</t>
  </si>
  <si>
    <t>Drow Magic</t>
  </si>
  <si>
    <t>Drow Weapon Training</t>
  </si>
  <si>
    <t>Rapiers, shortswords, hand crossbows</t>
  </si>
  <si>
    <t>20-150</t>
  </si>
  <si>
    <t>3ft, 40lb.</t>
  </si>
  <si>
    <t>Common, Halfling</t>
  </si>
  <si>
    <t>Lucky</t>
  </si>
  <si>
    <t>May reroll on 1</t>
  </si>
  <si>
    <t>Brave</t>
  </si>
  <si>
    <t>Advantage vs Fear</t>
  </si>
  <si>
    <t>Halfling Nimbleness</t>
  </si>
  <si>
    <t>Move through space of any creature larger</t>
  </si>
  <si>
    <t>Hide when obscured by a creature one size larger</t>
  </si>
  <si>
    <t>Con+1</t>
  </si>
  <si>
    <t>Stout Resilience</t>
  </si>
  <si>
    <t>Advantage vs poison</t>
  </si>
  <si>
    <t>18-</t>
  </si>
  <si>
    <t>No tendencies</t>
  </si>
  <si>
    <t>5-6ft, varying weight</t>
  </si>
  <si>
    <t>Common + choice</t>
  </si>
  <si>
    <t>All+1</t>
  </si>
  <si>
    <t>15-80</t>
  </si>
  <si>
    <t>Good or Evil</t>
  </si>
  <si>
    <t>6ft+, 250lb.</t>
  </si>
  <si>
    <t>Common, Draconic</t>
  </si>
  <si>
    <t>Str+2, Cha+1</t>
  </si>
  <si>
    <t>Draconic Ancestry</t>
  </si>
  <si>
    <t>Choose one on Page 34</t>
  </si>
  <si>
    <t>Breath Weapon</t>
  </si>
  <si>
    <t>DC = 8 + Con + prof. On fail: 2d6, On success: half. Lvl 6 3d6, Lvl 11 4d6, Lvl 16, 5d6. Once per short/long rest</t>
  </si>
  <si>
    <t>Damage Resistance</t>
  </si>
  <si>
    <t>Resistance vs dmg. Type from Ancestry</t>
  </si>
  <si>
    <t>40-500</t>
  </si>
  <si>
    <t>3ft-4ft, 40lb.</t>
  </si>
  <si>
    <t>Common, Gnomish</t>
  </si>
  <si>
    <t>Int+2</t>
  </si>
  <si>
    <t>Gnome Cunning</t>
  </si>
  <si>
    <t>Advantage vs Magic (Int, Wis, Cha)</t>
  </si>
  <si>
    <t>Dex+1</t>
  </si>
  <si>
    <t>Natural Illusionist</t>
  </si>
  <si>
    <t>Minor illusion cantrip. Spell ability = Int</t>
  </si>
  <si>
    <t>Speak with Small Beasts</t>
  </si>
  <si>
    <t>Simple ideas with small or smaller beasts</t>
  </si>
  <si>
    <t>Artificer's Lore</t>
  </si>
  <si>
    <t>Magic, alchemical or technological devices history bonus (History + 2*prof. Bonus)</t>
  </si>
  <si>
    <t>Tinker</t>
  </si>
  <si>
    <t>Artisan's tools + make stuff (Page 37)</t>
  </si>
  <si>
    <t>14-75</t>
  </si>
  <si>
    <t>Chaotic good/evil</t>
  </si>
  <si>
    <t>5-6ft, varying</t>
  </si>
  <si>
    <t>Common, Elvish, +Choice</t>
  </si>
  <si>
    <t>Cha+2, two others+1</t>
  </si>
  <si>
    <t>Skill Versatility</t>
  </si>
  <si>
    <t>Proficiency  of 2x skills your choice</t>
  </si>
  <si>
    <t>20-180</t>
  </si>
  <si>
    <t>5-6ft, varying  (bulkier than humans)</t>
  </si>
  <si>
    <t>Common, Orc</t>
  </si>
  <si>
    <t>Str+2, Con+1</t>
  </si>
  <si>
    <t>Menacing</t>
  </si>
  <si>
    <t>Proficiency  in Intimidation</t>
  </si>
  <si>
    <t>Relentless Endurance</t>
  </si>
  <si>
    <t>When reduced to 0, drop to 1 instead. Once per long rest</t>
  </si>
  <si>
    <t>Savage Attacks</t>
  </si>
  <si>
    <t>Criticals with melee, one more damage roll and add to critical</t>
  </si>
  <si>
    <t xml:space="preserve">5-6ft, varying </t>
  </si>
  <si>
    <t>Common, Infernal</t>
  </si>
  <si>
    <t>Int+1, Cha+2</t>
  </si>
  <si>
    <t>Hellish Resistance</t>
  </si>
  <si>
    <t>Resistance vs Fire</t>
  </si>
  <si>
    <t>Infernal Legacy</t>
  </si>
  <si>
    <t>Thaumaturgy cantrip, Lvl 3: Hellish rebuke once per day as 2nd lvl, Lvl 5: Darkness spell once per day. Casting ability = Cha</t>
  </si>
  <si>
    <t xml:space="preserve">Dwarf Resilience </t>
  </si>
  <si>
    <t>Constitution +2</t>
  </si>
  <si>
    <t>Dwarf Combat Training</t>
  </si>
  <si>
    <t>Dwarven Toughness</t>
  </si>
  <si>
    <t>Dwarven Armor training</t>
  </si>
  <si>
    <t>WIS +1</t>
  </si>
  <si>
    <t>STR+2</t>
  </si>
  <si>
    <t>Choose from Wizard's Spell list, Spell ability = Int</t>
  </si>
  <si>
    <t>Dancing lights cantrip, 3d lvl Faerie Fire (Once per day), 5th lvl Dakness (Once per day), Spell ability = Cha</t>
  </si>
  <si>
    <t>Number</t>
  </si>
  <si>
    <t>Worth</t>
  </si>
  <si>
    <t>Herbalism Kit</t>
  </si>
  <si>
    <t>Common, Elvish, Druidic, Dwarfish</t>
  </si>
  <si>
    <t>Leather Armor</t>
  </si>
  <si>
    <t>Wooden Shield</t>
  </si>
  <si>
    <t>Finesse, light</t>
  </si>
  <si>
    <t>Additional Notes</t>
  </si>
  <si>
    <t>Arwen</t>
  </si>
  <si>
    <t>Outlander</t>
  </si>
  <si>
    <t>Advantage vs poision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</si>
</sst>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 &quot;ft&quot;"/>
    <numFmt numFmtId="165" formatCode="0\ &quot;yrs&quot;"/>
    <numFmt numFmtId="166" formatCode="0\ &quot;ft/round&quot;"/>
    <numFmt numFmtId="167" formatCode="0.0\ &quot;ft&quot;"/>
    <numFmt numFmtId="168" formatCode="0\ &quot;lb&quot;"/>
    <numFmt numFmtId="169" formatCode="&quot;+&quot;0"/>
    <numFmt numFmtId="170" formatCode="0.0\ &quot;lb&quot;"/>
    <numFmt numFmtId="171" formatCode="0.0\ &quot;gp&quot;"/>
    <numFmt numFmtId="172" formatCode="0;\-0;;@"/>
  </numFmts>
  <fonts count="30" x14ac:knownFonts="1">
    <font>
      <sz val="12"/>
      <color theme="1"/>
      <name val="Calibri"/>
      <family val="2"/>
      <scheme val="minor"/>
    </font>
    <font>
      <b/>
      <sz val="12"/>
      <color theme="1"/>
      <name val="Calibri"/>
      <family val="2"/>
      <scheme val="minor"/>
    </font>
    <font>
      <sz val="20"/>
      <color theme="1"/>
      <name val="Calibri"/>
      <scheme val="minor"/>
    </font>
    <font>
      <b/>
      <sz val="10"/>
      <color theme="1"/>
      <name val="Sylfaen"/>
      <family val="1"/>
    </font>
    <font>
      <sz val="10"/>
      <color theme="1"/>
      <name val="Sylfaen"/>
      <family val="1"/>
    </font>
    <font>
      <u/>
      <sz val="12"/>
      <color theme="10"/>
      <name val="Calibri"/>
      <family val="2"/>
      <scheme val="minor"/>
    </font>
    <font>
      <u/>
      <sz val="12"/>
      <color theme="11"/>
      <name val="Calibri"/>
      <family val="2"/>
      <scheme val="minor"/>
    </font>
    <font>
      <b/>
      <u/>
      <sz val="12"/>
      <color theme="1"/>
      <name val="Calibri"/>
      <scheme val="minor"/>
    </font>
    <font>
      <b/>
      <sz val="16"/>
      <color theme="1"/>
      <name val="Calibri"/>
      <scheme val="minor"/>
    </font>
    <font>
      <sz val="12"/>
      <color theme="1"/>
      <name val="Calibri"/>
    </font>
    <font>
      <b/>
      <sz val="12"/>
      <color theme="1"/>
      <name val="Calibri"/>
    </font>
    <font>
      <b/>
      <sz val="10"/>
      <color theme="1"/>
      <name val="Calibri"/>
      <family val="2"/>
      <scheme val="minor"/>
    </font>
    <font>
      <b/>
      <sz val="10"/>
      <color theme="1"/>
      <name val="Calibri"/>
    </font>
    <font>
      <sz val="10"/>
      <color theme="1"/>
      <name val="Wingdings"/>
      <family val="2"/>
    </font>
    <font>
      <sz val="10"/>
      <color theme="1"/>
      <name val="Calibri"/>
      <family val="2"/>
      <scheme val="minor"/>
    </font>
    <font>
      <b/>
      <sz val="10"/>
      <color theme="0"/>
      <name val="Calibri"/>
      <family val="2"/>
      <scheme val="minor"/>
    </font>
    <font>
      <b/>
      <sz val="10"/>
      <color theme="1"/>
      <name val="Wingdings"/>
      <family val="2"/>
    </font>
    <font>
      <b/>
      <i/>
      <sz val="10"/>
      <color theme="1"/>
      <name val="Calibri"/>
      <scheme val="minor"/>
    </font>
    <font>
      <i/>
      <sz val="10"/>
      <color theme="1"/>
      <name val="Calibri"/>
      <scheme val="minor"/>
    </font>
    <font>
      <b/>
      <sz val="10"/>
      <color rgb="FF000000"/>
      <name val="Calibri"/>
      <family val="2"/>
      <scheme val="minor"/>
    </font>
    <font>
      <sz val="10"/>
      <name val="Calibri"/>
      <scheme val="minor"/>
    </font>
    <font>
      <sz val="10"/>
      <color rgb="FF000000"/>
      <name val="Calibri"/>
      <scheme val="minor"/>
    </font>
    <font>
      <sz val="10"/>
      <color theme="1"/>
      <name val="Calibri"/>
    </font>
    <font>
      <b/>
      <u/>
      <sz val="28"/>
      <color theme="1"/>
      <name val="Calibri"/>
    </font>
    <font>
      <b/>
      <sz val="28"/>
      <color theme="1"/>
      <name val="Calibri"/>
    </font>
    <font>
      <b/>
      <sz val="14"/>
      <color theme="1"/>
      <name val="Calibri"/>
    </font>
    <font>
      <i/>
      <sz val="12"/>
      <name val="Calibri"/>
    </font>
    <font>
      <b/>
      <i/>
      <sz val="10"/>
      <color rgb="FF000000"/>
      <name val="Calibri"/>
      <scheme val="minor"/>
    </font>
    <font>
      <sz val="10"/>
      <color theme="0" tint="-4.9989318521683403E-2"/>
      <name val="Calibri"/>
      <scheme val="minor"/>
    </font>
    <font>
      <b/>
      <sz val="9"/>
      <color indexed="81"/>
      <name val="Calibri"/>
      <family val="2"/>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1" tint="0.499984740745262"/>
        <bgColor indexed="64"/>
      </patternFill>
    </fill>
  </fills>
  <borders count="30">
    <border>
      <left/>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top/>
      <bottom style="double">
        <color auto="1"/>
      </bottom>
      <diagonal/>
    </border>
    <border>
      <left/>
      <right/>
      <top style="thin">
        <color auto="1"/>
      </top>
      <bottom style="double">
        <color auto="1"/>
      </bottom>
      <diagonal/>
    </border>
    <border>
      <left/>
      <right/>
      <top style="double">
        <color auto="1"/>
      </top>
      <bottom/>
      <diagonal/>
    </border>
    <border>
      <left/>
      <right style="thin">
        <color auto="1"/>
      </right>
      <top/>
      <bottom style="double">
        <color auto="1"/>
      </bottom>
      <diagonal/>
    </border>
    <border>
      <left/>
      <right style="thin">
        <color auto="1"/>
      </right>
      <top style="thin">
        <color auto="1"/>
      </top>
      <bottom style="double">
        <color auto="1"/>
      </bottom>
      <diagonal/>
    </border>
    <border>
      <left/>
      <right style="thin">
        <color auto="1"/>
      </right>
      <top style="double">
        <color auto="1"/>
      </top>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top/>
      <bottom style="double">
        <color auto="1"/>
      </bottom>
      <diagonal/>
    </border>
    <border>
      <left style="thin">
        <color auto="1"/>
      </left>
      <right/>
      <top style="double">
        <color auto="1"/>
      </top>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bottom/>
      <diagonal/>
    </border>
    <border>
      <left/>
      <right/>
      <top style="double">
        <color auto="1"/>
      </top>
      <bottom style="double">
        <color auto="1"/>
      </bottom>
      <diagonal/>
    </border>
    <border>
      <left style="thin">
        <color auto="1"/>
      </left>
      <right/>
      <top style="double">
        <color auto="1"/>
      </top>
      <bottom style="double">
        <color auto="1"/>
      </bottom>
      <diagonal/>
    </border>
    <border>
      <left/>
      <right style="thin">
        <color auto="1"/>
      </right>
      <top style="double">
        <color auto="1"/>
      </top>
      <bottom style="double">
        <color auto="1"/>
      </bottom>
      <diagonal/>
    </border>
  </borders>
  <cellStyleXfs count="3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47">
    <xf numFmtId="0" fontId="0" fillId="0" borderId="0" xfId="0"/>
    <xf numFmtId="49" fontId="3" fillId="0" borderId="0" xfId="0" applyNumberFormat="1" applyFont="1"/>
    <xf numFmtId="49" fontId="4" fillId="0" borderId="0" xfId="0" applyNumberFormat="1" applyFont="1"/>
    <xf numFmtId="1" fontId="0" fillId="0" borderId="0" xfId="0" applyNumberFormat="1" applyFill="1"/>
    <xf numFmtId="1" fontId="1" fillId="0" borderId="0" xfId="0" applyNumberFormat="1" applyFont="1" applyFill="1"/>
    <xf numFmtId="164" fontId="0" fillId="0" borderId="0" xfId="0" applyNumberFormat="1" applyFill="1"/>
    <xf numFmtId="165" fontId="0" fillId="0" borderId="0" xfId="0" applyNumberFormat="1" applyFill="1"/>
    <xf numFmtId="1" fontId="0" fillId="0" borderId="0" xfId="0" applyNumberFormat="1" applyFill="1" applyAlignment="1">
      <alignment horizontal="left"/>
    </xf>
    <xf numFmtId="1" fontId="5" fillId="0" borderId="0" xfId="33" applyNumberFormat="1" applyFill="1" applyAlignment="1">
      <alignment horizontal="left"/>
    </xf>
    <xf numFmtId="0" fontId="1" fillId="0" borderId="0" xfId="0" applyFont="1"/>
    <xf numFmtId="1" fontId="1" fillId="0" borderId="0" xfId="0" applyNumberFormat="1" applyFont="1" applyFill="1" applyAlignment="1">
      <alignment horizontal="left"/>
    </xf>
    <xf numFmtId="0" fontId="1" fillId="0" borderId="0" xfId="0" applyFont="1" applyAlignment="1">
      <alignment horizontal="right"/>
    </xf>
    <xf numFmtId="0" fontId="14" fillId="0" borderId="0" xfId="0" applyFont="1" applyFill="1"/>
    <xf numFmtId="0" fontId="11" fillId="4" borderId="13" xfId="0" applyFont="1" applyFill="1" applyBorder="1" applyAlignment="1">
      <alignment horizontal="center"/>
    </xf>
    <xf numFmtId="0" fontId="11" fillId="0" borderId="0" xfId="0" applyFont="1" applyFill="1"/>
    <xf numFmtId="0" fontId="16" fillId="2" borderId="11" xfId="0" applyFont="1" applyFill="1" applyBorder="1" applyAlignment="1">
      <alignment horizontal="right"/>
    </xf>
    <xf numFmtId="0" fontId="14" fillId="2" borderId="0" xfId="0" applyFont="1" applyFill="1" applyBorder="1" applyAlignment="1">
      <alignment horizontal="left"/>
    </xf>
    <xf numFmtId="0" fontId="14" fillId="2" borderId="0" xfId="0" applyFont="1" applyFill="1" applyBorder="1" applyAlignment="1">
      <alignment horizontal="right"/>
    </xf>
    <xf numFmtId="0" fontId="11" fillId="0" borderId="0" xfId="0" applyFont="1" applyFill="1" applyBorder="1"/>
    <xf numFmtId="0" fontId="14" fillId="2" borderId="18" xfId="0" applyFont="1" applyFill="1" applyBorder="1" applyAlignment="1">
      <alignment horizontal="center"/>
    </xf>
    <xf numFmtId="0" fontId="17" fillId="2" borderId="11" xfId="0" applyFont="1" applyFill="1" applyBorder="1" applyAlignment="1">
      <alignment horizontal="center"/>
    </xf>
    <xf numFmtId="0" fontId="17" fillId="2" borderId="0" xfId="0" applyFont="1" applyFill="1" applyBorder="1" applyAlignment="1">
      <alignment horizontal="center"/>
    </xf>
    <xf numFmtId="0" fontId="17" fillId="2" borderId="12" xfId="0" applyFont="1" applyFill="1" applyBorder="1" applyAlignment="1">
      <alignment horizontal="center"/>
    </xf>
    <xf numFmtId="0" fontId="14" fillId="2" borderId="0" xfId="0" applyFont="1" applyFill="1" applyBorder="1" applyAlignment="1">
      <alignment horizontal="center"/>
    </xf>
    <xf numFmtId="0" fontId="13" fillId="3" borderId="11" xfId="0" applyFont="1" applyFill="1" applyBorder="1" applyAlignment="1">
      <alignment horizontal="right"/>
    </xf>
    <xf numFmtId="0" fontId="14" fillId="3" borderId="0" xfId="0" applyFont="1" applyFill="1" applyBorder="1" applyAlignment="1">
      <alignment horizontal="left"/>
    </xf>
    <xf numFmtId="0" fontId="14" fillId="3" borderId="0" xfId="0" applyFont="1" applyFill="1" applyBorder="1" applyAlignment="1">
      <alignment horizontal="right"/>
    </xf>
    <xf numFmtId="0" fontId="14" fillId="3" borderId="0" xfId="0" applyFont="1" applyFill="1" applyBorder="1"/>
    <xf numFmtId="0" fontId="14" fillId="3" borderId="12" xfId="0" applyFont="1" applyFill="1" applyBorder="1" applyAlignment="1">
      <alignment horizontal="center"/>
    </xf>
    <xf numFmtId="0" fontId="14" fillId="2" borderId="2" xfId="0" applyFont="1" applyFill="1" applyBorder="1"/>
    <xf numFmtId="0" fontId="14" fillId="2" borderId="1" xfId="0" applyFont="1" applyFill="1" applyBorder="1"/>
    <xf numFmtId="0" fontId="14" fillId="2" borderId="3" xfId="0" applyFont="1" applyFill="1" applyBorder="1"/>
    <xf numFmtId="166" fontId="11" fillId="4" borderId="13" xfId="0" applyNumberFormat="1" applyFont="1" applyFill="1" applyBorder="1" applyAlignment="1">
      <alignment horizontal="center"/>
    </xf>
    <xf numFmtId="167" fontId="11" fillId="4" borderId="13" xfId="0" applyNumberFormat="1" applyFont="1" applyFill="1" applyBorder="1" applyAlignment="1">
      <alignment horizontal="center"/>
    </xf>
    <xf numFmtId="0" fontId="14" fillId="2" borderId="12" xfId="0" applyFont="1" applyFill="1" applyBorder="1" applyAlignment="1">
      <alignment horizontal="center"/>
    </xf>
    <xf numFmtId="170" fontId="14" fillId="0" borderId="17" xfId="0" applyNumberFormat="1" applyFont="1" applyFill="1" applyBorder="1" applyAlignment="1">
      <alignment horizontal="center"/>
    </xf>
    <xf numFmtId="0" fontId="11" fillId="4" borderId="19" xfId="0" applyFont="1" applyFill="1" applyBorder="1" applyAlignment="1">
      <alignment horizontal="right"/>
    </xf>
    <xf numFmtId="170" fontId="14" fillId="0" borderId="17" xfId="0" applyNumberFormat="1" applyFont="1" applyFill="1" applyBorder="1" applyAlignment="1">
      <alignment horizontal="center" vertical="center"/>
    </xf>
    <xf numFmtId="164" fontId="14" fillId="2" borderId="0" xfId="0" applyNumberFormat="1" applyFont="1" applyFill="1" applyBorder="1" applyAlignment="1">
      <alignment horizontal="center"/>
    </xf>
    <xf numFmtId="167" fontId="14" fillId="2" borderId="0" xfId="0" applyNumberFormat="1" applyFont="1" applyFill="1" applyBorder="1" applyAlignment="1">
      <alignment horizontal="center"/>
    </xf>
    <xf numFmtId="0" fontId="13" fillId="2" borderId="11" xfId="0" applyFont="1" applyFill="1" applyBorder="1" applyAlignment="1">
      <alignment horizontal="right"/>
    </xf>
    <xf numFmtId="0" fontId="14" fillId="0" borderId="0" xfId="0" applyFont="1" applyFill="1" applyBorder="1"/>
    <xf numFmtId="0" fontId="18" fillId="4" borderId="23" xfId="0" applyFont="1" applyFill="1" applyBorder="1" applyAlignment="1">
      <alignment horizontal="center"/>
    </xf>
    <xf numFmtId="0" fontId="18" fillId="4" borderId="24" xfId="0" applyFont="1" applyFill="1" applyBorder="1" applyAlignment="1">
      <alignment horizontal="center"/>
    </xf>
    <xf numFmtId="0" fontId="18" fillId="4" borderId="25" xfId="0" applyFont="1" applyFill="1" applyBorder="1" applyAlignment="1">
      <alignment horizontal="center"/>
    </xf>
    <xf numFmtId="0" fontId="14" fillId="3" borderId="11" xfId="0" applyFont="1" applyFill="1" applyBorder="1" applyAlignment="1">
      <alignment horizontal="center"/>
    </xf>
    <xf numFmtId="0" fontId="14" fillId="3" borderId="0" xfId="0" applyFont="1" applyFill="1" applyBorder="1" applyAlignment="1">
      <alignment horizontal="center"/>
    </xf>
    <xf numFmtId="170" fontId="14" fillId="3" borderId="12" xfId="0" applyNumberFormat="1" applyFont="1" applyFill="1" applyBorder="1" applyAlignment="1">
      <alignment horizontal="center"/>
    </xf>
    <xf numFmtId="0" fontId="14" fillId="2" borderId="11" xfId="0" applyFont="1" applyFill="1" applyBorder="1" applyAlignment="1">
      <alignment horizontal="center"/>
    </xf>
    <xf numFmtId="170" fontId="14" fillId="2" borderId="12" xfId="0" applyNumberFormat="1" applyFont="1" applyFill="1" applyBorder="1" applyAlignment="1">
      <alignment horizontal="center"/>
    </xf>
    <xf numFmtId="0" fontId="14" fillId="3" borderId="2" xfId="0" applyFont="1" applyFill="1" applyBorder="1" applyAlignment="1">
      <alignment horizontal="center"/>
    </xf>
    <xf numFmtId="0" fontId="14" fillId="3" borderId="1" xfId="0" applyFont="1" applyFill="1" applyBorder="1" applyAlignment="1">
      <alignment horizontal="center"/>
    </xf>
    <xf numFmtId="170" fontId="14" fillId="3" borderId="3" xfId="0" applyNumberFormat="1" applyFont="1" applyFill="1" applyBorder="1" applyAlignment="1">
      <alignment horizontal="center"/>
    </xf>
    <xf numFmtId="0" fontId="11" fillId="4" borderId="16" xfId="0" applyFont="1" applyFill="1" applyBorder="1" applyAlignment="1">
      <alignment horizontal="center"/>
    </xf>
    <xf numFmtId="169" fontId="14" fillId="2" borderId="12" xfId="0" applyNumberFormat="1" applyFont="1" applyFill="1" applyBorder="1" applyAlignment="1">
      <alignment horizontal="center"/>
    </xf>
    <xf numFmtId="0" fontId="18" fillId="4" borderId="24" xfId="0" applyFont="1" applyFill="1" applyBorder="1" applyAlignment="1"/>
    <xf numFmtId="0" fontId="20" fillId="3" borderId="0" xfId="0" applyFont="1" applyFill="1" applyBorder="1" applyAlignment="1">
      <alignment horizontal="right"/>
    </xf>
    <xf numFmtId="0" fontId="20" fillId="3" borderId="0" xfId="0" applyFont="1" applyFill="1" applyBorder="1" applyAlignment="1">
      <alignment horizontal="center"/>
    </xf>
    <xf numFmtId="169" fontId="20" fillId="3" borderId="12" xfId="0" applyNumberFormat="1" applyFont="1" applyFill="1" applyBorder="1" applyAlignment="1">
      <alignment horizontal="center"/>
    </xf>
    <xf numFmtId="0" fontId="14" fillId="2" borderId="0" xfId="0" applyFont="1" applyFill="1" applyBorder="1" applyAlignment="1"/>
    <xf numFmtId="0" fontId="14" fillId="2" borderId="0" xfId="0" applyFont="1" applyFill="1" applyBorder="1"/>
    <xf numFmtId="0" fontId="14" fillId="3" borderId="0" xfId="0" applyFont="1" applyFill="1" applyBorder="1" applyAlignment="1"/>
    <xf numFmtId="0" fontId="14" fillId="3" borderId="1" xfId="0" applyFont="1" applyFill="1" applyBorder="1" applyAlignment="1"/>
    <xf numFmtId="0" fontId="11" fillId="4" borderId="13" xfId="0" applyFont="1" applyFill="1" applyBorder="1" applyAlignment="1"/>
    <xf numFmtId="0" fontId="13" fillId="3" borderId="2" xfId="0" applyFont="1" applyFill="1" applyBorder="1"/>
    <xf numFmtId="0" fontId="14" fillId="3" borderId="1" xfId="0" applyFont="1" applyFill="1" applyBorder="1" applyAlignment="1">
      <alignment horizontal="left"/>
    </xf>
    <xf numFmtId="0" fontId="14" fillId="3" borderId="1" xfId="0" applyFont="1" applyFill="1" applyBorder="1" applyAlignment="1">
      <alignment horizontal="right"/>
    </xf>
    <xf numFmtId="0" fontId="14" fillId="3" borderId="1" xfId="0" applyFont="1" applyFill="1" applyBorder="1"/>
    <xf numFmtId="0" fontId="14" fillId="3" borderId="3" xfId="0" applyFont="1" applyFill="1" applyBorder="1" applyAlignment="1">
      <alignment horizontal="center"/>
    </xf>
    <xf numFmtId="0" fontId="14" fillId="2" borderId="15" xfId="0" applyFont="1" applyFill="1" applyBorder="1" applyAlignment="1">
      <alignment horizontal="center"/>
    </xf>
    <xf numFmtId="169" fontId="18" fillId="4" borderId="24" xfId="0" applyNumberFormat="1" applyFont="1" applyFill="1" applyBorder="1" applyAlignment="1">
      <alignment horizontal="center"/>
    </xf>
    <xf numFmtId="169" fontId="14" fillId="2" borderId="0" xfId="0" applyNumberFormat="1" applyFont="1" applyFill="1" applyBorder="1" applyAlignment="1">
      <alignment horizontal="center"/>
    </xf>
    <xf numFmtId="0" fontId="14" fillId="2" borderId="9" xfId="0" applyFont="1" applyFill="1" applyBorder="1" applyAlignment="1">
      <alignment horizontal="center"/>
    </xf>
    <xf numFmtId="169" fontId="14" fillId="3" borderId="0" xfId="0" applyNumberFormat="1" applyFont="1" applyFill="1" applyBorder="1" applyAlignment="1">
      <alignment horizontal="center"/>
    </xf>
    <xf numFmtId="0" fontId="12" fillId="4" borderId="7" xfId="0" applyFont="1" applyFill="1" applyBorder="1" applyAlignment="1"/>
    <xf numFmtId="0" fontId="12" fillId="4" borderId="16" xfId="0" applyFont="1" applyFill="1" applyBorder="1"/>
    <xf numFmtId="1" fontId="19" fillId="4" borderId="6" xfId="0" applyNumberFormat="1" applyFont="1" applyFill="1" applyBorder="1" applyAlignment="1">
      <alignment horizontal="right"/>
    </xf>
    <xf numFmtId="0" fontId="14" fillId="2" borderId="4" xfId="0" applyFont="1" applyFill="1" applyBorder="1" applyAlignment="1"/>
    <xf numFmtId="164" fontId="14" fillId="2" borderId="4" xfId="0" applyNumberFormat="1" applyFont="1" applyFill="1" applyBorder="1" applyAlignment="1">
      <alignment horizontal="left"/>
    </xf>
    <xf numFmtId="0" fontId="14" fillId="2" borderId="12" xfId="0" applyFont="1" applyFill="1" applyBorder="1"/>
    <xf numFmtId="1" fontId="19" fillId="4" borderId="26" xfId="0" applyNumberFormat="1" applyFont="1" applyFill="1" applyBorder="1" applyAlignment="1">
      <alignment horizontal="right"/>
    </xf>
    <xf numFmtId="0" fontId="14" fillId="2" borderId="11" xfId="0" applyFont="1" applyFill="1" applyBorder="1"/>
    <xf numFmtId="0" fontId="14" fillId="3" borderId="11" xfId="0" applyFont="1" applyFill="1" applyBorder="1"/>
    <xf numFmtId="0" fontId="14" fillId="3" borderId="12" xfId="0" applyFont="1" applyFill="1" applyBorder="1"/>
    <xf numFmtId="0" fontId="11" fillId="0" borderId="0" xfId="0" applyFont="1" applyFill="1" applyAlignment="1"/>
    <xf numFmtId="0" fontId="22" fillId="2" borderId="0" xfId="0" applyFont="1" applyFill="1" applyBorder="1"/>
    <xf numFmtId="0" fontId="9" fillId="2" borderId="0" xfId="0" applyFont="1" applyFill="1" applyBorder="1"/>
    <xf numFmtId="0" fontId="22" fillId="2" borderId="0" xfId="0" applyFont="1" applyFill="1" applyBorder="1" applyAlignment="1">
      <alignment horizontal="center"/>
    </xf>
    <xf numFmtId="0" fontId="10" fillId="2" borderId="0" xfId="0" applyFont="1" applyFill="1" applyBorder="1"/>
    <xf numFmtId="0" fontId="12" fillId="2" borderId="2" xfId="0" applyFont="1" applyFill="1" applyBorder="1" applyAlignment="1">
      <alignment vertical="top"/>
    </xf>
    <xf numFmtId="0" fontId="9" fillId="2" borderId="0" xfId="0" applyFont="1" applyFill="1" applyBorder="1" applyAlignment="1">
      <alignment vertical="top"/>
    </xf>
    <xf numFmtId="0" fontId="23" fillId="2" borderId="4" xfId="0" applyFont="1" applyFill="1" applyBorder="1" applyAlignment="1">
      <alignment horizontal="center" vertical="top"/>
    </xf>
    <xf numFmtId="0" fontId="5" fillId="2" borderId="0" xfId="33" applyFill="1" applyBorder="1" applyAlignment="1">
      <alignment horizontal="center" vertical="top"/>
    </xf>
    <xf numFmtId="0" fontId="12" fillId="2" borderId="11" xfId="0" applyFont="1" applyFill="1" applyBorder="1" applyAlignment="1">
      <alignment vertical="top"/>
    </xf>
    <xf numFmtId="0" fontId="22" fillId="2" borderId="0" xfId="0" applyFont="1" applyFill="1" applyBorder="1" applyAlignment="1">
      <alignment vertical="top"/>
    </xf>
    <xf numFmtId="0" fontId="22" fillId="2" borderId="12" xfId="0" applyFont="1" applyFill="1" applyBorder="1" applyAlignment="1">
      <alignment vertical="top"/>
    </xf>
    <xf numFmtId="0" fontId="22" fillId="2" borderId="0" xfId="0" applyFont="1" applyFill="1" applyBorder="1" applyAlignment="1">
      <alignment horizontal="left" vertical="top"/>
    </xf>
    <xf numFmtId="0" fontId="12" fillId="2" borderId="21" xfId="0" applyFont="1" applyFill="1" applyBorder="1" applyAlignment="1">
      <alignment vertical="top"/>
    </xf>
    <xf numFmtId="0" fontId="22" fillId="2" borderId="13" xfId="0" applyFont="1" applyFill="1" applyBorder="1" applyAlignment="1">
      <alignment vertical="top"/>
    </xf>
    <xf numFmtId="0" fontId="9" fillId="2" borderId="13" xfId="0" applyFont="1" applyFill="1" applyBorder="1" applyAlignment="1">
      <alignment vertical="top"/>
    </xf>
    <xf numFmtId="0" fontId="22" fillId="2" borderId="16" xfId="0" applyFont="1" applyFill="1" applyBorder="1" applyAlignment="1">
      <alignment vertical="top"/>
    </xf>
    <xf numFmtId="0" fontId="12" fillId="2" borderId="20" xfId="0" applyFont="1" applyFill="1" applyBorder="1" applyAlignment="1">
      <alignment vertical="top"/>
    </xf>
    <xf numFmtId="0" fontId="22" fillId="2" borderId="14" xfId="0" applyFont="1" applyFill="1" applyBorder="1" applyAlignment="1">
      <alignment vertical="top"/>
    </xf>
    <xf numFmtId="0" fontId="9" fillId="2" borderId="14" xfId="0" applyFont="1" applyFill="1" applyBorder="1" applyAlignment="1">
      <alignment vertical="top"/>
    </xf>
    <xf numFmtId="0" fontId="22" fillId="2" borderId="17" xfId="0" applyFont="1" applyFill="1" applyBorder="1" applyAlignment="1">
      <alignment vertical="top"/>
    </xf>
    <xf numFmtId="0" fontId="10" fillId="2" borderId="11" xfId="0" applyFont="1" applyFill="1" applyBorder="1" applyAlignment="1">
      <alignment vertical="top"/>
    </xf>
    <xf numFmtId="0" fontId="18" fillId="4" borderId="23" xfId="0" applyFont="1" applyFill="1" applyBorder="1" applyAlignment="1"/>
    <xf numFmtId="0" fontId="18" fillId="4" borderId="22" xfId="0" applyFont="1" applyFill="1" applyBorder="1" applyAlignment="1"/>
    <xf numFmtId="0" fontId="14" fillId="2" borderId="5" xfId="0" applyFont="1" applyFill="1" applyBorder="1" applyAlignment="1">
      <alignment horizontal="right"/>
    </xf>
    <xf numFmtId="0" fontId="14" fillId="3" borderId="11" xfId="0" applyFont="1" applyFill="1" applyBorder="1" applyAlignment="1">
      <alignment horizontal="right"/>
    </xf>
    <xf numFmtId="0" fontId="14" fillId="2" borderId="11" xfId="0" applyFont="1" applyFill="1" applyBorder="1" applyAlignment="1">
      <alignment horizontal="right"/>
    </xf>
    <xf numFmtId="0" fontId="14" fillId="3" borderId="2" xfId="0" applyFont="1" applyFill="1" applyBorder="1" applyAlignment="1">
      <alignment horizontal="right"/>
    </xf>
    <xf numFmtId="0" fontId="14" fillId="3" borderId="4" xfId="0" applyFont="1" applyFill="1" applyBorder="1" applyAlignment="1">
      <alignment horizontal="left"/>
    </xf>
    <xf numFmtId="0" fontId="14" fillId="3" borderId="11" xfId="0" applyFont="1" applyFill="1" applyBorder="1" applyAlignment="1">
      <alignment horizontal="left"/>
    </xf>
    <xf numFmtId="0" fontId="14" fillId="2" borderId="11" xfId="0" applyFont="1" applyFill="1" applyBorder="1" applyAlignment="1">
      <alignment horizontal="left"/>
    </xf>
    <xf numFmtId="0" fontId="14" fillId="3" borderId="2" xfId="0" applyFont="1" applyFill="1" applyBorder="1" applyAlignment="1">
      <alignment horizontal="left"/>
    </xf>
    <xf numFmtId="170" fontId="14" fillId="2" borderId="12" xfId="0" applyNumberFormat="1" applyFont="1" applyFill="1" applyBorder="1" applyAlignment="1"/>
    <xf numFmtId="170" fontId="14" fillId="3" borderId="12" xfId="0" applyNumberFormat="1" applyFont="1" applyFill="1" applyBorder="1" applyAlignment="1"/>
    <xf numFmtId="170" fontId="14" fillId="3" borderId="3" xfId="0" applyNumberFormat="1" applyFont="1" applyFill="1" applyBorder="1" applyAlignment="1"/>
    <xf numFmtId="0" fontId="18" fillId="4" borderId="24" xfId="0" applyFont="1" applyFill="1" applyBorder="1" applyAlignment="1">
      <alignment horizontal="right"/>
    </xf>
    <xf numFmtId="0" fontId="18" fillId="4" borderId="25" xfId="0" applyFont="1" applyFill="1" applyBorder="1" applyAlignment="1">
      <alignment horizontal="right"/>
    </xf>
    <xf numFmtId="171" fontId="14" fillId="2" borderId="4" xfId="0" applyNumberFormat="1" applyFont="1" applyFill="1" applyBorder="1" applyAlignment="1">
      <alignment horizontal="right"/>
    </xf>
    <xf numFmtId="171" fontId="14" fillId="3" borderId="0" xfId="0" applyNumberFormat="1" applyFont="1" applyFill="1" applyBorder="1" applyAlignment="1">
      <alignment horizontal="right"/>
    </xf>
    <xf numFmtId="171" fontId="14" fillId="2" borderId="0" xfId="0" applyNumberFormat="1" applyFont="1" applyFill="1" applyBorder="1" applyAlignment="1">
      <alignment horizontal="right"/>
    </xf>
    <xf numFmtId="171" fontId="14" fillId="3" borderId="1" xfId="0" applyNumberFormat="1" applyFont="1" applyFill="1" applyBorder="1" applyAlignment="1">
      <alignment horizontal="right"/>
    </xf>
    <xf numFmtId="171" fontId="14" fillId="2" borderId="0" xfId="0" quotePrefix="1" applyNumberFormat="1" applyFont="1" applyFill="1" applyBorder="1" applyAlignment="1">
      <alignment horizontal="right"/>
    </xf>
    <xf numFmtId="171" fontId="14" fillId="3" borderId="0" xfId="0" quotePrefix="1" applyNumberFormat="1" applyFont="1" applyFill="1" applyBorder="1" applyAlignment="1">
      <alignment horizontal="right"/>
    </xf>
    <xf numFmtId="172" fontId="14" fillId="2" borderId="0" xfId="0" applyNumberFormat="1" applyFont="1" applyFill="1" applyBorder="1" applyAlignment="1">
      <alignment horizontal="center"/>
    </xf>
    <xf numFmtId="172" fontId="14" fillId="2" borderId="12" xfId="0" applyNumberFormat="1" applyFont="1" applyFill="1" applyBorder="1" applyAlignment="1">
      <alignment horizontal="center"/>
    </xf>
    <xf numFmtId="172" fontId="14" fillId="3" borderId="0" xfId="0" applyNumberFormat="1" applyFont="1" applyFill="1" applyBorder="1" applyAlignment="1">
      <alignment horizontal="center"/>
    </xf>
    <xf numFmtId="172" fontId="14" fillId="3" borderId="12" xfId="0" applyNumberFormat="1" applyFont="1" applyFill="1" applyBorder="1" applyAlignment="1">
      <alignment horizontal="center"/>
    </xf>
    <xf numFmtId="0" fontId="28" fillId="2" borderId="11" xfId="0" applyFont="1" applyFill="1" applyBorder="1"/>
    <xf numFmtId="0" fontId="14" fillId="2" borderId="2" xfId="0" applyFont="1" applyFill="1" applyBorder="1" applyAlignment="1"/>
    <xf numFmtId="0" fontId="14" fillId="2" borderId="1" xfId="0" applyFont="1" applyFill="1" applyBorder="1" applyAlignment="1"/>
    <xf numFmtId="0" fontId="14" fillId="2" borderId="3" xfId="0" applyFont="1" applyFill="1" applyBorder="1" applyAlignment="1"/>
    <xf numFmtId="0" fontId="2" fillId="0" borderId="0" xfId="0" applyFont="1" applyAlignment="1">
      <alignment horizontal="center"/>
    </xf>
    <xf numFmtId="1" fontId="2" fillId="0" borderId="0" xfId="0" applyNumberFormat="1" applyFont="1" applyFill="1" applyAlignment="1">
      <alignment horizontal="center"/>
    </xf>
    <xf numFmtId="1" fontId="7" fillId="0" borderId="0" xfId="0" applyNumberFormat="1" applyFont="1" applyFill="1" applyAlignment="1">
      <alignment horizontal="left"/>
    </xf>
    <xf numFmtId="1" fontId="1" fillId="0" borderId="0" xfId="0" applyNumberFormat="1" applyFont="1" applyFill="1" applyAlignment="1">
      <alignment horizontal="left"/>
    </xf>
    <xf numFmtId="1" fontId="8" fillId="0" borderId="0" xfId="0" applyNumberFormat="1" applyFont="1" applyFill="1" applyAlignment="1">
      <alignment horizontal="center"/>
    </xf>
    <xf numFmtId="0" fontId="15" fillId="5" borderId="0" xfId="0" applyFont="1" applyFill="1" applyBorder="1" applyAlignment="1">
      <alignment horizontal="center"/>
    </xf>
    <xf numFmtId="0" fontId="15" fillId="5" borderId="12" xfId="0" applyFont="1" applyFill="1" applyBorder="1" applyAlignment="1">
      <alignment horizontal="center"/>
    </xf>
    <xf numFmtId="0" fontId="14" fillId="2" borderId="0" xfId="0" applyFont="1" applyFill="1" applyBorder="1" applyAlignment="1">
      <alignment horizontal="center"/>
    </xf>
    <xf numFmtId="0" fontId="14" fillId="2" borderId="12" xfId="0" applyFont="1" applyFill="1" applyBorder="1" applyAlignment="1">
      <alignment horizontal="center"/>
    </xf>
    <xf numFmtId="168" fontId="14" fillId="2" borderId="0" xfId="0" applyNumberFormat="1" applyFont="1" applyFill="1" applyBorder="1" applyAlignment="1">
      <alignment horizontal="center"/>
    </xf>
    <xf numFmtId="168" fontId="14" fillId="2" borderId="12" xfId="0" applyNumberFormat="1" applyFont="1" applyFill="1" applyBorder="1" applyAlignment="1">
      <alignment horizontal="center"/>
    </xf>
    <xf numFmtId="0" fontId="11" fillId="4" borderId="15" xfId="0" applyFont="1" applyFill="1" applyBorder="1" applyAlignment="1">
      <alignment horizontal="center"/>
    </xf>
    <xf numFmtId="0" fontId="11" fillId="4" borderId="18" xfId="0" applyFont="1" applyFill="1" applyBorder="1" applyAlignment="1">
      <alignment horizontal="center"/>
    </xf>
    <xf numFmtId="0" fontId="12" fillId="4" borderId="4" xfId="0" applyFont="1" applyFill="1" applyBorder="1" applyAlignment="1">
      <alignment horizontal="center" vertical="center"/>
    </xf>
    <xf numFmtId="0" fontId="12" fillId="4" borderId="13" xfId="0" applyFont="1" applyFill="1" applyBorder="1" applyAlignment="1">
      <alignment horizontal="center" vertical="center"/>
    </xf>
    <xf numFmtId="0" fontId="11" fillId="4" borderId="13" xfId="0" applyFont="1" applyFill="1" applyBorder="1" applyAlignment="1">
      <alignment horizontal="center"/>
    </xf>
    <xf numFmtId="0" fontId="11" fillId="4" borderId="16" xfId="0" applyFont="1" applyFill="1" applyBorder="1" applyAlignment="1">
      <alignment horizontal="center"/>
    </xf>
    <xf numFmtId="1" fontId="21" fillId="3" borderId="0" xfId="0" applyNumberFormat="1" applyFont="1" applyFill="1" applyBorder="1" applyAlignment="1">
      <alignment horizontal="left"/>
    </xf>
    <xf numFmtId="1" fontId="21" fillId="3" borderId="12" xfId="0" applyNumberFormat="1" applyFont="1" applyFill="1" applyBorder="1" applyAlignment="1">
      <alignment horizontal="left"/>
    </xf>
    <xf numFmtId="1" fontId="21" fillId="2" borderId="0" xfId="0" applyNumberFormat="1" applyFont="1" applyFill="1" applyBorder="1" applyAlignment="1">
      <alignment horizontal="left"/>
    </xf>
    <xf numFmtId="1" fontId="21" fillId="2" borderId="12" xfId="0" applyNumberFormat="1" applyFont="1" applyFill="1" applyBorder="1" applyAlignment="1">
      <alignment horizontal="left"/>
    </xf>
    <xf numFmtId="0" fontId="18" fillId="4" borderId="23" xfId="0" applyFont="1" applyFill="1" applyBorder="1" applyAlignment="1">
      <alignment horizontal="left"/>
    </xf>
    <xf numFmtId="0" fontId="18" fillId="4" borderId="24" xfId="0" applyFont="1" applyFill="1" applyBorder="1" applyAlignment="1">
      <alignment horizontal="left"/>
    </xf>
    <xf numFmtId="0" fontId="14" fillId="2" borderId="5" xfId="0" applyFont="1" applyFill="1" applyBorder="1" applyAlignment="1">
      <alignment horizontal="left"/>
    </xf>
    <xf numFmtId="0" fontId="14" fillId="2" borderId="4" xfId="0" applyFont="1" applyFill="1" applyBorder="1" applyAlignment="1">
      <alignment horizontal="left"/>
    </xf>
    <xf numFmtId="0" fontId="14" fillId="2" borderId="2" xfId="0" applyFont="1" applyFill="1" applyBorder="1" applyAlignment="1">
      <alignment horizontal="left"/>
    </xf>
    <xf numFmtId="0" fontId="14" fillId="2" borderId="1" xfId="0" applyFont="1" applyFill="1" applyBorder="1" applyAlignment="1">
      <alignment horizontal="left"/>
    </xf>
    <xf numFmtId="0" fontId="11" fillId="4" borderId="28" xfId="0" applyFont="1" applyFill="1" applyBorder="1" applyAlignment="1">
      <alignment horizontal="center"/>
    </xf>
    <xf numFmtId="0" fontId="11" fillId="4" borderId="27" xfId="0" applyFont="1" applyFill="1" applyBorder="1" applyAlignment="1">
      <alignment horizontal="center"/>
    </xf>
    <xf numFmtId="0" fontId="11" fillId="4" borderId="29" xfId="0" applyFont="1" applyFill="1" applyBorder="1" applyAlignment="1">
      <alignment horizontal="center"/>
    </xf>
    <xf numFmtId="0" fontId="13" fillId="2" borderId="4" xfId="0" applyFont="1" applyFill="1" applyBorder="1" applyAlignment="1">
      <alignment horizontal="center"/>
    </xf>
    <xf numFmtId="0" fontId="13" fillId="2" borderId="7" xfId="0" applyFont="1" applyFill="1" applyBorder="1" applyAlignment="1">
      <alignment horizontal="center"/>
    </xf>
    <xf numFmtId="0" fontId="13" fillId="2" borderId="13" xfId="0" applyFont="1" applyFill="1" applyBorder="1" applyAlignment="1">
      <alignment horizontal="center"/>
    </xf>
    <xf numFmtId="0" fontId="14" fillId="2" borderId="13" xfId="0" applyFont="1" applyFill="1" applyBorder="1" applyAlignment="1">
      <alignment horizontal="center"/>
    </xf>
    <xf numFmtId="0" fontId="14" fillId="2" borderId="16" xfId="0" applyFont="1" applyFill="1" applyBorder="1" applyAlignment="1">
      <alignment horizontal="center"/>
    </xf>
    <xf numFmtId="0" fontId="14" fillId="0" borderId="0" xfId="0" applyFont="1" applyFill="1" applyBorder="1" applyAlignment="1">
      <alignment horizontal="center"/>
    </xf>
    <xf numFmtId="0" fontId="14" fillId="0" borderId="12" xfId="0" applyFont="1" applyFill="1" applyBorder="1" applyAlignment="1">
      <alignment horizontal="center"/>
    </xf>
    <xf numFmtId="0" fontId="14" fillId="2" borderId="9" xfId="0" applyFont="1" applyFill="1" applyBorder="1" applyAlignment="1">
      <alignment horizontal="center"/>
    </xf>
    <xf numFmtId="0" fontId="14" fillId="2" borderId="10" xfId="0" applyFont="1" applyFill="1" applyBorder="1" applyAlignment="1">
      <alignment horizontal="center"/>
    </xf>
    <xf numFmtId="0" fontId="11" fillId="4" borderId="9" xfId="0" applyFont="1" applyFill="1" applyBorder="1" applyAlignment="1">
      <alignment horizontal="center"/>
    </xf>
    <xf numFmtId="0" fontId="11" fillId="4" borderId="10" xfId="0" applyFont="1" applyFill="1" applyBorder="1" applyAlignment="1">
      <alignment horizontal="center"/>
    </xf>
    <xf numFmtId="0" fontId="11" fillId="4" borderId="20" xfId="0" applyFont="1" applyFill="1" applyBorder="1" applyAlignment="1">
      <alignment horizontal="center"/>
    </xf>
    <xf numFmtId="0" fontId="11" fillId="4" borderId="14" xfId="0" applyFont="1" applyFill="1" applyBorder="1" applyAlignment="1">
      <alignment horizontal="center"/>
    </xf>
    <xf numFmtId="0" fontId="11" fillId="4" borderId="17" xfId="0" applyFont="1" applyFill="1" applyBorder="1" applyAlignment="1">
      <alignment horizontal="center"/>
    </xf>
    <xf numFmtId="0" fontId="11" fillId="4" borderId="20" xfId="0" applyFont="1" applyFill="1" applyBorder="1" applyAlignment="1">
      <alignment horizontal="right"/>
    </xf>
    <xf numFmtId="0" fontId="11" fillId="4" borderId="17" xfId="0" applyFont="1" applyFill="1" applyBorder="1" applyAlignment="1">
      <alignment horizontal="right"/>
    </xf>
    <xf numFmtId="0" fontId="14" fillId="2" borderId="4" xfId="0" applyFont="1" applyFill="1" applyBorder="1" applyAlignment="1">
      <alignment horizontal="center"/>
    </xf>
    <xf numFmtId="0" fontId="14" fillId="2" borderId="7" xfId="0" applyFont="1" applyFill="1" applyBorder="1" applyAlignment="1">
      <alignment horizontal="center"/>
    </xf>
    <xf numFmtId="0" fontId="17" fillId="4" borderId="8" xfId="0" applyFont="1" applyFill="1" applyBorder="1" applyAlignment="1">
      <alignment horizontal="center"/>
    </xf>
    <xf numFmtId="0" fontId="17" fillId="4" borderId="9" xfId="0" applyFont="1" applyFill="1" applyBorder="1" applyAlignment="1">
      <alignment horizontal="center"/>
    </xf>
    <xf numFmtId="0" fontId="17" fillId="4" borderId="10" xfId="0" applyFont="1" applyFill="1" applyBorder="1" applyAlignment="1">
      <alignment horizontal="center"/>
    </xf>
    <xf numFmtId="1" fontId="27" fillId="4" borderId="8" xfId="0" applyNumberFormat="1" applyFont="1" applyFill="1" applyBorder="1" applyAlignment="1">
      <alignment horizontal="center"/>
    </xf>
    <xf numFmtId="1" fontId="27" fillId="4" borderId="9" xfId="0" applyNumberFormat="1" applyFont="1" applyFill="1" applyBorder="1" applyAlignment="1">
      <alignment horizontal="center"/>
    </xf>
    <xf numFmtId="1" fontId="27" fillId="4" borderId="10" xfId="0" applyNumberFormat="1" applyFont="1" applyFill="1" applyBorder="1" applyAlignment="1">
      <alignment horizontal="center"/>
    </xf>
    <xf numFmtId="0" fontId="14" fillId="2" borderId="11" xfId="0" applyFont="1" applyFill="1" applyBorder="1" applyAlignment="1">
      <alignment horizontal="left"/>
    </xf>
    <xf numFmtId="0" fontId="11" fillId="2" borderId="0" xfId="0" applyFont="1" applyFill="1" applyBorder="1" applyAlignment="1">
      <alignment horizontal="left"/>
    </xf>
    <xf numFmtId="0" fontId="11" fillId="2" borderId="12" xfId="0" applyFont="1" applyFill="1" applyBorder="1" applyAlignment="1">
      <alignment horizontal="left"/>
    </xf>
    <xf numFmtId="1" fontId="21" fillId="2" borderId="11" xfId="0" applyNumberFormat="1" applyFont="1" applyFill="1" applyBorder="1" applyAlignment="1">
      <alignment horizontal="left"/>
    </xf>
    <xf numFmtId="0" fontId="14" fillId="2" borderId="0" xfId="0" applyFont="1" applyFill="1" applyBorder="1" applyAlignment="1">
      <alignment horizontal="left"/>
    </xf>
    <xf numFmtId="0" fontId="14" fillId="2" borderId="12" xfId="0" applyFont="1" applyFill="1" applyBorder="1" applyAlignment="1">
      <alignment horizontal="left"/>
    </xf>
    <xf numFmtId="0" fontId="14" fillId="4" borderId="20" xfId="0" applyFont="1" applyFill="1" applyBorder="1" applyAlignment="1">
      <alignment horizontal="center"/>
    </xf>
    <xf numFmtId="0" fontId="14" fillId="4" borderId="14" xfId="0" applyFont="1" applyFill="1" applyBorder="1" applyAlignment="1">
      <alignment horizontal="center"/>
    </xf>
    <xf numFmtId="0" fontId="14" fillId="4" borderId="17" xfId="0" applyFont="1" applyFill="1" applyBorder="1" applyAlignment="1">
      <alignment horizontal="center"/>
    </xf>
    <xf numFmtId="0" fontId="20" fillId="3" borderId="11" xfId="0" applyFont="1" applyFill="1" applyBorder="1" applyAlignment="1">
      <alignment horizontal="left" vertical="top"/>
    </xf>
    <xf numFmtId="0" fontId="20" fillId="3" borderId="0" xfId="0" applyFont="1" applyFill="1" applyBorder="1" applyAlignment="1">
      <alignment horizontal="left" vertical="top"/>
    </xf>
    <xf numFmtId="0" fontId="20" fillId="3" borderId="12" xfId="0" applyFont="1" applyFill="1" applyBorder="1" applyAlignment="1">
      <alignment horizontal="left" vertical="top"/>
    </xf>
    <xf numFmtId="0" fontId="20" fillId="2" borderId="11" xfId="0" applyFont="1" applyFill="1" applyBorder="1" applyAlignment="1">
      <alignment horizontal="left" vertical="top"/>
    </xf>
    <xf numFmtId="0" fontId="20" fillId="2" borderId="0" xfId="0" applyFont="1" applyFill="1" applyBorder="1" applyAlignment="1">
      <alignment horizontal="left" vertical="top"/>
    </xf>
    <xf numFmtId="0" fontId="20" fillId="2" borderId="12" xfId="0" applyFont="1" applyFill="1" applyBorder="1" applyAlignment="1">
      <alignment horizontal="left" vertical="top"/>
    </xf>
    <xf numFmtId="0" fontId="20" fillId="2" borderId="2" xfId="0" applyFont="1" applyFill="1" applyBorder="1" applyAlignment="1">
      <alignment horizontal="left" vertical="top"/>
    </xf>
    <xf numFmtId="0" fontId="20" fillId="2" borderId="1" xfId="0" applyFont="1" applyFill="1" applyBorder="1" applyAlignment="1">
      <alignment horizontal="left" vertical="top"/>
    </xf>
    <xf numFmtId="0" fontId="20" fillId="2" borderId="3" xfId="0" applyFont="1" applyFill="1" applyBorder="1" applyAlignment="1">
      <alignment horizontal="left" vertical="top"/>
    </xf>
    <xf numFmtId="172" fontId="14" fillId="3" borderId="11" xfId="0" applyNumberFormat="1" applyFont="1" applyFill="1" applyBorder="1" applyAlignment="1">
      <alignment horizontal="center"/>
    </xf>
    <xf numFmtId="172" fontId="14" fillId="3" borderId="0" xfId="0" applyNumberFormat="1" applyFont="1" applyFill="1" applyBorder="1" applyAlignment="1">
      <alignment horizontal="center"/>
    </xf>
    <xf numFmtId="172" fontId="14" fillId="2" borderId="11" xfId="0" applyNumberFormat="1" applyFont="1" applyFill="1" applyBorder="1" applyAlignment="1">
      <alignment horizontal="center"/>
    </xf>
    <xf numFmtId="172" fontId="14" fillId="2" borderId="0" xfId="0" applyNumberFormat="1" applyFont="1" applyFill="1" applyBorder="1" applyAlignment="1">
      <alignment horizontal="center"/>
    </xf>
    <xf numFmtId="0" fontId="14" fillId="0" borderId="2" xfId="0" applyFont="1" applyFill="1" applyBorder="1" applyAlignment="1">
      <alignment horizontal="left"/>
    </xf>
    <xf numFmtId="0" fontId="14" fillId="0" borderId="1" xfId="0" applyFont="1" applyFill="1" applyBorder="1" applyAlignment="1">
      <alignment horizontal="left"/>
    </xf>
    <xf numFmtId="0" fontId="14" fillId="0" borderId="3" xfId="0" applyFont="1" applyFill="1" applyBorder="1" applyAlignment="1">
      <alignment horizontal="left"/>
    </xf>
    <xf numFmtId="0" fontId="11" fillId="4" borderId="19" xfId="0" applyFont="1" applyFill="1" applyBorder="1" applyAlignment="1">
      <alignment horizontal="center"/>
    </xf>
    <xf numFmtId="0" fontId="14" fillId="0" borderId="22" xfId="0" applyFont="1" applyFill="1" applyBorder="1" applyAlignment="1">
      <alignment horizontal="left" vertical="top" wrapText="1"/>
    </xf>
    <xf numFmtId="0" fontId="14" fillId="0" borderId="15" xfId="0" applyFont="1" applyFill="1" applyBorder="1" applyAlignment="1">
      <alignment horizontal="left" vertical="top" wrapText="1"/>
    </xf>
    <xf numFmtId="0" fontId="14" fillId="0" borderId="18" xfId="0" applyFont="1" applyFill="1" applyBorder="1" applyAlignment="1">
      <alignment horizontal="left" vertical="top" wrapText="1"/>
    </xf>
    <xf numFmtId="0" fontId="14" fillId="0" borderId="1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12"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1" xfId="0" applyFont="1" applyFill="1" applyBorder="1" applyAlignment="1">
      <alignment horizontal="left" vertical="top" wrapText="1"/>
    </xf>
    <xf numFmtId="0" fontId="14" fillId="0" borderId="3" xfId="0" applyFont="1" applyFill="1" applyBorder="1" applyAlignment="1">
      <alignment horizontal="left" vertical="top" wrapText="1"/>
    </xf>
    <xf numFmtId="0" fontId="18" fillId="4" borderId="23" xfId="0" applyFont="1" applyFill="1" applyBorder="1" applyAlignment="1">
      <alignment horizontal="center"/>
    </xf>
    <xf numFmtId="0" fontId="18" fillId="4" borderId="24" xfId="0" applyFont="1" applyFill="1" applyBorder="1" applyAlignment="1">
      <alignment horizontal="center"/>
    </xf>
    <xf numFmtId="0" fontId="14" fillId="2" borderId="11" xfId="0" applyFont="1" applyFill="1" applyBorder="1" applyAlignment="1">
      <alignment horizontal="center"/>
    </xf>
    <xf numFmtId="0" fontId="24" fillId="4" borderId="11" xfId="0" applyFont="1" applyFill="1" applyBorder="1" applyAlignment="1">
      <alignment horizontal="center" vertical="top"/>
    </xf>
    <xf numFmtId="0" fontId="24" fillId="4" borderId="0" xfId="0" applyFont="1" applyFill="1" applyBorder="1" applyAlignment="1">
      <alignment horizontal="center" vertical="top"/>
    </xf>
    <xf numFmtId="0" fontId="24" fillId="4" borderId="12" xfId="0" applyFont="1" applyFill="1" applyBorder="1" applyAlignment="1">
      <alignment horizontal="center" vertical="top"/>
    </xf>
    <xf numFmtId="0" fontId="25" fillId="4" borderId="5" xfId="0" applyFont="1" applyFill="1" applyBorder="1" applyAlignment="1">
      <alignment horizontal="center" vertical="top"/>
    </xf>
    <xf numFmtId="0" fontId="25" fillId="4" borderId="4" xfId="0" applyFont="1" applyFill="1" applyBorder="1" applyAlignment="1">
      <alignment horizontal="center" vertical="top"/>
    </xf>
    <xf numFmtId="0" fontId="25" fillId="4" borderId="7" xfId="0" applyFont="1" applyFill="1" applyBorder="1" applyAlignment="1">
      <alignment horizontal="center" vertical="top"/>
    </xf>
    <xf numFmtId="0" fontId="25" fillId="4" borderId="11" xfId="0" applyFont="1" applyFill="1" applyBorder="1" applyAlignment="1">
      <alignment horizontal="center" vertical="top"/>
    </xf>
    <xf numFmtId="0" fontId="25" fillId="4" borderId="0" xfId="0" applyFont="1" applyFill="1" applyBorder="1" applyAlignment="1">
      <alignment horizontal="center" vertical="top"/>
    </xf>
    <xf numFmtId="0" fontId="25" fillId="4" borderId="12" xfId="0" applyFont="1" applyFill="1" applyBorder="1" applyAlignment="1">
      <alignment horizontal="center" vertical="top"/>
    </xf>
    <xf numFmtId="0" fontId="25" fillId="3" borderId="11" xfId="0" applyFont="1" applyFill="1" applyBorder="1" applyAlignment="1">
      <alignment horizontal="center" vertical="top"/>
    </xf>
    <xf numFmtId="0" fontId="25" fillId="3" borderId="0" xfId="0" applyFont="1" applyFill="1" applyBorder="1" applyAlignment="1">
      <alignment horizontal="center" vertical="top"/>
    </xf>
    <xf numFmtId="0" fontId="25" fillId="3" borderId="12" xfId="0" applyFont="1" applyFill="1" applyBorder="1" applyAlignment="1">
      <alignment horizontal="center" vertical="top"/>
    </xf>
    <xf numFmtId="0" fontId="22" fillId="2" borderId="0" xfId="0" applyFont="1" applyFill="1" applyBorder="1" applyAlignment="1">
      <alignment horizontal="left" vertical="top" wrapText="1" shrinkToFit="1"/>
    </xf>
    <xf numFmtId="0" fontId="22" fillId="2" borderId="12" xfId="0" applyFont="1" applyFill="1" applyBorder="1" applyAlignment="1">
      <alignment horizontal="left" vertical="top" wrapText="1" shrinkToFit="1"/>
    </xf>
    <xf numFmtId="0" fontId="22" fillId="2" borderId="1" xfId="0" applyFont="1" applyFill="1" applyBorder="1" applyAlignment="1">
      <alignment horizontal="left" vertical="top" wrapText="1" shrinkToFit="1"/>
    </xf>
    <xf numFmtId="0" fontId="22" fillId="2" borderId="3" xfId="0" applyFont="1" applyFill="1" applyBorder="1" applyAlignment="1">
      <alignment horizontal="left" vertical="top" wrapText="1" shrinkToFit="1"/>
    </xf>
    <xf numFmtId="0" fontId="26" fillId="2" borderId="0" xfId="33" applyFont="1" applyFill="1" applyBorder="1" applyAlignment="1">
      <alignment horizontal="center" vertical="top"/>
    </xf>
    <xf numFmtId="0" fontId="26" fillId="2" borderId="0" xfId="0" applyFont="1" applyFill="1" applyBorder="1" applyAlignment="1">
      <alignment horizontal="center" vertical="top"/>
    </xf>
    <xf numFmtId="0" fontId="26" fillId="0" borderId="0" xfId="33" applyFont="1" applyAlignment="1">
      <alignment horizontal="center" vertical="top"/>
    </xf>
    <xf numFmtId="0" fontId="26" fillId="0" borderId="0" xfId="0" applyFont="1" applyAlignment="1">
      <alignment horizontal="center" vertical="top"/>
    </xf>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5"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sqref="A1:D1"/>
    </sheetView>
  </sheetViews>
  <sheetFormatPr baseColWidth="10" defaultRowHeight="15" x14ac:dyDescent="0"/>
  <sheetData>
    <row r="1" spans="1:5" ht="25">
      <c r="A1" s="135" t="s">
        <v>2</v>
      </c>
      <c r="B1" s="135"/>
      <c r="C1" s="135"/>
      <c r="D1" s="135"/>
    </row>
    <row r="3" spans="1:5">
      <c r="A3" s="1" t="s">
        <v>2</v>
      </c>
      <c r="B3" s="1" t="s">
        <v>3</v>
      </c>
      <c r="C3" s="1" t="s">
        <v>4</v>
      </c>
      <c r="D3" s="1" t="s">
        <v>5</v>
      </c>
      <c r="E3" s="1" t="s">
        <v>6</v>
      </c>
    </row>
    <row r="4" spans="1:5">
      <c r="A4" s="1" t="s">
        <v>7</v>
      </c>
      <c r="B4" s="2" t="s">
        <v>8</v>
      </c>
      <c r="C4" s="2" t="s">
        <v>9</v>
      </c>
      <c r="D4" s="2" t="s">
        <v>9</v>
      </c>
      <c r="E4" s="2" t="s">
        <v>10</v>
      </c>
    </row>
    <row r="5" spans="1:5">
      <c r="A5" s="1" t="s">
        <v>11</v>
      </c>
      <c r="B5" s="2" t="s">
        <v>12</v>
      </c>
      <c r="C5" s="2" t="s">
        <v>13</v>
      </c>
      <c r="D5" s="2" t="s">
        <v>14</v>
      </c>
      <c r="E5" s="2" t="s">
        <v>13</v>
      </c>
    </row>
    <row r="6" spans="1:5">
      <c r="A6" s="1" t="s">
        <v>15</v>
      </c>
      <c r="B6" s="2" t="s">
        <v>12</v>
      </c>
      <c r="C6" s="2" t="s">
        <v>16</v>
      </c>
      <c r="D6" s="2" t="s">
        <v>16</v>
      </c>
      <c r="E6" s="2" t="s">
        <v>13</v>
      </c>
    </row>
    <row r="7" spans="1:5">
      <c r="A7" s="1" t="s">
        <v>1</v>
      </c>
      <c r="B7" s="2" t="s">
        <v>12</v>
      </c>
      <c r="C7" s="2" t="s">
        <v>16</v>
      </c>
      <c r="D7" s="2" t="s">
        <v>17</v>
      </c>
      <c r="E7" s="2" t="s">
        <v>16</v>
      </c>
    </row>
    <row r="8" spans="1:5">
      <c r="A8" s="1" t="s">
        <v>18</v>
      </c>
      <c r="B8" s="2" t="s">
        <v>19</v>
      </c>
      <c r="C8" s="2" t="s">
        <v>20</v>
      </c>
      <c r="D8" s="2" t="s">
        <v>9</v>
      </c>
      <c r="E8" s="2" t="s">
        <v>10</v>
      </c>
    </row>
    <row r="9" spans="1:5">
      <c r="A9" s="1" t="s">
        <v>21</v>
      </c>
      <c r="B9" s="2" t="s">
        <v>12</v>
      </c>
      <c r="C9" s="2" t="s">
        <v>22</v>
      </c>
      <c r="D9" s="2" t="s">
        <v>9</v>
      </c>
      <c r="E9" s="2" t="s">
        <v>14</v>
      </c>
    </row>
    <row r="10" spans="1:5">
      <c r="A10" s="1" t="s">
        <v>23</v>
      </c>
      <c r="B10" s="2" t="s">
        <v>19</v>
      </c>
      <c r="C10" s="2" t="s">
        <v>24</v>
      </c>
      <c r="D10" s="2" t="s">
        <v>16</v>
      </c>
      <c r="E10" s="2" t="s">
        <v>13</v>
      </c>
    </row>
    <row r="11" spans="1:5">
      <c r="A11" s="1" t="s">
        <v>25</v>
      </c>
      <c r="B11" s="2" t="s">
        <v>19</v>
      </c>
      <c r="C11" s="2" t="s">
        <v>22</v>
      </c>
      <c r="D11" s="2" t="s">
        <v>9</v>
      </c>
      <c r="E11" s="2" t="s">
        <v>14</v>
      </c>
    </row>
    <row r="12" spans="1:5">
      <c r="A12" s="1" t="s">
        <v>26</v>
      </c>
      <c r="B12" s="2" t="s">
        <v>12</v>
      </c>
      <c r="C12" s="2" t="s">
        <v>14</v>
      </c>
      <c r="D12" s="2" t="s">
        <v>14</v>
      </c>
      <c r="E12" s="2" t="s">
        <v>17</v>
      </c>
    </row>
    <row r="13" spans="1:5">
      <c r="A13" s="1" t="s">
        <v>27</v>
      </c>
      <c r="B13" s="2" t="s">
        <v>28</v>
      </c>
      <c r="C13" s="2" t="s">
        <v>13</v>
      </c>
      <c r="D13" s="2" t="s">
        <v>10</v>
      </c>
      <c r="E13" s="2" t="s">
        <v>13</v>
      </c>
    </row>
    <row r="14" spans="1:5">
      <c r="A14" s="1" t="s">
        <v>29</v>
      </c>
      <c r="B14" s="2" t="s">
        <v>12</v>
      </c>
      <c r="C14" s="2" t="s">
        <v>13</v>
      </c>
      <c r="D14" s="2" t="s">
        <v>16</v>
      </c>
      <c r="E14" s="2" t="s">
        <v>13</v>
      </c>
    </row>
    <row r="15" spans="1:5">
      <c r="A15" s="1" t="s">
        <v>30</v>
      </c>
      <c r="B15" s="2" t="s">
        <v>28</v>
      </c>
      <c r="C15" s="2" t="s">
        <v>17</v>
      </c>
      <c r="D15" s="2" t="s">
        <v>17</v>
      </c>
      <c r="E15" s="2" t="s">
        <v>16</v>
      </c>
    </row>
  </sheetData>
  <mergeCells count="1">
    <mergeCell ref="A1:D1"/>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A10" sqref="A10"/>
    </sheetView>
  </sheetViews>
  <sheetFormatPr baseColWidth="10" defaultRowHeight="15" x14ac:dyDescent="0"/>
  <sheetData>
    <row r="1" spans="1:13">
      <c r="A1" s="9" t="s">
        <v>89</v>
      </c>
      <c r="B1" s="9" t="s">
        <v>97</v>
      </c>
      <c r="C1" s="9" t="s">
        <v>52</v>
      </c>
      <c r="F1" s="9" t="s">
        <v>55</v>
      </c>
      <c r="G1" s="9" t="s">
        <v>52</v>
      </c>
      <c r="H1" s="9" t="s">
        <v>147</v>
      </c>
      <c r="I1" s="9" t="s">
        <v>148</v>
      </c>
      <c r="J1" s="9" t="s">
        <v>149</v>
      </c>
      <c r="K1" s="9" t="s">
        <v>150</v>
      </c>
      <c r="L1" s="9" t="s">
        <v>153</v>
      </c>
      <c r="M1" s="9" t="s">
        <v>154</v>
      </c>
    </row>
    <row r="2" spans="1:13">
      <c r="A2" t="s">
        <v>90</v>
      </c>
      <c r="B2">
        <v>1</v>
      </c>
      <c r="C2" t="s">
        <v>99</v>
      </c>
      <c r="E2" t="s">
        <v>32</v>
      </c>
      <c r="F2">
        <v>25</v>
      </c>
      <c r="G2" t="s">
        <v>100</v>
      </c>
      <c r="H2" s="3">
        <v>4</v>
      </c>
      <c r="I2" s="3">
        <v>6</v>
      </c>
    </row>
    <row r="3" spans="1:13">
      <c r="A3" t="s">
        <v>92</v>
      </c>
      <c r="B3">
        <v>2</v>
      </c>
      <c r="C3" t="s">
        <v>100</v>
      </c>
      <c r="E3" t="s">
        <v>146</v>
      </c>
      <c r="F3">
        <v>25</v>
      </c>
      <c r="G3" t="s">
        <v>100</v>
      </c>
      <c r="H3" s="3">
        <v>4</v>
      </c>
      <c r="I3" s="3">
        <v>6</v>
      </c>
    </row>
    <row r="4" spans="1:13">
      <c r="A4" t="s">
        <v>91</v>
      </c>
      <c r="B4">
        <v>3</v>
      </c>
      <c r="C4" t="s">
        <v>101</v>
      </c>
      <c r="E4" t="s">
        <v>83</v>
      </c>
      <c r="F4">
        <v>25</v>
      </c>
      <c r="G4" t="s">
        <v>100</v>
      </c>
      <c r="H4" s="3">
        <v>4</v>
      </c>
      <c r="I4" s="3">
        <v>6</v>
      </c>
    </row>
    <row r="5" spans="1:13">
      <c r="A5" t="s">
        <v>93</v>
      </c>
      <c r="B5">
        <v>4</v>
      </c>
      <c r="C5" t="s">
        <v>102</v>
      </c>
      <c r="E5" s="7" t="s">
        <v>34</v>
      </c>
      <c r="F5">
        <v>30</v>
      </c>
      <c r="G5" t="s">
        <v>101</v>
      </c>
      <c r="H5" s="3">
        <v>5</v>
      </c>
      <c r="I5" s="3">
        <v>7</v>
      </c>
    </row>
    <row r="6" spans="1:13">
      <c r="A6" t="s">
        <v>94</v>
      </c>
      <c r="B6">
        <v>5</v>
      </c>
      <c r="C6" t="s">
        <v>103</v>
      </c>
      <c r="E6" s="7" t="s">
        <v>35</v>
      </c>
      <c r="F6">
        <v>30</v>
      </c>
      <c r="G6" t="s">
        <v>101</v>
      </c>
      <c r="H6" s="3">
        <v>5</v>
      </c>
      <c r="I6" s="3">
        <v>7</v>
      </c>
    </row>
    <row r="7" spans="1:13">
      <c r="A7" t="s">
        <v>95</v>
      </c>
      <c r="B7">
        <v>6</v>
      </c>
      <c r="C7" t="s">
        <v>104</v>
      </c>
      <c r="E7" s="7" t="s">
        <v>36</v>
      </c>
      <c r="F7">
        <v>35</v>
      </c>
      <c r="G7" t="s">
        <v>101</v>
      </c>
      <c r="H7" s="3">
        <v>5</v>
      </c>
      <c r="I7" s="3">
        <v>7</v>
      </c>
    </row>
    <row r="8" spans="1:13">
      <c r="B8">
        <v>7</v>
      </c>
      <c r="E8" s="7" t="s">
        <v>37</v>
      </c>
      <c r="F8">
        <v>30</v>
      </c>
      <c r="G8" t="s">
        <v>101</v>
      </c>
      <c r="H8" s="3">
        <v>5</v>
      </c>
      <c r="I8" s="3">
        <v>7</v>
      </c>
    </row>
    <row r="9" spans="1:13">
      <c r="B9">
        <v>8</v>
      </c>
      <c r="E9" s="7" t="s">
        <v>38</v>
      </c>
      <c r="F9">
        <v>25</v>
      </c>
      <c r="G9" t="s">
        <v>100</v>
      </c>
      <c r="H9" s="3">
        <v>3</v>
      </c>
      <c r="I9" s="3">
        <v>5</v>
      </c>
    </row>
    <row r="10" spans="1:13">
      <c r="A10" t="s">
        <v>228</v>
      </c>
      <c r="B10">
        <v>9</v>
      </c>
      <c r="E10" s="7" t="s">
        <v>39</v>
      </c>
      <c r="F10">
        <v>25</v>
      </c>
      <c r="G10" t="s">
        <v>100</v>
      </c>
      <c r="H10" s="3">
        <v>3</v>
      </c>
      <c r="I10" s="3">
        <v>5</v>
      </c>
    </row>
    <row r="11" spans="1:13">
      <c r="A11" t="s">
        <v>226</v>
      </c>
      <c r="B11">
        <v>10</v>
      </c>
      <c r="E11" s="7" t="s">
        <v>40</v>
      </c>
      <c r="F11">
        <v>25</v>
      </c>
      <c r="G11" t="s">
        <v>100</v>
      </c>
      <c r="H11" s="3">
        <v>3</v>
      </c>
      <c r="I11" s="3">
        <v>5</v>
      </c>
    </row>
    <row r="12" spans="1:13">
      <c r="A12" t="s">
        <v>227</v>
      </c>
      <c r="B12">
        <v>11</v>
      </c>
      <c r="E12" s="7" t="s">
        <v>41</v>
      </c>
      <c r="F12">
        <v>30</v>
      </c>
      <c r="G12" t="s">
        <v>101</v>
      </c>
      <c r="H12" s="3">
        <v>5</v>
      </c>
      <c r="I12" s="3">
        <v>7</v>
      </c>
    </row>
    <row r="13" spans="1:13">
      <c r="B13">
        <v>12</v>
      </c>
      <c r="E13" s="7" t="s">
        <v>42</v>
      </c>
      <c r="F13">
        <v>30</v>
      </c>
      <c r="G13" t="s">
        <v>101</v>
      </c>
      <c r="H13" s="3">
        <v>5</v>
      </c>
      <c r="I13" s="3">
        <v>7</v>
      </c>
    </row>
    <row r="14" spans="1:13">
      <c r="B14">
        <v>13</v>
      </c>
      <c r="E14" s="7" t="s">
        <v>43</v>
      </c>
      <c r="F14">
        <v>25</v>
      </c>
      <c r="G14" t="s">
        <v>100</v>
      </c>
      <c r="H14" s="3">
        <v>3</v>
      </c>
      <c r="I14" s="3">
        <v>5</v>
      </c>
    </row>
    <row r="15" spans="1:13">
      <c r="B15">
        <v>14</v>
      </c>
      <c r="E15" s="7" t="s">
        <v>44</v>
      </c>
      <c r="F15">
        <v>25</v>
      </c>
      <c r="G15" t="s">
        <v>100</v>
      </c>
      <c r="H15" s="3">
        <v>3</v>
      </c>
      <c r="I15" s="3">
        <v>5</v>
      </c>
    </row>
    <row r="16" spans="1:13">
      <c r="B16">
        <v>15</v>
      </c>
      <c r="E16" s="7" t="s">
        <v>45</v>
      </c>
      <c r="F16">
        <v>25</v>
      </c>
      <c r="G16" t="s">
        <v>100</v>
      </c>
      <c r="H16" s="3">
        <v>3</v>
      </c>
      <c r="I16" s="3">
        <v>5</v>
      </c>
    </row>
    <row r="17" spans="2:9">
      <c r="B17">
        <v>16</v>
      </c>
      <c r="E17" s="7" t="s">
        <v>46</v>
      </c>
      <c r="F17">
        <v>30</v>
      </c>
      <c r="G17" t="s">
        <v>101</v>
      </c>
      <c r="H17" s="3">
        <v>5</v>
      </c>
      <c r="I17" s="3">
        <v>7</v>
      </c>
    </row>
    <row r="18" spans="2:9">
      <c r="B18">
        <v>17</v>
      </c>
      <c r="E18" s="7" t="s">
        <v>47</v>
      </c>
      <c r="F18">
        <v>30</v>
      </c>
      <c r="G18" t="s">
        <v>101</v>
      </c>
      <c r="H18" s="3">
        <v>5</v>
      </c>
      <c r="I18" s="3">
        <v>7</v>
      </c>
    </row>
    <row r="19" spans="2:9">
      <c r="B19">
        <v>18</v>
      </c>
      <c r="E19" s="7" t="s">
        <v>48</v>
      </c>
      <c r="F19">
        <v>30</v>
      </c>
      <c r="G19" t="s">
        <v>101</v>
      </c>
      <c r="H19" s="3">
        <v>5</v>
      </c>
      <c r="I19" s="3">
        <v>7</v>
      </c>
    </row>
    <row r="20" spans="2:9">
      <c r="B20">
        <v>19</v>
      </c>
      <c r="H20" s="11">
        <f>(IF(OR('Character Sheet'!B3="Dwarf",'Character Sheet'!B3="Hill Dwarf",'Character Sheet'!B3="Mountain Dwarf",),4,0))+(IF(OR('Character Sheet'!B3="High Elf",'Character Sheet'!B3="Wood Elf",'Character Sheet'!B3="Elf",'Character Sheet'!B3="Drow",'Character Sheet'!B3="Human",'Character Sheet'!B3="Dragonborn",'Character Sheet'!B3="Half Elf",'Character Sheet'!B3="Half Orc",'Character Sheet'!B3="Tiefling",),5,0))+(IF(OR('Character Sheet'!B3="Halfling",'Character Sheet'!B3="Lightfoot",'Character Sheet'!B3="Stout",),3,0))</f>
        <v>5</v>
      </c>
      <c r="I20" s="9">
        <f>(IF(OR('Character Sheet'!B3="Dwarf",'Character Sheet'!B3="Hill Dwarf",'Character Sheet'!B3="Mountain Dwarf",),6,0))+(IF(OR('Character Sheet'!B3="High Elf",'Character Sheet'!B3="Wood Elf",'Character Sheet'!B3="Elf",'Character Sheet'!B3="Drow",'Character Sheet'!B3="Human",'Character Sheet'!B3="Dragonborn",'Character Sheet'!B3="Half Elf",'Character Sheet'!B3="Half Orc",'Character Sheet'!B3="Tiefling",),7,0))+(IF(OR('Character Sheet'!B3="Halfling",'Character Sheet'!B3="Lightfoot",'Character Sheet'!B3="Stout",),4,0))</f>
        <v>7</v>
      </c>
    </row>
    <row r="21" spans="2:9">
      <c r="B21">
        <v>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7"/>
  <sheetViews>
    <sheetView topLeftCell="A184" workbookViewId="0">
      <selection activeCell="A25" sqref="A25:B38"/>
    </sheetView>
  </sheetViews>
  <sheetFormatPr baseColWidth="10" defaultRowHeight="15" x14ac:dyDescent="0"/>
  <cols>
    <col min="1" max="16384" width="10.83203125" style="3"/>
  </cols>
  <sheetData>
    <row r="1" spans="1:4" ht="25">
      <c r="A1" s="136" t="s">
        <v>31</v>
      </c>
      <c r="B1" s="136"/>
      <c r="C1" s="136"/>
      <c r="D1" s="136"/>
    </row>
    <row r="2" spans="1:4">
      <c r="A2" s="137" t="s">
        <v>49</v>
      </c>
      <c r="B2" s="137"/>
      <c r="C2" s="137"/>
      <c r="D2" s="137"/>
    </row>
    <row r="3" spans="1:4">
      <c r="A3" s="8" t="str">
        <f t="shared" ref="A3" si="0">$A$24</f>
        <v>Dwarf</v>
      </c>
      <c r="B3" s="8"/>
      <c r="C3" s="8"/>
      <c r="D3" s="8"/>
    </row>
    <row r="4" spans="1:4">
      <c r="A4" s="8" t="str">
        <f>$A$40</f>
        <v>Hill Dwarf</v>
      </c>
      <c r="B4" s="8"/>
      <c r="C4" s="8"/>
      <c r="D4" s="8"/>
    </row>
    <row r="5" spans="1:4">
      <c r="A5" s="8" t="str">
        <f>$A$44</f>
        <v>Mountain Dwarf</v>
      </c>
      <c r="B5" s="8"/>
      <c r="C5" s="8"/>
      <c r="D5" s="8"/>
    </row>
    <row r="6" spans="1:4">
      <c r="A6" s="7" t="s">
        <v>34</v>
      </c>
      <c r="B6" s="7"/>
      <c r="C6" s="7"/>
      <c r="D6" s="7"/>
    </row>
    <row r="7" spans="1:4">
      <c r="A7" s="7" t="s">
        <v>35</v>
      </c>
      <c r="B7" s="7"/>
      <c r="C7" s="7"/>
      <c r="D7" s="7"/>
    </row>
    <row r="8" spans="1:4">
      <c r="A8" s="7" t="s">
        <v>36</v>
      </c>
      <c r="B8" s="7"/>
      <c r="C8" s="7"/>
      <c r="D8" s="7"/>
    </row>
    <row r="9" spans="1:4">
      <c r="A9" s="7" t="s">
        <v>37</v>
      </c>
      <c r="B9" s="7"/>
      <c r="C9" s="7"/>
      <c r="D9" s="7"/>
    </row>
    <row r="10" spans="1:4">
      <c r="A10" s="7" t="s">
        <v>38</v>
      </c>
      <c r="B10" s="7"/>
      <c r="C10" s="7"/>
      <c r="D10" s="7"/>
    </row>
    <row r="11" spans="1:4">
      <c r="A11" s="7" t="s">
        <v>39</v>
      </c>
      <c r="B11" s="7"/>
      <c r="C11" s="7"/>
      <c r="D11" s="7"/>
    </row>
    <row r="12" spans="1:4">
      <c r="A12" s="7" t="s">
        <v>40</v>
      </c>
      <c r="B12" s="7"/>
      <c r="C12" s="7"/>
      <c r="D12" s="7"/>
    </row>
    <row r="13" spans="1:4">
      <c r="A13" s="7" t="s">
        <v>41</v>
      </c>
      <c r="B13" s="7"/>
      <c r="C13" s="7"/>
      <c r="D13" s="7"/>
    </row>
    <row r="14" spans="1:4">
      <c r="A14" s="7" t="s">
        <v>42</v>
      </c>
      <c r="B14" s="7"/>
      <c r="C14" s="7"/>
      <c r="D14" s="7"/>
    </row>
    <row r="15" spans="1:4">
      <c r="A15" s="7" t="s">
        <v>43</v>
      </c>
      <c r="B15" s="7"/>
      <c r="C15" s="7"/>
      <c r="D15" s="7"/>
    </row>
    <row r="16" spans="1:4">
      <c r="A16" s="7" t="s">
        <v>44</v>
      </c>
      <c r="B16" s="7"/>
      <c r="C16" s="7"/>
      <c r="D16" s="7"/>
    </row>
    <row r="17" spans="1:5">
      <c r="A17" s="7" t="s">
        <v>45</v>
      </c>
      <c r="B17" s="7"/>
      <c r="C17" s="7"/>
      <c r="D17" s="7"/>
    </row>
    <row r="18" spans="1:5">
      <c r="A18" s="7" t="s">
        <v>46</v>
      </c>
      <c r="B18" s="7"/>
      <c r="C18" s="7"/>
      <c r="D18" s="7"/>
    </row>
    <row r="19" spans="1:5">
      <c r="A19" s="7" t="s">
        <v>47</v>
      </c>
      <c r="B19" s="7"/>
      <c r="C19" s="7"/>
      <c r="D19" s="7"/>
    </row>
    <row r="20" spans="1:5">
      <c r="A20" s="7" t="s">
        <v>48</v>
      </c>
      <c r="B20" s="7"/>
      <c r="C20" s="7"/>
      <c r="D20" s="7"/>
    </row>
    <row r="21" spans="1:5">
      <c r="E21" s="10"/>
    </row>
    <row r="24" spans="1:5" ht="25">
      <c r="A24" s="136" t="s">
        <v>32</v>
      </c>
      <c r="B24" s="136"/>
      <c r="C24" s="136"/>
      <c r="D24" s="136"/>
    </row>
    <row r="25" spans="1:5">
      <c r="A25" s="138" t="s">
        <v>63</v>
      </c>
      <c r="B25" s="138"/>
      <c r="C25" s="3" t="s">
        <v>67</v>
      </c>
      <c r="D25" s="3">
        <v>2</v>
      </c>
    </row>
    <row r="26" spans="1:5">
      <c r="A26" s="138" t="s">
        <v>50</v>
      </c>
      <c r="B26" s="138"/>
      <c r="C26" s="6">
        <v>50</v>
      </c>
      <c r="D26" s="6">
        <v>350</v>
      </c>
    </row>
    <row r="27" spans="1:5">
      <c r="A27" s="138" t="s">
        <v>51</v>
      </c>
      <c r="B27" s="138"/>
      <c r="C27" s="3" t="s">
        <v>70</v>
      </c>
      <c r="D27" s="3" t="s">
        <v>71</v>
      </c>
    </row>
    <row r="28" spans="1:5">
      <c r="A28" s="138" t="s">
        <v>52</v>
      </c>
      <c r="B28" s="138"/>
      <c r="C28" s="3" t="s">
        <v>69</v>
      </c>
      <c r="D28" s="5">
        <v>4</v>
      </c>
      <c r="E28" s="5">
        <v>5</v>
      </c>
    </row>
    <row r="29" spans="1:5">
      <c r="A29" s="138" t="s">
        <v>55</v>
      </c>
      <c r="B29" s="138"/>
      <c r="C29" s="5">
        <v>25</v>
      </c>
    </row>
    <row r="30" spans="1:5">
      <c r="A30" s="138" t="s">
        <v>58</v>
      </c>
      <c r="B30" s="138"/>
      <c r="C30" s="3" t="s">
        <v>64</v>
      </c>
      <c r="D30" s="5">
        <v>60</v>
      </c>
    </row>
    <row r="31" spans="1:5">
      <c r="A31" s="138" t="s">
        <v>72</v>
      </c>
      <c r="B31" s="138"/>
      <c r="C31" s="3" t="s">
        <v>73</v>
      </c>
    </row>
    <row r="32" spans="1:5">
      <c r="A32" s="10" t="s">
        <v>115</v>
      </c>
      <c r="B32" s="10"/>
    </row>
    <row r="33" spans="1:4">
      <c r="A33" s="138" t="s">
        <v>59</v>
      </c>
      <c r="B33" s="138"/>
      <c r="C33" s="3" t="s">
        <v>73</v>
      </c>
    </row>
    <row r="34" spans="1:4">
      <c r="A34" s="138" t="s">
        <v>74</v>
      </c>
      <c r="B34" s="138"/>
      <c r="C34" s="3" t="s">
        <v>76</v>
      </c>
    </row>
    <row r="35" spans="1:4">
      <c r="A35" s="138" t="s">
        <v>75</v>
      </c>
      <c r="B35" s="138"/>
      <c r="C35" s="3" t="s">
        <v>77</v>
      </c>
    </row>
    <row r="36" spans="1:4">
      <c r="A36" s="138" t="s">
        <v>65</v>
      </c>
      <c r="B36" s="138"/>
      <c r="C36" s="3" t="s">
        <v>78</v>
      </c>
    </row>
    <row r="37" spans="1:4">
      <c r="A37" s="138" t="s">
        <v>79</v>
      </c>
      <c r="B37" s="138"/>
      <c r="C37" s="3" t="s">
        <v>80</v>
      </c>
    </row>
    <row r="38" spans="1:4">
      <c r="A38" s="138" t="s">
        <v>57</v>
      </c>
      <c r="B38" s="138"/>
      <c r="C38" s="3" t="s">
        <v>81</v>
      </c>
    </row>
    <row r="39" spans="1:4">
      <c r="A39" s="4"/>
    </row>
    <row r="40" spans="1:4" ht="20">
      <c r="A40" s="139" t="s">
        <v>33</v>
      </c>
      <c r="B40" s="139"/>
    </row>
    <row r="41" spans="1:4">
      <c r="A41" s="138" t="s">
        <v>63</v>
      </c>
      <c r="B41" s="138"/>
      <c r="C41" s="3" t="s">
        <v>82</v>
      </c>
      <c r="D41" s="3">
        <v>1</v>
      </c>
    </row>
    <row r="42" spans="1:4">
      <c r="A42" s="138" t="s">
        <v>79</v>
      </c>
      <c r="B42" s="138"/>
      <c r="C42" s="3" t="s">
        <v>85</v>
      </c>
    </row>
    <row r="43" spans="1:4">
      <c r="A43" s="4"/>
    </row>
    <row r="44" spans="1:4" ht="20">
      <c r="A44" s="139" t="s">
        <v>83</v>
      </c>
      <c r="B44" s="139"/>
    </row>
    <row r="45" spans="1:4">
      <c r="A45" s="138" t="s">
        <v>63</v>
      </c>
      <c r="B45" s="138"/>
      <c r="C45" s="3" t="s">
        <v>84</v>
      </c>
      <c r="D45" s="3">
        <v>2</v>
      </c>
    </row>
    <row r="46" spans="1:4">
      <c r="A46" s="138" t="s">
        <v>109</v>
      </c>
      <c r="B46" s="138"/>
      <c r="C46" s="3" t="s">
        <v>181</v>
      </c>
    </row>
    <row r="48" spans="1:4" ht="25">
      <c r="A48" s="136" t="s">
        <v>34</v>
      </c>
      <c r="B48" s="136"/>
      <c r="C48" s="136"/>
      <c r="D48" s="136"/>
    </row>
    <row r="49" spans="1:5">
      <c r="A49" s="138" t="s">
        <v>63</v>
      </c>
      <c r="B49" s="138"/>
      <c r="C49" s="3" t="s">
        <v>86</v>
      </c>
      <c r="D49" s="3">
        <v>2</v>
      </c>
    </row>
    <row r="50" spans="1:5">
      <c r="A50" s="138" t="s">
        <v>50</v>
      </c>
      <c r="B50" s="138"/>
      <c r="C50" s="6">
        <v>100</v>
      </c>
      <c r="D50" s="6">
        <v>750</v>
      </c>
    </row>
    <row r="51" spans="1:5">
      <c r="A51" s="138" t="s">
        <v>51</v>
      </c>
      <c r="B51" s="138"/>
      <c r="C51" s="3" t="s">
        <v>87</v>
      </c>
      <c r="D51" s="3" t="s">
        <v>71</v>
      </c>
    </row>
    <row r="52" spans="1:5">
      <c r="A52" s="138" t="s">
        <v>52</v>
      </c>
      <c r="B52" s="138"/>
      <c r="C52" s="3" t="s">
        <v>69</v>
      </c>
      <c r="D52" s="5">
        <v>5</v>
      </c>
      <c r="E52" s="5">
        <v>6</v>
      </c>
    </row>
    <row r="53" spans="1:5">
      <c r="A53" s="138" t="s">
        <v>55</v>
      </c>
      <c r="B53" s="138"/>
      <c r="C53" s="5">
        <v>30</v>
      </c>
    </row>
    <row r="54" spans="1:5">
      <c r="A54" s="138" t="s">
        <v>58</v>
      </c>
      <c r="B54" s="138"/>
      <c r="C54" s="3" t="s">
        <v>64</v>
      </c>
      <c r="D54" s="5">
        <v>60</v>
      </c>
    </row>
    <row r="55" spans="1:5">
      <c r="A55" s="138" t="s">
        <v>72</v>
      </c>
      <c r="B55" s="138"/>
      <c r="C55" s="3" t="s">
        <v>106</v>
      </c>
    </row>
    <row r="56" spans="1:5">
      <c r="A56" s="10" t="s">
        <v>115</v>
      </c>
      <c r="B56" s="10"/>
    </row>
    <row r="57" spans="1:5">
      <c r="A57" s="138" t="s">
        <v>59</v>
      </c>
      <c r="B57" s="138"/>
    </row>
    <row r="58" spans="1:5">
      <c r="A58" s="138" t="s">
        <v>74</v>
      </c>
      <c r="B58" s="138"/>
    </row>
    <row r="59" spans="1:5">
      <c r="A59" s="138" t="s">
        <v>75</v>
      </c>
      <c r="B59" s="138"/>
    </row>
    <row r="60" spans="1:5">
      <c r="A60" s="138" t="s">
        <v>65</v>
      </c>
      <c r="B60" s="138"/>
    </row>
    <row r="61" spans="1:5">
      <c r="A61" s="138" t="s">
        <v>79</v>
      </c>
      <c r="B61" s="138"/>
      <c r="C61" s="3" t="s">
        <v>105</v>
      </c>
    </row>
    <row r="62" spans="1:5">
      <c r="A62" s="138" t="s">
        <v>57</v>
      </c>
      <c r="B62" s="138"/>
      <c r="C62" s="3" t="s">
        <v>88</v>
      </c>
    </row>
    <row r="64" spans="1:5" ht="20">
      <c r="A64" s="139" t="s">
        <v>35</v>
      </c>
      <c r="B64" s="139"/>
    </row>
    <row r="65" spans="1:4">
      <c r="A65" s="138" t="s">
        <v>63</v>
      </c>
      <c r="B65" s="138"/>
      <c r="C65" s="3" t="s">
        <v>107</v>
      </c>
      <c r="D65" s="3">
        <v>1</v>
      </c>
    </row>
    <row r="66" spans="1:4">
      <c r="A66" s="138" t="s">
        <v>110</v>
      </c>
      <c r="B66" s="138"/>
      <c r="C66" s="3" t="s">
        <v>182</v>
      </c>
    </row>
    <row r="67" spans="1:4">
      <c r="A67" s="4" t="s">
        <v>108</v>
      </c>
      <c r="C67" s="3">
        <v>1</v>
      </c>
    </row>
    <row r="68" spans="1:4">
      <c r="A68" s="4" t="s">
        <v>57</v>
      </c>
      <c r="C68" s="3">
        <v>1</v>
      </c>
    </row>
    <row r="70" spans="1:4" ht="20">
      <c r="A70" s="139" t="s">
        <v>36</v>
      </c>
      <c r="B70" s="139"/>
    </row>
    <row r="71" spans="1:4">
      <c r="A71" s="138" t="s">
        <v>63</v>
      </c>
      <c r="B71" s="138"/>
      <c r="C71" s="3" t="s">
        <v>82</v>
      </c>
      <c r="D71" s="3">
        <v>1</v>
      </c>
    </row>
    <row r="72" spans="1:4">
      <c r="A72" s="138" t="s">
        <v>110</v>
      </c>
      <c r="B72" s="138"/>
      <c r="C72" s="3" t="s">
        <v>111</v>
      </c>
    </row>
    <row r="73" spans="1:4">
      <c r="A73" s="4" t="s">
        <v>55</v>
      </c>
      <c r="C73" s="3">
        <v>35</v>
      </c>
    </row>
    <row r="74" spans="1:4">
      <c r="A74" s="4" t="s">
        <v>79</v>
      </c>
      <c r="C74" s="3" t="s">
        <v>112</v>
      </c>
    </row>
    <row r="76" spans="1:4" ht="20">
      <c r="A76" s="139" t="s">
        <v>37</v>
      </c>
      <c r="B76" s="139"/>
    </row>
    <row r="77" spans="1:4">
      <c r="A77" s="138" t="s">
        <v>63</v>
      </c>
      <c r="B77" s="138"/>
      <c r="C77" s="3" t="s">
        <v>113</v>
      </c>
      <c r="D77" s="3">
        <v>1</v>
      </c>
    </row>
    <row r="78" spans="1:4">
      <c r="A78" s="138" t="s">
        <v>58</v>
      </c>
      <c r="B78" s="138"/>
      <c r="C78" s="3" t="s">
        <v>114</v>
      </c>
      <c r="D78" s="3">
        <v>120</v>
      </c>
    </row>
    <row r="79" spans="1:4">
      <c r="A79" s="4" t="s">
        <v>115</v>
      </c>
      <c r="C79" s="3" t="s">
        <v>116</v>
      </c>
    </row>
    <row r="80" spans="1:4">
      <c r="A80" s="4" t="s">
        <v>79</v>
      </c>
      <c r="C80" s="3" t="s">
        <v>117</v>
      </c>
    </row>
    <row r="81" spans="1:5">
      <c r="A81" s="4" t="s">
        <v>110</v>
      </c>
      <c r="C81" s="3" t="s">
        <v>180</v>
      </c>
    </row>
    <row r="83" spans="1:5" ht="25">
      <c r="A83" s="136" t="s">
        <v>38</v>
      </c>
      <c r="B83" s="136"/>
      <c r="C83" s="136"/>
      <c r="D83" s="136"/>
    </row>
    <row r="84" spans="1:5">
      <c r="A84" s="138" t="s">
        <v>63</v>
      </c>
      <c r="B84" s="138"/>
      <c r="C84" s="3" t="s">
        <v>86</v>
      </c>
      <c r="D84" s="3">
        <v>2</v>
      </c>
    </row>
    <row r="85" spans="1:5">
      <c r="A85" s="138" t="s">
        <v>50</v>
      </c>
      <c r="B85" s="138"/>
      <c r="C85" s="6">
        <v>20</v>
      </c>
      <c r="D85" s="6">
        <v>250</v>
      </c>
    </row>
    <row r="86" spans="1:5">
      <c r="A86" s="138" t="s">
        <v>51</v>
      </c>
      <c r="B86" s="138"/>
      <c r="C86" s="3" t="s">
        <v>70</v>
      </c>
      <c r="D86" s="3" t="s">
        <v>71</v>
      </c>
    </row>
    <row r="87" spans="1:5">
      <c r="A87" s="138" t="s">
        <v>52</v>
      </c>
      <c r="B87" s="138"/>
      <c r="C87" s="3" t="s">
        <v>100</v>
      </c>
      <c r="D87" s="5">
        <v>3</v>
      </c>
      <c r="E87" s="5">
        <v>4</v>
      </c>
    </row>
    <row r="88" spans="1:5">
      <c r="A88" s="138" t="s">
        <v>55</v>
      </c>
      <c r="B88" s="138"/>
      <c r="C88" s="5">
        <v>25</v>
      </c>
    </row>
    <row r="89" spans="1:5">
      <c r="A89" s="138" t="s">
        <v>58</v>
      </c>
      <c r="B89" s="138"/>
      <c r="C89" s="3" t="s">
        <v>118</v>
      </c>
      <c r="D89" s="5"/>
    </row>
    <row r="90" spans="1:5">
      <c r="A90" s="138" t="s">
        <v>72</v>
      </c>
      <c r="B90" s="138"/>
      <c r="C90" s="3" t="s">
        <v>119</v>
      </c>
    </row>
    <row r="91" spans="1:5">
      <c r="A91" s="10" t="s">
        <v>115</v>
      </c>
      <c r="B91" s="10"/>
    </row>
    <row r="92" spans="1:5">
      <c r="A92" s="138" t="s">
        <v>59</v>
      </c>
      <c r="B92" s="138"/>
    </row>
    <row r="93" spans="1:5">
      <c r="A93" s="138" t="s">
        <v>74</v>
      </c>
      <c r="B93" s="138"/>
    </row>
    <row r="94" spans="1:5">
      <c r="A94" s="138" t="s">
        <v>75</v>
      </c>
      <c r="B94" s="138"/>
    </row>
    <row r="95" spans="1:5">
      <c r="A95" s="138" t="s">
        <v>65</v>
      </c>
      <c r="B95" s="138"/>
    </row>
    <row r="96" spans="1:5">
      <c r="A96" s="138" t="s">
        <v>79</v>
      </c>
      <c r="B96" s="138"/>
      <c r="C96" s="3" t="s">
        <v>120</v>
      </c>
    </row>
    <row r="97" spans="1:4">
      <c r="A97" s="138" t="s">
        <v>57</v>
      </c>
      <c r="B97" s="138"/>
      <c r="C97" s="3" t="s">
        <v>123</v>
      </c>
    </row>
    <row r="99" spans="1:4" ht="20">
      <c r="A99" s="139" t="s">
        <v>39</v>
      </c>
      <c r="B99" s="139"/>
    </row>
    <row r="100" spans="1:4">
      <c r="A100" s="138" t="s">
        <v>63</v>
      </c>
      <c r="B100" s="138"/>
      <c r="C100" s="3" t="s">
        <v>113</v>
      </c>
      <c r="D100" s="3">
        <v>1</v>
      </c>
    </row>
    <row r="101" spans="1:4">
      <c r="A101" s="4" t="s">
        <v>79</v>
      </c>
      <c r="C101" s="3" t="s">
        <v>121</v>
      </c>
    </row>
    <row r="103" spans="1:4" ht="20">
      <c r="A103" s="139" t="s">
        <v>40</v>
      </c>
      <c r="B103" s="139"/>
    </row>
    <row r="104" spans="1:4">
      <c r="A104" s="138" t="s">
        <v>63</v>
      </c>
      <c r="B104" s="138"/>
      <c r="C104" s="3" t="s">
        <v>67</v>
      </c>
      <c r="D104" s="3">
        <v>1</v>
      </c>
    </row>
    <row r="105" spans="1:4">
      <c r="A105" s="138" t="s">
        <v>72</v>
      </c>
      <c r="B105" s="138"/>
      <c r="C105" s="3" t="s">
        <v>73</v>
      </c>
    </row>
    <row r="106" spans="1:4">
      <c r="A106" s="138" t="s">
        <v>59</v>
      </c>
      <c r="B106" s="138"/>
      <c r="C106" s="3" t="s">
        <v>73</v>
      </c>
    </row>
    <row r="109" spans="1:4" ht="25">
      <c r="A109" s="136" t="s">
        <v>41</v>
      </c>
      <c r="B109" s="136"/>
      <c r="C109" s="136"/>
      <c r="D109" s="136"/>
    </row>
    <row r="110" spans="1:4">
      <c r="A110" s="138" t="s">
        <v>63</v>
      </c>
      <c r="B110" s="138"/>
      <c r="C110" s="3" t="s">
        <v>122</v>
      </c>
      <c r="D110" s="3">
        <v>1</v>
      </c>
    </row>
    <row r="111" spans="1:4">
      <c r="A111" s="138" t="s">
        <v>50</v>
      </c>
      <c r="B111" s="138"/>
      <c r="C111" s="6">
        <v>16</v>
      </c>
      <c r="D111" s="6">
        <v>100</v>
      </c>
    </row>
    <row r="112" spans="1:4">
      <c r="A112" s="138" t="s">
        <v>51</v>
      </c>
      <c r="B112" s="138"/>
      <c r="C112" s="3" t="s">
        <v>77</v>
      </c>
    </row>
    <row r="113" spans="1:6">
      <c r="A113" s="138" t="s">
        <v>52</v>
      </c>
      <c r="B113" s="138"/>
      <c r="C113" s="3" t="s">
        <v>101</v>
      </c>
      <c r="D113" s="5">
        <v>5</v>
      </c>
      <c r="E113" s="5">
        <v>6</v>
      </c>
    </row>
    <row r="114" spans="1:6">
      <c r="A114" s="138" t="s">
        <v>55</v>
      </c>
      <c r="B114" s="138"/>
      <c r="C114" s="5">
        <v>30</v>
      </c>
    </row>
    <row r="115" spans="1:6">
      <c r="A115" s="138" t="s">
        <v>58</v>
      </c>
      <c r="B115" s="138"/>
      <c r="C115" s="3" t="s">
        <v>118</v>
      </c>
      <c r="D115" s="5"/>
    </row>
    <row r="116" spans="1:6">
      <c r="A116" s="138" t="s">
        <v>72</v>
      </c>
      <c r="B116" s="138"/>
    </row>
    <row r="117" spans="1:6">
      <c r="A117" s="10" t="s">
        <v>115</v>
      </c>
      <c r="B117" s="10"/>
    </row>
    <row r="118" spans="1:6">
      <c r="A118" s="138" t="s">
        <v>59</v>
      </c>
      <c r="B118" s="138"/>
    </row>
    <row r="119" spans="1:6">
      <c r="A119" s="138" t="s">
        <v>74</v>
      </c>
      <c r="B119" s="138"/>
    </row>
    <row r="120" spans="1:6">
      <c r="A120" s="138" t="s">
        <v>75</v>
      </c>
      <c r="B120" s="138"/>
    </row>
    <row r="121" spans="1:6">
      <c r="A121" s="138" t="s">
        <v>65</v>
      </c>
      <c r="B121" s="138"/>
    </row>
    <row r="122" spans="1:6">
      <c r="A122" s="138" t="s">
        <v>79</v>
      </c>
      <c r="B122" s="138"/>
    </row>
    <row r="123" spans="1:6">
      <c r="A123" s="138" t="s">
        <v>57</v>
      </c>
      <c r="B123" s="138"/>
      <c r="C123" s="3" t="s">
        <v>123</v>
      </c>
    </row>
    <row r="125" spans="1:6" ht="25">
      <c r="A125" s="136" t="s">
        <v>42</v>
      </c>
      <c r="B125" s="136"/>
      <c r="C125" s="136"/>
      <c r="D125" s="136"/>
    </row>
    <row r="126" spans="1:6">
      <c r="A126" s="138" t="s">
        <v>63</v>
      </c>
      <c r="B126" s="138"/>
      <c r="C126" s="3" t="s">
        <v>84</v>
      </c>
      <c r="D126" s="3">
        <v>2</v>
      </c>
      <c r="E126" s="3" t="s">
        <v>124</v>
      </c>
      <c r="F126" s="3">
        <v>1</v>
      </c>
    </row>
    <row r="127" spans="1:6">
      <c r="A127" s="138" t="s">
        <v>50</v>
      </c>
      <c r="B127" s="138"/>
      <c r="C127" s="6">
        <v>15</v>
      </c>
      <c r="D127" s="6">
        <v>80</v>
      </c>
    </row>
    <row r="128" spans="1:6">
      <c r="A128" s="138" t="s">
        <v>51</v>
      </c>
      <c r="B128" s="138"/>
      <c r="C128" s="3" t="s">
        <v>122</v>
      </c>
    </row>
    <row r="129" spans="1:5">
      <c r="A129" s="138" t="s">
        <v>52</v>
      </c>
      <c r="B129" s="138"/>
      <c r="C129" s="3" t="s">
        <v>101</v>
      </c>
      <c r="D129" s="5">
        <v>6</v>
      </c>
      <c r="E129" s="5"/>
    </row>
    <row r="130" spans="1:5">
      <c r="A130" s="138" t="s">
        <v>55</v>
      </c>
      <c r="B130" s="138"/>
      <c r="C130" s="5">
        <v>30</v>
      </c>
    </row>
    <row r="131" spans="1:5">
      <c r="A131" s="138" t="s">
        <v>58</v>
      </c>
      <c r="B131" s="138"/>
      <c r="C131" s="3" t="s">
        <v>118</v>
      </c>
      <c r="D131" s="5"/>
    </row>
    <row r="132" spans="1:5">
      <c r="A132" s="138" t="s">
        <v>72</v>
      </c>
      <c r="B132" s="138"/>
    </row>
    <row r="133" spans="1:5">
      <c r="A133" s="10" t="s">
        <v>115</v>
      </c>
      <c r="B133" s="10"/>
    </row>
    <row r="134" spans="1:5">
      <c r="A134" s="138" t="s">
        <v>59</v>
      </c>
      <c r="B134" s="138"/>
      <c r="C134" s="3" t="s">
        <v>126</v>
      </c>
    </row>
    <row r="135" spans="1:5">
      <c r="A135" s="138" t="s">
        <v>74</v>
      </c>
      <c r="B135" s="138"/>
    </row>
    <row r="136" spans="1:5">
      <c r="A136" s="138" t="s">
        <v>75</v>
      </c>
      <c r="B136" s="138"/>
    </row>
    <row r="137" spans="1:5">
      <c r="A137" s="138" t="s">
        <v>65</v>
      </c>
      <c r="B137" s="138"/>
    </row>
    <row r="138" spans="1:5">
      <c r="A138" s="138" t="s">
        <v>79</v>
      </c>
      <c r="B138" s="138"/>
      <c r="C138" s="3" t="s">
        <v>125</v>
      </c>
    </row>
    <row r="139" spans="1:5">
      <c r="A139" s="138" t="s">
        <v>57</v>
      </c>
      <c r="B139" s="138"/>
      <c r="C139" s="3" t="s">
        <v>127</v>
      </c>
    </row>
    <row r="141" spans="1:5" ht="25">
      <c r="A141" s="136" t="s">
        <v>43</v>
      </c>
      <c r="B141" s="136"/>
      <c r="C141" s="136"/>
      <c r="D141" s="136"/>
    </row>
    <row r="142" spans="1:5">
      <c r="A142" s="138" t="s">
        <v>63</v>
      </c>
      <c r="B142" s="138"/>
      <c r="C142" s="3" t="s">
        <v>107</v>
      </c>
      <c r="D142" s="3">
        <v>2</v>
      </c>
    </row>
    <row r="143" spans="1:5">
      <c r="A143" s="138" t="s">
        <v>50</v>
      </c>
      <c r="B143" s="138"/>
      <c r="C143" s="6">
        <v>40</v>
      </c>
      <c r="D143" s="6">
        <v>500</v>
      </c>
    </row>
    <row r="144" spans="1:5">
      <c r="A144" s="138" t="s">
        <v>51</v>
      </c>
      <c r="B144" s="138"/>
      <c r="C144" s="3" t="s">
        <v>71</v>
      </c>
    </row>
    <row r="145" spans="1:5">
      <c r="A145" s="138" t="s">
        <v>52</v>
      </c>
      <c r="B145" s="138"/>
      <c r="C145" s="3" t="s">
        <v>100</v>
      </c>
      <c r="D145" s="5">
        <v>3</v>
      </c>
      <c r="E145" s="3">
        <v>4</v>
      </c>
    </row>
    <row r="146" spans="1:5">
      <c r="A146" s="138" t="s">
        <v>55</v>
      </c>
      <c r="B146" s="138"/>
      <c r="C146" s="5">
        <v>25</v>
      </c>
    </row>
    <row r="147" spans="1:5">
      <c r="A147" s="138" t="s">
        <v>58</v>
      </c>
      <c r="B147" s="138"/>
      <c r="C147" s="3" t="s">
        <v>64</v>
      </c>
      <c r="D147" s="5">
        <v>60</v>
      </c>
    </row>
    <row r="148" spans="1:5">
      <c r="A148" s="138" t="s">
        <v>72</v>
      </c>
      <c r="B148" s="138"/>
      <c r="C148" s="3" t="s">
        <v>128</v>
      </c>
    </row>
    <row r="149" spans="1:5">
      <c r="A149" s="10" t="s">
        <v>115</v>
      </c>
      <c r="B149" s="10"/>
    </row>
    <row r="150" spans="1:5">
      <c r="A150" s="138" t="s">
        <v>59</v>
      </c>
      <c r="B150" s="138"/>
    </row>
    <row r="151" spans="1:5">
      <c r="A151" s="138" t="s">
        <v>74</v>
      </c>
      <c r="B151" s="138"/>
    </row>
    <row r="152" spans="1:5">
      <c r="A152" s="138" t="s">
        <v>75</v>
      </c>
      <c r="B152" s="138"/>
    </row>
    <row r="153" spans="1:5">
      <c r="A153" s="138" t="s">
        <v>65</v>
      </c>
      <c r="B153" s="138"/>
    </row>
    <row r="154" spans="1:5">
      <c r="A154" s="138" t="s">
        <v>79</v>
      </c>
      <c r="B154" s="138"/>
    </row>
    <row r="155" spans="1:5">
      <c r="A155" s="138" t="s">
        <v>57</v>
      </c>
      <c r="B155" s="138"/>
      <c r="C155" s="3" t="s">
        <v>129</v>
      </c>
    </row>
    <row r="157" spans="1:5" ht="20">
      <c r="A157" s="139" t="s">
        <v>44</v>
      </c>
      <c r="B157" s="139"/>
    </row>
    <row r="158" spans="1:5">
      <c r="A158" s="138" t="s">
        <v>63</v>
      </c>
      <c r="B158" s="138"/>
      <c r="C158" s="3" t="s">
        <v>86</v>
      </c>
      <c r="D158" s="3">
        <v>1</v>
      </c>
    </row>
    <row r="159" spans="1:5">
      <c r="A159" s="138" t="s">
        <v>72</v>
      </c>
      <c r="B159" s="138"/>
      <c r="C159" s="3" t="s">
        <v>73</v>
      </c>
    </row>
    <row r="160" spans="1:5">
      <c r="A160" s="138" t="s">
        <v>59</v>
      </c>
      <c r="B160" s="138"/>
      <c r="C160" s="3" t="s">
        <v>73</v>
      </c>
    </row>
    <row r="161" spans="1:6">
      <c r="A161" s="4" t="s">
        <v>108</v>
      </c>
      <c r="C161" s="3" t="s">
        <v>130</v>
      </c>
    </row>
    <row r="162" spans="1:6">
      <c r="A162" s="4" t="s">
        <v>56</v>
      </c>
      <c r="C162" s="3" t="s">
        <v>131</v>
      </c>
    </row>
    <row r="164" spans="1:6" ht="20">
      <c r="A164" s="139" t="s">
        <v>45</v>
      </c>
      <c r="B164" s="139"/>
    </row>
    <row r="165" spans="1:6">
      <c r="A165" s="138" t="s">
        <v>63</v>
      </c>
      <c r="B165" s="138"/>
      <c r="C165" s="3" t="s">
        <v>67</v>
      </c>
      <c r="D165" s="3">
        <v>1</v>
      </c>
    </row>
    <row r="166" spans="1:6">
      <c r="A166" s="138" t="s">
        <v>79</v>
      </c>
      <c r="B166" s="138"/>
      <c r="C166" s="3" t="s">
        <v>132</v>
      </c>
    </row>
    <row r="167" spans="1:6">
      <c r="A167" s="138" t="s">
        <v>65</v>
      </c>
      <c r="B167" s="138"/>
      <c r="C167" s="3" t="s">
        <v>133</v>
      </c>
    </row>
    <row r="170" spans="1:6" ht="25">
      <c r="A170" s="136" t="s">
        <v>134</v>
      </c>
      <c r="B170" s="136"/>
      <c r="C170" s="136"/>
      <c r="D170" s="136"/>
    </row>
    <row r="171" spans="1:6">
      <c r="A171" s="138" t="s">
        <v>63</v>
      </c>
      <c r="B171" s="138"/>
      <c r="C171" s="3" t="s">
        <v>113</v>
      </c>
      <c r="D171" s="3">
        <v>2</v>
      </c>
      <c r="E171" s="3" t="s">
        <v>135</v>
      </c>
      <c r="F171" s="3">
        <v>1</v>
      </c>
    </row>
    <row r="172" spans="1:6">
      <c r="A172" s="138" t="s">
        <v>50</v>
      </c>
      <c r="B172" s="138"/>
      <c r="C172" s="6">
        <v>20</v>
      </c>
      <c r="D172" s="6">
        <v>180</v>
      </c>
    </row>
    <row r="173" spans="1:6">
      <c r="A173" s="138" t="s">
        <v>51</v>
      </c>
      <c r="B173" s="138"/>
      <c r="C173" s="3" t="s">
        <v>136</v>
      </c>
    </row>
    <row r="174" spans="1:6">
      <c r="A174" s="138" t="s">
        <v>52</v>
      </c>
      <c r="B174" s="138"/>
      <c r="C174" s="3" t="s">
        <v>101</v>
      </c>
      <c r="D174" s="5">
        <v>5</v>
      </c>
      <c r="E174" s="3">
        <v>6</v>
      </c>
    </row>
    <row r="175" spans="1:6">
      <c r="A175" s="138" t="s">
        <v>55</v>
      </c>
      <c r="B175" s="138"/>
      <c r="C175" s="5">
        <v>30</v>
      </c>
    </row>
    <row r="176" spans="1:6">
      <c r="A176" s="138" t="s">
        <v>58</v>
      </c>
      <c r="B176" s="138"/>
      <c r="C176" s="3" t="s">
        <v>64</v>
      </c>
      <c r="D176" s="5">
        <v>60</v>
      </c>
    </row>
    <row r="177" spans="1:6">
      <c r="A177" s="138" t="s">
        <v>72</v>
      </c>
      <c r="B177" s="138"/>
      <c r="C177" s="3" t="s">
        <v>179</v>
      </c>
    </row>
    <row r="178" spans="1:6">
      <c r="A178" s="10" t="s">
        <v>115</v>
      </c>
      <c r="B178" s="10"/>
    </row>
    <row r="179" spans="1:6">
      <c r="A179" s="138" t="s">
        <v>59</v>
      </c>
      <c r="B179" s="138"/>
    </row>
    <row r="180" spans="1:6">
      <c r="A180" s="138" t="s">
        <v>74</v>
      </c>
      <c r="B180" s="138"/>
    </row>
    <row r="181" spans="1:6">
      <c r="A181" s="138" t="s">
        <v>75</v>
      </c>
      <c r="B181" s="138"/>
    </row>
    <row r="182" spans="1:6">
      <c r="A182" s="138" t="s">
        <v>65</v>
      </c>
      <c r="B182" s="138"/>
    </row>
    <row r="183" spans="1:6">
      <c r="A183" s="138" t="s">
        <v>79</v>
      </c>
      <c r="B183" s="138"/>
      <c r="C183" s="3" t="s">
        <v>138</v>
      </c>
    </row>
    <row r="184" spans="1:6">
      <c r="A184" s="138" t="s">
        <v>57</v>
      </c>
      <c r="B184" s="138"/>
      <c r="C184" s="3" t="s">
        <v>137</v>
      </c>
    </row>
    <row r="186" spans="1:6" ht="25">
      <c r="A186" s="136" t="s">
        <v>139</v>
      </c>
      <c r="B186" s="136"/>
      <c r="C186" s="136"/>
      <c r="D186" s="136"/>
    </row>
    <row r="187" spans="1:6">
      <c r="A187" s="138" t="s">
        <v>63</v>
      </c>
      <c r="B187" s="138"/>
      <c r="C187" s="3" t="s">
        <v>84</v>
      </c>
      <c r="D187" s="3">
        <v>2</v>
      </c>
      <c r="E187" s="3" t="s">
        <v>67</v>
      </c>
      <c r="F187" s="3">
        <v>1</v>
      </c>
    </row>
    <row r="188" spans="1:6">
      <c r="A188" s="138" t="s">
        <v>50</v>
      </c>
      <c r="B188" s="138"/>
      <c r="C188" s="6">
        <v>14</v>
      </c>
      <c r="D188" s="6">
        <v>75</v>
      </c>
    </row>
    <row r="189" spans="1:6">
      <c r="A189" s="138" t="s">
        <v>51</v>
      </c>
      <c r="B189" s="138"/>
      <c r="C189" s="3" t="s">
        <v>136</v>
      </c>
    </row>
    <row r="190" spans="1:6">
      <c r="A190" s="138" t="s">
        <v>52</v>
      </c>
      <c r="B190" s="138"/>
      <c r="C190" s="3" t="s">
        <v>101</v>
      </c>
      <c r="D190" s="5">
        <v>5</v>
      </c>
      <c r="E190" s="3">
        <v>6</v>
      </c>
    </row>
    <row r="191" spans="1:6">
      <c r="A191" s="138" t="s">
        <v>55</v>
      </c>
      <c r="B191" s="138"/>
      <c r="C191" s="5">
        <v>30</v>
      </c>
    </row>
    <row r="192" spans="1:6">
      <c r="A192" s="138" t="s">
        <v>58</v>
      </c>
      <c r="B192" s="138"/>
      <c r="C192" s="3" t="s">
        <v>64</v>
      </c>
      <c r="D192" s="5">
        <v>60</v>
      </c>
    </row>
    <row r="193" spans="1:6">
      <c r="A193" s="138" t="s">
        <v>72</v>
      </c>
      <c r="B193" s="138"/>
      <c r="C193" s="3" t="s">
        <v>179</v>
      </c>
    </row>
    <row r="194" spans="1:6">
      <c r="A194" s="10" t="s">
        <v>115</v>
      </c>
      <c r="B194" s="10"/>
    </row>
    <row r="195" spans="1:6">
      <c r="A195" s="138" t="s">
        <v>59</v>
      </c>
      <c r="B195" s="138"/>
    </row>
    <row r="196" spans="1:6">
      <c r="A196" s="138" t="s">
        <v>74</v>
      </c>
      <c r="B196" s="138"/>
    </row>
    <row r="197" spans="1:6">
      <c r="A197" s="138" t="s">
        <v>75</v>
      </c>
      <c r="B197" s="138"/>
    </row>
    <row r="198" spans="1:6">
      <c r="A198" s="138" t="s">
        <v>65</v>
      </c>
      <c r="B198" s="138"/>
    </row>
    <row r="199" spans="1:6">
      <c r="A199" s="138" t="s">
        <v>79</v>
      </c>
      <c r="B199" s="138"/>
      <c r="C199" s="3" t="s">
        <v>140</v>
      </c>
    </row>
    <row r="200" spans="1:6">
      <c r="A200" s="138" t="s">
        <v>57</v>
      </c>
      <c r="B200" s="138"/>
      <c r="C200" s="3" t="s">
        <v>141</v>
      </c>
    </row>
    <row r="202" spans="1:6" ht="25">
      <c r="A202" s="136" t="s">
        <v>48</v>
      </c>
      <c r="B202" s="136"/>
      <c r="C202" s="136"/>
      <c r="D202" s="136"/>
    </row>
    <row r="203" spans="1:6">
      <c r="A203" s="138" t="s">
        <v>63</v>
      </c>
      <c r="B203" s="138"/>
      <c r="C203" s="3" t="s">
        <v>107</v>
      </c>
      <c r="D203" s="3">
        <v>1</v>
      </c>
      <c r="E203" s="3" t="s">
        <v>113</v>
      </c>
      <c r="F203" s="3">
        <v>2</v>
      </c>
    </row>
    <row r="204" spans="1:6">
      <c r="A204" s="138" t="s">
        <v>50</v>
      </c>
      <c r="B204" s="138"/>
      <c r="C204" s="6">
        <v>16</v>
      </c>
      <c r="D204" s="6">
        <v>100</v>
      </c>
    </row>
    <row r="205" spans="1:6">
      <c r="A205" s="138" t="s">
        <v>51</v>
      </c>
      <c r="B205" s="138"/>
      <c r="C205" s="3" t="s">
        <v>142</v>
      </c>
    </row>
    <row r="206" spans="1:6">
      <c r="A206" s="138" t="s">
        <v>52</v>
      </c>
      <c r="B206" s="138"/>
      <c r="C206" s="3" t="s">
        <v>101</v>
      </c>
      <c r="D206" s="5">
        <v>5</v>
      </c>
      <c r="E206" s="3">
        <v>6</v>
      </c>
    </row>
    <row r="207" spans="1:6">
      <c r="A207" s="138" t="s">
        <v>55</v>
      </c>
      <c r="B207" s="138"/>
      <c r="C207" s="5">
        <v>30</v>
      </c>
    </row>
    <row r="208" spans="1:6">
      <c r="A208" s="138" t="s">
        <v>58</v>
      </c>
      <c r="B208" s="138"/>
      <c r="C208" s="3" t="s">
        <v>64</v>
      </c>
      <c r="D208" s="5">
        <v>60</v>
      </c>
    </row>
    <row r="209" spans="1:3">
      <c r="A209" s="138" t="s">
        <v>72</v>
      </c>
      <c r="B209" s="138"/>
    </row>
    <row r="210" spans="1:3">
      <c r="A210" s="10" t="s">
        <v>115</v>
      </c>
      <c r="B210" s="10"/>
    </row>
    <row r="211" spans="1:3">
      <c r="A211" s="138" t="s">
        <v>59</v>
      </c>
      <c r="B211" s="138"/>
      <c r="C211" s="3" t="s">
        <v>143</v>
      </c>
    </row>
    <row r="212" spans="1:3">
      <c r="A212" s="138" t="s">
        <v>74</v>
      </c>
      <c r="B212" s="138"/>
    </row>
    <row r="213" spans="1:3">
      <c r="A213" s="138" t="s">
        <v>75</v>
      </c>
      <c r="B213" s="138"/>
    </row>
    <row r="214" spans="1:3">
      <c r="A214" s="138" t="s">
        <v>65</v>
      </c>
      <c r="B214" s="138"/>
    </row>
    <row r="215" spans="1:3">
      <c r="A215" s="138" t="s">
        <v>79</v>
      </c>
      <c r="B215" s="138"/>
    </row>
    <row r="216" spans="1:3">
      <c r="A216" s="138" t="s">
        <v>57</v>
      </c>
      <c r="B216" s="138"/>
      <c r="C216" s="3" t="s">
        <v>145</v>
      </c>
    </row>
    <row r="217" spans="1:3">
      <c r="A217" s="4" t="s">
        <v>108</v>
      </c>
      <c r="C217" s="3" t="s">
        <v>144</v>
      </c>
    </row>
  </sheetData>
  <mergeCells count="157">
    <mergeCell ref="A216:B216"/>
    <mergeCell ref="A209:B209"/>
    <mergeCell ref="A211:B211"/>
    <mergeCell ref="A212:B212"/>
    <mergeCell ref="A213:B213"/>
    <mergeCell ref="A214:B214"/>
    <mergeCell ref="A215:B215"/>
    <mergeCell ref="A203:B203"/>
    <mergeCell ref="A204:B204"/>
    <mergeCell ref="A205:B205"/>
    <mergeCell ref="A206:B206"/>
    <mergeCell ref="A207:B207"/>
    <mergeCell ref="A208:B208"/>
    <mergeCell ref="A196:B196"/>
    <mergeCell ref="A197:B197"/>
    <mergeCell ref="A198:B198"/>
    <mergeCell ref="A199:B199"/>
    <mergeCell ref="A200:B200"/>
    <mergeCell ref="A202:D202"/>
    <mergeCell ref="A189:B189"/>
    <mergeCell ref="A190:B190"/>
    <mergeCell ref="A191:B191"/>
    <mergeCell ref="A192:B192"/>
    <mergeCell ref="A193:B193"/>
    <mergeCell ref="A195:B195"/>
    <mergeCell ref="A182:B182"/>
    <mergeCell ref="A183:B183"/>
    <mergeCell ref="A184:B184"/>
    <mergeCell ref="A186:D186"/>
    <mergeCell ref="A187:B187"/>
    <mergeCell ref="A188:B188"/>
    <mergeCell ref="A175:B175"/>
    <mergeCell ref="A176:B176"/>
    <mergeCell ref="A177:B177"/>
    <mergeCell ref="A179:B179"/>
    <mergeCell ref="A180:B180"/>
    <mergeCell ref="A181:B181"/>
    <mergeCell ref="A167:B167"/>
    <mergeCell ref="A170:D170"/>
    <mergeCell ref="A171:B171"/>
    <mergeCell ref="A172:B172"/>
    <mergeCell ref="A173:B173"/>
    <mergeCell ref="A174:B174"/>
    <mergeCell ref="A158:B158"/>
    <mergeCell ref="A159:B159"/>
    <mergeCell ref="A160:B160"/>
    <mergeCell ref="A164:B164"/>
    <mergeCell ref="A165:B165"/>
    <mergeCell ref="A166:B166"/>
    <mergeCell ref="A151:B151"/>
    <mergeCell ref="A152:B152"/>
    <mergeCell ref="A153:B153"/>
    <mergeCell ref="A154:B154"/>
    <mergeCell ref="A155:B155"/>
    <mergeCell ref="A157:B157"/>
    <mergeCell ref="A144:B144"/>
    <mergeCell ref="A145:B145"/>
    <mergeCell ref="A146:B146"/>
    <mergeCell ref="A147:B147"/>
    <mergeCell ref="A148:B148"/>
    <mergeCell ref="A150:B150"/>
    <mergeCell ref="A137:B137"/>
    <mergeCell ref="A138:B138"/>
    <mergeCell ref="A139:B139"/>
    <mergeCell ref="A141:D141"/>
    <mergeCell ref="A142:B142"/>
    <mergeCell ref="A143:B143"/>
    <mergeCell ref="A130:B130"/>
    <mergeCell ref="A131:B131"/>
    <mergeCell ref="A132:B132"/>
    <mergeCell ref="A134:B134"/>
    <mergeCell ref="A135:B135"/>
    <mergeCell ref="A136:B136"/>
    <mergeCell ref="A123:B123"/>
    <mergeCell ref="A125:D125"/>
    <mergeCell ref="A126:B126"/>
    <mergeCell ref="A127:B127"/>
    <mergeCell ref="A128:B128"/>
    <mergeCell ref="A129:B129"/>
    <mergeCell ref="A116:B116"/>
    <mergeCell ref="A118:B118"/>
    <mergeCell ref="A119:B119"/>
    <mergeCell ref="A120:B120"/>
    <mergeCell ref="A121:B121"/>
    <mergeCell ref="A122:B122"/>
    <mergeCell ref="A110:B110"/>
    <mergeCell ref="A111:B111"/>
    <mergeCell ref="A112:B112"/>
    <mergeCell ref="A113:B113"/>
    <mergeCell ref="A114:B114"/>
    <mergeCell ref="A115:B115"/>
    <mergeCell ref="A64:B64"/>
    <mergeCell ref="A65:B65"/>
    <mergeCell ref="A66:B66"/>
    <mergeCell ref="A70:B70"/>
    <mergeCell ref="A71:B71"/>
    <mergeCell ref="A72:B72"/>
    <mergeCell ref="A76:B76"/>
    <mergeCell ref="A77:B77"/>
    <mergeCell ref="A78:B78"/>
    <mergeCell ref="A83:D83"/>
    <mergeCell ref="A84:B84"/>
    <mergeCell ref="A85:B85"/>
    <mergeCell ref="A99:B99"/>
    <mergeCell ref="A100:B100"/>
    <mergeCell ref="A103:B103"/>
    <mergeCell ref="A60:B60"/>
    <mergeCell ref="A61:B61"/>
    <mergeCell ref="A62:B62"/>
    <mergeCell ref="A86:B86"/>
    <mergeCell ref="A87:B87"/>
    <mergeCell ref="A88:B88"/>
    <mergeCell ref="A53:B53"/>
    <mergeCell ref="A54:B54"/>
    <mergeCell ref="A55:B55"/>
    <mergeCell ref="A57:B57"/>
    <mergeCell ref="A58:B58"/>
    <mergeCell ref="A59:B59"/>
    <mergeCell ref="A28:B28"/>
    <mergeCell ref="A29:B29"/>
    <mergeCell ref="A46:B46"/>
    <mergeCell ref="A48:D48"/>
    <mergeCell ref="A49:B49"/>
    <mergeCell ref="A50:B50"/>
    <mergeCell ref="A51:B51"/>
    <mergeCell ref="A52:B52"/>
    <mergeCell ref="A37:B37"/>
    <mergeCell ref="A38:B38"/>
    <mergeCell ref="A40:B40"/>
    <mergeCell ref="A41:B41"/>
    <mergeCell ref="A42:B42"/>
    <mergeCell ref="A44:B44"/>
    <mergeCell ref="A45:B45"/>
    <mergeCell ref="A1:D1"/>
    <mergeCell ref="A2:D2"/>
    <mergeCell ref="A104:B104"/>
    <mergeCell ref="A105:B105"/>
    <mergeCell ref="A106:B106"/>
    <mergeCell ref="A109:D109"/>
    <mergeCell ref="A24:D24"/>
    <mergeCell ref="A89:B89"/>
    <mergeCell ref="A90:B90"/>
    <mergeCell ref="A92:B92"/>
    <mergeCell ref="A93:B93"/>
    <mergeCell ref="A94:B94"/>
    <mergeCell ref="A95:B95"/>
    <mergeCell ref="A96:B96"/>
    <mergeCell ref="A97:B97"/>
    <mergeCell ref="A30:B30"/>
    <mergeCell ref="A31:B31"/>
    <mergeCell ref="A33:B33"/>
    <mergeCell ref="A34:B34"/>
    <mergeCell ref="A35:B35"/>
    <mergeCell ref="A36:B36"/>
    <mergeCell ref="A25:B25"/>
    <mergeCell ref="A26:B26"/>
    <mergeCell ref="A27:B27"/>
  </mergeCells>
  <hyperlinks>
    <hyperlink ref="A3" location="Races!A24" display="Races!A24"/>
    <hyperlink ref="B3" location="Races!A24" display="Races!A24"/>
    <hyperlink ref="C3" location="Races!A24" display="Races!A24"/>
    <hyperlink ref="D3" location="Races!A24" display="Races!A24"/>
    <hyperlink ref="A4" location="'Races'!A39" display="'Races'!A39"/>
    <hyperlink ref="B4" location="'Races'!A39" display="'Races'!A39"/>
    <hyperlink ref="C4" location="'Races'!A39" display="'Races'!A39"/>
    <hyperlink ref="D4" location="'Races'!A39" display="'Races'!A39"/>
    <hyperlink ref="A5" location="'Races'!A43" display="'Races'!A43"/>
    <hyperlink ref="B5" location="'Races'!A43" display="'Races'!A43"/>
    <hyperlink ref="C5" location="'Races'!A43" display="'Races'!A43"/>
    <hyperlink ref="D5" location="'Races'!A43" display="'Races'!A4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4"/>
  <sheetViews>
    <sheetView tabSelected="1" workbookViewId="0">
      <selection activeCell="G37" sqref="G37:K37"/>
    </sheetView>
  </sheetViews>
  <sheetFormatPr baseColWidth="10" defaultRowHeight="14" x14ac:dyDescent="0"/>
  <cols>
    <col min="1" max="1" width="18" style="12" customWidth="1"/>
    <col min="2" max="2" width="16.83203125" style="12" bestFit="1" customWidth="1"/>
    <col min="3" max="3" width="13.83203125" style="12" bestFit="1" customWidth="1"/>
    <col min="4" max="4" width="5.5" style="12" bestFit="1" customWidth="1"/>
    <col min="5" max="5" width="15.33203125" style="12" customWidth="1"/>
    <col min="6" max="6" width="0.5" style="12" customWidth="1"/>
    <col min="7" max="7" width="4.1640625" style="12" bestFit="1" customWidth="1"/>
    <col min="8" max="8" width="14.6640625" style="12" bestFit="1" customWidth="1"/>
    <col min="9" max="9" width="11.83203125" style="12" customWidth="1"/>
    <col min="10" max="10" width="12.33203125" style="12" bestFit="1" customWidth="1"/>
    <col min="11" max="11" width="8.1640625" style="12" bestFit="1" customWidth="1"/>
    <col min="12" max="12" width="0.6640625" style="12" customWidth="1"/>
    <col min="13" max="13" width="11.1640625" style="12" customWidth="1"/>
    <col min="14" max="14" width="12.1640625" style="12" customWidth="1"/>
    <col min="15" max="15" width="13.33203125" style="12" customWidth="1"/>
    <col min="16" max="16" width="12.33203125" style="12" customWidth="1"/>
    <col min="17" max="17" width="7.83203125" style="12" customWidth="1"/>
    <col min="18" max="18" width="0.33203125" style="12" customWidth="1"/>
    <col min="19" max="20" width="10.83203125" style="12"/>
    <col min="21" max="22" width="10.83203125" style="12" customWidth="1"/>
    <col min="23" max="23" width="10" style="12" customWidth="1"/>
    <col min="24" max="16384" width="10.83203125" style="12"/>
  </cols>
  <sheetData>
    <row r="1" spans="1:23" ht="15" thickBot="1">
      <c r="A1" s="140" t="s">
        <v>352</v>
      </c>
      <c r="B1" s="140"/>
      <c r="C1" s="140"/>
      <c r="D1" s="140"/>
      <c r="E1" s="141"/>
      <c r="G1" s="176" t="s">
        <v>183</v>
      </c>
      <c r="H1" s="177"/>
      <c r="I1" s="177"/>
      <c r="J1" s="177"/>
      <c r="K1" s="178"/>
      <c r="M1" s="176" t="str">
        <f>CONCATENATE("Wallet ",(Q3/100+P3/10+O3/2+N3+M3*10), " Gold")</f>
        <v>Wallet 43.7 Gold</v>
      </c>
      <c r="N1" s="177"/>
      <c r="O1" s="177"/>
      <c r="P1" s="177"/>
      <c r="Q1" s="178"/>
      <c r="S1" s="176" t="s">
        <v>98</v>
      </c>
      <c r="T1" s="177"/>
      <c r="U1" s="177"/>
      <c r="V1" s="177"/>
      <c r="W1" s="178"/>
    </row>
    <row r="2" spans="1:23" s="14" customFormat="1" ht="16" thickTop="1" thickBot="1">
      <c r="A2" s="13" t="s">
        <v>151</v>
      </c>
      <c r="B2" s="13" t="s">
        <v>152</v>
      </c>
      <c r="C2" s="13" t="s">
        <v>51</v>
      </c>
      <c r="D2" s="150" t="s">
        <v>96</v>
      </c>
      <c r="E2" s="151"/>
      <c r="G2" s="15"/>
      <c r="H2" s="16" t="s">
        <v>184</v>
      </c>
      <c r="I2" s="17" t="s">
        <v>86</v>
      </c>
      <c r="J2" s="18"/>
      <c r="K2" s="19">
        <f>ROUNDDOWN((B14-10)/2,0)+IF(G2="w",A20,0)+IF(G2="u",A20*2,0)</f>
        <v>0</v>
      </c>
      <c r="M2" s="20" t="s">
        <v>211</v>
      </c>
      <c r="N2" s="21" t="s">
        <v>212</v>
      </c>
      <c r="O2" s="21" t="s">
        <v>215</v>
      </c>
      <c r="P2" s="21" t="s">
        <v>214</v>
      </c>
      <c r="Q2" s="22" t="s">
        <v>213</v>
      </c>
      <c r="S2" s="183" t="s">
        <v>175</v>
      </c>
      <c r="T2" s="184"/>
      <c r="U2" s="184"/>
      <c r="V2" s="184"/>
      <c r="W2" s="185"/>
    </row>
    <row r="3" spans="1:23" ht="15" thickTop="1">
      <c r="A3" s="23" t="s">
        <v>25</v>
      </c>
      <c r="B3" s="23" t="s">
        <v>41</v>
      </c>
      <c r="C3" s="23" t="s">
        <v>94</v>
      </c>
      <c r="D3" s="142">
        <v>2</v>
      </c>
      <c r="E3" s="143"/>
      <c r="G3" s="24" t="s">
        <v>202</v>
      </c>
      <c r="H3" s="25" t="s">
        <v>185</v>
      </c>
      <c r="I3" s="26" t="s">
        <v>82</v>
      </c>
      <c r="J3" s="27"/>
      <c r="K3" s="28">
        <f>ROUNDDOWN((B17-10)/2,0)+IF(G3="w",A20,0)+IF(G3="u",A20*2,0)</f>
        <v>4</v>
      </c>
      <c r="M3" s="29"/>
      <c r="N3" s="30">
        <v>1</v>
      </c>
      <c r="O3" s="30"/>
      <c r="P3" s="30">
        <v>427</v>
      </c>
      <c r="Q3" s="31"/>
      <c r="S3" s="189"/>
      <c r="T3" s="190"/>
      <c r="U3" s="190"/>
      <c r="V3" s="190"/>
      <c r="W3" s="191"/>
    </row>
    <row r="4" spans="1:23" s="14" customFormat="1" ht="15" thickBot="1">
      <c r="A4" s="13" t="s">
        <v>50</v>
      </c>
      <c r="B4" s="32" t="s">
        <v>55</v>
      </c>
      <c r="C4" s="33" t="s">
        <v>53</v>
      </c>
      <c r="D4" s="150" t="s">
        <v>54</v>
      </c>
      <c r="E4" s="151"/>
      <c r="G4" s="15"/>
      <c r="H4" s="16" t="s">
        <v>186</v>
      </c>
      <c r="I4" s="17" t="s">
        <v>107</v>
      </c>
      <c r="J4" s="18"/>
      <c r="K4" s="34">
        <f>ROUNDDOWN((B16-10)/2,0)+IF(G4="w",A20,0)+IF(G4="u",A20*2,0)</f>
        <v>1</v>
      </c>
      <c r="M4" s="179" t="s">
        <v>216</v>
      </c>
      <c r="N4" s="180"/>
      <c r="O4" s="35">
        <f>SUM(B13*15)</f>
        <v>135</v>
      </c>
      <c r="P4" s="36" t="s">
        <v>217</v>
      </c>
      <c r="Q4" s="37">
        <f>O4-SUM(Q7:Q11)-SUM(Q14:Q18)-SUM(Q25:Q42)</f>
        <v>116</v>
      </c>
      <c r="S4" s="186" t="s">
        <v>176</v>
      </c>
      <c r="T4" s="187"/>
      <c r="U4" s="187"/>
      <c r="V4" s="187"/>
      <c r="W4" s="188"/>
    </row>
    <row r="5" spans="1:23" ht="16" thickTop="1" thickBot="1">
      <c r="A5" s="23">
        <v>300</v>
      </c>
      <c r="B5" s="38">
        <f>(IF(OR(B3="Dwarf",B3="Mountain Dwarf",B3="Hill Dwarf",B3="Halfling",B3="Stout",B3="Lightfoot",B3="Gnome",B3="Forest Gnome",B3="Rock Gnome",),25,0))+(IF(OR(B3="Elf",B3="Drow",B3="High Elf",B3="Human",B3="Dragonborn",B3="Half Orc",B3="Tiefling",B3="Half Elf",),30,0))+(IF(B3="Wood Elf",35,0))</f>
        <v>30</v>
      </c>
      <c r="C5" s="39">
        <v>5.6</v>
      </c>
      <c r="D5" s="144">
        <v>130</v>
      </c>
      <c r="E5" s="145"/>
      <c r="G5" s="24"/>
      <c r="H5" s="25" t="s">
        <v>187</v>
      </c>
      <c r="I5" s="26" t="s">
        <v>84</v>
      </c>
      <c r="J5" s="27"/>
      <c r="K5" s="28">
        <f>ROUNDDOWN((B13-10)/2,0)+IF(G5="w",A20,0)+IF(G5="u",A20*2,0)</f>
        <v>0</v>
      </c>
      <c r="M5" s="162" t="s">
        <v>219</v>
      </c>
      <c r="N5" s="163"/>
      <c r="O5" s="163"/>
      <c r="P5" s="163"/>
      <c r="Q5" s="164"/>
      <c r="S5" s="192"/>
      <c r="T5" s="154"/>
      <c r="U5" s="154"/>
      <c r="V5" s="154"/>
      <c r="W5" s="155"/>
    </row>
    <row r="6" spans="1:23" ht="16" thickTop="1" thickBot="1">
      <c r="A6" s="13" t="s">
        <v>52</v>
      </c>
      <c r="B6" s="13" t="s">
        <v>155</v>
      </c>
      <c r="C6" s="13" t="s">
        <v>156</v>
      </c>
      <c r="D6" s="150" t="s">
        <v>157</v>
      </c>
      <c r="E6" s="151"/>
      <c r="G6" s="40"/>
      <c r="H6" s="16" t="s">
        <v>188</v>
      </c>
      <c r="I6" s="17" t="s">
        <v>113</v>
      </c>
      <c r="J6" s="41"/>
      <c r="K6" s="34">
        <f>ROUNDDOWN((B18-10)/2,0)+IF(G6="w",A20,0)+IF(G6="u",A20*2,0)</f>
        <v>0</v>
      </c>
      <c r="M6" s="42" t="s">
        <v>0</v>
      </c>
      <c r="N6" s="43" t="s">
        <v>165</v>
      </c>
      <c r="O6" s="43" t="s">
        <v>220</v>
      </c>
      <c r="P6" s="43" t="s">
        <v>199</v>
      </c>
      <c r="Q6" s="44" t="s">
        <v>54</v>
      </c>
      <c r="S6" s="183" t="s">
        <v>177</v>
      </c>
      <c r="T6" s="184"/>
      <c r="U6" s="184"/>
      <c r="V6" s="184"/>
      <c r="W6" s="185"/>
    </row>
    <row r="7" spans="1:23" ht="15" thickTop="1">
      <c r="A7" s="23" t="s">
        <v>101</v>
      </c>
      <c r="B7" s="23" t="s">
        <v>174</v>
      </c>
      <c r="C7" s="23" t="s">
        <v>173</v>
      </c>
      <c r="D7" s="142" t="s">
        <v>174</v>
      </c>
      <c r="E7" s="143"/>
      <c r="G7" s="24"/>
      <c r="H7" s="25" t="s">
        <v>189</v>
      </c>
      <c r="I7" s="26" t="s">
        <v>107</v>
      </c>
      <c r="J7" s="27"/>
      <c r="K7" s="28">
        <f>ROUNDDOWN((B16-10)/2,0)+IF(G7="w",A20,0)+IF(G7="u",A20*2,0)</f>
        <v>1</v>
      </c>
      <c r="M7" s="45" t="s">
        <v>348</v>
      </c>
      <c r="N7" s="73">
        <f>11+E14</f>
        <v>13</v>
      </c>
      <c r="O7" s="46"/>
      <c r="P7" s="46"/>
      <c r="Q7" s="47">
        <v>10</v>
      </c>
      <c r="S7" s="189"/>
      <c r="T7" s="193"/>
      <c r="U7" s="193"/>
      <c r="V7" s="193"/>
      <c r="W7" s="194"/>
    </row>
    <row r="8" spans="1:23" ht="15" thickBot="1">
      <c r="A8" s="150" t="s">
        <v>98</v>
      </c>
      <c r="B8" s="150"/>
      <c r="C8" s="150"/>
      <c r="D8" s="150"/>
      <c r="E8" s="151"/>
      <c r="G8" s="40"/>
      <c r="H8" s="16" t="s">
        <v>190</v>
      </c>
      <c r="I8" s="17" t="s">
        <v>82</v>
      </c>
      <c r="J8" s="41"/>
      <c r="K8" s="34">
        <f>ROUNDDOWN((B17-10)/2,0)+IF(G8="w",A20,0)+IF(G8="u",A20*2,0)</f>
        <v>2</v>
      </c>
      <c r="M8" s="48" t="s">
        <v>349</v>
      </c>
      <c r="N8" s="23">
        <v>1</v>
      </c>
      <c r="O8" s="23"/>
      <c r="P8" s="23"/>
      <c r="Q8" s="49">
        <v>6</v>
      </c>
      <c r="S8" s="186" t="s">
        <v>178</v>
      </c>
      <c r="T8" s="187"/>
      <c r="U8" s="187"/>
      <c r="V8" s="187"/>
      <c r="W8" s="188"/>
    </row>
    <row r="9" spans="1:23" ht="15" thickTop="1">
      <c r="A9" s="142" t="s">
        <v>353</v>
      </c>
      <c r="B9" s="142"/>
      <c r="C9" s="142"/>
      <c r="D9" s="142"/>
      <c r="E9" s="143"/>
      <c r="G9" s="24"/>
      <c r="H9" s="25" t="s">
        <v>201</v>
      </c>
      <c r="I9" s="26" t="s">
        <v>113</v>
      </c>
      <c r="J9" s="27"/>
      <c r="K9" s="28">
        <f>ROUNDDOWN((B18-10)/2,0)+IF(G9="w",A20,0)+IF(G9="u",A20*2,0)</f>
        <v>0</v>
      </c>
      <c r="M9" s="45"/>
      <c r="N9" s="46"/>
      <c r="O9" s="46"/>
      <c r="P9" s="46"/>
      <c r="Q9" s="47"/>
      <c r="S9" s="211"/>
      <c r="T9" s="212"/>
      <c r="U9" s="212"/>
      <c r="V9" s="212"/>
      <c r="W9" s="213"/>
    </row>
    <row r="10" spans="1:23" ht="15" thickBot="1">
      <c r="A10" s="150" t="s">
        <v>158</v>
      </c>
      <c r="B10" s="150"/>
      <c r="C10" s="150"/>
      <c r="D10" s="150"/>
      <c r="E10" s="151"/>
      <c r="G10" s="40"/>
      <c r="H10" s="16" t="s">
        <v>191</v>
      </c>
      <c r="I10" s="17" t="s">
        <v>107</v>
      </c>
      <c r="J10" s="41"/>
      <c r="K10" s="34">
        <f>ROUNDDOWN((B16-10)/2,0)+IF(G10="w",A20,0)+IF(G10="u",A20*2,0)</f>
        <v>1</v>
      </c>
      <c r="M10" s="48"/>
      <c r="N10" s="23"/>
      <c r="O10" s="23"/>
      <c r="P10" s="23"/>
      <c r="Q10" s="49"/>
      <c r="S10" s="214" t="s">
        <v>225</v>
      </c>
      <c r="T10" s="214"/>
      <c r="U10" s="214"/>
      <c r="V10" s="214"/>
      <c r="W10" s="214"/>
    </row>
    <row r="11" spans="1:23" ht="16" thickTop="1" thickBot="1">
      <c r="A11" s="142">
        <v>618</v>
      </c>
      <c r="B11" s="142"/>
      <c r="C11" s="142"/>
      <c r="D11" s="142"/>
      <c r="E11" s="143"/>
      <c r="G11" s="24"/>
      <c r="H11" s="25" t="s">
        <v>192</v>
      </c>
      <c r="I11" s="26" t="s">
        <v>82</v>
      </c>
      <c r="J11" s="27"/>
      <c r="K11" s="28">
        <f>ROUNDDOWN((B17-10)/2,0)+IF(G11="w",A20,0)+IF(G11="u",A20*2,0)</f>
        <v>2</v>
      </c>
      <c r="M11" s="50"/>
      <c r="N11" s="51"/>
      <c r="O11" s="51"/>
      <c r="P11" s="51"/>
      <c r="Q11" s="52"/>
      <c r="S11" s="215"/>
      <c r="T11" s="216"/>
      <c r="U11" s="216"/>
      <c r="V11" s="216"/>
      <c r="W11" s="217"/>
    </row>
    <row r="12" spans="1:23" s="14" customFormat="1" ht="16" thickTop="1" thickBot="1">
      <c r="A12" s="13" t="s">
        <v>159</v>
      </c>
      <c r="B12" s="13" t="s">
        <v>160</v>
      </c>
      <c r="C12" s="13" t="s">
        <v>161</v>
      </c>
      <c r="D12" s="13" t="s">
        <v>162</v>
      </c>
      <c r="E12" s="53" t="s">
        <v>163</v>
      </c>
      <c r="G12" s="15" t="s">
        <v>202</v>
      </c>
      <c r="H12" s="16" t="s">
        <v>193</v>
      </c>
      <c r="I12" s="17" t="s">
        <v>107</v>
      </c>
      <c r="J12" s="18"/>
      <c r="K12" s="34">
        <f>ROUNDDOWN((B16-10)/2,0)+IF(G12="w",A20,0)+IF(G12="u",A20*2,0)</f>
        <v>3</v>
      </c>
      <c r="M12" s="162" t="s">
        <v>60</v>
      </c>
      <c r="N12" s="163"/>
      <c r="O12" s="163"/>
      <c r="P12" s="163"/>
      <c r="Q12" s="164"/>
      <c r="S12" s="218"/>
      <c r="T12" s="219"/>
      <c r="U12" s="219"/>
      <c r="V12" s="219"/>
      <c r="W12" s="220"/>
    </row>
    <row r="13" spans="1:23" ht="15" thickTop="1">
      <c r="A13" s="17" t="s">
        <v>84</v>
      </c>
      <c r="B13" s="23">
        <v>9</v>
      </c>
      <c r="C13" s="23">
        <v>0</v>
      </c>
      <c r="D13" s="23">
        <f>SUM(B13:C13)</f>
        <v>9</v>
      </c>
      <c r="E13" s="54">
        <f>ROUNDDOWN((D13-10)/2,0)+IF(OR(A3="Barbarian",A3="Fighter",A3="Monk",A3="Ranger"),A20,0)</f>
        <v>2</v>
      </c>
      <c r="G13" s="24"/>
      <c r="H13" s="25" t="s">
        <v>194</v>
      </c>
      <c r="I13" s="26" t="s">
        <v>82</v>
      </c>
      <c r="J13" s="27"/>
      <c r="K13" s="28">
        <f>ROUNDDOWN((B17-10)/2,0)+IF(G13="w",A20,0)+IF(G13="u",A20*2,0)</f>
        <v>2</v>
      </c>
      <c r="M13" s="42" t="s">
        <v>0</v>
      </c>
      <c r="N13" s="43" t="s">
        <v>207</v>
      </c>
      <c r="O13" s="55" t="s">
        <v>221</v>
      </c>
      <c r="P13" s="55" t="s">
        <v>206</v>
      </c>
      <c r="Q13" s="44" t="s">
        <v>54</v>
      </c>
      <c r="S13" s="218"/>
      <c r="T13" s="219"/>
      <c r="U13" s="219"/>
      <c r="V13" s="219"/>
      <c r="W13" s="220"/>
    </row>
    <row r="14" spans="1:23">
      <c r="A14" s="56" t="s">
        <v>86</v>
      </c>
      <c r="B14" s="57">
        <v>11</v>
      </c>
      <c r="C14" s="57">
        <v>0</v>
      </c>
      <c r="D14" s="57">
        <f t="shared" ref="D14:D18" si="0">SUM(B14:C14)</f>
        <v>11</v>
      </c>
      <c r="E14" s="58">
        <f>ROUNDDOWN((D14-10)/2,0)+IF(OR(A3="Bard",A3="Monk",A3="Ranger",A3="Rogue"),A20,0)</f>
        <v>2</v>
      </c>
      <c r="G14" s="40"/>
      <c r="H14" s="16" t="s">
        <v>195</v>
      </c>
      <c r="I14" s="17" t="s">
        <v>113</v>
      </c>
      <c r="J14" s="41"/>
      <c r="K14" s="34">
        <f>ROUNDDOWN((B18-10)/2,0)+IF(G14="w",A20,0)+IF(G14="u",A20*2,0)</f>
        <v>0</v>
      </c>
      <c r="M14" s="113" t="s">
        <v>209</v>
      </c>
      <c r="N14" s="46" t="s">
        <v>28</v>
      </c>
      <c r="O14" s="112" t="s">
        <v>350</v>
      </c>
      <c r="P14" s="112" t="s">
        <v>210</v>
      </c>
      <c r="Q14" s="47">
        <v>3</v>
      </c>
      <c r="S14" s="218"/>
      <c r="T14" s="219"/>
      <c r="U14" s="219"/>
      <c r="V14" s="219"/>
      <c r="W14" s="220"/>
    </row>
    <row r="15" spans="1:23">
      <c r="A15" s="17" t="s">
        <v>67</v>
      </c>
      <c r="B15" s="23">
        <v>11</v>
      </c>
      <c r="C15" s="23">
        <v>0</v>
      </c>
      <c r="D15" s="23">
        <f t="shared" si="0"/>
        <v>11</v>
      </c>
      <c r="E15" s="54">
        <f>ROUNDDOWN((D15-10)/2,0)+IF(OR(A3="Barbarian",A3="Fighter",A3="Sorcerer"),A20,0)</f>
        <v>0</v>
      </c>
      <c r="G15" s="24"/>
      <c r="H15" s="25" t="s">
        <v>196</v>
      </c>
      <c r="I15" s="26" t="s">
        <v>113</v>
      </c>
      <c r="J15" s="27"/>
      <c r="K15" s="28">
        <f>ROUNDDOWN((B18-10)/2,0)+IF(G15="w",A20,0)+IF(G15="u",A20*2,0)</f>
        <v>0</v>
      </c>
      <c r="M15" s="114"/>
      <c r="N15" s="23"/>
      <c r="O15" s="16"/>
      <c r="P15" s="16"/>
      <c r="Q15" s="49"/>
      <c r="S15" s="218"/>
      <c r="T15" s="219"/>
      <c r="U15" s="219"/>
      <c r="V15" s="219"/>
      <c r="W15" s="220"/>
    </row>
    <row r="16" spans="1:23">
      <c r="A16" s="56" t="s">
        <v>107</v>
      </c>
      <c r="B16" s="57">
        <v>13</v>
      </c>
      <c r="C16" s="57">
        <v>0</v>
      </c>
      <c r="D16" s="57">
        <f t="shared" si="0"/>
        <v>13</v>
      </c>
      <c r="E16" s="58">
        <f>ROUNDDOWN((D16-10)/2,0)+IF(OR(A3="Druid",A3="Rogue",A3="Wizard"),A20,0)</f>
        <v>1</v>
      </c>
      <c r="G16" s="40"/>
      <c r="H16" s="16" t="s">
        <v>197</v>
      </c>
      <c r="I16" s="17" t="s">
        <v>107</v>
      </c>
      <c r="J16" s="60"/>
      <c r="K16" s="34">
        <f>ROUNDDOWN((B16-10)/2,0)+IF(G16="w",A20,0)+IF(G16="u",A20*2,0)</f>
        <v>1</v>
      </c>
      <c r="M16" s="113"/>
      <c r="N16" s="46"/>
      <c r="O16" s="25"/>
      <c r="P16" s="25"/>
      <c r="Q16" s="47"/>
      <c r="S16" s="218"/>
      <c r="T16" s="219"/>
      <c r="U16" s="219"/>
      <c r="V16" s="219"/>
      <c r="W16" s="220"/>
    </row>
    <row r="17" spans="1:23">
      <c r="A17" s="17" t="s">
        <v>82</v>
      </c>
      <c r="B17" s="23">
        <v>15</v>
      </c>
      <c r="C17" s="23">
        <v>0</v>
      </c>
      <c r="D17" s="23">
        <f t="shared" si="0"/>
        <v>15</v>
      </c>
      <c r="E17" s="54">
        <f>ROUNDDOWN((D17-10)/2,0)+IF(OR(A3="Cleric",A3="Druid",A3="Paladin",A3="Warlock"),A20,0)</f>
        <v>2</v>
      </c>
      <c r="G17" s="24"/>
      <c r="H17" s="25" t="s">
        <v>198</v>
      </c>
      <c r="I17" s="26" t="s">
        <v>86</v>
      </c>
      <c r="J17" s="27"/>
      <c r="K17" s="28">
        <f>ROUNDDOWN((B14-10)/2,0)+IF(G17="w",A20,0)+IF(G17="u",A20*2,0)</f>
        <v>0</v>
      </c>
      <c r="M17" s="114"/>
      <c r="N17" s="23"/>
      <c r="O17" s="16"/>
      <c r="P17" s="16"/>
      <c r="Q17" s="49"/>
      <c r="S17" s="221"/>
      <c r="T17" s="222"/>
      <c r="U17" s="222"/>
      <c r="V17" s="222"/>
      <c r="W17" s="223"/>
    </row>
    <row r="18" spans="1:23" ht="15" thickBot="1">
      <c r="A18" s="56" t="s">
        <v>113</v>
      </c>
      <c r="B18" s="57">
        <v>10</v>
      </c>
      <c r="C18" s="57">
        <v>0</v>
      </c>
      <c r="D18" s="57">
        <f t="shared" si="0"/>
        <v>10</v>
      </c>
      <c r="E18" s="58">
        <f>ROUNDDOWN((D18-10)/2,0)+IF(OR(A3="Bard",A3="Paladin",A3="Sorcerer",A3="Warlock"),A20,0)</f>
        <v>0</v>
      </c>
      <c r="G18" s="40"/>
      <c r="H18" s="16" t="s">
        <v>199</v>
      </c>
      <c r="I18" s="17" t="s">
        <v>86</v>
      </c>
      <c r="J18" s="41"/>
      <c r="K18" s="34">
        <f>ROUNDDOWN((B14-10)/2,0)+IF(G18="w",A20,0)+IF(G18="u",A20*2,0)</f>
        <v>0</v>
      </c>
      <c r="M18" s="115"/>
      <c r="N18" s="51"/>
      <c r="O18" s="65"/>
      <c r="P18" s="65"/>
      <c r="Q18" s="52"/>
      <c r="S18" s="195" t="s">
        <v>351</v>
      </c>
      <c r="T18" s="196"/>
      <c r="U18" s="196"/>
      <c r="V18" s="196"/>
      <c r="W18" s="197"/>
    </row>
    <row r="19" spans="1:23" ht="16" thickTop="1" thickBot="1">
      <c r="A19" s="63" t="s">
        <v>164</v>
      </c>
      <c r="B19" s="63" t="s">
        <v>208</v>
      </c>
      <c r="C19" s="13" t="s">
        <v>165</v>
      </c>
      <c r="D19" s="150" t="s">
        <v>166</v>
      </c>
      <c r="E19" s="151"/>
      <c r="G19" s="64" t="s">
        <v>203</v>
      </c>
      <c r="H19" s="65" t="s">
        <v>200</v>
      </c>
      <c r="I19" s="66" t="s">
        <v>82</v>
      </c>
      <c r="J19" s="67"/>
      <c r="K19" s="68">
        <f>ROUNDDOWN((B17-10)/2,0)+IF(G19="w",A20,0)+IF(G19="u",A20*2,0)</f>
        <v>6</v>
      </c>
      <c r="M19" s="162" t="s">
        <v>61</v>
      </c>
      <c r="N19" s="163"/>
      <c r="O19" s="163"/>
      <c r="P19" s="163"/>
      <c r="Q19" s="164"/>
      <c r="S19" s="81"/>
      <c r="T19" s="60"/>
      <c r="U19" s="60"/>
      <c r="V19" s="60"/>
      <c r="W19" s="79"/>
    </row>
    <row r="20" spans="1:23" ht="16" thickTop="1" thickBot="1">
      <c r="A20" s="69">
        <f>2+(IF(D3&gt;=5,1,0))+(IF(D3&gt;=9,1,0))+(IF(D3&gt;=13,1,0))+(IF(D3&gt;=17,1,0))</f>
        <v>2</v>
      </c>
      <c r="B20" s="69">
        <f>10+K13</f>
        <v>12</v>
      </c>
      <c r="C20" s="23">
        <f>10+SUM(N7:N11)</f>
        <v>24</v>
      </c>
      <c r="D20" s="142">
        <f>ROUNDDOWN((B14-10)/2,0)+A20</f>
        <v>2</v>
      </c>
      <c r="E20" s="143"/>
      <c r="G20" s="176" t="s">
        <v>204</v>
      </c>
      <c r="H20" s="177"/>
      <c r="I20" s="177"/>
      <c r="J20" s="177"/>
      <c r="K20" s="178"/>
      <c r="M20" s="156" t="s">
        <v>0</v>
      </c>
      <c r="N20" s="157"/>
      <c r="O20" s="157"/>
      <c r="P20" s="157"/>
      <c r="Q20" s="44" t="s">
        <v>54</v>
      </c>
      <c r="S20" s="81"/>
      <c r="T20" s="60"/>
      <c r="U20" s="60"/>
      <c r="V20" s="60"/>
      <c r="W20" s="79"/>
    </row>
    <row r="21" spans="1:23" ht="16" thickTop="1" thickBot="1">
      <c r="A21" s="150" t="s">
        <v>167</v>
      </c>
      <c r="B21" s="150"/>
      <c r="C21" s="150"/>
      <c r="D21" s="150"/>
      <c r="E21" s="151"/>
      <c r="G21" s="224" t="s">
        <v>0</v>
      </c>
      <c r="H21" s="225"/>
      <c r="I21" s="70" t="s">
        <v>205</v>
      </c>
      <c r="J21" s="43" t="s">
        <v>206</v>
      </c>
      <c r="K21" s="44" t="s">
        <v>207</v>
      </c>
      <c r="M21" s="158" t="s">
        <v>346</v>
      </c>
      <c r="N21" s="159"/>
      <c r="O21" s="159"/>
      <c r="P21" s="159"/>
      <c r="Q21" s="49"/>
      <c r="S21" s="81"/>
      <c r="T21" s="60"/>
      <c r="U21" s="60"/>
      <c r="V21" s="60"/>
      <c r="W21" s="79"/>
    </row>
    <row r="22" spans="1:23" ht="16" thickTop="1" thickBot="1">
      <c r="A22" s="170">
        <v>8</v>
      </c>
      <c r="B22" s="170"/>
      <c r="C22" s="170"/>
      <c r="D22" s="170"/>
      <c r="E22" s="171"/>
      <c r="G22" s="226" t="str">
        <f>M14</f>
        <v>Scimitar</v>
      </c>
      <c r="H22" s="142"/>
      <c r="I22" s="71">
        <f>A20+E13</f>
        <v>4</v>
      </c>
      <c r="J22" s="23" t="str">
        <f>P14</f>
        <v>Slashing</v>
      </c>
      <c r="K22" s="34" t="str">
        <f>N14</f>
        <v>1d6</v>
      </c>
      <c r="M22" s="160"/>
      <c r="N22" s="161"/>
      <c r="O22" s="161"/>
      <c r="P22" s="161"/>
      <c r="Q22" s="49"/>
      <c r="S22" s="81"/>
      <c r="T22" s="60"/>
      <c r="U22" s="60"/>
      <c r="V22" s="60"/>
      <c r="W22" s="79"/>
    </row>
    <row r="23" spans="1:23" ht="16" thickTop="1" thickBot="1">
      <c r="A23" s="174" t="s">
        <v>168</v>
      </c>
      <c r="B23" s="175"/>
      <c r="C23" s="72">
        <f>D3</f>
        <v>2</v>
      </c>
      <c r="D23" s="172" t="str">
        <f>CONCATENATE("d",TEXT(IF(A3="Barbarian",12,0)+IF(OR(A3="Bard",B7="Cleric",A3="Druid",A3="Monk",A3="Rogue",A3="Warlock"),8,0)+IF(OR(A3="Fighter",A3="Paladin",A3="Ranger",),10,0)+IF(OR(A3="Sorcerer",A3="Wizard"),6,0),"0"))</f>
        <v>d10</v>
      </c>
      <c r="E23" s="173"/>
      <c r="G23" s="207">
        <f t="shared" ref="G23:G26" si="1">M15</f>
        <v>0</v>
      </c>
      <c r="H23" s="208"/>
      <c r="I23" s="129"/>
      <c r="J23" s="129">
        <f t="shared" ref="J23:J26" si="2">P15</f>
        <v>0</v>
      </c>
      <c r="K23" s="130">
        <f t="shared" ref="K23:K26" si="3">N15</f>
        <v>0</v>
      </c>
      <c r="M23" s="162" t="s">
        <v>222</v>
      </c>
      <c r="N23" s="163"/>
      <c r="O23" s="163"/>
      <c r="P23" s="163"/>
      <c r="Q23" s="164"/>
      <c r="S23" s="81"/>
      <c r="T23" s="60"/>
      <c r="U23" s="60"/>
      <c r="V23" s="60"/>
      <c r="W23" s="79"/>
    </row>
    <row r="24" spans="1:23" ht="15" thickTop="1">
      <c r="A24" s="148" t="s">
        <v>169</v>
      </c>
      <c r="B24" s="74" t="s">
        <v>171</v>
      </c>
      <c r="C24" s="165" t="s">
        <v>170</v>
      </c>
      <c r="D24" s="165"/>
      <c r="E24" s="166"/>
      <c r="G24" s="209">
        <f t="shared" si="1"/>
        <v>0</v>
      </c>
      <c r="H24" s="210"/>
      <c r="I24" s="127"/>
      <c r="J24" s="127">
        <f t="shared" si="2"/>
        <v>0</v>
      </c>
      <c r="K24" s="128">
        <f t="shared" si="3"/>
        <v>0</v>
      </c>
      <c r="M24" s="107" t="s">
        <v>344</v>
      </c>
      <c r="N24" s="106" t="s">
        <v>0</v>
      </c>
      <c r="O24" s="55" t="s">
        <v>223</v>
      </c>
      <c r="P24" s="119" t="s">
        <v>345</v>
      </c>
      <c r="Q24" s="120" t="s">
        <v>54</v>
      </c>
      <c r="S24" s="81"/>
      <c r="T24" s="60"/>
      <c r="U24" s="60"/>
      <c r="V24" s="60"/>
      <c r="W24" s="79"/>
    </row>
    <row r="25" spans="1:23" ht="15" thickBot="1">
      <c r="A25" s="149"/>
      <c r="B25" s="75" t="s">
        <v>172</v>
      </c>
      <c r="C25" s="167" t="s">
        <v>170</v>
      </c>
      <c r="D25" s="168"/>
      <c r="E25" s="169"/>
      <c r="G25" s="207">
        <f t="shared" si="1"/>
        <v>0</v>
      </c>
      <c r="H25" s="208"/>
      <c r="I25" s="129"/>
      <c r="J25" s="129">
        <f t="shared" si="2"/>
        <v>0</v>
      </c>
      <c r="K25" s="130">
        <f t="shared" si="3"/>
        <v>0</v>
      </c>
      <c r="M25" s="108"/>
      <c r="N25" s="77"/>
      <c r="O25" s="77"/>
      <c r="P25" s="121"/>
      <c r="Q25" s="116"/>
      <c r="S25" s="81"/>
      <c r="T25" s="60"/>
      <c r="U25" s="60"/>
      <c r="V25" s="60"/>
      <c r="W25" s="79"/>
    </row>
    <row r="26" spans="1:23" ht="15" thickTop="1">
      <c r="A26" s="146" t="s">
        <v>224</v>
      </c>
      <c r="B26" s="146"/>
      <c r="C26" s="146"/>
      <c r="D26" s="146"/>
      <c r="E26" s="147"/>
      <c r="G26" s="209">
        <f t="shared" si="1"/>
        <v>0</v>
      </c>
      <c r="H26" s="210"/>
      <c r="I26" s="127"/>
      <c r="J26" s="127">
        <f t="shared" si="2"/>
        <v>0</v>
      </c>
      <c r="K26" s="128">
        <f t="shared" si="3"/>
        <v>0</v>
      </c>
      <c r="M26" s="109"/>
      <c r="N26" s="61"/>
      <c r="O26" s="61"/>
      <c r="P26" s="122"/>
      <c r="Q26" s="117"/>
      <c r="S26" s="81"/>
      <c r="T26" s="60"/>
      <c r="U26" s="60"/>
      <c r="V26" s="60"/>
      <c r="W26" s="79"/>
    </row>
    <row r="27" spans="1:23" ht="15" thickBot="1">
      <c r="A27" s="76" t="s">
        <v>58</v>
      </c>
      <c r="B27" s="77" t="str">
        <f>IF(C27=30,"Normal Vision",IF(C27=60,"Darkvision","Superior Darkvision"))</f>
        <v>Normal Vision</v>
      </c>
      <c r="C27" s="78">
        <f>(IF(OR(B3="Dwarf",B3="Hill Dwarf",B3="Mountain Dwarf",B3="Elf",B3="Wood Elf",B3="High Elf",B3="Gnome",B3="Forest Gnome",B3="Rock Gnome",B3="Half Elf",B3="Half Orc",B3="Tiefling",),60,0)+(IF(OR(B3="Halfling",B3="Lightfoot",B3="Stout",B3="Human",B3="Dragonborn",),30,0)+(IF(B3="Drow","120",0))))</f>
        <v>30</v>
      </c>
      <c r="D27" s="181"/>
      <c r="E27" s="182"/>
      <c r="G27" s="195" t="s">
        <v>218</v>
      </c>
      <c r="H27" s="196"/>
      <c r="I27" s="196"/>
      <c r="J27" s="196"/>
      <c r="K27" s="197"/>
      <c r="M27" s="110"/>
      <c r="N27" s="59"/>
      <c r="O27" s="59"/>
      <c r="P27" s="123"/>
      <c r="Q27" s="116"/>
      <c r="S27" s="81"/>
      <c r="T27" s="60"/>
      <c r="U27" s="60"/>
      <c r="V27" s="60"/>
      <c r="W27" s="79"/>
    </row>
    <row r="28" spans="1:23" ht="15" thickTop="1">
      <c r="A28" s="80" t="s">
        <v>72</v>
      </c>
      <c r="B28" s="152" t="str">
        <f>IF(OR(B3="Elf",B3="High Elf",B3="Wood Elf",B3="Drow"),Races!C55,IF(OR(B3="Dwarf",B3="Hill Dwarf",B3="Mountain Dwarf"),Races!C31,IF(OR(B3="Halfling",B3="Lightfoot"),Races!C90,IF(B3="Stout","Frightened, Poison",IF(OR(B3="Gnome",B3="Rock Gnome"),Races!C148,IF(B3="Forest Gnome",CONCATENATE(Races!C148,", ",Races!C159),"No Advantage"))))))</f>
        <v>No Advantage</v>
      </c>
      <c r="C28" s="152"/>
      <c r="D28" s="152"/>
      <c r="E28" s="153"/>
      <c r="G28" s="201"/>
      <c r="H28" s="202"/>
      <c r="I28" s="202"/>
      <c r="J28" s="202"/>
      <c r="K28" s="203"/>
      <c r="M28" s="109"/>
      <c r="N28" s="61"/>
      <c r="O28" s="61"/>
      <c r="P28" s="122"/>
      <c r="Q28" s="117"/>
      <c r="S28" s="81"/>
      <c r="T28" s="60"/>
      <c r="U28" s="60"/>
      <c r="V28" s="60"/>
      <c r="W28" s="79"/>
    </row>
    <row r="29" spans="1:23">
      <c r="A29" s="80" t="s">
        <v>115</v>
      </c>
      <c r="B29" s="154" t="s">
        <v>77</v>
      </c>
      <c r="C29" s="154"/>
      <c r="D29" s="154"/>
      <c r="E29" s="155"/>
      <c r="G29" s="198"/>
      <c r="H29" s="199"/>
      <c r="I29" s="199"/>
      <c r="J29" s="199"/>
      <c r="K29" s="200"/>
      <c r="M29" s="110"/>
      <c r="N29" s="59"/>
      <c r="O29" s="59"/>
      <c r="P29" s="123"/>
      <c r="Q29" s="116"/>
      <c r="S29" s="81"/>
      <c r="T29" s="60"/>
      <c r="U29" s="60"/>
      <c r="V29" s="60"/>
      <c r="W29" s="79"/>
    </row>
    <row r="30" spans="1:23">
      <c r="A30" s="80" t="s">
        <v>59</v>
      </c>
      <c r="B30" s="152" t="s">
        <v>77</v>
      </c>
      <c r="C30" s="152"/>
      <c r="D30" s="152"/>
      <c r="E30" s="153"/>
      <c r="G30" s="201"/>
      <c r="H30" s="202"/>
      <c r="I30" s="202"/>
      <c r="J30" s="202"/>
      <c r="K30" s="203"/>
      <c r="M30" s="109"/>
      <c r="N30" s="61"/>
      <c r="O30" s="61"/>
      <c r="P30" s="122"/>
      <c r="Q30" s="117"/>
      <c r="S30" s="81"/>
      <c r="T30" s="60"/>
      <c r="U30" s="60"/>
      <c r="V30" s="60"/>
      <c r="W30" s="79"/>
    </row>
    <row r="31" spans="1:23">
      <c r="A31" s="80" t="s">
        <v>110</v>
      </c>
      <c r="B31" s="154" t="s">
        <v>77</v>
      </c>
      <c r="C31" s="154"/>
      <c r="D31" s="154"/>
      <c r="E31" s="155"/>
      <c r="G31" s="198"/>
      <c r="H31" s="199"/>
      <c r="I31" s="199"/>
      <c r="J31" s="199"/>
      <c r="K31" s="200"/>
      <c r="M31" s="110"/>
      <c r="N31" s="59"/>
      <c r="O31" s="59"/>
      <c r="P31" s="123"/>
      <c r="Q31" s="116"/>
      <c r="S31" s="81"/>
      <c r="T31" s="60"/>
      <c r="U31" s="60"/>
      <c r="V31" s="60"/>
      <c r="W31" s="79"/>
    </row>
    <row r="32" spans="1:23">
      <c r="A32" s="80" t="s">
        <v>65</v>
      </c>
      <c r="B32" s="152" t="s">
        <v>346</v>
      </c>
      <c r="C32" s="152"/>
      <c r="D32" s="152"/>
      <c r="E32" s="153"/>
      <c r="G32" s="201"/>
      <c r="H32" s="202"/>
      <c r="I32" s="202"/>
      <c r="J32" s="202"/>
      <c r="K32" s="203"/>
      <c r="M32" s="109"/>
      <c r="N32" s="61"/>
      <c r="O32" s="61"/>
      <c r="P32" s="122"/>
      <c r="Q32" s="117"/>
      <c r="S32" s="81"/>
      <c r="T32" s="60"/>
      <c r="U32" s="60"/>
      <c r="V32" s="60"/>
      <c r="W32" s="79"/>
    </row>
    <row r="33" spans="1:23">
      <c r="A33" s="80" t="s">
        <v>79</v>
      </c>
      <c r="B33" s="154" t="s">
        <v>77</v>
      </c>
      <c r="C33" s="154"/>
      <c r="D33" s="154"/>
      <c r="E33" s="155"/>
      <c r="G33" s="198"/>
      <c r="H33" s="199"/>
      <c r="I33" s="199"/>
      <c r="J33" s="199"/>
      <c r="K33" s="200"/>
      <c r="M33" s="109"/>
      <c r="N33" s="61"/>
      <c r="O33" s="59"/>
      <c r="P33" s="125"/>
      <c r="Q33" s="116"/>
      <c r="S33" s="81"/>
      <c r="T33" s="60"/>
      <c r="U33" s="60"/>
      <c r="V33" s="60"/>
      <c r="W33" s="79"/>
    </row>
    <row r="34" spans="1:23">
      <c r="A34" s="80" t="s">
        <v>57</v>
      </c>
      <c r="B34" s="152" t="s">
        <v>347</v>
      </c>
      <c r="C34" s="152"/>
      <c r="D34" s="152"/>
      <c r="E34" s="153"/>
      <c r="G34" s="201"/>
      <c r="H34" s="202"/>
      <c r="I34" s="202"/>
      <c r="J34" s="202"/>
      <c r="K34" s="203"/>
      <c r="M34" s="110"/>
      <c r="N34" s="59"/>
      <c r="O34" s="61"/>
      <c r="P34" s="126"/>
      <c r="Q34" s="117"/>
      <c r="S34" s="81"/>
      <c r="T34" s="60"/>
      <c r="U34" s="60"/>
      <c r="V34" s="60"/>
      <c r="W34" s="79"/>
    </row>
    <row r="35" spans="1:23" ht="15" thickBot="1">
      <c r="A35" s="176" t="s">
        <v>62</v>
      </c>
      <c r="B35" s="177"/>
      <c r="C35" s="177"/>
      <c r="D35" s="177"/>
      <c r="E35" s="178"/>
      <c r="G35" s="198"/>
      <c r="H35" s="199"/>
      <c r="I35" s="199"/>
      <c r="J35" s="199"/>
      <c r="K35" s="200"/>
      <c r="M35" s="109"/>
      <c r="N35" s="61"/>
      <c r="O35" s="59"/>
      <c r="P35" s="123"/>
      <c r="Q35" s="116"/>
      <c r="S35" s="81"/>
      <c r="T35" s="60"/>
      <c r="U35" s="60"/>
      <c r="V35" s="60"/>
      <c r="W35" s="79"/>
    </row>
    <row r="36" spans="1:23" ht="15" thickTop="1">
      <c r="A36" s="81" t="str">
        <f>IF(D3&gt;=1,"Favored Enemy","")</f>
        <v>Favored Enemy</v>
      </c>
      <c r="B36" s="60" t="str">
        <f>IF(D3&gt;=10,"Hide in Plain Sight","")</f>
        <v/>
      </c>
      <c r="C36" s="60"/>
      <c r="D36" s="60"/>
      <c r="E36" s="79"/>
      <c r="G36" s="201"/>
      <c r="H36" s="202"/>
      <c r="I36" s="202"/>
      <c r="J36" s="202"/>
      <c r="K36" s="203"/>
      <c r="M36" s="110"/>
      <c r="N36" s="59"/>
      <c r="O36" s="61"/>
      <c r="P36" s="122"/>
      <c r="Q36" s="117"/>
      <c r="S36" s="81"/>
      <c r="T36" s="60"/>
      <c r="U36" s="60"/>
      <c r="V36" s="60"/>
      <c r="W36" s="79"/>
    </row>
    <row r="37" spans="1:23">
      <c r="A37" s="82" t="str">
        <f>IF(D3&gt;=1,"Natural Explorer","")</f>
        <v>Natural Explorer</v>
      </c>
      <c r="B37" s="27" t="str">
        <f>IF(AND(D3&gt;=11,A38="Hunter"),"Multiattack",IF(AND(D3&gt;=11,A38="Beastmaster"),"Bestial Fury",""))</f>
        <v/>
      </c>
      <c r="C37" s="27"/>
      <c r="D37" s="27"/>
      <c r="E37" s="83"/>
      <c r="G37" s="198"/>
      <c r="H37" s="199"/>
      <c r="I37" s="199"/>
      <c r="J37" s="199"/>
      <c r="K37" s="200"/>
      <c r="O37" s="59"/>
      <c r="P37" s="123"/>
      <c r="Q37" s="116"/>
      <c r="S37" s="81"/>
      <c r="T37" s="60"/>
      <c r="U37" s="60"/>
      <c r="V37" s="60"/>
      <c r="W37" s="79"/>
    </row>
    <row r="38" spans="1:23">
      <c r="A38" s="81" t="str">
        <f>IF(D3&gt;=3,CHOOSE(2,"Choose Archetype","Hunter","Beastmaster"),"")</f>
        <v/>
      </c>
      <c r="B38" s="60" t="str">
        <f>IF(AND(D3&gt;=15,A38="Hunter"),"Superior Hunter's Defense",IF(AND(D3&gt;=15,A38="Beastmaster"),"Share Spells",""))</f>
        <v/>
      </c>
      <c r="C38" s="60"/>
      <c r="D38" s="60"/>
      <c r="E38" s="79"/>
      <c r="G38" s="201"/>
      <c r="H38" s="202"/>
      <c r="I38" s="202"/>
      <c r="J38" s="202"/>
      <c r="K38" s="203"/>
      <c r="M38" s="109"/>
      <c r="N38" s="61"/>
      <c r="O38" s="61"/>
      <c r="P38" s="126"/>
      <c r="Q38" s="117"/>
      <c r="S38" s="81"/>
      <c r="T38" s="60"/>
      <c r="U38" s="60"/>
      <c r="V38" s="60"/>
      <c r="W38" s="79"/>
    </row>
    <row r="39" spans="1:23">
      <c r="A39" s="82" t="str">
        <f>IF(D3&gt;=3,"Primeval Awareness","")</f>
        <v/>
      </c>
      <c r="B39" s="27" t="str">
        <f>IF(D3&gt;=18,"Feral Senses","")</f>
        <v/>
      </c>
      <c r="C39" s="27"/>
      <c r="D39" s="27"/>
      <c r="E39" s="83"/>
      <c r="G39" s="198"/>
      <c r="H39" s="199"/>
      <c r="I39" s="199"/>
      <c r="J39" s="199"/>
      <c r="K39" s="200"/>
      <c r="M39" s="110"/>
      <c r="N39" s="59"/>
      <c r="O39" s="59"/>
      <c r="P39" s="123"/>
      <c r="Q39" s="116"/>
      <c r="S39" s="81"/>
      <c r="T39" s="60"/>
      <c r="U39" s="60"/>
      <c r="V39" s="60"/>
      <c r="W39" s="79"/>
    </row>
    <row r="40" spans="1:23">
      <c r="A40" s="81" t="str">
        <f>IF(AND(D3&gt;=3,A38="Hunter"),"Hunter's Pray",IF(AND(D3&gt;=3,A38="Beastmaster"),"Ranger's Companion",""))</f>
        <v/>
      </c>
      <c r="B40" s="60" t="str">
        <f>IF(D3&gt;=20,"Foe Slayer","")</f>
        <v/>
      </c>
      <c r="C40" s="60"/>
      <c r="D40" s="60"/>
      <c r="E40" s="79"/>
      <c r="G40" s="201"/>
      <c r="H40" s="202"/>
      <c r="I40" s="202"/>
      <c r="J40" s="202"/>
      <c r="K40" s="203"/>
      <c r="M40" s="109"/>
      <c r="N40" s="61"/>
      <c r="O40" s="61"/>
      <c r="P40" s="122"/>
      <c r="Q40" s="117"/>
      <c r="S40" s="81"/>
      <c r="T40" s="60"/>
      <c r="U40" s="60"/>
      <c r="V40" s="60"/>
      <c r="W40" s="79"/>
    </row>
    <row r="41" spans="1:23">
      <c r="A41" s="131" t="str">
        <f>IF(AND(D3&gt;=7,A38="Hunter"),"Defensive Tactics",IF(AND(D3&gt;=7,A38="Beastmaster"),"Exceptional Training",""))</f>
        <v/>
      </c>
      <c r="B41" s="27"/>
      <c r="C41" s="27"/>
      <c r="D41" s="27"/>
      <c r="E41" s="83"/>
      <c r="G41" s="198"/>
      <c r="H41" s="199"/>
      <c r="I41" s="199"/>
      <c r="J41" s="199"/>
      <c r="K41" s="200"/>
      <c r="M41" s="110"/>
      <c r="N41" s="59"/>
      <c r="O41" s="59"/>
      <c r="P41" s="123"/>
      <c r="Q41" s="116"/>
      <c r="S41" s="81"/>
      <c r="T41" s="60"/>
      <c r="U41" s="60"/>
      <c r="V41" s="60"/>
      <c r="W41" s="79"/>
    </row>
    <row r="42" spans="1:23">
      <c r="A42" s="132" t="str">
        <f>IF(D3&gt;=8,"Land's Stride","")</f>
        <v/>
      </c>
      <c r="B42" s="133"/>
      <c r="C42" s="133"/>
      <c r="D42" s="133"/>
      <c r="E42" s="134"/>
      <c r="G42" s="204"/>
      <c r="H42" s="205"/>
      <c r="I42" s="205"/>
      <c r="J42" s="205"/>
      <c r="K42" s="206"/>
      <c r="M42" s="111"/>
      <c r="N42" s="62"/>
      <c r="O42" s="62"/>
      <c r="P42" s="124"/>
      <c r="Q42" s="118"/>
      <c r="S42" s="29"/>
      <c r="T42" s="30"/>
      <c r="U42" s="30"/>
      <c r="V42" s="30"/>
      <c r="W42" s="31"/>
    </row>
    <row r="44" spans="1:23">
      <c r="A44" s="84"/>
      <c r="B44" s="84"/>
      <c r="C44" s="84"/>
      <c r="D44" s="84"/>
      <c r="E44" s="84"/>
    </row>
  </sheetData>
  <mergeCells count="75">
    <mergeCell ref="A35:E35"/>
    <mergeCell ref="S1:W1"/>
    <mergeCell ref="S9:W9"/>
    <mergeCell ref="S10:W10"/>
    <mergeCell ref="S11:W17"/>
    <mergeCell ref="G20:K20"/>
    <mergeCell ref="G21:H21"/>
    <mergeCell ref="G22:H22"/>
    <mergeCell ref="G27:K27"/>
    <mergeCell ref="G28:K28"/>
    <mergeCell ref="G29:K29"/>
    <mergeCell ref="G30:K30"/>
    <mergeCell ref="G31:K31"/>
    <mergeCell ref="G32:K32"/>
    <mergeCell ref="G33:K33"/>
    <mergeCell ref="B30:E30"/>
    <mergeCell ref="G39:K39"/>
    <mergeCell ref="G1:K1"/>
    <mergeCell ref="G40:K40"/>
    <mergeCell ref="G41:K41"/>
    <mergeCell ref="G42:K42"/>
    <mergeCell ref="G23:H23"/>
    <mergeCell ref="G24:H24"/>
    <mergeCell ref="G25:H25"/>
    <mergeCell ref="G26:H26"/>
    <mergeCell ref="G34:K34"/>
    <mergeCell ref="G35:K35"/>
    <mergeCell ref="G36:K36"/>
    <mergeCell ref="G37:K37"/>
    <mergeCell ref="G38:K38"/>
    <mergeCell ref="B31:E31"/>
    <mergeCell ref="D27:E27"/>
    <mergeCell ref="S2:W2"/>
    <mergeCell ref="S4:W4"/>
    <mergeCell ref="S6:W6"/>
    <mergeCell ref="S8:W8"/>
    <mergeCell ref="S3:W3"/>
    <mergeCell ref="S5:W5"/>
    <mergeCell ref="S7:W7"/>
    <mergeCell ref="S18:W18"/>
    <mergeCell ref="M1:Q1"/>
    <mergeCell ref="M4:N4"/>
    <mergeCell ref="M5:Q5"/>
    <mergeCell ref="M12:Q12"/>
    <mergeCell ref="M19:Q19"/>
    <mergeCell ref="B32:E32"/>
    <mergeCell ref="B33:E33"/>
    <mergeCell ref="B34:E34"/>
    <mergeCell ref="M20:P20"/>
    <mergeCell ref="M21:P21"/>
    <mergeCell ref="M22:P22"/>
    <mergeCell ref="M23:Q23"/>
    <mergeCell ref="C24:E24"/>
    <mergeCell ref="C25:E25"/>
    <mergeCell ref="D20:E20"/>
    <mergeCell ref="A21:E21"/>
    <mergeCell ref="A22:E22"/>
    <mergeCell ref="D23:E23"/>
    <mergeCell ref="A23:B23"/>
    <mergeCell ref="B28:E28"/>
    <mergeCell ref="B29:E29"/>
    <mergeCell ref="A1:E1"/>
    <mergeCell ref="D3:E3"/>
    <mergeCell ref="D5:E5"/>
    <mergeCell ref="D7:E7"/>
    <mergeCell ref="A26:E26"/>
    <mergeCell ref="A24:A25"/>
    <mergeCell ref="D19:E19"/>
    <mergeCell ref="D2:E2"/>
    <mergeCell ref="D4:E4"/>
    <mergeCell ref="D6:E6"/>
    <mergeCell ref="A8:E8"/>
    <mergeCell ref="A10:E10"/>
    <mergeCell ref="A9:E9"/>
    <mergeCell ref="A11:E11"/>
  </mergeCells>
  <dataValidations xWindow="383" yWindow="234" count="2">
    <dataValidation allowBlank="1" showInputMessage="1" showErrorMessage="1" promptTitle="Name" prompt="input your character's name_x000d_" sqref="A1:A2 B2:D2"/>
    <dataValidation allowBlank="1" showErrorMessage="1" promptTitle="Input Height" prompt="Input your desired height within the races height range in the &quot;Lists&quot; sheet_x000d_" sqref="C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xWindow="383" yWindow="234" count="4">
        <x14:dataValidation type="list" allowBlank="1" showInputMessage="1" showErrorMessage="1" promptTitle="Select Class" prompt="Select the class archetype you would like to play as">
          <x14:formula1>
            <xm:f>Classes!$A$4:$A$15</xm:f>
          </x14:formula1>
          <xm:sqref>A3</xm:sqref>
        </x14:dataValidation>
        <x14:dataValidation type="list" allowBlank="1" showInputMessage="1" showErrorMessage="1" promptTitle="Select Race" prompt="Choose the race you would like to play as_x000d_">
          <x14:formula1>
            <xm:f>Races!$A$3:$A$20</xm:f>
          </x14:formula1>
          <xm:sqref>B3</xm:sqref>
        </x14:dataValidation>
        <x14:dataValidation type="list" allowBlank="1" showInputMessage="1" showErrorMessage="1" promptTitle="Select Alignment" prompt="Your alignment is your moral compass throughout the game_x000d_">
          <x14:formula1>
            <xm:f>Lists!$A$2:$A$7</xm:f>
          </x14:formula1>
          <xm:sqref>C3</xm:sqref>
        </x14:dataValidation>
        <x14:dataValidation type="list" allowBlank="1" showInputMessage="1" showErrorMessage="1" promptTitle="Select Level" prompt="Your level is how powerful you are">
          <x14:formula1>
            <xm:f>Lists!B2:B21</xm:f>
          </x14:formula1>
          <xm:sqref>D3</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7"/>
  <sheetViews>
    <sheetView workbookViewId="0">
      <selection activeCell="C141" sqref="C141"/>
    </sheetView>
  </sheetViews>
  <sheetFormatPr baseColWidth="10" defaultRowHeight="15" x14ac:dyDescent="0"/>
  <cols>
    <col min="1" max="1" width="2.83203125" style="86" customWidth="1"/>
    <col min="2" max="2" width="19" style="88" customWidth="1"/>
    <col min="3" max="16384" width="10.83203125" style="86"/>
  </cols>
  <sheetData>
    <row r="1" spans="1:8" ht="36">
      <c r="A1" s="90"/>
      <c r="B1" s="227" t="s">
        <v>31</v>
      </c>
      <c r="C1" s="228"/>
      <c r="D1" s="228"/>
      <c r="E1" s="228"/>
      <c r="F1" s="228"/>
      <c r="G1" s="229"/>
      <c r="H1" s="85"/>
    </row>
    <row r="2" spans="1:8" ht="14" customHeight="1">
      <c r="A2" s="90"/>
      <c r="B2" s="91"/>
      <c r="C2" s="91"/>
      <c r="D2" s="91"/>
      <c r="E2" s="91"/>
      <c r="F2" s="91"/>
      <c r="G2" s="91"/>
      <c r="H2" s="87"/>
    </row>
    <row r="3" spans="1:8" ht="14" customHeight="1">
      <c r="A3" s="90"/>
      <c r="B3" s="245" t="str">
        <f>HYPERLINK("[DND.xlsx]'List of Races'!B13", "Dwarf")</f>
        <v>Dwarf</v>
      </c>
      <c r="C3" s="246"/>
      <c r="D3" s="246"/>
      <c r="E3" s="246"/>
      <c r="F3" s="246"/>
      <c r="G3" s="246"/>
      <c r="H3" s="87"/>
    </row>
    <row r="4" spans="1:8" ht="14" customHeight="1">
      <c r="A4" s="90"/>
      <c r="B4" s="243" t="str">
        <f>HYPERLINK("[DND.xlsx]'List of Races'!B32", "Elf")</f>
        <v>Elf</v>
      </c>
      <c r="C4" s="244"/>
      <c r="D4" s="244"/>
      <c r="E4" s="244"/>
      <c r="F4" s="244"/>
      <c r="G4" s="244"/>
      <c r="H4" s="85"/>
    </row>
    <row r="5" spans="1:8" ht="14" customHeight="1">
      <c r="A5" s="90"/>
      <c r="B5" s="245" t="str">
        <f>HYPERLINK("[DND.xlsx]'List of Races'!B60", "Halfling")</f>
        <v>Halfling</v>
      </c>
      <c r="C5" s="245"/>
      <c r="D5" s="245"/>
      <c r="E5" s="245"/>
      <c r="F5" s="245"/>
      <c r="G5" s="245"/>
      <c r="H5" s="85"/>
    </row>
    <row r="6" spans="1:8" ht="14" customHeight="1">
      <c r="A6" s="90"/>
      <c r="B6" s="243" t="str">
        <f>HYPERLINK("[DND.xlsx]'List of Races'!B77", "Human")</f>
        <v>Human</v>
      </c>
      <c r="C6" s="244"/>
      <c r="D6" s="244"/>
      <c r="E6" s="244"/>
      <c r="F6" s="244"/>
      <c r="G6" s="244"/>
      <c r="H6" s="85"/>
    </row>
    <row r="7" spans="1:8" ht="14" customHeight="1">
      <c r="A7" s="90"/>
      <c r="B7" s="243" t="str">
        <f>HYPERLINK("[DND.xlsx]'List of Races'!B85", "Dragonborn")</f>
        <v>Dragonborn</v>
      </c>
      <c r="C7" s="244"/>
      <c r="D7" s="244"/>
      <c r="E7" s="244"/>
      <c r="F7" s="244"/>
      <c r="G7" s="244"/>
      <c r="H7" s="85"/>
    </row>
    <row r="8" spans="1:8" ht="14" customHeight="1">
      <c r="A8" s="90"/>
      <c r="B8" s="243" t="str">
        <f>HYPERLINK("[DND.xlsx]'List of Races'!B96", "Gnome")</f>
        <v>Gnome</v>
      </c>
      <c r="C8" s="244"/>
      <c r="D8" s="244"/>
      <c r="E8" s="244"/>
      <c r="F8" s="244"/>
      <c r="G8" s="244"/>
      <c r="H8" s="85"/>
    </row>
    <row r="9" spans="1:8" ht="14" customHeight="1">
      <c r="A9" s="90"/>
      <c r="B9" s="243" t="str">
        <f>HYPERLINK("[DND.xlsx]'List of Races'!B114", "Half Elf")</f>
        <v>Half Elf</v>
      </c>
      <c r="C9" s="244"/>
      <c r="D9" s="244"/>
      <c r="E9" s="244"/>
      <c r="F9" s="244"/>
      <c r="G9" s="244"/>
      <c r="H9" s="85"/>
    </row>
    <row r="10" spans="1:8">
      <c r="A10" s="90"/>
      <c r="B10" s="243" t="str">
        <f>HYPERLINK("[DND.xlsx]'List of Races'!B125", "Half Orc")</f>
        <v>Half Orc</v>
      </c>
      <c r="C10" s="244"/>
      <c r="D10" s="244"/>
      <c r="E10" s="244"/>
      <c r="F10" s="244"/>
      <c r="G10" s="244"/>
      <c r="H10" s="85"/>
    </row>
    <row r="11" spans="1:8">
      <c r="A11" s="90"/>
      <c r="B11" s="243" t="str">
        <f>HYPERLINK("[DND.xlsx]'List of Races'!B137", "Tiefling")</f>
        <v>Tiefling</v>
      </c>
      <c r="C11" s="243"/>
      <c r="D11" s="243"/>
      <c r="E11" s="243"/>
      <c r="F11" s="243"/>
      <c r="G11" s="243"/>
      <c r="H11" s="85"/>
    </row>
    <row r="12" spans="1:8">
      <c r="A12" s="90"/>
      <c r="B12" s="92"/>
      <c r="C12" s="92"/>
      <c r="D12" s="92"/>
      <c r="E12" s="92"/>
      <c r="F12" s="92"/>
      <c r="G12" s="92"/>
      <c r="H12" s="85"/>
    </row>
    <row r="13" spans="1:8" ht="18">
      <c r="A13" s="90"/>
      <c r="B13" s="230" t="s">
        <v>32</v>
      </c>
      <c r="C13" s="231"/>
      <c r="D13" s="231"/>
      <c r="E13" s="231"/>
      <c r="F13" s="231"/>
      <c r="G13" s="232"/>
      <c r="H13" s="85"/>
    </row>
    <row r="14" spans="1:8">
      <c r="A14" s="90"/>
      <c r="B14" s="93" t="s">
        <v>50</v>
      </c>
      <c r="C14" s="94" t="s">
        <v>68</v>
      </c>
      <c r="D14" s="94"/>
      <c r="E14" s="94"/>
      <c r="F14" s="94"/>
      <c r="G14" s="95"/>
      <c r="H14" s="85"/>
    </row>
    <row r="15" spans="1:8">
      <c r="A15" s="90"/>
      <c r="B15" s="93" t="s">
        <v>51</v>
      </c>
      <c r="C15" s="94" t="s">
        <v>229</v>
      </c>
      <c r="D15" s="94"/>
      <c r="E15" s="94"/>
      <c r="F15" s="94"/>
      <c r="G15" s="95"/>
      <c r="H15" s="85"/>
    </row>
    <row r="16" spans="1:8">
      <c r="A16" s="90"/>
      <c r="B16" s="93" t="s">
        <v>52</v>
      </c>
      <c r="C16" s="94" t="s">
        <v>230</v>
      </c>
      <c r="D16" s="94"/>
      <c r="E16" s="94"/>
      <c r="F16" s="94"/>
      <c r="G16" s="95"/>
      <c r="H16" s="85"/>
    </row>
    <row r="17" spans="1:8">
      <c r="A17" s="90"/>
      <c r="B17" s="93" t="s">
        <v>55</v>
      </c>
      <c r="C17" s="96">
        <v>25</v>
      </c>
      <c r="D17" s="94"/>
      <c r="E17" s="94"/>
      <c r="F17" s="94"/>
      <c r="G17" s="95"/>
      <c r="H17" s="85"/>
    </row>
    <row r="18" spans="1:8">
      <c r="A18" s="90"/>
      <c r="B18" s="93" t="s">
        <v>56</v>
      </c>
      <c r="C18" s="96" t="s">
        <v>231</v>
      </c>
      <c r="D18" s="94"/>
      <c r="E18" s="94"/>
      <c r="F18" s="94"/>
      <c r="G18" s="95"/>
      <c r="H18" s="85"/>
    </row>
    <row r="19" spans="1:8">
      <c r="A19" s="90"/>
      <c r="B19" s="93"/>
      <c r="C19" s="94"/>
      <c r="D19" s="94"/>
      <c r="E19" s="94"/>
      <c r="F19" s="94"/>
      <c r="G19" s="95"/>
      <c r="H19" s="85"/>
    </row>
    <row r="20" spans="1:8">
      <c r="A20" s="90"/>
      <c r="B20" s="93" t="s">
        <v>63</v>
      </c>
      <c r="C20" s="94" t="s">
        <v>336</v>
      </c>
      <c r="D20" s="94"/>
      <c r="E20" s="94"/>
      <c r="F20" s="94"/>
      <c r="G20" s="95"/>
      <c r="H20" s="85"/>
    </row>
    <row r="21" spans="1:8">
      <c r="A21" s="90"/>
      <c r="B21" s="93" t="s">
        <v>58</v>
      </c>
      <c r="C21" s="94" t="s">
        <v>232</v>
      </c>
      <c r="D21" s="94"/>
      <c r="E21" s="94"/>
      <c r="F21" s="94"/>
      <c r="G21" s="95"/>
      <c r="H21" s="85"/>
    </row>
    <row r="22" spans="1:8">
      <c r="A22" s="90"/>
      <c r="B22" s="93" t="s">
        <v>335</v>
      </c>
      <c r="C22" s="94" t="s">
        <v>354</v>
      </c>
      <c r="D22" s="94"/>
      <c r="E22" s="94"/>
      <c r="F22" s="94"/>
      <c r="G22" s="95"/>
      <c r="H22" s="85"/>
    </row>
    <row r="23" spans="1:8">
      <c r="A23" s="90"/>
      <c r="B23" s="93" t="s">
        <v>337</v>
      </c>
      <c r="C23" s="94" t="s">
        <v>233</v>
      </c>
      <c r="D23" s="94"/>
      <c r="E23" s="94"/>
      <c r="F23" s="94"/>
      <c r="G23" s="95"/>
      <c r="H23" s="85"/>
    </row>
    <row r="24" spans="1:8">
      <c r="A24" s="90"/>
      <c r="B24" s="93" t="s">
        <v>234</v>
      </c>
      <c r="C24" s="94" t="s">
        <v>235</v>
      </c>
      <c r="D24" s="94"/>
      <c r="E24" s="94"/>
      <c r="F24" s="94"/>
      <c r="G24" s="95"/>
      <c r="H24" s="85"/>
    </row>
    <row r="25" spans="1:8">
      <c r="A25" s="90"/>
      <c r="B25" s="93" t="s">
        <v>66</v>
      </c>
      <c r="C25" s="94" t="s">
        <v>236</v>
      </c>
      <c r="D25" s="94"/>
      <c r="E25" s="94"/>
      <c r="F25" s="94"/>
      <c r="G25" s="95"/>
      <c r="H25" s="85"/>
    </row>
    <row r="26" spans="1:8" ht="18">
      <c r="A26" s="90"/>
      <c r="B26" s="236" t="s">
        <v>33</v>
      </c>
      <c r="C26" s="237"/>
      <c r="D26" s="237"/>
      <c r="E26" s="237"/>
      <c r="F26" s="237"/>
      <c r="G26" s="238"/>
      <c r="H26" s="85"/>
    </row>
    <row r="27" spans="1:8">
      <c r="A27" s="90"/>
      <c r="B27" s="93" t="s">
        <v>63</v>
      </c>
      <c r="C27" s="94" t="s">
        <v>340</v>
      </c>
      <c r="D27" s="94"/>
      <c r="E27" s="94"/>
      <c r="F27" s="94"/>
      <c r="G27" s="95"/>
      <c r="H27" s="85"/>
    </row>
    <row r="28" spans="1:8">
      <c r="A28" s="90"/>
      <c r="B28" s="93" t="s">
        <v>338</v>
      </c>
      <c r="C28" s="94" t="s">
        <v>238</v>
      </c>
      <c r="D28" s="90"/>
      <c r="E28" s="94"/>
      <c r="F28" s="94"/>
      <c r="G28" s="95"/>
      <c r="H28" s="85"/>
    </row>
    <row r="29" spans="1:8" ht="18">
      <c r="A29" s="90"/>
      <c r="B29" s="236" t="s">
        <v>83</v>
      </c>
      <c r="C29" s="237"/>
      <c r="D29" s="237"/>
      <c r="E29" s="237"/>
      <c r="F29" s="237"/>
      <c r="G29" s="238"/>
      <c r="H29" s="85"/>
    </row>
    <row r="30" spans="1:8">
      <c r="A30" s="90"/>
      <c r="B30" s="93" t="s">
        <v>63</v>
      </c>
      <c r="C30" s="94" t="s">
        <v>341</v>
      </c>
      <c r="D30" s="94"/>
      <c r="E30" s="94"/>
      <c r="F30" s="94"/>
      <c r="G30" s="95"/>
      <c r="H30" s="85"/>
    </row>
    <row r="31" spans="1:8" ht="16" thickBot="1">
      <c r="A31" s="90"/>
      <c r="B31" s="97" t="s">
        <v>339</v>
      </c>
      <c r="C31" s="98" t="s">
        <v>239</v>
      </c>
      <c r="D31" s="99"/>
      <c r="E31" s="98"/>
      <c r="F31" s="98"/>
      <c r="G31" s="100"/>
      <c r="H31" s="85"/>
    </row>
    <row r="32" spans="1:8" ht="19" thickTop="1">
      <c r="A32" s="90"/>
      <c r="B32" s="230" t="s">
        <v>34</v>
      </c>
      <c r="C32" s="231"/>
      <c r="D32" s="231"/>
      <c r="E32" s="231"/>
      <c r="F32" s="231"/>
      <c r="G32" s="232"/>
      <c r="H32" s="85"/>
    </row>
    <row r="33" spans="1:8">
      <c r="A33" s="90"/>
      <c r="B33" s="93" t="s">
        <v>50</v>
      </c>
      <c r="C33" s="94" t="s">
        <v>240</v>
      </c>
      <c r="D33" s="94"/>
      <c r="E33" s="94"/>
      <c r="F33" s="94"/>
      <c r="G33" s="95"/>
      <c r="H33" s="85"/>
    </row>
    <row r="34" spans="1:8">
      <c r="A34" s="90"/>
      <c r="B34" s="93" t="s">
        <v>51</v>
      </c>
      <c r="C34" s="94" t="s">
        <v>241</v>
      </c>
      <c r="D34" s="94"/>
      <c r="E34" s="94"/>
      <c r="F34" s="94"/>
      <c r="G34" s="95"/>
      <c r="H34" s="85"/>
    </row>
    <row r="35" spans="1:8">
      <c r="A35" s="90"/>
      <c r="B35" s="93" t="s">
        <v>52</v>
      </c>
      <c r="C35" s="94" t="s">
        <v>242</v>
      </c>
      <c r="D35" s="94"/>
      <c r="E35" s="94"/>
      <c r="F35" s="94"/>
      <c r="G35" s="95"/>
      <c r="H35" s="85"/>
    </row>
    <row r="36" spans="1:8">
      <c r="A36" s="90"/>
      <c r="B36" s="93" t="s">
        <v>55</v>
      </c>
      <c r="C36" s="96">
        <v>30</v>
      </c>
      <c r="D36" s="94"/>
      <c r="E36" s="94"/>
      <c r="F36" s="94"/>
      <c r="G36" s="95"/>
      <c r="H36" s="85"/>
    </row>
    <row r="37" spans="1:8">
      <c r="A37" s="90"/>
      <c r="B37" s="93" t="s">
        <v>56</v>
      </c>
      <c r="C37" s="94" t="s">
        <v>243</v>
      </c>
      <c r="D37" s="94"/>
      <c r="E37" s="94"/>
      <c r="F37" s="94"/>
      <c r="G37" s="95"/>
      <c r="H37" s="85"/>
    </row>
    <row r="38" spans="1:8">
      <c r="A38" s="90"/>
      <c r="B38" s="93"/>
      <c r="C38" s="94"/>
      <c r="D38" s="94"/>
      <c r="E38" s="94"/>
      <c r="F38" s="94"/>
      <c r="G38" s="95"/>
      <c r="H38" s="85"/>
    </row>
    <row r="39" spans="1:8">
      <c r="A39" s="90"/>
      <c r="B39" s="93" t="s">
        <v>63</v>
      </c>
      <c r="C39" s="94" t="s">
        <v>244</v>
      </c>
      <c r="D39" s="94"/>
      <c r="E39" s="94"/>
      <c r="F39" s="94"/>
      <c r="G39" s="95"/>
      <c r="H39" s="85"/>
    </row>
    <row r="40" spans="1:8">
      <c r="A40" s="90"/>
      <c r="B40" s="93" t="s">
        <v>58</v>
      </c>
      <c r="C40" s="94" t="s">
        <v>232</v>
      </c>
      <c r="D40" s="94"/>
      <c r="E40" s="94"/>
      <c r="F40" s="94"/>
      <c r="G40" s="95"/>
      <c r="H40" s="85"/>
    </row>
    <row r="41" spans="1:8">
      <c r="A41" s="90"/>
      <c r="B41" s="93" t="s">
        <v>245</v>
      </c>
      <c r="C41" s="94" t="s">
        <v>246</v>
      </c>
      <c r="D41" s="94"/>
      <c r="E41" s="94"/>
      <c r="F41" s="94"/>
      <c r="G41" s="95"/>
      <c r="H41" s="85"/>
    </row>
    <row r="42" spans="1:8">
      <c r="A42" s="90"/>
      <c r="B42" s="93" t="s">
        <v>247</v>
      </c>
      <c r="C42" s="94" t="s">
        <v>248</v>
      </c>
      <c r="D42" s="94"/>
      <c r="E42" s="94"/>
      <c r="F42" s="94"/>
      <c r="G42" s="95"/>
      <c r="H42" s="85"/>
    </row>
    <row r="43" spans="1:8">
      <c r="A43" s="90"/>
      <c r="B43" s="93" t="s">
        <v>249</v>
      </c>
      <c r="C43" s="94" t="s">
        <v>250</v>
      </c>
      <c r="D43" s="94"/>
      <c r="E43" s="94"/>
      <c r="F43" s="94"/>
      <c r="G43" s="95"/>
      <c r="H43" s="85"/>
    </row>
    <row r="44" spans="1:8" ht="18">
      <c r="A44" s="90"/>
      <c r="B44" s="236" t="s">
        <v>35</v>
      </c>
      <c r="C44" s="237"/>
      <c r="D44" s="237"/>
      <c r="E44" s="237"/>
      <c r="F44" s="237"/>
      <c r="G44" s="238"/>
      <c r="H44" s="85"/>
    </row>
    <row r="45" spans="1:8">
      <c r="A45" s="90"/>
      <c r="B45" s="93" t="s">
        <v>63</v>
      </c>
      <c r="C45" s="94" t="s">
        <v>251</v>
      </c>
      <c r="D45" s="94"/>
      <c r="E45" s="94"/>
      <c r="F45" s="94"/>
      <c r="G45" s="95"/>
      <c r="H45" s="85"/>
    </row>
    <row r="46" spans="1:8">
      <c r="A46" s="90"/>
      <c r="B46" s="93" t="s">
        <v>252</v>
      </c>
      <c r="C46" s="94" t="s">
        <v>253</v>
      </c>
      <c r="D46" s="90"/>
      <c r="E46" s="94"/>
      <c r="F46" s="94"/>
      <c r="G46" s="95"/>
      <c r="H46" s="85"/>
    </row>
    <row r="47" spans="1:8">
      <c r="A47" s="90"/>
      <c r="B47" s="93" t="s">
        <v>108</v>
      </c>
      <c r="C47" s="94" t="s">
        <v>342</v>
      </c>
      <c r="D47" s="90"/>
      <c r="E47" s="94"/>
      <c r="F47" s="94"/>
      <c r="G47" s="95"/>
      <c r="H47" s="85"/>
    </row>
    <row r="48" spans="1:8">
      <c r="A48" s="90"/>
      <c r="B48" s="93" t="s">
        <v>254</v>
      </c>
      <c r="C48" s="94" t="s">
        <v>255</v>
      </c>
      <c r="D48" s="90"/>
      <c r="E48" s="94"/>
      <c r="F48" s="94"/>
      <c r="G48" s="95"/>
      <c r="H48" s="85"/>
    </row>
    <row r="49" spans="1:8" ht="18">
      <c r="A49" s="90"/>
      <c r="B49" s="236" t="s">
        <v>36</v>
      </c>
      <c r="C49" s="237"/>
      <c r="D49" s="237"/>
      <c r="E49" s="237"/>
      <c r="F49" s="237"/>
      <c r="G49" s="238"/>
      <c r="H49" s="85"/>
    </row>
    <row r="50" spans="1:8" ht="15" customHeight="1">
      <c r="A50" s="90"/>
      <c r="B50" s="93" t="s">
        <v>63</v>
      </c>
      <c r="C50" s="94" t="s">
        <v>237</v>
      </c>
      <c r="D50" s="94"/>
      <c r="E50" s="94"/>
      <c r="F50" s="94"/>
      <c r="G50" s="95"/>
      <c r="H50" s="85"/>
    </row>
    <row r="51" spans="1:8">
      <c r="A51" s="90"/>
      <c r="B51" s="93" t="s">
        <v>252</v>
      </c>
      <c r="C51" s="94" t="s">
        <v>253</v>
      </c>
      <c r="D51" s="90"/>
      <c r="E51" s="94"/>
      <c r="F51" s="94"/>
      <c r="G51" s="95"/>
      <c r="H51" s="85"/>
    </row>
    <row r="52" spans="1:8">
      <c r="A52" s="90"/>
      <c r="B52" s="93" t="s">
        <v>256</v>
      </c>
      <c r="C52" s="94" t="s">
        <v>257</v>
      </c>
      <c r="D52" s="90"/>
      <c r="E52" s="94"/>
      <c r="F52" s="94"/>
      <c r="G52" s="95"/>
      <c r="H52" s="85"/>
    </row>
    <row r="53" spans="1:8">
      <c r="A53" s="90"/>
      <c r="B53" s="93" t="s">
        <v>258</v>
      </c>
      <c r="C53" s="94" t="s">
        <v>259</v>
      </c>
      <c r="D53" s="90"/>
      <c r="E53" s="94"/>
      <c r="F53" s="94"/>
      <c r="G53" s="95"/>
      <c r="H53" s="85"/>
    </row>
    <row r="54" spans="1:8" ht="18">
      <c r="A54" s="90"/>
      <c r="B54" s="236" t="s">
        <v>37</v>
      </c>
      <c r="C54" s="237"/>
      <c r="D54" s="237"/>
      <c r="E54" s="237"/>
      <c r="F54" s="237"/>
      <c r="G54" s="238"/>
      <c r="H54" s="85"/>
    </row>
    <row r="55" spans="1:8">
      <c r="A55" s="90"/>
      <c r="B55" s="93" t="s">
        <v>63</v>
      </c>
      <c r="C55" s="94" t="s">
        <v>260</v>
      </c>
      <c r="D55" s="94"/>
      <c r="E55" s="94"/>
      <c r="F55" s="94"/>
      <c r="G55" s="95"/>
      <c r="H55" s="85"/>
    </row>
    <row r="56" spans="1:8">
      <c r="A56" s="90"/>
      <c r="B56" s="93" t="s">
        <v>58</v>
      </c>
      <c r="C56" s="94" t="s">
        <v>261</v>
      </c>
      <c r="D56" s="94"/>
      <c r="E56" s="94"/>
      <c r="F56" s="94"/>
      <c r="G56" s="95"/>
      <c r="H56" s="85"/>
    </row>
    <row r="57" spans="1:8">
      <c r="A57" s="90"/>
      <c r="B57" s="93" t="s">
        <v>262</v>
      </c>
      <c r="C57" s="94" t="s">
        <v>263</v>
      </c>
      <c r="D57" s="90"/>
      <c r="E57" s="94"/>
      <c r="F57" s="94"/>
      <c r="G57" s="95"/>
      <c r="H57" s="85"/>
    </row>
    <row r="58" spans="1:8" ht="27" customHeight="1">
      <c r="A58" s="90"/>
      <c r="B58" s="93" t="s">
        <v>264</v>
      </c>
      <c r="C58" s="239" t="s">
        <v>343</v>
      </c>
      <c r="D58" s="239"/>
      <c r="E58" s="239"/>
      <c r="F58" s="239"/>
      <c r="G58" s="240"/>
      <c r="H58" s="85"/>
    </row>
    <row r="59" spans="1:8" ht="16" thickBot="1">
      <c r="A59" s="90"/>
      <c r="B59" s="97" t="s">
        <v>265</v>
      </c>
      <c r="C59" s="99" t="s">
        <v>266</v>
      </c>
      <c r="D59" s="98" t="s">
        <v>266</v>
      </c>
      <c r="E59" s="98"/>
      <c r="F59" s="98"/>
      <c r="G59" s="100"/>
      <c r="H59" s="85"/>
    </row>
    <row r="60" spans="1:8" ht="19" thickTop="1">
      <c r="A60" s="90"/>
      <c r="B60" s="233" t="s">
        <v>38</v>
      </c>
      <c r="C60" s="234"/>
      <c r="D60" s="234"/>
      <c r="E60" s="234"/>
      <c r="F60" s="234"/>
      <c r="G60" s="235"/>
      <c r="H60" s="85"/>
    </row>
    <row r="61" spans="1:8">
      <c r="A61" s="90"/>
      <c r="B61" s="93" t="s">
        <v>50</v>
      </c>
      <c r="C61" s="94" t="s">
        <v>267</v>
      </c>
      <c r="D61" s="94"/>
      <c r="E61" s="94"/>
      <c r="F61" s="94"/>
      <c r="G61" s="95"/>
      <c r="H61" s="85"/>
    </row>
    <row r="62" spans="1:8">
      <c r="A62" s="90"/>
      <c r="B62" s="93" t="s">
        <v>51</v>
      </c>
      <c r="C62" s="94" t="s">
        <v>229</v>
      </c>
      <c r="D62" s="94"/>
      <c r="E62" s="94"/>
      <c r="F62" s="94"/>
      <c r="G62" s="95"/>
      <c r="H62" s="85"/>
    </row>
    <row r="63" spans="1:8">
      <c r="A63" s="90"/>
      <c r="B63" s="93" t="s">
        <v>52</v>
      </c>
      <c r="C63" s="94" t="s">
        <v>268</v>
      </c>
      <c r="D63" s="94"/>
      <c r="E63" s="94"/>
      <c r="F63" s="94"/>
      <c r="G63" s="95"/>
      <c r="H63" s="85"/>
    </row>
    <row r="64" spans="1:8">
      <c r="A64" s="90"/>
      <c r="B64" s="93" t="s">
        <v>55</v>
      </c>
      <c r="C64" s="96">
        <v>25</v>
      </c>
      <c r="D64" s="94"/>
      <c r="E64" s="94"/>
      <c r="F64" s="94"/>
      <c r="G64" s="95"/>
      <c r="H64" s="85"/>
    </row>
    <row r="65" spans="1:8">
      <c r="A65" s="90"/>
      <c r="B65" s="93" t="s">
        <v>56</v>
      </c>
      <c r="C65" s="94" t="s">
        <v>269</v>
      </c>
      <c r="D65" s="94"/>
      <c r="E65" s="94"/>
      <c r="F65" s="94"/>
      <c r="G65" s="95"/>
      <c r="H65" s="85"/>
    </row>
    <row r="66" spans="1:8">
      <c r="A66" s="90"/>
      <c r="B66" s="93"/>
      <c r="C66" s="94"/>
      <c r="D66" s="94"/>
      <c r="E66" s="94"/>
      <c r="F66" s="94"/>
      <c r="G66" s="95"/>
      <c r="H66" s="85"/>
    </row>
    <row r="67" spans="1:8">
      <c r="A67" s="90"/>
      <c r="B67" s="93" t="s">
        <v>63</v>
      </c>
      <c r="C67" s="94" t="s">
        <v>244</v>
      </c>
      <c r="D67" s="94"/>
      <c r="E67" s="94"/>
      <c r="F67" s="94"/>
      <c r="G67" s="95"/>
      <c r="H67" s="85"/>
    </row>
    <row r="68" spans="1:8">
      <c r="A68" s="90"/>
      <c r="B68" s="93" t="s">
        <v>270</v>
      </c>
      <c r="C68" s="94" t="s">
        <v>271</v>
      </c>
      <c r="D68" s="94"/>
      <c r="E68" s="94"/>
      <c r="F68" s="94"/>
      <c r="G68" s="95"/>
      <c r="H68" s="85"/>
    </row>
    <row r="69" spans="1:8">
      <c r="A69" s="90"/>
      <c r="B69" s="93" t="s">
        <v>272</v>
      </c>
      <c r="C69" s="94" t="s">
        <v>273</v>
      </c>
      <c r="D69" s="94"/>
      <c r="E69" s="94"/>
      <c r="F69" s="94"/>
      <c r="G69" s="95"/>
      <c r="H69" s="85"/>
    </row>
    <row r="70" spans="1:8">
      <c r="A70" s="90"/>
      <c r="B70" s="93" t="s">
        <v>274</v>
      </c>
      <c r="C70" s="94" t="s">
        <v>275</v>
      </c>
      <c r="D70" s="94"/>
      <c r="E70" s="94"/>
      <c r="F70" s="94"/>
      <c r="G70" s="95"/>
      <c r="H70" s="85"/>
    </row>
    <row r="71" spans="1:8" ht="18">
      <c r="A71" s="90"/>
      <c r="B71" s="236" t="s">
        <v>39</v>
      </c>
      <c r="C71" s="237"/>
      <c r="D71" s="237"/>
      <c r="E71" s="237"/>
      <c r="F71" s="237"/>
      <c r="G71" s="238"/>
      <c r="H71" s="85"/>
    </row>
    <row r="72" spans="1:8">
      <c r="A72" s="90"/>
      <c r="B72" s="93" t="s">
        <v>63</v>
      </c>
      <c r="C72" s="94" t="s">
        <v>260</v>
      </c>
      <c r="D72" s="94"/>
      <c r="E72" s="94"/>
      <c r="F72" s="94"/>
      <c r="G72" s="95"/>
      <c r="H72" s="85"/>
    </row>
    <row r="73" spans="1:8">
      <c r="A73" s="90"/>
      <c r="B73" s="93" t="s">
        <v>121</v>
      </c>
      <c r="C73" s="94" t="s">
        <v>276</v>
      </c>
      <c r="D73" s="90"/>
      <c r="E73" s="94"/>
      <c r="F73" s="94"/>
      <c r="G73" s="95"/>
      <c r="H73" s="85"/>
    </row>
    <row r="74" spans="1:8" ht="18">
      <c r="A74" s="90"/>
      <c r="B74" s="236" t="s">
        <v>40</v>
      </c>
      <c r="C74" s="237"/>
      <c r="D74" s="237"/>
      <c r="E74" s="237"/>
      <c r="F74" s="237"/>
      <c r="G74" s="238"/>
      <c r="H74" s="85"/>
    </row>
    <row r="75" spans="1:8">
      <c r="A75" s="90"/>
      <c r="B75" s="93" t="s">
        <v>63</v>
      </c>
      <c r="C75" s="94" t="s">
        <v>277</v>
      </c>
      <c r="D75" s="94"/>
      <c r="E75" s="94"/>
      <c r="F75" s="94"/>
      <c r="G75" s="95"/>
      <c r="H75" s="85"/>
    </row>
    <row r="76" spans="1:8" ht="16" thickBot="1">
      <c r="A76" s="90"/>
      <c r="B76" s="101" t="s">
        <v>278</v>
      </c>
      <c r="C76" s="102" t="s">
        <v>279</v>
      </c>
      <c r="D76" s="103"/>
      <c r="E76" s="102"/>
      <c r="F76" s="102"/>
      <c r="G76" s="104"/>
      <c r="H76" s="85"/>
    </row>
    <row r="77" spans="1:8" ht="19" thickTop="1">
      <c r="A77" s="90"/>
      <c r="B77" s="233" t="s">
        <v>41</v>
      </c>
      <c r="C77" s="234"/>
      <c r="D77" s="234"/>
      <c r="E77" s="234"/>
      <c r="F77" s="234"/>
      <c r="G77" s="235"/>
      <c r="H77" s="85"/>
    </row>
    <row r="78" spans="1:8">
      <c r="A78" s="90"/>
      <c r="B78" s="93" t="s">
        <v>50</v>
      </c>
      <c r="C78" s="94" t="s">
        <v>280</v>
      </c>
      <c r="D78" s="94"/>
      <c r="E78" s="94"/>
      <c r="F78" s="94"/>
      <c r="G78" s="95"/>
      <c r="H78" s="85"/>
    </row>
    <row r="79" spans="1:8">
      <c r="A79" s="90"/>
      <c r="B79" s="93" t="s">
        <v>51</v>
      </c>
      <c r="C79" s="94" t="s">
        <v>281</v>
      </c>
      <c r="D79" s="94"/>
      <c r="E79" s="94"/>
      <c r="F79" s="94"/>
      <c r="G79" s="95"/>
      <c r="H79" s="85"/>
    </row>
    <row r="80" spans="1:8">
      <c r="A80" s="90"/>
      <c r="B80" s="93" t="s">
        <v>52</v>
      </c>
      <c r="C80" s="94" t="s">
        <v>282</v>
      </c>
      <c r="D80" s="94"/>
      <c r="E80" s="94"/>
      <c r="F80" s="94"/>
      <c r="G80" s="95"/>
      <c r="H80" s="85"/>
    </row>
    <row r="81" spans="1:8">
      <c r="A81" s="90"/>
      <c r="B81" s="93" t="s">
        <v>55</v>
      </c>
      <c r="C81" s="96">
        <v>30</v>
      </c>
      <c r="D81" s="94"/>
      <c r="E81" s="94"/>
      <c r="F81" s="94"/>
      <c r="G81" s="95"/>
      <c r="H81" s="85"/>
    </row>
    <row r="82" spans="1:8">
      <c r="A82" s="90"/>
      <c r="B82" s="93" t="s">
        <v>56</v>
      </c>
      <c r="C82" s="94" t="s">
        <v>283</v>
      </c>
      <c r="D82" s="94"/>
      <c r="E82" s="94"/>
      <c r="F82" s="94"/>
      <c r="G82" s="95"/>
      <c r="H82" s="85"/>
    </row>
    <row r="83" spans="1:8">
      <c r="A83" s="90"/>
      <c r="B83" s="93"/>
      <c r="C83" s="94"/>
      <c r="D83" s="94"/>
      <c r="E83" s="94"/>
      <c r="F83" s="94"/>
      <c r="G83" s="95"/>
      <c r="H83" s="85"/>
    </row>
    <row r="84" spans="1:8" ht="16" thickBot="1">
      <c r="A84" s="90"/>
      <c r="B84" s="97" t="s">
        <v>63</v>
      </c>
      <c r="C84" s="98" t="s">
        <v>284</v>
      </c>
      <c r="D84" s="98"/>
      <c r="E84" s="98"/>
      <c r="F84" s="98"/>
      <c r="G84" s="100"/>
      <c r="H84" s="85"/>
    </row>
    <row r="85" spans="1:8" ht="19" thickTop="1">
      <c r="A85" s="90"/>
      <c r="B85" s="233" t="s">
        <v>42</v>
      </c>
      <c r="C85" s="234"/>
      <c r="D85" s="234"/>
      <c r="E85" s="234"/>
      <c r="F85" s="234"/>
      <c r="G85" s="235"/>
      <c r="H85" s="85"/>
    </row>
    <row r="86" spans="1:8">
      <c r="A86" s="90"/>
      <c r="B86" s="93" t="s">
        <v>50</v>
      </c>
      <c r="C86" s="94" t="s">
        <v>285</v>
      </c>
      <c r="D86" s="94"/>
      <c r="E86" s="94"/>
      <c r="F86" s="94"/>
      <c r="G86" s="95"/>
      <c r="H86" s="85"/>
    </row>
    <row r="87" spans="1:8">
      <c r="A87" s="90"/>
      <c r="B87" s="93" t="s">
        <v>51</v>
      </c>
      <c r="C87" s="94" t="s">
        <v>286</v>
      </c>
      <c r="D87" s="94"/>
      <c r="E87" s="94"/>
      <c r="F87" s="94"/>
      <c r="G87" s="95"/>
      <c r="H87" s="85"/>
    </row>
    <row r="88" spans="1:8">
      <c r="A88" s="90"/>
      <c r="B88" s="93" t="s">
        <v>52</v>
      </c>
      <c r="C88" s="94" t="s">
        <v>287</v>
      </c>
      <c r="D88" s="94"/>
      <c r="E88" s="94"/>
      <c r="F88" s="94"/>
      <c r="G88" s="95"/>
      <c r="H88" s="85"/>
    </row>
    <row r="89" spans="1:8">
      <c r="A89" s="90"/>
      <c r="B89" s="93" t="s">
        <v>55</v>
      </c>
      <c r="C89" s="96">
        <v>30</v>
      </c>
      <c r="D89" s="94"/>
      <c r="E89" s="94"/>
      <c r="F89" s="94"/>
      <c r="G89" s="95"/>
      <c r="H89" s="85"/>
    </row>
    <row r="90" spans="1:8">
      <c r="A90" s="90"/>
      <c r="B90" s="93" t="s">
        <v>56</v>
      </c>
      <c r="C90" s="94" t="s">
        <v>288</v>
      </c>
      <c r="D90" s="94"/>
      <c r="E90" s="94"/>
      <c r="F90" s="94"/>
      <c r="G90" s="95"/>
      <c r="H90" s="85"/>
    </row>
    <row r="91" spans="1:8">
      <c r="A91" s="90"/>
      <c r="B91" s="93"/>
      <c r="C91" s="94"/>
      <c r="D91" s="94"/>
      <c r="E91" s="94"/>
      <c r="F91" s="94"/>
      <c r="G91" s="95"/>
      <c r="H91" s="85"/>
    </row>
    <row r="92" spans="1:8">
      <c r="A92" s="90"/>
      <c r="B92" s="93" t="s">
        <v>63</v>
      </c>
      <c r="C92" s="94" t="s">
        <v>289</v>
      </c>
      <c r="D92" s="94"/>
      <c r="E92" s="94"/>
      <c r="F92" s="94"/>
      <c r="G92" s="95"/>
      <c r="H92" s="85"/>
    </row>
    <row r="93" spans="1:8">
      <c r="A93" s="90"/>
      <c r="B93" s="93" t="s">
        <v>290</v>
      </c>
      <c r="C93" s="94" t="s">
        <v>291</v>
      </c>
      <c r="D93" s="94"/>
      <c r="E93" s="94"/>
      <c r="F93" s="94"/>
      <c r="G93" s="95"/>
      <c r="H93" s="85"/>
    </row>
    <row r="94" spans="1:8" ht="28" customHeight="1">
      <c r="A94" s="90"/>
      <c r="B94" s="93" t="s">
        <v>292</v>
      </c>
      <c r="C94" s="239" t="s">
        <v>293</v>
      </c>
      <c r="D94" s="239"/>
      <c r="E94" s="239"/>
      <c r="F94" s="239"/>
      <c r="G94" s="240"/>
      <c r="H94" s="85"/>
    </row>
    <row r="95" spans="1:8" ht="16" thickBot="1">
      <c r="A95" s="90"/>
      <c r="B95" s="97" t="s">
        <v>294</v>
      </c>
      <c r="C95" s="98" t="s">
        <v>295</v>
      </c>
      <c r="D95" s="98"/>
      <c r="E95" s="98"/>
      <c r="F95" s="98"/>
      <c r="G95" s="100"/>
      <c r="H95" s="85"/>
    </row>
    <row r="96" spans="1:8" ht="19" thickTop="1">
      <c r="A96" s="90"/>
      <c r="B96" s="233" t="s">
        <v>43</v>
      </c>
      <c r="C96" s="234"/>
      <c r="D96" s="234"/>
      <c r="E96" s="234"/>
      <c r="F96" s="234"/>
      <c r="G96" s="235"/>
      <c r="H96" s="85"/>
    </row>
    <row r="97" spans="1:8">
      <c r="A97" s="90"/>
      <c r="B97" s="93" t="s">
        <v>50</v>
      </c>
      <c r="C97" s="94" t="s">
        <v>296</v>
      </c>
      <c r="D97" s="94"/>
      <c r="E97" s="94"/>
      <c r="F97" s="94"/>
      <c r="G97" s="95"/>
      <c r="H97" s="85"/>
    </row>
    <row r="98" spans="1:8">
      <c r="A98" s="90"/>
      <c r="B98" s="93" t="s">
        <v>51</v>
      </c>
      <c r="C98" s="94" t="s">
        <v>229</v>
      </c>
      <c r="D98" s="94"/>
      <c r="E98" s="94"/>
      <c r="F98" s="94"/>
      <c r="G98" s="95"/>
      <c r="H98" s="85"/>
    </row>
    <row r="99" spans="1:8">
      <c r="A99" s="90"/>
      <c r="B99" s="93" t="s">
        <v>52</v>
      </c>
      <c r="C99" s="94" t="s">
        <v>297</v>
      </c>
      <c r="D99" s="94"/>
      <c r="E99" s="94"/>
      <c r="F99" s="94"/>
      <c r="G99" s="95"/>
      <c r="H99" s="85"/>
    </row>
    <row r="100" spans="1:8">
      <c r="A100" s="90"/>
      <c r="B100" s="93" t="s">
        <v>55</v>
      </c>
      <c r="C100" s="96">
        <v>25</v>
      </c>
      <c r="D100" s="94"/>
      <c r="E100" s="94"/>
      <c r="F100" s="94"/>
      <c r="G100" s="95"/>
      <c r="H100" s="85"/>
    </row>
    <row r="101" spans="1:8">
      <c r="A101" s="90"/>
      <c r="B101" s="93" t="s">
        <v>56</v>
      </c>
      <c r="C101" s="94" t="s">
        <v>298</v>
      </c>
      <c r="D101" s="94"/>
      <c r="E101" s="94"/>
      <c r="F101" s="94"/>
      <c r="G101" s="95"/>
      <c r="H101" s="85"/>
    </row>
    <row r="102" spans="1:8">
      <c r="A102" s="90"/>
      <c r="B102" s="93"/>
      <c r="C102" s="94"/>
      <c r="D102" s="94"/>
      <c r="E102" s="94"/>
      <c r="F102" s="94"/>
      <c r="G102" s="95"/>
      <c r="H102" s="85"/>
    </row>
    <row r="103" spans="1:8">
      <c r="A103" s="90"/>
      <c r="B103" s="93" t="s">
        <v>63</v>
      </c>
      <c r="C103" s="94" t="s">
        <v>299</v>
      </c>
      <c r="D103" s="94"/>
      <c r="E103" s="94"/>
      <c r="F103" s="94"/>
      <c r="G103" s="95"/>
      <c r="H103" s="85"/>
    </row>
    <row r="104" spans="1:8">
      <c r="A104" s="90"/>
      <c r="B104" s="93" t="s">
        <v>58</v>
      </c>
      <c r="C104" s="94" t="s">
        <v>232</v>
      </c>
      <c r="D104" s="94"/>
      <c r="E104" s="94"/>
      <c r="F104" s="94"/>
      <c r="G104" s="95"/>
      <c r="H104" s="85"/>
    </row>
    <row r="105" spans="1:8">
      <c r="A105" s="90"/>
      <c r="B105" s="93" t="s">
        <v>300</v>
      </c>
      <c r="C105" s="94" t="s">
        <v>301</v>
      </c>
      <c r="D105" s="94"/>
      <c r="E105" s="94"/>
      <c r="F105" s="94"/>
      <c r="G105" s="95"/>
      <c r="H105" s="85"/>
    </row>
    <row r="106" spans="1:8" ht="18">
      <c r="A106" s="90"/>
      <c r="B106" s="236" t="s">
        <v>44</v>
      </c>
      <c r="C106" s="237"/>
      <c r="D106" s="237"/>
      <c r="E106" s="237"/>
      <c r="F106" s="237"/>
      <c r="G106" s="238"/>
      <c r="H106" s="85"/>
    </row>
    <row r="107" spans="1:8">
      <c r="A107" s="90"/>
      <c r="B107" s="105" t="s">
        <v>63</v>
      </c>
      <c r="C107" s="94" t="s">
        <v>302</v>
      </c>
      <c r="D107" s="94"/>
      <c r="E107" s="94"/>
      <c r="F107" s="94"/>
      <c r="G107" s="95"/>
      <c r="H107" s="85"/>
    </row>
    <row r="108" spans="1:8">
      <c r="A108" s="90"/>
      <c r="B108" s="93" t="s">
        <v>303</v>
      </c>
      <c r="C108" s="94" t="s">
        <v>304</v>
      </c>
      <c r="D108" s="90"/>
      <c r="E108" s="94"/>
      <c r="F108" s="94"/>
      <c r="G108" s="95"/>
      <c r="H108" s="85"/>
    </row>
    <row r="109" spans="1:8">
      <c r="A109" s="90"/>
      <c r="B109" s="93" t="s">
        <v>305</v>
      </c>
      <c r="C109" s="94" t="s">
        <v>306</v>
      </c>
      <c r="D109" s="90"/>
      <c r="E109" s="94"/>
      <c r="F109" s="94"/>
      <c r="G109" s="95"/>
      <c r="H109" s="85"/>
    </row>
    <row r="110" spans="1:8" ht="18">
      <c r="A110" s="90"/>
      <c r="B110" s="236" t="s">
        <v>45</v>
      </c>
      <c r="C110" s="237"/>
      <c r="D110" s="237"/>
      <c r="E110" s="237"/>
      <c r="F110" s="237"/>
      <c r="G110" s="238"/>
      <c r="H110" s="85"/>
    </row>
    <row r="111" spans="1:8">
      <c r="A111" s="90"/>
      <c r="B111" s="105" t="s">
        <v>63</v>
      </c>
      <c r="C111" s="94" t="s">
        <v>277</v>
      </c>
      <c r="D111" s="94"/>
      <c r="E111" s="94"/>
      <c r="F111" s="94"/>
      <c r="G111" s="95"/>
      <c r="H111" s="85"/>
    </row>
    <row r="112" spans="1:8" ht="29" customHeight="1">
      <c r="A112" s="90"/>
      <c r="B112" s="93" t="s">
        <v>307</v>
      </c>
      <c r="C112" s="239" t="s">
        <v>308</v>
      </c>
      <c r="D112" s="239"/>
      <c r="E112" s="239"/>
      <c r="F112" s="239"/>
      <c r="G112" s="240"/>
      <c r="H112" s="85"/>
    </row>
    <row r="113" spans="1:8" ht="16" thickBot="1">
      <c r="A113" s="90"/>
      <c r="B113" s="97" t="s">
        <v>309</v>
      </c>
      <c r="C113" s="98" t="s">
        <v>310</v>
      </c>
      <c r="D113" s="99"/>
      <c r="E113" s="98"/>
      <c r="F113" s="98"/>
      <c r="G113" s="100"/>
      <c r="H113" s="85"/>
    </row>
    <row r="114" spans="1:8" ht="19" thickTop="1">
      <c r="A114" s="90"/>
      <c r="B114" s="233" t="s">
        <v>46</v>
      </c>
      <c r="C114" s="234"/>
      <c r="D114" s="234"/>
      <c r="E114" s="234"/>
      <c r="F114" s="234"/>
      <c r="G114" s="235"/>
      <c r="H114" s="85"/>
    </row>
    <row r="115" spans="1:8">
      <c r="A115" s="90"/>
      <c r="B115" s="93" t="s">
        <v>50</v>
      </c>
      <c r="C115" s="94" t="s">
        <v>311</v>
      </c>
      <c r="D115" s="94"/>
      <c r="E115" s="94"/>
      <c r="F115" s="94"/>
      <c r="G115" s="95"/>
      <c r="H115" s="85"/>
    </row>
    <row r="116" spans="1:8">
      <c r="A116" s="90"/>
      <c r="B116" s="93" t="s">
        <v>51</v>
      </c>
      <c r="C116" s="94" t="s">
        <v>312</v>
      </c>
      <c r="D116" s="94"/>
      <c r="E116" s="94"/>
      <c r="F116" s="94"/>
      <c r="G116" s="95"/>
      <c r="H116" s="85"/>
    </row>
    <row r="117" spans="1:8">
      <c r="A117" s="90"/>
      <c r="B117" s="93" t="s">
        <v>52</v>
      </c>
      <c r="C117" s="94" t="s">
        <v>313</v>
      </c>
      <c r="D117" s="94"/>
      <c r="E117" s="94"/>
      <c r="F117" s="94"/>
      <c r="G117" s="95"/>
      <c r="H117" s="85"/>
    </row>
    <row r="118" spans="1:8">
      <c r="A118" s="90"/>
      <c r="B118" s="93" t="s">
        <v>55</v>
      </c>
      <c r="C118" s="96">
        <v>30</v>
      </c>
      <c r="D118" s="94"/>
      <c r="E118" s="94"/>
      <c r="F118" s="94"/>
      <c r="G118" s="95"/>
      <c r="H118" s="85"/>
    </row>
    <row r="119" spans="1:8">
      <c r="A119" s="90"/>
      <c r="B119" s="93" t="s">
        <v>56</v>
      </c>
      <c r="C119" s="94" t="s">
        <v>314</v>
      </c>
      <c r="D119" s="94"/>
      <c r="E119" s="94"/>
      <c r="F119" s="94"/>
      <c r="G119" s="95"/>
      <c r="H119" s="85"/>
    </row>
    <row r="120" spans="1:8">
      <c r="A120" s="90"/>
      <c r="B120" s="93"/>
      <c r="C120" s="94"/>
      <c r="D120" s="94"/>
      <c r="E120" s="94"/>
      <c r="F120" s="94"/>
      <c r="G120" s="95"/>
      <c r="H120" s="85"/>
    </row>
    <row r="121" spans="1:8">
      <c r="A121" s="90"/>
      <c r="B121" s="93" t="s">
        <v>63</v>
      </c>
      <c r="C121" s="94" t="s">
        <v>315</v>
      </c>
      <c r="D121" s="94"/>
      <c r="E121" s="94"/>
      <c r="F121" s="94"/>
      <c r="G121" s="95"/>
      <c r="H121" s="85"/>
    </row>
    <row r="122" spans="1:8">
      <c r="A122" s="90"/>
      <c r="B122" s="93" t="s">
        <v>58</v>
      </c>
      <c r="C122" s="94" t="s">
        <v>232</v>
      </c>
      <c r="D122" s="94"/>
      <c r="E122" s="94"/>
      <c r="F122" s="94"/>
      <c r="G122" s="95"/>
      <c r="H122" s="85"/>
    </row>
    <row r="123" spans="1:8">
      <c r="A123" s="90"/>
      <c r="B123" s="93" t="s">
        <v>247</v>
      </c>
      <c r="C123" s="94" t="s">
        <v>248</v>
      </c>
      <c r="D123" s="94"/>
      <c r="E123" s="94"/>
      <c r="F123" s="94"/>
      <c r="G123" s="95"/>
      <c r="H123" s="85"/>
    </row>
    <row r="124" spans="1:8" ht="16" thickBot="1">
      <c r="A124" s="90"/>
      <c r="B124" s="97" t="s">
        <v>316</v>
      </c>
      <c r="C124" s="98" t="s">
        <v>317</v>
      </c>
      <c r="D124" s="98"/>
      <c r="E124" s="98"/>
      <c r="F124" s="98"/>
      <c r="G124" s="100"/>
      <c r="H124" s="85"/>
    </row>
    <row r="125" spans="1:8" ht="19" thickTop="1">
      <c r="A125" s="90"/>
      <c r="B125" s="233" t="s">
        <v>47</v>
      </c>
      <c r="C125" s="234"/>
      <c r="D125" s="234"/>
      <c r="E125" s="234"/>
      <c r="F125" s="234"/>
      <c r="G125" s="235"/>
      <c r="H125" s="85"/>
    </row>
    <row r="126" spans="1:8">
      <c r="A126" s="90"/>
      <c r="B126" s="93" t="s">
        <v>50</v>
      </c>
      <c r="C126" s="94" t="s">
        <v>318</v>
      </c>
      <c r="D126" s="94"/>
      <c r="E126" s="94"/>
      <c r="F126" s="94"/>
      <c r="G126" s="95"/>
      <c r="H126" s="85"/>
    </row>
    <row r="127" spans="1:8">
      <c r="A127" s="90"/>
      <c r="B127" s="93" t="s">
        <v>51</v>
      </c>
      <c r="C127" s="94" t="s">
        <v>87</v>
      </c>
      <c r="D127" s="94"/>
      <c r="E127" s="94"/>
      <c r="F127" s="94"/>
      <c r="G127" s="95"/>
      <c r="H127" s="85"/>
    </row>
    <row r="128" spans="1:8">
      <c r="A128" s="90"/>
      <c r="B128" s="93" t="s">
        <v>52</v>
      </c>
      <c r="C128" s="94" t="s">
        <v>319</v>
      </c>
      <c r="D128" s="94"/>
      <c r="E128" s="94"/>
      <c r="F128" s="94"/>
      <c r="G128" s="95"/>
      <c r="H128" s="85"/>
    </row>
    <row r="129" spans="1:8">
      <c r="A129" s="90"/>
      <c r="B129" s="93" t="s">
        <v>55</v>
      </c>
      <c r="C129" s="96">
        <v>30</v>
      </c>
      <c r="D129" s="94"/>
      <c r="E129" s="94"/>
      <c r="F129" s="94"/>
      <c r="G129" s="95"/>
      <c r="H129" s="85"/>
    </row>
    <row r="130" spans="1:8">
      <c r="A130" s="90"/>
      <c r="B130" s="93" t="s">
        <v>56</v>
      </c>
      <c r="C130" s="94" t="s">
        <v>320</v>
      </c>
      <c r="D130" s="94"/>
      <c r="E130" s="94"/>
      <c r="F130" s="94"/>
      <c r="G130" s="95"/>
      <c r="H130" s="85"/>
    </row>
    <row r="131" spans="1:8">
      <c r="A131" s="90"/>
      <c r="B131" s="93"/>
      <c r="C131" s="94"/>
      <c r="D131" s="94"/>
      <c r="E131" s="94"/>
      <c r="F131" s="94"/>
      <c r="G131" s="95"/>
      <c r="H131" s="85"/>
    </row>
    <row r="132" spans="1:8">
      <c r="A132" s="90"/>
      <c r="B132" s="93" t="s">
        <v>63</v>
      </c>
      <c r="C132" s="94" t="s">
        <v>321</v>
      </c>
      <c r="D132" s="94"/>
      <c r="E132" s="94"/>
      <c r="F132" s="94"/>
      <c r="G132" s="95"/>
      <c r="H132" s="85"/>
    </row>
    <row r="133" spans="1:8">
      <c r="A133" s="90"/>
      <c r="B133" s="93" t="s">
        <v>58</v>
      </c>
      <c r="C133" s="94" t="s">
        <v>232</v>
      </c>
      <c r="D133" s="94"/>
      <c r="E133" s="94"/>
      <c r="F133" s="94"/>
      <c r="G133" s="95"/>
      <c r="H133" s="85"/>
    </row>
    <row r="134" spans="1:8">
      <c r="A134" s="90"/>
      <c r="B134" s="93" t="s">
        <v>322</v>
      </c>
      <c r="C134" s="94" t="s">
        <v>323</v>
      </c>
      <c r="D134" s="94"/>
      <c r="E134" s="94"/>
      <c r="F134" s="94"/>
      <c r="G134" s="95"/>
      <c r="H134" s="85"/>
    </row>
    <row r="135" spans="1:8">
      <c r="A135" s="90"/>
      <c r="B135" s="93" t="s">
        <v>324</v>
      </c>
      <c r="C135" s="94" t="s">
        <v>325</v>
      </c>
      <c r="D135" s="94"/>
      <c r="E135" s="94"/>
      <c r="F135" s="94"/>
      <c r="G135" s="95"/>
      <c r="H135" s="85"/>
    </row>
    <row r="136" spans="1:8" ht="16" thickBot="1">
      <c r="A136" s="90"/>
      <c r="B136" s="97" t="s">
        <v>326</v>
      </c>
      <c r="C136" s="98" t="s">
        <v>327</v>
      </c>
      <c r="D136" s="98"/>
      <c r="E136" s="98"/>
      <c r="F136" s="98"/>
      <c r="G136" s="100"/>
      <c r="H136" s="85"/>
    </row>
    <row r="137" spans="1:8" ht="19" thickTop="1">
      <c r="A137" s="90"/>
      <c r="B137" s="233" t="s">
        <v>48</v>
      </c>
      <c r="C137" s="234"/>
      <c r="D137" s="234"/>
      <c r="E137" s="234"/>
      <c r="F137" s="234"/>
      <c r="G137" s="235"/>
      <c r="H137" s="85"/>
    </row>
    <row r="138" spans="1:8">
      <c r="A138" s="90"/>
      <c r="B138" s="93" t="s">
        <v>50</v>
      </c>
      <c r="C138" s="94" t="s">
        <v>280</v>
      </c>
      <c r="D138" s="94"/>
      <c r="E138" s="94"/>
      <c r="F138" s="94"/>
      <c r="G138" s="95"/>
      <c r="H138" s="85"/>
    </row>
    <row r="139" spans="1:8">
      <c r="A139" s="90"/>
      <c r="B139" s="93" t="s">
        <v>51</v>
      </c>
      <c r="C139" s="94" t="s">
        <v>95</v>
      </c>
      <c r="D139" s="94"/>
      <c r="E139" s="94"/>
      <c r="F139" s="94"/>
      <c r="G139" s="95"/>
      <c r="H139" s="85"/>
    </row>
    <row r="140" spans="1:8">
      <c r="A140" s="90"/>
      <c r="B140" s="93" t="s">
        <v>52</v>
      </c>
      <c r="C140" s="94" t="s">
        <v>328</v>
      </c>
      <c r="D140" s="94"/>
      <c r="E140" s="94"/>
      <c r="F140" s="94"/>
      <c r="G140" s="95"/>
      <c r="H140" s="85"/>
    </row>
    <row r="141" spans="1:8">
      <c r="A141" s="90"/>
      <c r="B141" s="93" t="s">
        <v>55</v>
      </c>
      <c r="C141" s="96">
        <v>30</v>
      </c>
      <c r="D141" s="94"/>
      <c r="E141" s="94"/>
      <c r="F141" s="94"/>
      <c r="G141" s="95"/>
      <c r="H141" s="85"/>
    </row>
    <row r="142" spans="1:8">
      <c r="A142" s="90"/>
      <c r="B142" s="93" t="s">
        <v>56</v>
      </c>
      <c r="C142" s="94" t="s">
        <v>329</v>
      </c>
      <c r="D142" s="94"/>
      <c r="E142" s="94"/>
      <c r="F142" s="94"/>
      <c r="G142" s="95"/>
      <c r="H142" s="85"/>
    </row>
    <row r="143" spans="1:8">
      <c r="A143" s="90"/>
      <c r="B143" s="93"/>
      <c r="C143" s="94"/>
      <c r="D143" s="94"/>
      <c r="E143" s="94"/>
      <c r="F143" s="94"/>
      <c r="G143" s="95"/>
      <c r="H143" s="85"/>
    </row>
    <row r="144" spans="1:8">
      <c r="A144" s="90"/>
      <c r="B144" s="93" t="s">
        <v>63</v>
      </c>
      <c r="C144" s="94" t="s">
        <v>330</v>
      </c>
      <c r="D144" s="94"/>
      <c r="E144" s="94"/>
      <c r="F144" s="94"/>
      <c r="G144" s="95"/>
      <c r="H144" s="85"/>
    </row>
    <row r="145" spans="1:8">
      <c r="A145" s="90"/>
      <c r="B145" s="93" t="s">
        <v>58</v>
      </c>
      <c r="C145" s="94" t="s">
        <v>232</v>
      </c>
      <c r="D145" s="94"/>
      <c r="E145" s="94"/>
      <c r="F145" s="94"/>
      <c r="G145" s="95"/>
      <c r="H145" s="85"/>
    </row>
    <row r="146" spans="1:8">
      <c r="A146" s="90"/>
      <c r="B146" s="93" t="s">
        <v>331</v>
      </c>
      <c r="C146" s="94" t="s">
        <v>332</v>
      </c>
      <c r="D146" s="94"/>
      <c r="E146" s="94"/>
      <c r="F146" s="94"/>
      <c r="G146" s="95"/>
      <c r="H146" s="85"/>
    </row>
    <row r="147" spans="1:8" ht="30" customHeight="1">
      <c r="A147" s="90"/>
      <c r="B147" s="89" t="s">
        <v>333</v>
      </c>
      <c r="C147" s="241" t="s">
        <v>334</v>
      </c>
      <c r="D147" s="241"/>
      <c r="E147" s="241"/>
      <c r="F147" s="241"/>
      <c r="G147" s="242"/>
    </row>
  </sheetData>
  <mergeCells count="32">
    <mergeCell ref="C147:G147"/>
    <mergeCell ref="B10:G10"/>
    <mergeCell ref="B3:G3"/>
    <mergeCell ref="B4:G4"/>
    <mergeCell ref="B5:G5"/>
    <mergeCell ref="B6:G6"/>
    <mergeCell ref="B7:G7"/>
    <mergeCell ref="B8:G8"/>
    <mergeCell ref="B9:G9"/>
    <mergeCell ref="B11:G11"/>
    <mergeCell ref="B137:G137"/>
    <mergeCell ref="B96:G96"/>
    <mergeCell ref="B26:G26"/>
    <mergeCell ref="B29:G29"/>
    <mergeCell ref="C58:G58"/>
    <mergeCell ref="C94:G94"/>
    <mergeCell ref="B1:G1"/>
    <mergeCell ref="B13:G13"/>
    <mergeCell ref="B114:G114"/>
    <mergeCell ref="B125:G125"/>
    <mergeCell ref="B32:G32"/>
    <mergeCell ref="B44:G44"/>
    <mergeCell ref="B49:G49"/>
    <mergeCell ref="B54:G54"/>
    <mergeCell ref="B60:G60"/>
    <mergeCell ref="B71:G71"/>
    <mergeCell ref="B74:G74"/>
    <mergeCell ref="C112:G112"/>
    <mergeCell ref="B77:G77"/>
    <mergeCell ref="B85:G85"/>
    <mergeCell ref="B106:G106"/>
    <mergeCell ref="B110:G11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Classes</vt:lpstr>
      <vt:lpstr>Lists</vt:lpstr>
      <vt:lpstr>Races</vt:lpstr>
      <vt:lpstr>Character Sheet</vt:lpstr>
      <vt:lpstr>List of Races</vt:lpstr>
    </vt:vector>
  </TitlesOfParts>
  <Company>University of Waterloo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Witt</dc:creator>
  <cp:lastModifiedBy>Zachary Witt</cp:lastModifiedBy>
  <dcterms:created xsi:type="dcterms:W3CDTF">2014-11-01T14:33:29Z</dcterms:created>
  <dcterms:modified xsi:type="dcterms:W3CDTF">2015-05-03T01:47:55Z</dcterms:modified>
</cp:coreProperties>
</file>