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codeName="ThisWorkbook" autoCompressPictures="0"/>
  <bookViews>
    <workbookView xWindow="0" yWindow="-20" windowWidth="28800" windowHeight="17460" tabRatio="500" firstSheet="2" activeTab="3"/>
  </bookViews>
  <sheets>
    <sheet name="Classes" sheetId="2" state="hidden" r:id="rId1"/>
    <sheet name="Lists" sheetId="4" state="hidden" r:id="rId2"/>
    <sheet name="Races" sheetId="3" r:id="rId3"/>
    <sheet name="Character Sheet" sheetId="1" r:id="rId4"/>
    <sheet name="List of Race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 i="1" l="1"/>
  <c r="A7" i="1"/>
  <c r="D3" i="1"/>
  <c r="B34" i="1"/>
  <c r="A34" i="1"/>
  <c r="B33" i="1"/>
  <c r="A33" i="1"/>
  <c r="B32" i="1"/>
  <c r="A32" i="1"/>
  <c r="B31" i="1"/>
  <c r="A31" i="1"/>
  <c r="B30" i="1"/>
  <c r="A30" i="1"/>
  <c r="B29" i="1"/>
  <c r="A29" i="1"/>
  <c r="B28" i="1"/>
  <c r="A37" i="1"/>
  <c r="A41" i="1"/>
  <c r="B39" i="1"/>
  <c r="B38" i="1"/>
  <c r="B37" i="1"/>
  <c r="B36" i="1"/>
  <c r="A42" i="1"/>
  <c r="A40" i="1"/>
  <c r="A39" i="1"/>
  <c r="A38" i="1"/>
  <c r="A36" i="1"/>
  <c r="P29" i="1"/>
  <c r="P28" i="1"/>
  <c r="E14" i="1"/>
  <c r="N7" i="1"/>
  <c r="A20" i="1"/>
  <c r="D20" i="1"/>
  <c r="K13" i="1"/>
  <c r="B20" i="1"/>
  <c r="G24" i="1"/>
  <c r="O4" i="1"/>
  <c r="Q4" i="1"/>
  <c r="G23" i="1"/>
  <c r="G25" i="1"/>
  <c r="G26" i="1"/>
  <c r="K23" i="1"/>
  <c r="K24" i="1"/>
  <c r="K25" i="1"/>
  <c r="K26" i="1"/>
  <c r="J23" i="1"/>
  <c r="J24" i="1"/>
  <c r="J25" i="1"/>
  <c r="J26" i="1"/>
  <c r="D13" i="1"/>
  <c r="E13" i="1"/>
  <c r="I22" i="1"/>
  <c r="D14" i="1"/>
  <c r="C20" i="1"/>
  <c r="B5" i="5"/>
  <c r="B6" i="5"/>
  <c r="B11" i="5"/>
  <c r="B10" i="5"/>
  <c r="B9" i="5"/>
  <c r="B8" i="5"/>
  <c r="B7" i="5"/>
  <c r="B4" i="5"/>
  <c r="B3" i="5"/>
  <c r="K22" i="1"/>
  <c r="J22" i="1"/>
  <c r="G22" i="1"/>
  <c r="K19" i="1"/>
  <c r="K8" i="1"/>
  <c r="K18" i="1"/>
  <c r="K17" i="1"/>
  <c r="K2" i="1"/>
  <c r="K15" i="1"/>
  <c r="K14" i="1"/>
  <c r="K9" i="1"/>
  <c r="K11" i="1"/>
  <c r="K12" i="1"/>
  <c r="K10" i="1"/>
  <c r="K7" i="1"/>
  <c r="K3" i="1"/>
  <c r="K6" i="1"/>
  <c r="K5" i="1"/>
  <c r="K4" i="1"/>
  <c r="K16" i="1"/>
  <c r="D23" i="1"/>
  <c r="C23" i="1"/>
  <c r="D16" i="1"/>
  <c r="E16" i="1"/>
  <c r="B5" i="1"/>
  <c r="D18" i="1"/>
  <c r="E18" i="1"/>
  <c r="D17" i="1"/>
  <c r="E17" i="1"/>
  <c r="D15" i="1"/>
  <c r="E15" i="1"/>
  <c r="I20" i="4"/>
  <c r="H20" i="4"/>
  <c r="A5" i="3"/>
  <c r="A3" i="3"/>
  <c r="A4" i="3"/>
</calcChain>
</file>

<file path=xl/comments1.xml><?xml version="1.0" encoding="utf-8"?>
<comments xmlns="http://schemas.openxmlformats.org/spreadsheetml/2006/main">
  <authors>
    <author>Zachary Witt</author>
  </authors>
  <commentList>
    <comment ref="A36" authorId="0">
      <text>
        <r>
          <rPr>
            <sz val="9"/>
            <color indexed="81"/>
            <rFont val="Calibri"/>
            <family val="2"/>
          </rPr>
          <t xml:space="preserve">Starting at 2nd level, you can use your action to magically assume the shape of a beast that you have seen before. You can use this feature twice. You regain expended uses when you finish a short or long rest. Your druid level determines the beasts you can transform into, as shown in the Beast Shapes table. At 2nd level, for example, you can transform into any beast that has a challenge rating of 1/4 or lower that doesn’t have a flying or swimming speed.  Level 2nd  4th  8th   You can stay in a beast shape for a number of hours equal to half your druid level (rounded down). You then revert to your normal form unless you expend another use of this feature. You can revert to your normal form earlier by using a bonus action on your turn. You automatically revert if you fall unconscious, drop to 0 hit points, or die. While you are transformed, the following rules apply:
• Your game statistics are replaced by the statistics of the beast, but you retain your alignment, personality, and Intelligence, Wisdom, and Charisma scores. You also retain all of your skill and saving throw proficiencies, in addition to gaining those of the creature. If the creature has the same proficiency as you and the bonus in its stat block is higher than yours, use the creature’s bonus instead of yours. If the creature has any legendary or lair actions, you can't use them. 
• When you transform, you assume the beast’s hit points and Hit Dice. When you revert to your normal form, you return to the number of hit points you had before you transformed. However, if you revert as a result of dropping to 0 hit points, any excess damage carries over to your normal form. For example, if you take 10 damage in animal form and have only 1 hit point left, you revert and take 9 damage. As long as the excess damage doesn’t reduce your normal form to 0 hit points, you aren’t knocked unconscious. 
• You can’t cast spells, and your ability to speak or take any action that requires hands is limited to the capabilities of your beast form. Transforming doesn’t break your concentration on a spell you’ve already cast, however, or prevent you from taking actions that are part of a spell, such as call lightning, that you’ve already cast. 
• You retain the benefit of any features from your class, race, or other source and can use them if the new form is physically capable of doing so. However, you can’t use any of your special senses, such as darkvision, unless your new form also has that sense. 
• You choose whether your equipment falls to the ground in your space, merges into your new form, or is w orn by it. Worn equipment functions as normal, but the DM decides whether it is practical for the new form to wear a piece of equipment, based on the creature’s shape and size. Your equipment doesn’t change size or shape to match the new form, and any equipment that the new form can’t wear must either fall to the ground or merge with it. Equipment that merges with the form has no effect until you leave the form.   
</t>
        </r>
      </text>
    </comment>
    <comment ref="A38" authorId="0">
      <text>
        <r>
          <rPr>
            <b/>
            <sz val="9"/>
            <color indexed="81"/>
            <rFont val="Calibri"/>
            <family val="2"/>
          </rPr>
          <t xml:space="preserve">When you choose this circle at 2nd level, you gain the ability to use Wild Shape on your turn as a bonus action, rather than as an action. Additionally, while you are transformed by Wild Shape, you can use a bonus action to expend one spell slot to regain 1d8 hit points per level of the spell slot expended. </t>
        </r>
      </text>
    </comment>
    <comment ref="A39" authorId="0">
      <text>
        <r>
          <rPr>
            <b/>
            <sz val="9"/>
            <color indexed="81"/>
            <rFont val="Calibri"/>
            <family val="2"/>
          </rPr>
          <t xml:space="preserve">The rites of your circle grant you the ability to transform into more dangerous animal forms. Starting at 2nd level, you can use your W ild Shape to transform into a beast with a challenge rating as high as 1 (you ignore the Max. CR column of the Beast Shapes table, but must abide by the other limitations there). Starting at 6th level, you can transform into a beast with a challenge rating as high as your druid level divided by 3, rounded down. </t>
        </r>
      </text>
    </comment>
  </commentList>
</comments>
</file>

<file path=xl/sharedStrings.xml><?xml version="1.0" encoding="utf-8"?>
<sst xmlns="http://schemas.openxmlformats.org/spreadsheetml/2006/main" count="800" uniqueCount="372">
  <si>
    <t>Name</t>
  </si>
  <si>
    <t>Mifftiff</t>
  </si>
  <si>
    <t>Druid</t>
  </si>
  <si>
    <t>Classes</t>
  </si>
  <si>
    <t>Hit Die</t>
  </si>
  <si>
    <t>Primary</t>
  </si>
  <si>
    <t>ST 1</t>
  </si>
  <si>
    <t>ST 2</t>
  </si>
  <si>
    <t>Barbarian</t>
  </si>
  <si>
    <t>1d12</t>
  </si>
  <si>
    <t>Str</t>
  </si>
  <si>
    <t>Con</t>
  </si>
  <si>
    <t>Bard</t>
  </si>
  <si>
    <t>1d8</t>
  </si>
  <si>
    <t>Cha</t>
  </si>
  <si>
    <t>Dex</t>
  </si>
  <si>
    <t>Cleric</t>
  </si>
  <si>
    <t>Wis</t>
  </si>
  <si>
    <t>Int</t>
  </si>
  <si>
    <t>Fighter</t>
  </si>
  <si>
    <t>1d10</t>
  </si>
  <si>
    <t>Str or Dex</t>
  </si>
  <si>
    <t>Monk</t>
  </si>
  <si>
    <t>Dex &amp; Wis</t>
  </si>
  <si>
    <t>Paladin</t>
  </si>
  <si>
    <t>Str &amp; Cha</t>
  </si>
  <si>
    <t>Ranger</t>
  </si>
  <si>
    <t>Rogue</t>
  </si>
  <si>
    <t>Sorcerer</t>
  </si>
  <si>
    <t>1d6</t>
  </si>
  <si>
    <t>Warlock</t>
  </si>
  <si>
    <t>Wizard</t>
  </si>
  <si>
    <t>Races</t>
  </si>
  <si>
    <t>Dwarf</t>
  </si>
  <si>
    <t>Hill Dwarf</t>
  </si>
  <si>
    <t>Elf</t>
  </si>
  <si>
    <t>High Elf</t>
  </si>
  <si>
    <t>Wood Elf</t>
  </si>
  <si>
    <t>Drow</t>
  </si>
  <si>
    <t>Halfling</t>
  </si>
  <si>
    <t>Lightfoot</t>
  </si>
  <si>
    <t>Stout</t>
  </si>
  <si>
    <t>Human</t>
  </si>
  <si>
    <t>Dragonborn</t>
  </si>
  <si>
    <t>Gnome</t>
  </si>
  <si>
    <t>Forest Gnome</t>
  </si>
  <si>
    <t>Rock Gnome</t>
  </si>
  <si>
    <t>Half Elf</t>
  </si>
  <si>
    <t>Half Orc</t>
  </si>
  <si>
    <t>Tiefling</t>
  </si>
  <si>
    <t>Table of Contents</t>
  </si>
  <si>
    <t>Age</t>
  </si>
  <si>
    <t>Alignment</t>
  </si>
  <si>
    <t>Size</t>
  </si>
  <si>
    <t>Height</t>
  </si>
  <si>
    <t>Weight</t>
  </si>
  <si>
    <t>Speed</t>
  </si>
  <si>
    <t>Language</t>
  </si>
  <si>
    <t>Languages</t>
  </si>
  <si>
    <t>Sight</t>
  </si>
  <si>
    <t>Resistance</t>
  </si>
  <si>
    <t>Weapons</t>
  </si>
  <si>
    <t>Tools</t>
  </si>
  <si>
    <t>Features</t>
  </si>
  <si>
    <t>Ability Score Increase</t>
  </si>
  <si>
    <t>Darkvision</t>
  </si>
  <si>
    <t>Tool Proficiency</t>
  </si>
  <si>
    <t>Stonecunning</t>
  </si>
  <si>
    <t>CON</t>
  </si>
  <si>
    <t>50-350</t>
  </si>
  <si>
    <t>Medium</t>
  </si>
  <si>
    <t>Lawful</t>
  </si>
  <si>
    <t>Good</t>
  </si>
  <si>
    <t>Advantages</t>
  </si>
  <si>
    <t>Poison</t>
  </si>
  <si>
    <t>Melee Proficiency</t>
  </si>
  <si>
    <t>Range Proficiency</t>
  </si>
  <si>
    <t>Battleaxe, Handaxe, Throwing Hammer, Warhammer</t>
  </si>
  <si>
    <t>None</t>
  </si>
  <si>
    <t>Artisan's Tools: Smith's Tools, Brewer's Supplies, Mason's Tools</t>
  </si>
  <si>
    <t>Racial Feature</t>
  </si>
  <si>
    <t>Stonecunning: x2 PROF on INT/HISTORY check on stonework</t>
  </si>
  <si>
    <t>Dwarvish</t>
  </si>
  <si>
    <t>WIS</t>
  </si>
  <si>
    <t>Mountain Dwarf</t>
  </si>
  <si>
    <t>STR</t>
  </si>
  <si>
    <t>Dwarven Toughness: HP MAX +1 per LEVEL</t>
  </si>
  <si>
    <t>DEX</t>
  </si>
  <si>
    <t>Chaotic</t>
  </si>
  <si>
    <t>Elvish</t>
  </si>
  <si>
    <t>Alignments</t>
  </si>
  <si>
    <t>Lawful Good</t>
  </si>
  <si>
    <t>Lawful Evil</t>
  </si>
  <si>
    <t>Lawful Neutral</t>
  </si>
  <si>
    <t>Chaotic Good</t>
  </si>
  <si>
    <t>Chaotic Neutral</t>
  </si>
  <si>
    <t>Chaotic Evil</t>
  </si>
  <si>
    <t>Level</t>
  </si>
  <si>
    <t>Levels</t>
  </si>
  <si>
    <t>Background</t>
  </si>
  <si>
    <t>T</t>
  </si>
  <si>
    <t>S</t>
  </si>
  <si>
    <t>M</t>
  </si>
  <si>
    <t>L</t>
  </si>
  <si>
    <t>C</t>
  </si>
  <si>
    <t>G</t>
  </si>
  <si>
    <t>Trance: 4 hour meditation</t>
  </si>
  <si>
    <t>Charmed, Magical Sleep, PROF in PERCEPTION</t>
  </si>
  <si>
    <t>INT</t>
  </si>
  <si>
    <t>Cantrip</t>
  </si>
  <si>
    <t>Armor Proficiency</t>
  </si>
  <si>
    <t>Weapon Proficiency</t>
  </si>
  <si>
    <t xml:space="preserve"> longsword, shortsword, shortbow, longbow</t>
  </si>
  <si>
    <t>HIDE in NATURE</t>
  </si>
  <si>
    <t>CHA</t>
  </si>
  <si>
    <t>Superior Darkvision</t>
  </si>
  <si>
    <t>Disadvantage</t>
  </si>
  <si>
    <t>direct sunlight, WIS, ATTACK ROLLS</t>
  </si>
  <si>
    <t>Dancing Light Cantrip</t>
  </si>
  <si>
    <t>Normal</t>
  </si>
  <si>
    <t>Frightened</t>
  </si>
  <si>
    <t>Lucky: can reroll when roll is 1</t>
  </si>
  <si>
    <t>Naturally Stealthy</t>
  </si>
  <si>
    <t>ALL</t>
  </si>
  <si>
    <t>Common</t>
  </si>
  <si>
    <t xml:space="preserve">CHA </t>
  </si>
  <si>
    <t>Draconic Ancestry, Breath Weapon</t>
  </si>
  <si>
    <t>Draconic Ancesty Damage Type</t>
  </si>
  <si>
    <t>Draconic</t>
  </si>
  <si>
    <t>INT, WIS, CHA against magic</t>
  </si>
  <si>
    <t>Gnomish</t>
  </si>
  <si>
    <t>minor illusion</t>
  </si>
  <si>
    <t>Small beasts</t>
  </si>
  <si>
    <t>INT (History) x2 PROF BONUS</t>
  </si>
  <si>
    <t>Tinker tool's</t>
  </si>
  <si>
    <t>Half-Elf</t>
  </si>
  <si>
    <t>TWO of choice</t>
  </si>
  <si>
    <t>Choatic</t>
  </si>
  <si>
    <t>Elvish +choice</t>
  </si>
  <si>
    <t>PROF in TWO skills of choice</t>
  </si>
  <si>
    <t>Half-Orc</t>
  </si>
  <si>
    <t>PROF Intimidation, go to 1 HP when at 0, critical hit then roll again for damage</t>
  </si>
  <si>
    <t>Orcish</t>
  </si>
  <si>
    <t>Evil</t>
  </si>
  <si>
    <t>Fire</t>
  </si>
  <si>
    <t xml:space="preserve">Thaumaturgy </t>
  </si>
  <si>
    <t>Infernal</t>
  </si>
  <si>
    <t>Hill</t>
  </si>
  <si>
    <t>Heightmin</t>
  </si>
  <si>
    <t>Heightmax</t>
  </si>
  <si>
    <t>Agemin</t>
  </si>
  <si>
    <t>Agemax</t>
  </si>
  <si>
    <t>Class</t>
  </si>
  <si>
    <t>Race</t>
  </si>
  <si>
    <t>Weightmin</t>
  </si>
  <si>
    <t>Weightmax</t>
  </si>
  <si>
    <t>Eye Colour</t>
  </si>
  <si>
    <t>Skin Colour</t>
  </si>
  <si>
    <t>Hair Colour</t>
  </si>
  <si>
    <t>Experience Points</t>
  </si>
  <si>
    <t>Ability</t>
  </si>
  <si>
    <t>Base</t>
  </si>
  <si>
    <t>Bonus</t>
  </si>
  <si>
    <t>Total</t>
  </si>
  <si>
    <t>Saving Throw</t>
  </si>
  <si>
    <t>Proficiency Bonus</t>
  </si>
  <si>
    <t>Hermit</t>
  </si>
  <si>
    <t>Armor Class</t>
  </si>
  <si>
    <t>Initiative</t>
  </si>
  <si>
    <t>Health Points</t>
  </si>
  <si>
    <t>Hit Dice</t>
  </si>
  <si>
    <t>Death Saves</t>
  </si>
  <si>
    <t></t>
  </si>
  <si>
    <t>Saves</t>
  </si>
  <si>
    <t>Fails</t>
  </si>
  <si>
    <t>Blue</t>
  </si>
  <si>
    <t>White</t>
  </si>
  <si>
    <t>Personality</t>
  </si>
  <si>
    <t>Ideals</t>
  </si>
  <si>
    <t>Bonds</t>
  </si>
  <si>
    <t>Flaws</t>
  </si>
  <si>
    <t>Charmed, Magical sleep</t>
  </si>
  <si>
    <t>Rapiers, Shortswords, Hand crossbows</t>
  </si>
  <si>
    <t>Light, Medium armor</t>
  </si>
  <si>
    <t>Longsword, Shortsword, Shortbow, Longbow</t>
  </si>
  <si>
    <t>Skills</t>
  </si>
  <si>
    <t>Acrobatic</t>
  </si>
  <si>
    <t>Animal Handling</t>
  </si>
  <si>
    <t>Arcana</t>
  </si>
  <si>
    <t>Athletics</t>
  </si>
  <si>
    <t>Deception</t>
  </si>
  <si>
    <t>History</t>
  </si>
  <si>
    <t>Insight</t>
  </si>
  <si>
    <t>Investigation</t>
  </si>
  <si>
    <t>Medicine</t>
  </si>
  <si>
    <t>Nature</t>
  </si>
  <si>
    <t>Perception</t>
  </si>
  <si>
    <t>Performance</t>
  </si>
  <si>
    <t>Persuasion</t>
  </si>
  <si>
    <t>Religion</t>
  </si>
  <si>
    <t>Sleight of Hand</t>
  </si>
  <si>
    <t>Stealth</t>
  </si>
  <si>
    <t>Survival</t>
  </si>
  <si>
    <t>Intimidation</t>
  </si>
  <si>
    <t>w</t>
  </si>
  <si>
    <t>u</t>
  </si>
  <si>
    <t>Attacks and Spellcasting</t>
  </si>
  <si>
    <t>Attack Bonus</t>
  </si>
  <si>
    <t>Damage Type</t>
  </si>
  <si>
    <t>Damage</t>
  </si>
  <si>
    <t>Passive Perception</t>
  </si>
  <si>
    <t>Scimitar</t>
  </si>
  <si>
    <t>Slashing</t>
  </si>
  <si>
    <t>Platinum</t>
  </si>
  <si>
    <t>Gold</t>
  </si>
  <si>
    <t>Copper</t>
  </si>
  <si>
    <t>Silver</t>
  </si>
  <si>
    <t>Electrum</t>
  </si>
  <si>
    <t>Carry Capacity</t>
  </si>
  <si>
    <t>Remaining</t>
  </si>
  <si>
    <t>Spellbook</t>
  </si>
  <si>
    <t>Equipment and Armor</t>
  </si>
  <si>
    <t>Strength</t>
  </si>
  <si>
    <t>Properties</t>
  </si>
  <si>
    <t>Backpack</t>
  </si>
  <si>
    <t>Description</t>
  </si>
  <si>
    <t>Traits, Proficiencies and Languages</t>
  </si>
  <si>
    <t>Backstory</t>
  </si>
  <si>
    <t>Berserker</t>
  </si>
  <si>
    <t>Totem Warrior</t>
  </si>
  <si>
    <t>Choose Path</t>
  </si>
  <si>
    <t>Lawful good</t>
  </si>
  <si>
    <t>Med: 4-5ft, 150lb.</t>
  </si>
  <si>
    <t>Common, Dwarvish</t>
  </si>
  <si>
    <t>Darkvision 60ft</t>
  </si>
  <si>
    <t>Advantage vs poision (Chapter 9)</t>
  </si>
  <si>
    <t>Battleaxes, handaxes, throwing hammers, warhammers</t>
  </si>
  <si>
    <t xml:space="preserve">Tool Proficiency </t>
  </si>
  <si>
    <t>Smith's tools, Brewer's supplies, Masons's tools (choose one)</t>
  </si>
  <si>
    <t>Stonework history bonus (History + 2*prof. Bonus)</t>
  </si>
  <si>
    <t>Wis+1</t>
  </si>
  <si>
    <t>Max health + 1, Hit die + 1</t>
  </si>
  <si>
    <t>Light, medium armor</t>
  </si>
  <si>
    <t>100-750</t>
  </si>
  <si>
    <t>Chaotic good</t>
  </si>
  <si>
    <t>5-6ft, 100-140lb.</t>
  </si>
  <si>
    <t>Common, Elvish</t>
  </si>
  <si>
    <t>Dex+2</t>
  </si>
  <si>
    <t>Keen senses</t>
  </si>
  <si>
    <t>Perecption proficiency</t>
  </si>
  <si>
    <t>Fey Ancestry</t>
  </si>
  <si>
    <t>Advantage vs Charm, immunity vs Sleep</t>
  </si>
  <si>
    <t>Trance</t>
  </si>
  <si>
    <t>4h for full rest</t>
  </si>
  <si>
    <t>Int+1</t>
  </si>
  <si>
    <t>Elf Weapon Training</t>
  </si>
  <si>
    <t>Long/Short sword+bow</t>
  </si>
  <si>
    <t>Extra language</t>
  </si>
  <si>
    <t>Choose one</t>
  </si>
  <si>
    <t>Fleet of Foot</t>
  </si>
  <si>
    <t>Speed + 5</t>
  </si>
  <si>
    <t>Mask of the Wild</t>
  </si>
  <si>
    <t>Attempt to hide in natural phenomena (foliage, rain, snow etc.)</t>
  </si>
  <si>
    <t>Cha+1</t>
  </si>
  <si>
    <t>Darkvision 120ft</t>
  </si>
  <si>
    <t>Sunlight Sensitivity</t>
  </si>
  <si>
    <t>Disadvantage in combat and Wis-checks during direct sunlight</t>
  </si>
  <si>
    <t>Drow Magic</t>
  </si>
  <si>
    <t>Drow Weapon Training</t>
  </si>
  <si>
    <t>Rapiers, shortswords, hand crossbows</t>
  </si>
  <si>
    <t>20-150</t>
  </si>
  <si>
    <t>3ft, 40lb.</t>
  </si>
  <si>
    <t>Common, Halfling</t>
  </si>
  <si>
    <t>Lucky</t>
  </si>
  <si>
    <t>May reroll on 1</t>
  </si>
  <si>
    <t>Brave</t>
  </si>
  <si>
    <t>Advantage vs Fear</t>
  </si>
  <si>
    <t>Halfling Nimbleness</t>
  </si>
  <si>
    <t>Move through space of any creature larger</t>
  </si>
  <si>
    <t>Hide when obscured by a creature one size larger</t>
  </si>
  <si>
    <t>Con+1</t>
  </si>
  <si>
    <t>Stout Resilience</t>
  </si>
  <si>
    <t>Advantage vs poison</t>
  </si>
  <si>
    <t>18-</t>
  </si>
  <si>
    <t>No tendencies</t>
  </si>
  <si>
    <t>5-6ft, varying weight</t>
  </si>
  <si>
    <t>Common + choice</t>
  </si>
  <si>
    <t>All+1</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</si>
  <si>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</si>
  <si>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</si>
  <si>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</si>
  <si>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</si>
  <si>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</si>
  <si>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</si>
  <si>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</si>
  <si>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</si>
  <si>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</si>
  <si>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</si>
  <si>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</si>
  <si>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40-500</t>
  </si>
  <si>
    <t>3ft-4ft, 40lb.</t>
  </si>
  <si>
    <t>Common, Gnomish</t>
  </si>
  <si>
    <t>Int+2</t>
  </si>
  <si>
    <t>Gnome Cunning</t>
  </si>
  <si>
    <t>Advantage vs Magic (Int, Wis, Cha)</t>
  </si>
  <si>
    <t>Dex+1</t>
  </si>
  <si>
    <t>Natural Illusionist</t>
  </si>
  <si>
    <t>Minor illusion cantrip. Spell ability = Int</t>
  </si>
  <si>
    <t>Speak with Small Beasts</t>
  </si>
  <si>
    <t>Simple ideas with small or smaller beasts</t>
  </si>
  <si>
    <t>Artificer's Lore</t>
  </si>
  <si>
    <t>Magic, alchemical or technological devices history bonus (History + 2*prof. Bonus)</t>
  </si>
  <si>
    <t>Tinker</t>
  </si>
  <si>
    <t>Artisan's tools + make stuff (Page 37)</t>
  </si>
  <si>
    <t>14-75</t>
  </si>
  <si>
    <t>Chaotic good/evil</t>
  </si>
  <si>
    <t>5-6ft, varying</t>
  </si>
  <si>
    <t>Common, Elvish, +Choice</t>
  </si>
  <si>
    <t>Cha+2, two others+1</t>
  </si>
  <si>
    <t>Skill Versatility</t>
  </si>
  <si>
    <t>Proficiency  of 2x skills your choice</t>
  </si>
  <si>
    <t>20-180</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</si>
  <si>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</si>
  <si>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</si>
  <si>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</si>
  <si>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</si>
  <si>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</si>
  <si>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</si>
  <si>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</si>
  <si>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</si>
  <si>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</si>
  <si>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</si>
  <si>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</si>
  <si>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</si>
  <si>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</si>
  <si>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</si>
  <si>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</si>
  <si>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</si>
  <si>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 xml:space="preserve">Dwarf Resilience </t>
  </si>
  <si>
    <t>Constitution +2</t>
  </si>
  <si>
    <t>Dwarf Combat Training</t>
  </si>
  <si>
    <t>Dwarven Toughness</t>
  </si>
  <si>
    <t>Dwarven Armor training</t>
  </si>
  <si>
    <t>WIS +1</t>
  </si>
  <si>
    <t>STR+2</t>
  </si>
  <si>
    <t>Choose from Wizard's Spell list, Spell ability = Int</t>
  </si>
  <si>
    <t>Dancing lights cantrip, 3d lvl Faerie Fire (Once per day), 5th lvl Dakness (Once per day), Spell ability = Cha</t>
  </si>
  <si>
    <t>Number</t>
  </si>
  <si>
    <t>Torches</t>
  </si>
  <si>
    <t>Tinderbox</t>
  </si>
  <si>
    <t>9 days</t>
  </si>
  <si>
    <t>Rations</t>
  </si>
  <si>
    <t>Waterskin</t>
  </si>
  <si>
    <t>Rope</t>
  </si>
  <si>
    <t>1 pair</t>
  </si>
  <si>
    <t>Worth</t>
  </si>
  <si>
    <t>---</t>
  </si>
  <si>
    <t>Herbalism Kit</t>
  </si>
  <si>
    <t>Shillelagh. -Spell Ability instead of Strength for Attack and Damage</t>
  </si>
  <si>
    <t>Thorn Whip. Vine whip. 1d6 damage, if Large or smaller pulls to character</t>
  </si>
  <si>
    <t>50 ft</t>
  </si>
  <si>
    <t>Common Clothes</t>
  </si>
  <si>
    <t>Winter blanket</t>
  </si>
  <si>
    <t>Scroll full of notes</t>
  </si>
  <si>
    <t>Bedroll</t>
  </si>
  <si>
    <t>Mess Kit</t>
  </si>
  <si>
    <t>Totem</t>
  </si>
  <si>
    <t>Leather Armor</t>
  </si>
  <si>
    <t>Wooden Shield</t>
  </si>
  <si>
    <t>Finesse, light</t>
  </si>
  <si>
    <t>Additional Notes</t>
  </si>
  <si>
    <t>Elvish, Common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</si>
</sst>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 &quot;ft&quot;"/>
    <numFmt numFmtId="165" formatCode="0\ &quot;yrs&quot;"/>
    <numFmt numFmtId="166" formatCode="0\ &quot;ft/round&quot;"/>
    <numFmt numFmtId="167" formatCode="0.0\ &quot;ft&quot;"/>
    <numFmt numFmtId="168" formatCode="0\ &quot;lb&quot;"/>
    <numFmt numFmtId="169" formatCode="&quot;+&quot;0"/>
    <numFmt numFmtId="170" formatCode="0.0\ &quot;lb&quot;"/>
    <numFmt numFmtId="171" formatCode="0.0\ &quot;gp&quot;"/>
    <numFmt numFmtId="172" formatCode="0;\-0;;@"/>
  </numFmts>
  <fonts count="31" x14ac:knownFonts="1">
    <font>
      <sz val="12"/>
      <color theme="1"/>
      <name val="Calibri"/>
      <family val="2"/>
      <scheme val="minor"/>
    </font>
    <font>
      <b/>
      <sz val="12"/>
      <color theme="1"/>
      <name val="Calibri"/>
      <family val="2"/>
      <scheme val="minor"/>
    </font>
    <font>
      <sz val="20"/>
      <color theme="1"/>
      <name val="Calibri"/>
      <scheme val="minor"/>
    </font>
    <font>
      <b/>
      <sz val="10"/>
      <color theme="1"/>
      <name val="Sylfaen"/>
      <family val="1"/>
    </font>
    <font>
      <sz val="10"/>
      <color theme="1"/>
      <name val="Sylfaen"/>
      <family val="1"/>
    </font>
    <font>
      <u/>
      <sz val="12"/>
      <color theme="10"/>
      <name val="Calibri"/>
      <family val="2"/>
      <scheme val="minor"/>
    </font>
    <font>
      <u/>
      <sz val="12"/>
      <color theme="11"/>
      <name val="Calibri"/>
      <family val="2"/>
      <scheme val="minor"/>
    </font>
    <font>
      <b/>
      <u/>
      <sz val="12"/>
      <color theme="1"/>
      <name val="Calibri"/>
      <scheme val="minor"/>
    </font>
    <font>
      <b/>
      <sz val="16"/>
      <color theme="1"/>
      <name val="Calibri"/>
      <scheme val="minor"/>
    </font>
    <font>
      <sz val="12"/>
      <color theme="1"/>
      <name val="Calibri"/>
    </font>
    <font>
      <b/>
      <sz val="12"/>
      <color theme="1"/>
      <name val="Calibri"/>
    </font>
    <font>
      <b/>
      <sz val="10"/>
      <color theme="1"/>
      <name val="Calibri"/>
      <family val="2"/>
      <scheme val="minor"/>
    </font>
    <font>
      <b/>
      <sz val="10"/>
      <color theme="1"/>
      <name val="Calibri"/>
    </font>
    <font>
      <sz val="10"/>
      <color theme="1"/>
      <name val="Wingdings"/>
      <family val="2"/>
    </font>
    <font>
      <sz val="10"/>
      <color theme="1"/>
      <name val="Calibri"/>
      <family val="2"/>
      <scheme val="minor"/>
    </font>
    <font>
      <b/>
      <sz val="10"/>
      <color theme="0"/>
      <name val="Calibri"/>
      <family val="2"/>
      <scheme val="minor"/>
    </font>
    <font>
      <b/>
      <sz val="10"/>
      <color theme="1"/>
      <name val="Wingdings"/>
      <family val="2"/>
    </font>
    <font>
      <b/>
      <i/>
      <sz val="10"/>
      <color theme="1"/>
      <name val="Calibri"/>
      <scheme val="minor"/>
    </font>
    <font>
      <i/>
      <sz val="10"/>
      <color theme="1"/>
      <name val="Calibri"/>
      <scheme val="minor"/>
    </font>
    <font>
      <b/>
      <sz val="10"/>
      <color rgb="FF000000"/>
      <name val="Calibri"/>
      <family val="2"/>
      <scheme val="minor"/>
    </font>
    <font>
      <sz val="10"/>
      <name val="Calibri"/>
      <scheme val="minor"/>
    </font>
    <font>
      <sz val="10"/>
      <color rgb="FF000000"/>
      <name val="Calibri"/>
      <scheme val="minor"/>
    </font>
    <font>
      <sz val="10"/>
      <color theme="1"/>
      <name val="Calibri"/>
    </font>
    <font>
      <b/>
      <u/>
      <sz val="28"/>
      <color theme="1"/>
      <name val="Calibri"/>
    </font>
    <font>
      <b/>
      <sz val="28"/>
      <color theme="1"/>
      <name val="Calibri"/>
    </font>
    <font>
      <b/>
      <sz val="14"/>
      <color theme="1"/>
      <name val="Calibri"/>
    </font>
    <font>
      <i/>
      <sz val="12"/>
      <name val="Calibri"/>
    </font>
    <font>
      <b/>
      <i/>
      <sz val="10"/>
      <color rgb="FF000000"/>
      <name val="Calibri"/>
      <scheme val="minor"/>
    </font>
    <font>
      <sz val="9"/>
      <color indexed="81"/>
      <name val="Calibri"/>
      <family val="2"/>
    </font>
    <font>
      <b/>
      <sz val="9"/>
      <color indexed="81"/>
      <name val="Calibri"/>
      <family val="2"/>
    </font>
    <font>
      <b/>
      <sz val="10"/>
      <color rgb="FF000000"/>
      <name val="Calibri"/>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499984740745262"/>
        <bgColor indexed="64"/>
      </patternFill>
    </fill>
  </fills>
  <borders count="29">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thin">
        <color auto="1"/>
      </top>
      <bottom style="double">
        <color auto="1"/>
      </bottom>
      <diagonal/>
    </border>
    <border>
      <left/>
      <right/>
      <top style="double">
        <color auto="1"/>
      </top>
      <bottom/>
      <diagonal/>
    </border>
    <border>
      <left/>
      <right style="thin">
        <color auto="1"/>
      </right>
      <top/>
      <bottom style="double">
        <color auto="1"/>
      </bottom>
      <diagonal/>
    </border>
    <border>
      <left/>
      <right style="thin">
        <color auto="1"/>
      </right>
      <top style="thin">
        <color auto="1"/>
      </top>
      <bottom style="double">
        <color auto="1"/>
      </bottom>
      <diagonal/>
    </border>
    <border>
      <left/>
      <right style="thin">
        <color auto="1"/>
      </right>
      <top style="double">
        <color auto="1"/>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top/>
      <bottom style="double">
        <color auto="1"/>
      </bottom>
      <diagonal/>
    </border>
    <border>
      <left style="thin">
        <color auto="1"/>
      </left>
      <right/>
      <top style="double">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diagonal/>
    </border>
    <border>
      <left/>
      <right/>
      <top style="double">
        <color auto="1"/>
      </top>
      <bottom style="double">
        <color auto="1"/>
      </bottom>
      <diagonal/>
    </border>
    <border>
      <left style="thin">
        <color auto="1"/>
      </left>
      <right/>
      <top style="double">
        <color auto="1"/>
      </top>
      <bottom style="double">
        <color auto="1"/>
      </bottom>
      <diagonal/>
    </border>
    <border>
      <left/>
      <right style="thin">
        <color auto="1"/>
      </right>
      <top style="double">
        <color auto="1"/>
      </top>
      <bottom style="double">
        <color auto="1"/>
      </bottom>
      <diagonal/>
    </border>
  </borders>
  <cellStyleXfs count="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0">
    <xf numFmtId="0" fontId="0" fillId="0" borderId="0" xfId="0"/>
    <xf numFmtId="49" fontId="3" fillId="0" borderId="0" xfId="0" applyNumberFormat="1" applyFont="1"/>
    <xf numFmtId="49" fontId="4" fillId="0" borderId="0" xfId="0" applyNumberFormat="1" applyFont="1"/>
    <xf numFmtId="1" fontId="0" fillId="0" borderId="0" xfId="0" applyNumberFormat="1" applyFill="1"/>
    <xf numFmtId="1" fontId="1" fillId="0" borderId="0" xfId="0" applyNumberFormat="1" applyFont="1" applyFill="1"/>
    <xf numFmtId="164" fontId="0" fillId="0" borderId="0" xfId="0" applyNumberFormat="1" applyFill="1"/>
    <xf numFmtId="165" fontId="0" fillId="0" borderId="0" xfId="0" applyNumberFormat="1" applyFill="1"/>
    <xf numFmtId="1" fontId="0" fillId="0" borderId="0" xfId="0" applyNumberFormat="1" applyFill="1" applyAlignment="1">
      <alignment horizontal="left"/>
    </xf>
    <xf numFmtId="1" fontId="5" fillId="0" borderId="0" xfId="33" applyNumberFormat="1" applyFill="1" applyAlignment="1">
      <alignment horizontal="left"/>
    </xf>
    <xf numFmtId="0" fontId="1" fillId="0" borderId="0" xfId="0" applyFont="1"/>
    <xf numFmtId="1" fontId="1" fillId="0" borderId="0" xfId="0" applyNumberFormat="1" applyFont="1" applyFill="1" applyAlignment="1">
      <alignment horizontal="left"/>
    </xf>
    <xf numFmtId="0" fontId="1" fillId="0" borderId="0" xfId="0" applyFont="1" applyAlignment="1">
      <alignment horizontal="right"/>
    </xf>
    <xf numFmtId="0" fontId="14" fillId="0" borderId="0" xfId="0" applyFont="1" applyFill="1"/>
    <xf numFmtId="0" fontId="11" fillId="4" borderId="12" xfId="0" applyFont="1" applyFill="1" applyBorder="1" applyAlignment="1">
      <alignment horizontal="center"/>
    </xf>
    <xf numFmtId="0" fontId="11" fillId="0" borderId="0" xfId="0" applyFont="1" applyFill="1"/>
    <xf numFmtId="0" fontId="16" fillId="2" borderId="10" xfId="0" applyFont="1" applyFill="1" applyBorder="1" applyAlignment="1">
      <alignment horizontal="right"/>
    </xf>
    <xf numFmtId="0" fontId="14" fillId="2" borderId="0" xfId="0" applyFont="1" applyFill="1" applyBorder="1" applyAlignment="1">
      <alignment horizontal="left"/>
    </xf>
    <xf numFmtId="0" fontId="14" fillId="2" borderId="0" xfId="0" applyFont="1" applyFill="1" applyBorder="1" applyAlignment="1">
      <alignment horizontal="right"/>
    </xf>
    <xf numFmtId="0" fontId="11" fillId="0" borderId="0" xfId="0" applyFont="1" applyFill="1" applyBorder="1"/>
    <xf numFmtId="0" fontId="14" fillId="2" borderId="17" xfId="0" applyFont="1" applyFill="1" applyBorder="1" applyAlignment="1">
      <alignment horizontal="center"/>
    </xf>
    <xf numFmtId="0" fontId="14" fillId="2" borderId="0" xfId="0" applyFont="1" applyFill="1" applyBorder="1" applyAlignment="1">
      <alignment horizontal="center"/>
    </xf>
    <xf numFmtId="0" fontId="14" fillId="2" borderId="0" xfId="0" applyFont="1" applyFill="1" applyBorder="1" applyAlignment="1">
      <alignment horizontal="center"/>
    </xf>
    <xf numFmtId="0" fontId="13" fillId="3" borderId="10" xfId="0" applyFont="1" applyFill="1" applyBorder="1" applyAlignment="1">
      <alignment horizontal="right"/>
    </xf>
    <xf numFmtId="0" fontId="14" fillId="3" borderId="0" xfId="0" applyFont="1" applyFill="1" applyBorder="1" applyAlignment="1">
      <alignment horizontal="left"/>
    </xf>
    <xf numFmtId="0" fontId="14" fillId="3" borderId="0" xfId="0" applyFont="1" applyFill="1" applyBorder="1" applyAlignment="1">
      <alignment horizontal="right"/>
    </xf>
    <xf numFmtId="0" fontId="14" fillId="3" borderId="0" xfId="0" applyFont="1" applyFill="1" applyBorder="1"/>
    <xf numFmtId="0" fontId="14" fillId="3" borderId="11" xfId="0" applyFont="1" applyFill="1" applyBorder="1" applyAlignment="1">
      <alignment horizontal="center"/>
    </xf>
    <xf numFmtId="0" fontId="14" fillId="2" borderId="2" xfId="0" applyFont="1" applyFill="1" applyBorder="1"/>
    <xf numFmtId="0" fontId="14" fillId="2" borderId="1" xfId="0" applyFont="1" applyFill="1" applyBorder="1"/>
    <xf numFmtId="0" fontId="14" fillId="2" borderId="3" xfId="0" applyFont="1" applyFill="1" applyBorder="1"/>
    <xf numFmtId="166" fontId="11" fillId="4" borderId="12" xfId="0" applyNumberFormat="1" applyFont="1" applyFill="1" applyBorder="1" applyAlignment="1">
      <alignment horizontal="center"/>
    </xf>
    <xf numFmtId="167" fontId="11" fillId="4" borderId="12" xfId="0" applyNumberFormat="1" applyFont="1" applyFill="1" applyBorder="1" applyAlignment="1">
      <alignment horizontal="center"/>
    </xf>
    <xf numFmtId="0" fontId="14" fillId="2" borderId="11" xfId="0" applyFont="1" applyFill="1" applyBorder="1" applyAlignment="1">
      <alignment horizontal="center"/>
    </xf>
    <xf numFmtId="170" fontId="14" fillId="0" borderId="16" xfId="0" applyNumberFormat="1" applyFont="1" applyFill="1" applyBorder="1" applyAlignment="1">
      <alignment horizontal="center" vertical="center"/>
    </xf>
    <xf numFmtId="164" fontId="14" fillId="2" borderId="0" xfId="0" applyNumberFormat="1" applyFont="1" applyFill="1" applyBorder="1" applyAlignment="1">
      <alignment horizontal="center"/>
    </xf>
    <xf numFmtId="167" fontId="14" fillId="2" borderId="0" xfId="0" applyNumberFormat="1" applyFont="1" applyFill="1" applyBorder="1" applyAlignment="1">
      <alignment horizontal="center"/>
    </xf>
    <xf numFmtId="0" fontId="13" fillId="2" borderId="10" xfId="0" applyFont="1" applyFill="1" applyBorder="1" applyAlignment="1">
      <alignment horizontal="right"/>
    </xf>
    <xf numFmtId="0" fontId="14" fillId="0" borderId="0" xfId="0" applyFont="1" applyFill="1" applyBorder="1"/>
    <xf numFmtId="0" fontId="18" fillId="4" borderId="22" xfId="0" applyFont="1" applyFill="1" applyBorder="1" applyAlignment="1">
      <alignment horizontal="center"/>
    </xf>
    <xf numFmtId="0" fontId="18" fillId="4" borderId="23" xfId="0" applyFont="1" applyFill="1" applyBorder="1" applyAlignment="1">
      <alignment horizontal="center"/>
    </xf>
    <xf numFmtId="0" fontId="18" fillId="4" borderId="24" xfId="0" applyFont="1" applyFill="1" applyBorder="1" applyAlignment="1">
      <alignment horizontal="center"/>
    </xf>
    <xf numFmtId="0" fontId="14" fillId="3" borderId="10" xfId="0" applyFont="1" applyFill="1" applyBorder="1" applyAlignment="1">
      <alignment horizontal="center"/>
    </xf>
    <xf numFmtId="0" fontId="14" fillId="3" borderId="0" xfId="0" applyFont="1" applyFill="1" applyBorder="1" applyAlignment="1">
      <alignment horizontal="center"/>
    </xf>
    <xf numFmtId="170" fontId="14" fillId="3" borderId="11" xfId="0" applyNumberFormat="1" applyFont="1" applyFill="1" applyBorder="1" applyAlignment="1">
      <alignment horizontal="center"/>
    </xf>
    <xf numFmtId="0" fontId="14" fillId="2" borderId="10" xfId="0" applyFont="1" applyFill="1" applyBorder="1" applyAlignment="1">
      <alignment horizontal="center"/>
    </xf>
    <xf numFmtId="170" fontId="14" fillId="2" borderId="11" xfId="0" applyNumberFormat="1" applyFont="1" applyFill="1" applyBorder="1" applyAlignment="1">
      <alignment horizontal="center"/>
    </xf>
    <xf numFmtId="0" fontId="14" fillId="3" borderId="2" xfId="0" applyFont="1" applyFill="1" applyBorder="1" applyAlignment="1">
      <alignment horizontal="center"/>
    </xf>
    <xf numFmtId="0" fontId="14" fillId="3" borderId="1" xfId="0" applyFont="1" applyFill="1" applyBorder="1" applyAlignment="1">
      <alignment horizontal="center"/>
    </xf>
    <xf numFmtId="170" fontId="14" fillId="3" borderId="3" xfId="0" applyNumberFormat="1" applyFont="1" applyFill="1" applyBorder="1" applyAlignment="1">
      <alignment horizontal="center"/>
    </xf>
    <xf numFmtId="0" fontId="11" fillId="4" borderId="15" xfId="0" applyFont="1" applyFill="1" applyBorder="1" applyAlignment="1">
      <alignment horizontal="center"/>
    </xf>
    <xf numFmtId="169" fontId="14" fillId="2" borderId="11" xfId="0" applyNumberFormat="1" applyFont="1" applyFill="1" applyBorder="1" applyAlignment="1">
      <alignment horizontal="center"/>
    </xf>
    <xf numFmtId="0" fontId="18" fillId="4" borderId="23" xfId="0" applyFont="1" applyFill="1" applyBorder="1" applyAlignment="1"/>
    <xf numFmtId="0" fontId="20" fillId="3" borderId="0" xfId="0" applyFont="1" applyFill="1" applyBorder="1" applyAlignment="1">
      <alignment horizontal="right"/>
    </xf>
    <xf numFmtId="0" fontId="20" fillId="3" borderId="0" xfId="0" applyFont="1" applyFill="1" applyBorder="1" applyAlignment="1">
      <alignment horizontal="center"/>
    </xf>
    <xf numFmtId="169" fontId="20" fillId="3" borderId="11" xfId="0" applyNumberFormat="1" applyFont="1" applyFill="1" applyBorder="1" applyAlignment="1">
      <alignment horizontal="center"/>
    </xf>
    <xf numFmtId="0" fontId="14" fillId="2" borderId="0" xfId="0" applyFont="1" applyFill="1" applyBorder="1" applyAlignment="1"/>
    <xf numFmtId="0" fontId="14" fillId="2" borderId="0" xfId="0" applyFont="1" applyFill="1" applyBorder="1"/>
    <xf numFmtId="0" fontId="14" fillId="3" borderId="0" xfId="0" applyFont="1" applyFill="1" applyBorder="1" applyAlignment="1"/>
    <xf numFmtId="0" fontId="14" fillId="3" borderId="1" xfId="0" applyFont="1" applyFill="1" applyBorder="1" applyAlignment="1"/>
    <xf numFmtId="0" fontId="11" fillId="4" borderId="12" xfId="0" applyFont="1" applyFill="1" applyBorder="1" applyAlignment="1"/>
    <xf numFmtId="0" fontId="13" fillId="3" borderId="2" xfId="0" applyFont="1" applyFill="1" applyBorder="1"/>
    <xf numFmtId="0" fontId="14" fillId="3" borderId="1" xfId="0" applyFont="1" applyFill="1" applyBorder="1" applyAlignment="1">
      <alignment horizontal="left"/>
    </xf>
    <xf numFmtId="0" fontId="14" fillId="3" borderId="1" xfId="0" applyFont="1" applyFill="1" applyBorder="1" applyAlignment="1">
      <alignment horizontal="right"/>
    </xf>
    <xf numFmtId="0" fontId="14" fillId="3" borderId="1" xfId="0" applyFont="1" applyFill="1" applyBorder="1"/>
    <xf numFmtId="0" fontId="14" fillId="3" borderId="3" xfId="0" applyFont="1" applyFill="1" applyBorder="1" applyAlignment="1">
      <alignment horizontal="center"/>
    </xf>
    <xf numFmtId="0" fontId="14" fillId="2" borderId="14" xfId="0" applyFont="1" applyFill="1" applyBorder="1" applyAlignment="1">
      <alignment horizontal="center"/>
    </xf>
    <xf numFmtId="169" fontId="18" fillId="4" borderId="23" xfId="0" applyNumberFormat="1" applyFont="1" applyFill="1" applyBorder="1" applyAlignment="1">
      <alignment horizontal="center"/>
    </xf>
    <xf numFmtId="0" fontId="14" fillId="2" borderId="10" xfId="0" applyFont="1" applyFill="1" applyBorder="1" applyAlignment="1">
      <alignment horizontal="center"/>
    </xf>
    <xf numFmtId="169" fontId="14" fillId="2" borderId="0" xfId="0" applyNumberFormat="1" applyFont="1" applyFill="1" applyBorder="1" applyAlignment="1">
      <alignment horizontal="center"/>
    </xf>
    <xf numFmtId="0" fontId="14" fillId="2" borderId="8" xfId="0" applyFont="1" applyFill="1" applyBorder="1" applyAlignment="1">
      <alignment horizontal="center"/>
    </xf>
    <xf numFmtId="169" fontId="14" fillId="3" borderId="0" xfId="0" applyNumberFormat="1" applyFont="1" applyFill="1" applyBorder="1" applyAlignment="1">
      <alignment horizontal="center"/>
    </xf>
    <xf numFmtId="0" fontId="12" fillId="4" borderId="6" xfId="0" applyFont="1" applyFill="1" applyBorder="1" applyAlignment="1"/>
    <xf numFmtId="0" fontId="12" fillId="4" borderId="15" xfId="0" applyFont="1" applyFill="1" applyBorder="1"/>
    <xf numFmtId="0" fontId="14" fillId="2" borderId="4" xfId="0" applyFont="1" applyFill="1" applyBorder="1" applyAlignment="1"/>
    <xf numFmtId="0" fontId="14" fillId="2" borderId="11" xfId="0" applyFont="1" applyFill="1" applyBorder="1"/>
    <xf numFmtId="0" fontId="14" fillId="2" borderId="10" xfId="0" applyFont="1" applyFill="1" applyBorder="1"/>
    <xf numFmtId="0" fontId="14" fillId="3" borderId="10" xfId="0" applyFont="1" applyFill="1" applyBorder="1"/>
    <xf numFmtId="0" fontId="14" fillId="3" borderId="11" xfId="0" applyFont="1" applyFill="1" applyBorder="1"/>
    <xf numFmtId="0" fontId="11" fillId="0" borderId="0" xfId="0" applyFont="1" applyFill="1" applyAlignment="1"/>
    <xf numFmtId="0" fontId="22" fillId="2" borderId="0" xfId="0" applyFont="1" applyFill="1" applyBorder="1"/>
    <xf numFmtId="0" fontId="9" fillId="2" borderId="0" xfId="0" applyFont="1" applyFill="1" applyBorder="1"/>
    <xf numFmtId="0" fontId="22" fillId="2" borderId="0" xfId="0" applyFont="1" applyFill="1" applyBorder="1" applyAlignment="1">
      <alignment horizontal="center"/>
    </xf>
    <xf numFmtId="0" fontId="10" fillId="2" borderId="0" xfId="0" applyFont="1" applyFill="1" applyBorder="1"/>
    <xf numFmtId="0" fontId="12" fillId="2" borderId="2" xfId="0" applyFont="1" applyFill="1" applyBorder="1" applyAlignment="1">
      <alignment vertical="top"/>
    </xf>
    <xf numFmtId="0" fontId="9" fillId="2" borderId="0" xfId="0" applyFont="1" applyFill="1" applyBorder="1" applyAlignment="1">
      <alignment vertical="top"/>
    </xf>
    <xf numFmtId="0" fontId="23" fillId="2" borderId="4" xfId="0" applyFont="1" applyFill="1" applyBorder="1" applyAlignment="1">
      <alignment horizontal="center" vertical="top"/>
    </xf>
    <xf numFmtId="0" fontId="5" fillId="2" borderId="0" xfId="33" applyFill="1" applyBorder="1" applyAlignment="1">
      <alignment horizontal="center" vertical="top"/>
    </xf>
    <xf numFmtId="0" fontId="12" fillId="2" borderId="10" xfId="0" applyFont="1" applyFill="1" applyBorder="1" applyAlignment="1">
      <alignment vertical="top"/>
    </xf>
    <xf numFmtId="0" fontId="22" fillId="2" borderId="0" xfId="0" applyFont="1" applyFill="1" applyBorder="1" applyAlignment="1">
      <alignment vertical="top"/>
    </xf>
    <xf numFmtId="0" fontId="22" fillId="2" borderId="11" xfId="0" applyFont="1" applyFill="1" applyBorder="1" applyAlignment="1">
      <alignment vertical="top"/>
    </xf>
    <xf numFmtId="0" fontId="22" fillId="2" borderId="0" xfId="0" applyFont="1" applyFill="1" applyBorder="1" applyAlignment="1">
      <alignment horizontal="left" vertical="top"/>
    </xf>
    <xf numFmtId="0" fontId="12" fillId="2" borderId="20" xfId="0" applyFont="1" applyFill="1" applyBorder="1" applyAlignment="1">
      <alignment vertical="top"/>
    </xf>
    <xf numFmtId="0" fontId="22" fillId="2" borderId="12" xfId="0" applyFont="1" applyFill="1" applyBorder="1" applyAlignment="1">
      <alignment vertical="top"/>
    </xf>
    <xf numFmtId="0" fontId="9" fillId="2" borderId="12" xfId="0" applyFont="1" applyFill="1" applyBorder="1" applyAlignment="1">
      <alignment vertical="top"/>
    </xf>
    <xf numFmtId="0" fontId="22" fillId="2" borderId="15" xfId="0" applyFont="1" applyFill="1" applyBorder="1" applyAlignment="1">
      <alignment vertical="top"/>
    </xf>
    <xf numFmtId="0" fontId="12" fillId="2" borderId="19" xfId="0" applyFont="1" applyFill="1" applyBorder="1" applyAlignment="1">
      <alignment vertical="top"/>
    </xf>
    <xf numFmtId="0" fontId="22" fillId="2" borderId="13" xfId="0" applyFont="1" applyFill="1" applyBorder="1" applyAlignment="1">
      <alignment vertical="top"/>
    </xf>
    <xf numFmtId="0" fontId="9" fillId="2" borderId="13" xfId="0" applyFont="1" applyFill="1" applyBorder="1" applyAlignment="1">
      <alignment vertical="top"/>
    </xf>
    <xf numFmtId="0" fontId="22" fillId="2" borderId="16" xfId="0" applyFont="1" applyFill="1" applyBorder="1" applyAlignment="1">
      <alignment vertical="top"/>
    </xf>
    <xf numFmtId="0" fontId="10" fillId="2" borderId="10" xfId="0" applyFont="1" applyFill="1" applyBorder="1" applyAlignment="1">
      <alignment vertical="top"/>
    </xf>
    <xf numFmtId="0" fontId="18" fillId="4" borderId="22" xfId="0" applyFont="1" applyFill="1" applyBorder="1" applyAlignment="1"/>
    <xf numFmtId="0" fontId="18" fillId="4" borderId="21" xfId="0" applyFont="1" applyFill="1" applyBorder="1" applyAlignment="1"/>
    <xf numFmtId="0" fontId="14" fillId="2" borderId="5" xfId="0" applyFont="1" applyFill="1" applyBorder="1" applyAlignment="1">
      <alignment horizontal="right"/>
    </xf>
    <xf numFmtId="0" fontId="14" fillId="3" borderId="10" xfId="0" applyFont="1" applyFill="1" applyBorder="1" applyAlignment="1">
      <alignment horizontal="right"/>
    </xf>
    <xf numFmtId="0" fontId="14" fillId="2" borderId="10" xfId="0" applyFont="1" applyFill="1" applyBorder="1" applyAlignment="1">
      <alignment horizontal="right"/>
    </xf>
    <xf numFmtId="0" fontId="14" fillId="3" borderId="2" xfId="0" applyFont="1" applyFill="1" applyBorder="1" applyAlignment="1">
      <alignment horizontal="right"/>
    </xf>
    <xf numFmtId="0" fontId="14" fillId="3" borderId="4" xfId="0" applyFont="1" applyFill="1" applyBorder="1" applyAlignment="1">
      <alignment horizontal="left"/>
    </xf>
    <xf numFmtId="0" fontId="14" fillId="3" borderId="10" xfId="0" applyFont="1" applyFill="1" applyBorder="1" applyAlignment="1">
      <alignment horizontal="left"/>
    </xf>
    <xf numFmtId="0" fontId="14" fillId="2" borderId="10" xfId="0" applyFont="1" applyFill="1" applyBorder="1" applyAlignment="1">
      <alignment horizontal="left"/>
    </xf>
    <xf numFmtId="0" fontId="14" fillId="3" borderId="2" xfId="0" applyFont="1" applyFill="1" applyBorder="1" applyAlignment="1">
      <alignment horizontal="left"/>
    </xf>
    <xf numFmtId="170" fontId="14" fillId="2" borderId="11" xfId="0" applyNumberFormat="1" applyFont="1" applyFill="1" applyBorder="1" applyAlignment="1"/>
    <xf numFmtId="170" fontId="14" fillId="3" borderId="11" xfId="0" applyNumberFormat="1" applyFont="1" applyFill="1" applyBorder="1" applyAlignment="1"/>
    <xf numFmtId="170" fontId="14" fillId="3" borderId="3" xfId="0" applyNumberFormat="1" applyFont="1" applyFill="1" applyBorder="1" applyAlignment="1"/>
    <xf numFmtId="0" fontId="18" fillId="4" borderId="23" xfId="0" applyFont="1" applyFill="1" applyBorder="1" applyAlignment="1">
      <alignment horizontal="right"/>
    </xf>
    <xf numFmtId="0" fontId="18" fillId="4" borderId="24" xfId="0" applyFont="1" applyFill="1" applyBorder="1" applyAlignment="1">
      <alignment horizontal="right"/>
    </xf>
    <xf numFmtId="171" fontId="14" fillId="2" borderId="4" xfId="0" applyNumberFormat="1" applyFont="1" applyFill="1" applyBorder="1" applyAlignment="1">
      <alignment horizontal="right"/>
    </xf>
    <xf numFmtId="171" fontId="14" fillId="3" borderId="0" xfId="0" applyNumberFormat="1" applyFont="1" applyFill="1" applyBorder="1" applyAlignment="1">
      <alignment horizontal="right"/>
    </xf>
    <xf numFmtId="171" fontId="14" fillId="2" borderId="0" xfId="0" applyNumberFormat="1" applyFont="1" applyFill="1" applyBorder="1" applyAlignment="1">
      <alignment horizontal="right"/>
    </xf>
    <xf numFmtId="171" fontId="14" fillId="3" borderId="1" xfId="0" applyNumberFormat="1" applyFont="1" applyFill="1" applyBorder="1" applyAlignment="1">
      <alignment horizontal="right"/>
    </xf>
    <xf numFmtId="171" fontId="14" fillId="2" borderId="0" xfId="0" quotePrefix="1" applyNumberFormat="1" applyFont="1" applyFill="1" applyBorder="1" applyAlignment="1">
      <alignment horizontal="right"/>
    </xf>
    <xf numFmtId="171" fontId="14" fillId="3" borderId="0" xfId="0" quotePrefix="1" applyNumberFormat="1" applyFont="1" applyFill="1" applyBorder="1" applyAlignment="1">
      <alignment horizontal="right"/>
    </xf>
    <xf numFmtId="172" fontId="14" fillId="2" borderId="0" xfId="0" applyNumberFormat="1" applyFont="1" applyFill="1" applyBorder="1" applyAlignment="1">
      <alignment horizontal="center"/>
    </xf>
    <xf numFmtId="172" fontId="14" fillId="2" borderId="11" xfId="0" applyNumberFormat="1" applyFont="1" applyFill="1" applyBorder="1" applyAlignment="1">
      <alignment horizontal="center"/>
    </xf>
    <xf numFmtId="172" fontId="14" fillId="3" borderId="0" xfId="0" applyNumberFormat="1" applyFont="1" applyFill="1" applyBorder="1" applyAlignment="1">
      <alignment horizontal="center"/>
    </xf>
    <xf numFmtId="172" fontId="14" fillId="3" borderId="11" xfId="0" applyNumberFormat="1" applyFont="1" applyFill="1" applyBorder="1" applyAlignment="1">
      <alignment horizontal="center"/>
    </xf>
    <xf numFmtId="0" fontId="17" fillId="3" borderId="10" xfId="0" applyFont="1" applyFill="1" applyBorder="1" applyAlignment="1">
      <alignment horizontal="center"/>
    </xf>
    <xf numFmtId="0" fontId="17" fillId="3" borderId="0" xfId="0" applyFont="1" applyFill="1" applyBorder="1" applyAlignment="1">
      <alignment horizontal="center"/>
    </xf>
    <xf numFmtId="0" fontId="17" fillId="3" borderId="11" xfId="0" applyFont="1" applyFill="1" applyBorder="1" applyAlignment="1">
      <alignment horizontal="center"/>
    </xf>
    <xf numFmtId="0" fontId="14" fillId="2" borderId="1" xfId="0" applyFont="1" applyFill="1" applyBorder="1" applyAlignment="1">
      <alignment horizontal="center"/>
    </xf>
    <xf numFmtId="0" fontId="14" fillId="2" borderId="3" xfId="0" applyFont="1" applyFill="1" applyBorder="1" applyAlignment="1">
      <alignment horizontal="center"/>
    </xf>
    <xf numFmtId="0" fontId="11" fillId="3" borderId="16" xfId="0" applyFont="1" applyFill="1" applyBorder="1" applyAlignment="1">
      <alignment horizontal="right"/>
    </xf>
    <xf numFmtId="170" fontId="14" fillId="0" borderId="18" xfId="0" applyNumberFormat="1" applyFont="1" applyFill="1" applyBorder="1" applyAlignment="1">
      <alignment horizontal="center"/>
    </xf>
    <xf numFmtId="0" fontId="14" fillId="0" borderId="10" xfId="0" applyFont="1" applyFill="1" applyBorder="1"/>
    <xf numFmtId="0" fontId="14" fillId="2" borderId="2" xfId="0" applyFont="1" applyFill="1" applyBorder="1" applyAlignment="1"/>
    <xf numFmtId="0" fontId="14" fillId="2" borderId="1" xfId="0" applyFont="1" applyFill="1" applyBorder="1" applyAlignment="1"/>
    <xf numFmtId="0" fontId="14" fillId="2" borderId="3" xfId="0" applyFont="1" applyFill="1" applyBorder="1" applyAlignment="1"/>
    <xf numFmtId="0" fontId="14" fillId="2" borderId="0" xfId="0" applyFont="1" applyFill="1" applyBorder="1" applyAlignment="1">
      <alignment horizontal="center"/>
    </xf>
    <xf numFmtId="1" fontId="19" fillId="4" borderId="0" xfId="0" applyNumberFormat="1" applyFont="1" applyFill="1" applyBorder="1" applyAlignment="1">
      <alignment horizontal="right" vertical="top" shrinkToFit="1"/>
    </xf>
    <xf numFmtId="1" fontId="19" fillId="4" borderId="25" xfId="0" applyNumberFormat="1" applyFont="1" applyFill="1" applyBorder="1" applyAlignment="1">
      <alignment horizontal="right" vertical="top" shrinkToFit="1"/>
    </xf>
    <xf numFmtId="0" fontId="30" fillId="4" borderId="0" xfId="0" applyFont="1" applyFill="1" applyAlignment="1">
      <alignment horizontal="right" vertical="top" shrinkToFit="1"/>
    </xf>
    <xf numFmtId="169" fontId="20" fillId="3" borderId="0" xfId="0" applyNumberFormat="1" applyFont="1" applyFill="1" applyBorder="1" applyAlignment="1">
      <alignment horizontal="center"/>
    </xf>
    <xf numFmtId="0" fontId="2" fillId="0" borderId="0" xfId="0" applyFont="1" applyAlignment="1">
      <alignment horizontal="center"/>
    </xf>
    <xf numFmtId="1" fontId="2" fillId="0" borderId="0" xfId="0" applyNumberFormat="1" applyFont="1" applyFill="1" applyAlignment="1">
      <alignment horizontal="center"/>
    </xf>
    <xf numFmtId="1" fontId="7" fillId="0" borderId="0" xfId="0" applyNumberFormat="1" applyFont="1" applyFill="1" applyAlignment="1">
      <alignment horizontal="left"/>
    </xf>
    <xf numFmtId="1" fontId="1" fillId="0" borderId="0" xfId="0" applyNumberFormat="1" applyFont="1" applyFill="1" applyAlignment="1">
      <alignment horizontal="left"/>
    </xf>
    <xf numFmtId="1" fontId="8" fillId="0" borderId="0" xfId="0" applyNumberFormat="1" applyFont="1" applyFill="1" applyAlignment="1">
      <alignment horizontal="center"/>
    </xf>
    <xf numFmtId="0" fontId="15" fillId="5" borderId="0" xfId="0" applyFont="1" applyFill="1" applyBorder="1" applyAlignment="1">
      <alignment horizontal="center"/>
    </xf>
    <xf numFmtId="0" fontId="15" fillId="5" borderId="11" xfId="0" applyFont="1" applyFill="1" applyBorder="1" applyAlignment="1">
      <alignment horizontal="center"/>
    </xf>
    <xf numFmtId="0" fontId="14" fillId="2" borderId="0" xfId="0" applyFont="1" applyFill="1" applyBorder="1" applyAlignment="1">
      <alignment horizontal="center"/>
    </xf>
    <xf numFmtId="0" fontId="14" fillId="2" borderId="11" xfId="0" applyFont="1" applyFill="1" applyBorder="1" applyAlignment="1">
      <alignment horizontal="center"/>
    </xf>
    <xf numFmtId="168" fontId="14" fillId="2" borderId="0" xfId="0" applyNumberFormat="1" applyFont="1" applyFill="1" applyBorder="1" applyAlignment="1">
      <alignment horizontal="center"/>
    </xf>
    <xf numFmtId="168" fontId="14" fillId="2" borderId="11" xfId="0" applyNumberFormat="1" applyFont="1" applyFill="1" applyBorder="1" applyAlignment="1">
      <alignment horizontal="center"/>
    </xf>
    <xf numFmtId="0" fontId="11" fillId="4" borderId="26" xfId="0" applyFont="1" applyFill="1" applyBorder="1" applyAlignment="1">
      <alignment horizontal="center"/>
    </xf>
    <xf numFmtId="0" fontId="11" fillId="4" borderId="28" xfId="0" applyFont="1" applyFill="1" applyBorder="1" applyAlignment="1">
      <alignment horizontal="center"/>
    </xf>
    <xf numFmtId="0" fontId="12" fillId="4" borderId="4" xfId="0" applyFont="1" applyFill="1" applyBorder="1" applyAlignment="1">
      <alignment horizontal="center" vertical="center"/>
    </xf>
    <xf numFmtId="0" fontId="12" fillId="4" borderId="12" xfId="0" applyFont="1" applyFill="1" applyBorder="1" applyAlignment="1">
      <alignment horizontal="center" vertical="center"/>
    </xf>
    <xf numFmtId="0" fontId="11" fillId="4" borderId="12" xfId="0" applyFont="1" applyFill="1" applyBorder="1" applyAlignment="1">
      <alignment horizontal="center"/>
    </xf>
    <xf numFmtId="0" fontId="11" fillId="4" borderId="15" xfId="0" applyFont="1" applyFill="1" applyBorder="1" applyAlignment="1">
      <alignment horizontal="center"/>
    </xf>
    <xf numFmtId="1" fontId="21" fillId="3" borderId="10" xfId="0" applyNumberFormat="1" applyFont="1" applyFill="1" applyBorder="1" applyAlignment="1">
      <alignment horizontal="left" vertical="top" wrapText="1" shrinkToFit="1"/>
    </xf>
    <xf numFmtId="1" fontId="21" fillId="3" borderId="0" xfId="0" applyNumberFormat="1" applyFont="1" applyFill="1" applyBorder="1" applyAlignment="1">
      <alignment horizontal="left" vertical="top" wrapText="1" shrinkToFit="1"/>
    </xf>
    <xf numFmtId="1" fontId="21" fillId="3" borderId="11" xfId="0" applyNumberFormat="1" applyFont="1" applyFill="1" applyBorder="1" applyAlignment="1">
      <alignment horizontal="left" vertical="top" wrapText="1" shrinkToFit="1"/>
    </xf>
    <xf numFmtId="1" fontId="21" fillId="2" borderId="10" xfId="0" applyNumberFormat="1" applyFont="1" applyFill="1" applyBorder="1" applyAlignment="1">
      <alignment horizontal="left" vertical="top" wrapText="1" shrinkToFit="1"/>
    </xf>
    <xf numFmtId="1" fontId="21" fillId="2" borderId="0" xfId="0" applyNumberFormat="1" applyFont="1" applyFill="1" applyBorder="1" applyAlignment="1">
      <alignment horizontal="left" vertical="top" wrapText="1" shrinkToFit="1"/>
    </xf>
    <xf numFmtId="1" fontId="21" fillId="2" borderId="11" xfId="0" applyNumberFormat="1" applyFont="1" applyFill="1" applyBorder="1" applyAlignment="1">
      <alignment horizontal="left" vertical="top" wrapText="1" shrinkToFit="1"/>
    </xf>
    <xf numFmtId="0" fontId="18" fillId="4" borderId="22" xfId="0" applyFont="1" applyFill="1" applyBorder="1" applyAlignment="1">
      <alignment horizontal="left"/>
    </xf>
    <xf numFmtId="0" fontId="18" fillId="4" borderId="23" xfId="0" applyFont="1" applyFill="1" applyBorder="1" applyAlignment="1">
      <alignment horizontal="left"/>
    </xf>
    <xf numFmtId="0" fontId="14" fillId="2" borderId="5" xfId="0" applyFont="1" applyFill="1" applyBorder="1" applyAlignment="1">
      <alignment horizontal="left"/>
    </xf>
    <xf numFmtId="0" fontId="14" fillId="2" borderId="4" xfId="0" applyFont="1" applyFill="1" applyBorder="1" applyAlignment="1">
      <alignment horizontal="left"/>
    </xf>
    <xf numFmtId="0" fontId="14" fillId="2" borderId="2" xfId="0" applyFont="1" applyFill="1" applyBorder="1" applyAlignment="1">
      <alignment horizontal="left"/>
    </xf>
    <xf numFmtId="0" fontId="14" fillId="2" borderId="1" xfId="0" applyFont="1" applyFill="1" applyBorder="1" applyAlignment="1">
      <alignment horizontal="left"/>
    </xf>
    <xf numFmtId="0" fontId="11" fillId="4" borderId="27" xfId="0" applyFont="1" applyFill="1" applyBorder="1" applyAlignment="1">
      <alignment horizontal="center"/>
    </xf>
    <xf numFmtId="0" fontId="13" fillId="2" borderId="4" xfId="0" applyFont="1" applyFill="1" applyBorder="1" applyAlignment="1">
      <alignment horizontal="center"/>
    </xf>
    <xf numFmtId="0" fontId="13" fillId="2" borderId="6" xfId="0" applyFont="1" applyFill="1" applyBorder="1" applyAlignment="1">
      <alignment horizontal="center"/>
    </xf>
    <xf numFmtId="0" fontId="13" fillId="2" borderId="12" xfId="0" applyFont="1" applyFill="1" applyBorder="1" applyAlignment="1">
      <alignment horizontal="center"/>
    </xf>
    <xf numFmtId="0" fontId="14" fillId="2" borderId="12" xfId="0" applyFont="1" applyFill="1" applyBorder="1" applyAlignment="1">
      <alignment horizontal="center"/>
    </xf>
    <xf numFmtId="0" fontId="14" fillId="2" borderId="15" xfId="0" applyFont="1" applyFill="1" applyBorder="1" applyAlignment="1">
      <alignment horizontal="center"/>
    </xf>
    <xf numFmtId="0" fontId="14" fillId="0" borderId="0" xfId="0" applyFont="1" applyFill="1" applyBorder="1" applyAlignment="1">
      <alignment horizontal="center"/>
    </xf>
    <xf numFmtId="0" fontId="14" fillId="0" borderId="11" xfId="0" applyFont="1" applyFill="1" applyBorder="1" applyAlignment="1">
      <alignment horizontal="center"/>
    </xf>
    <xf numFmtId="0" fontId="14" fillId="2" borderId="8" xfId="0" applyFont="1" applyFill="1" applyBorder="1" applyAlignment="1">
      <alignment horizontal="center"/>
    </xf>
    <xf numFmtId="0" fontId="14" fillId="2" borderId="9" xfId="0" applyFont="1" applyFill="1" applyBorder="1" applyAlignment="1">
      <alignment horizontal="center"/>
    </xf>
    <xf numFmtId="0" fontId="11" fillId="4" borderId="8" xfId="0" applyFont="1" applyFill="1" applyBorder="1" applyAlignment="1">
      <alignment horizontal="center"/>
    </xf>
    <xf numFmtId="0" fontId="11" fillId="4" borderId="9" xfId="0" applyFont="1" applyFill="1" applyBorder="1" applyAlignment="1">
      <alignment horizontal="center"/>
    </xf>
    <xf numFmtId="0" fontId="14" fillId="3" borderId="10" xfId="0" applyFont="1" applyFill="1" applyBorder="1" applyAlignment="1">
      <alignment horizontal="left" vertical="top" wrapText="1" shrinkToFit="1"/>
    </xf>
    <xf numFmtId="0" fontId="14" fillId="3" borderId="0" xfId="0" applyFont="1" applyFill="1" applyBorder="1" applyAlignment="1">
      <alignment horizontal="left" vertical="top" wrapText="1" shrinkToFit="1"/>
    </xf>
    <xf numFmtId="0" fontId="14" fillId="3" borderId="11" xfId="0" applyFont="1" applyFill="1" applyBorder="1" applyAlignment="1">
      <alignment horizontal="left" vertical="top" wrapText="1" shrinkToFit="1"/>
    </xf>
    <xf numFmtId="0" fontId="11" fillId="4" borderId="19" xfId="0" applyFont="1" applyFill="1" applyBorder="1" applyAlignment="1">
      <alignment horizontal="center"/>
    </xf>
    <xf numFmtId="0" fontId="11" fillId="4" borderId="13" xfId="0" applyFont="1" applyFill="1" applyBorder="1" applyAlignment="1">
      <alignment horizontal="center"/>
    </xf>
    <xf numFmtId="0" fontId="11" fillId="4" borderId="16" xfId="0" applyFont="1" applyFill="1" applyBorder="1" applyAlignment="1">
      <alignment horizontal="center"/>
    </xf>
    <xf numFmtId="0" fontId="11" fillId="3" borderId="19" xfId="0" applyFont="1" applyFill="1" applyBorder="1" applyAlignment="1">
      <alignment horizontal="right"/>
    </xf>
    <xf numFmtId="0" fontId="11" fillId="3" borderId="13" xfId="0" applyFont="1" applyFill="1" applyBorder="1" applyAlignment="1">
      <alignment horizontal="right"/>
    </xf>
    <xf numFmtId="0" fontId="11" fillId="4" borderId="20" xfId="0" applyFont="1" applyFill="1" applyBorder="1" applyAlignment="1">
      <alignment horizontal="center"/>
    </xf>
    <xf numFmtId="0" fontId="17" fillId="4" borderId="7" xfId="0" applyFont="1" applyFill="1" applyBorder="1" applyAlignment="1">
      <alignment horizontal="center"/>
    </xf>
    <xf numFmtId="0" fontId="17" fillId="4" borderId="8" xfId="0" applyFont="1" applyFill="1" applyBorder="1" applyAlignment="1">
      <alignment horizontal="center"/>
    </xf>
    <xf numFmtId="0" fontId="17" fillId="4" borderId="9" xfId="0" applyFont="1" applyFill="1" applyBorder="1" applyAlignment="1">
      <alignment horizontal="center"/>
    </xf>
    <xf numFmtId="1" fontId="27" fillId="4" borderId="7" xfId="0" applyNumberFormat="1" applyFont="1" applyFill="1" applyBorder="1" applyAlignment="1">
      <alignment horizontal="center"/>
    </xf>
    <xf numFmtId="1" fontId="27" fillId="4" borderId="8" xfId="0" applyNumberFormat="1" applyFont="1" applyFill="1" applyBorder="1" applyAlignment="1">
      <alignment horizontal="center"/>
    </xf>
    <xf numFmtId="1" fontId="27" fillId="4" borderId="9" xfId="0" applyNumberFormat="1" applyFont="1" applyFill="1" applyBorder="1" applyAlignment="1">
      <alignment horizontal="center"/>
    </xf>
    <xf numFmtId="0" fontId="14" fillId="2" borderId="10" xfId="0" applyFont="1" applyFill="1" applyBorder="1" applyAlignment="1">
      <alignment horizontal="left"/>
    </xf>
    <xf numFmtId="0" fontId="11" fillId="2" borderId="0" xfId="0" applyFont="1" applyFill="1" applyBorder="1" applyAlignment="1">
      <alignment horizontal="left"/>
    </xf>
    <xf numFmtId="0" fontId="11" fillId="2" borderId="11" xfId="0" applyFont="1" applyFill="1" applyBorder="1" applyAlignment="1">
      <alignment horizontal="left"/>
    </xf>
    <xf numFmtId="1" fontId="21" fillId="2" borderId="10" xfId="0" applyNumberFormat="1" applyFont="1" applyFill="1" applyBorder="1" applyAlignment="1">
      <alignment horizontal="left"/>
    </xf>
    <xf numFmtId="1" fontId="21" fillId="2" borderId="0" xfId="0" applyNumberFormat="1" applyFont="1" applyFill="1" applyBorder="1" applyAlignment="1">
      <alignment horizontal="left"/>
    </xf>
    <xf numFmtId="1" fontId="21" fillId="2" borderId="11" xfId="0" applyNumberFormat="1" applyFont="1" applyFill="1" applyBorder="1" applyAlignment="1">
      <alignment horizontal="left"/>
    </xf>
    <xf numFmtId="0" fontId="14" fillId="2" borderId="0" xfId="0" applyFont="1" applyFill="1" applyBorder="1" applyAlignment="1">
      <alignment horizontal="left"/>
    </xf>
    <xf numFmtId="0" fontId="14" fillId="2" borderId="11" xfId="0" applyFont="1" applyFill="1" applyBorder="1" applyAlignment="1">
      <alignment horizontal="left"/>
    </xf>
    <xf numFmtId="0" fontId="14" fillId="4" borderId="19" xfId="0" applyFont="1" applyFill="1" applyBorder="1" applyAlignment="1">
      <alignment horizontal="center"/>
    </xf>
    <xf numFmtId="0" fontId="14" fillId="4" borderId="13" xfId="0" applyFont="1" applyFill="1" applyBorder="1" applyAlignment="1">
      <alignment horizontal="center"/>
    </xf>
    <xf numFmtId="0" fontId="14" fillId="4" borderId="16" xfId="0" applyFont="1" applyFill="1" applyBorder="1" applyAlignment="1">
      <alignment horizontal="center"/>
    </xf>
    <xf numFmtId="0" fontId="14" fillId="0" borderId="10" xfId="0" applyFont="1" applyFill="1" applyBorder="1" applyAlignment="1">
      <alignment horizontal="left" vertical="top" wrapText="1" shrinkToFit="1"/>
    </xf>
    <xf numFmtId="0" fontId="14" fillId="0" borderId="0" xfId="0" applyFont="1" applyFill="1" applyBorder="1" applyAlignment="1">
      <alignment horizontal="left" vertical="top" wrapText="1" shrinkToFit="1"/>
    </xf>
    <xf numFmtId="0" fontId="14" fillId="0" borderId="11" xfId="0" applyFont="1" applyFill="1" applyBorder="1" applyAlignment="1">
      <alignment horizontal="left" vertical="top" wrapText="1" shrinkToFit="1"/>
    </xf>
    <xf numFmtId="0" fontId="20" fillId="3" borderId="10" xfId="0" applyFont="1" applyFill="1" applyBorder="1" applyAlignment="1">
      <alignment horizontal="left" vertical="top"/>
    </xf>
    <xf numFmtId="0" fontId="20" fillId="3" borderId="0" xfId="0" applyFont="1" applyFill="1" applyBorder="1" applyAlignment="1">
      <alignment horizontal="left" vertical="top"/>
    </xf>
    <xf numFmtId="0" fontId="20" fillId="3" borderId="11" xfId="0" applyFont="1" applyFill="1" applyBorder="1" applyAlignment="1">
      <alignment horizontal="left" vertical="top"/>
    </xf>
    <xf numFmtId="0" fontId="20" fillId="2" borderId="10" xfId="0" applyFont="1" applyFill="1" applyBorder="1" applyAlignment="1">
      <alignment horizontal="left" vertical="top"/>
    </xf>
    <xf numFmtId="0" fontId="20" fillId="2" borderId="0" xfId="0" applyFont="1" applyFill="1" applyBorder="1" applyAlignment="1">
      <alignment horizontal="left" vertical="top"/>
    </xf>
    <xf numFmtId="0" fontId="20" fillId="2" borderId="11" xfId="0" applyFont="1" applyFill="1" applyBorder="1" applyAlignment="1">
      <alignment horizontal="left" vertical="top"/>
    </xf>
    <xf numFmtId="0" fontId="20" fillId="2" borderId="2" xfId="0" applyFont="1" applyFill="1" applyBorder="1" applyAlignment="1">
      <alignment horizontal="left" vertical="top"/>
    </xf>
    <xf numFmtId="0" fontId="20" fillId="2" borderId="1" xfId="0" applyFont="1" applyFill="1" applyBorder="1" applyAlignment="1">
      <alignment horizontal="left" vertical="top"/>
    </xf>
    <xf numFmtId="0" fontId="20" fillId="2" borderId="3" xfId="0" applyFont="1" applyFill="1" applyBorder="1" applyAlignment="1">
      <alignment horizontal="left" vertical="top"/>
    </xf>
    <xf numFmtId="172" fontId="14" fillId="3" borderId="10" xfId="0" applyNumberFormat="1" applyFont="1" applyFill="1" applyBorder="1" applyAlignment="1">
      <alignment horizontal="center"/>
    </xf>
    <xf numFmtId="172" fontId="14" fillId="3" borderId="0" xfId="0" applyNumberFormat="1" applyFont="1" applyFill="1" applyBorder="1" applyAlignment="1">
      <alignment horizontal="center"/>
    </xf>
    <xf numFmtId="172" fontId="14" fillId="2" borderId="10" xfId="0" applyNumberFormat="1" applyFont="1" applyFill="1" applyBorder="1" applyAlignment="1">
      <alignment horizontal="center"/>
    </xf>
    <xf numFmtId="172" fontId="14" fillId="2" borderId="0" xfId="0" applyNumberFormat="1" applyFont="1" applyFill="1" applyBorder="1" applyAlignment="1">
      <alignment horizontal="center"/>
    </xf>
    <xf numFmtId="0" fontId="14" fillId="0" borderId="2" xfId="0" applyFont="1" applyFill="1" applyBorder="1" applyAlignment="1">
      <alignment horizontal="left"/>
    </xf>
    <xf numFmtId="0" fontId="14" fillId="0" borderId="1" xfId="0" applyFont="1" applyFill="1" applyBorder="1" applyAlignment="1">
      <alignment horizontal="left"/>
    </xf>
    <xf numFmtId="0" fontId="14" fillId="0" borderId="3" xfId="0" applyFont="1" applyFill="1" applyBorder="1" applyAlignment="1">
      <alignment horizontal="left"/>
    </xf>
    <xf numFmtId="0" fontId="11" fillId="4" borderId="18" xfId="0" applyFont="1" applyFill="1" applyBorder="1" applyAlignment="1">
      <alignment horizontal="center"/>
    </xf>
    <xf numFmtId="0" fontId="14" fillId="0" borderId="21" xfId="0" applyFont="1" applyFill="1" applyBorder="1" applyAlignment="1">
      <alignment horizontal="left" vertical="top" wrapText="1"/>
    </xf>
    <xf numFmtId="0" fontId="14" fillId="0" borderId="14" xfId="0" applyFont="1" applyFill="1" applyBorder="1" applyAlignment="1">
      <alignment horizontal="left" vertical="top" wrapText="1"/>
    </xf>
    <xf numFmtId="0" fontId="14" fillId="0" borderId="17"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3" xfId="0" applyFont="1" applyFill="1" applyBorder="1" applyAlignment="1">
      <alignment horizontal="left" vertical="top" wrapText="1"/>
    </xf>
    <xf numFmtId="0" fontId="18" fillId="4" borderId="22" xfId="0" applyFont="1" applyFill="1" applyBorder="1" applyAlignment="1">
      <alignment horizontal="center"/>
    </xf>
    <xf numFmtId="0" fontId="18" fillId="4" borderId="23" xfId="0" applyFont="1" applyFill="1" applyBorder="1" applyAlignment="1">
      <alignment horizontal="center"/>
    </xf>
    <xf numFmtId="0" fontId="14" fillId="2" borderId="10" xfId="0" applyFont="1" applyFill="1" applyBorder="1" applyAlignment="1">
      <alignment horizontal="center"/>
    </xf>
    <xf numFmtId="0" fontId="24" fillId="4" borderId="10" xfId="0" applyFont="1" applyFill="1" applyBorder="1" applyAlignment="1">
      <alignment horizontal="center" vertical="top"/>
    </xf>
    <xf numFmtId="0" fontId="24" fillId="4" borderId="0" xfId="0" applyFont="1" applyFill="1" applyBorder="1" applyAlignment="1">
      <alignment horizontal="center" vertical="top"/>
    </xf>
    <xf numFmtId="0" fontId="24" fillId="4" borderId="11" xfId="0" applyFont="1" applyFill="1" applyBorder="1" applyAlignment="1">
      <alignment horizontal="center" vertical="top"/>
    </xf>
    <xf numFmtId="0" fontId="25" fillId="4" borderId="5" xfId="0" applyFont="1" applyFill="1" applyBorder="1" applyAlignment="1">
      <alignment horizontal="center" vertical="top"/>
    </xf>
    <xf numFmtId="0" fontId="25" fillId="4" borderId="4" xfId="0" applyFont="1" applyFill="1" applyBorder="1" applyAlignment="1">
      <alignment horizontal="center" vertical="top"/>
    </xf>
    <xf numFmtId="0" fontId="25" fillId="4" borderId="6" xfId="0" applyFont="1" applyFill="1" applyBorder="1" applyAlignment="1">
      <alignment horizontal="center" vertical="top"/>
    </xf>
    <xf numFmtId="0" fontId="25" fillId="4" borderId="10" xfId="0" applyFont="1" applyFill="1" applyBorder="1" applyAlignment="1">
      <alignment horizontal="center" vertical="top"/>
    </xf>
    <xf numFmtId="0" fontId="25" fillId="4" borderId="0" xfId="0" applyFont="1" applyFill="1" applyBorder="1" applyAlignment="1">
      <alignment horizontal="center" vertical="top"/>
    </xf>
    <xf numFmtId="0" fontId="25" fillId="4" borderId="11" xfId="0" applyFont="1" applyFill="1" applyBorder="1" applyAlignment="1">
      <alignment horizontal="center" vertical="top"/>
    </xf>
    <xf numFmtId="0" fontId="25" fillId="3" borderId="10" xfId="0" applyFont="1" applyFill="1" applyBorder="1" applyAlignment="1">
      <alignment horizontal="center" vertical="top"/>
    </xf>
    <xf numFmtId="0" fontId="25" fillId="3" borderId="0" xfId="0" applyFont="1" applyFill="1" applyBorder="1" applyAlignment="1">
      <alignment horizontal="center" vertical="top"/>
    </xf>
    <xf numFmtId="0" fontId="25" fillId="3" borderId="11" xfId="0" applyFont="1" applyFill="1" applyBorder="1" applyAlignment="1">
      <alignment horizontal="center" vertical="top"/>
    </xf>
    <xf numFmtId="0" fontId="22" fillId="2" borderId="0" xfId="0" applyFont="1" applyFill="1" applyBorder="1" applyAlignment="1">
      <alignment horizontal="left" vertical="top" wrapText="1" shrinkToFit="1"/>
    </xf>
    <xf numFmtId="0" fontId="22" fillId="2" borderId="11" xfId="0" applyFont="1" applyFill="1" applyBorder="1" applyAlignment="1">
      <alignment horizontal="left" vertical="top" wrapText="1" shrinkToFit="1"/>
    </xf>
    <xf numFmtId="0" fontId="22" fillId="2" borderId="1" xfId="0" applyFont="1" applyFill="1" applyBorder="1" applyAlignment="1">
      <alignment horizontal="left" vertical="top" wrapText="1" shrinkToFit="1"/>
    </xf>
    <xf numFmtId="0" fontId="22" fillId="2" borderId="3" xfId="0" applyFont="1" applyFill="1" applyBorder="1" applyAlignment="1">
      <alignment horizontal="left" vertical="top" wrapText="1" shrinkToFit="1"/>
    </xf>
    <xf numFmtId="0" fontId="26" fillId="2" borderId="0" xfId="33" applyFont="1" applyFill="1" applyBorder="1" applyAlignment="1">
      <alignment horizontal="center" vertical="top"/>
    </xf>
    <xf numFmtId="0" fontId="26" fillId="2" borderId="0" xfId="0" applyFont="1" applyFill="1" applyBorder="1" applyAlignment="1">
      <alignment horizontal="center" vertical="top"/>
    </xf>
    <xf numFmtId="0" fontId="26" fillId="0" borderId="0" xfId="33" applyFont="1" applyAlignment="1">
      <alignment horizontal="center" vertical="top"/>
    </xf>
    <xf numFmtId="0" fontId="26" fillId="0" borderId="0" xfId="0" applyFont="1" applyAlignment="1">
      <alignment horizontal="center" vertical="top"/>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15"/>
  <sheetViews>
    <sheetView workbookViewId="0">
      <selection sqref="A1:D1"/>
    </sheetView>
  </sheetViews>
  <sheetFormatPr baseColWidth="10" defaultRowHeight="15" x14ac:dyDescent="0"/>
  <sheetData>
    <row r="1" spans="1:5" ht="25">
      <c r="A1" s="141" t="s">
        <v>3</v>
      </c>
      <c r="B1" s="141"/>
      <c r="C1" s="141"/>
      <c r="D1" s="141"/>
    </row>
    <row r="3" spans="1:5">
      <c r="A3" s="1" t="s">
        <v>3</v>
      </c>
      <c r="B3" s="1" t="s">
        <v>4</v>
      </c>
      <c r="C3" s="1" t="s">
        <v>5</v>
      </c>
      <c r="D3" s="1" t="s">
        <v>6</v>
      </c>
      <c r="E3" s="1" t="s">
        <v>7</v>
      </c>
    </row>
    <row r="4" spans="1:5">
      <c r="A4" s="1" t="s">
        <v>8</v>
      </c>
      <c r="B4" s="2" t="s">
        <v>9</v>
      </c>
      <c r="C4" s="2" t="s">
        <v>10</v>
      </c>
      <c r="D4" s="2" t="s">
        <v>10</v>
      </c>
      <c r="E4" s="2" t="s">
        <v>11</v>
      </c>
    </row>
    <row r="5" spans="1:5">
      <c r="A5" s="1" t="s">
        <v>12</v>
      </c>
      <c r="B5" s="2" t="s">
        <v>13</v>
      </c>
      <c r="C5" s="2" t="s">
        <v>14</v>
      </c>
      <c r="D5" s="2" t="s">
        <v>15</v>
      </c>
      <c r="E5" s="2" t="s">
        <v>14</v>
      </c>
    </row>
    <row r="6" spans="1:5">
      <c r="A6" s="1" t="s">
        <v>16</v>
      </c>
      <c r="B6" s="2" t="s">
        <v>13</v>
      </c>
      <c r="C6" s="2" t="s">
        <v>17</v>
      </c>
      <c r="D6" s="2" t="s">
        <v>17</v>
      </c>
      <c r="E6" s="2" t="s">
        <v>14</v>
      </c>
    </row>
    <row r="7" spans="1:5">
      <c r="A7" s="1" t="s">
        <v>2</v>
      </c>
      <c r="B7" s="2" t="s">
        <v>13</v>
      </c>
      <c r="C7" s="2" t="s">
        <v>17</v>
      </c>
      <c r="D7" s="2" t="s">
        <v>18</v>
      </c>
      <c r="E7" s="2" t="s">
        <v>17</v>
      </c>
    </row>
    <row r="8" spans="1:5">
      <c r="A8" s="1" t="s">
        <v>19</v>
      </c>
      <c r="B8" s="2" t="s">
        <v>20</v>
      </c>
      <c r="C8" s="2" t="s">
        <v>21</v>
      </c>
      <c r="D8" s="2" t="s">
        <v>10</v>
      </c>
      <c r="E8" s="2" t="s">
        <v>11</v>
      </c>
    </row>
    <row r="9" spans="1:5">
      <c r="A9" s="1" t="s">
        <v>22</v>
      </c>
      <c r="B9" s="2" t="s">
        <v>13</v>
      </c>
      <c r="C9" s="2" t="s">
        <v>23</v>
      </c>
      <c r="D9" s="2" t="s">
        <v>10</v>
      </c>
      <c r="E9" s="2" t="s">
        <v>15</v>
      </c>
    </row>
    <row r="10" spans="1:5">
      <c r="A10" s="1" t="s">
        <v>24</v>
      </c>
      <c r="B10" s="2" t="s">
        <v>20</v>
      </c>
      <c r="C10" s="2" t="s">
        <v>25</v>
      </c>
      <c r="D10" s="2" t="s">
        <v>17</v>
      </c>
      <c r="E10" s="2" t="s">
        <v>14</v>
      </c>
    </row>
    <row r="11" spans="1:5">
      <c r="A11" s="1" t="s">
        <v>26</v>
      </c>
      <c r="B11" s="2" t="s">
        <v>20</v>
      </c>
      <c r="C11" s="2" t="s">
        <v>23</v>
      </c>
      <c r="D11" s="2" t="s">
        <v>10</v>
      </c>
      <c r="E11" s="2" t="s">
        <v>15</v>
      </c>
    </row>
    <row r="12" spans="1:5">
      <c r="A12" s="1" t="s">
        <v>27</v>
      </c>
      <c r="B12" s="2" t="s">
        <v>13</v>
      </c>
      <c r="C12" s="2" t="s">
        <v>15</v>
      </c>
      <c r="D12" s="2" t="s">
        <v>15</v>
      </c>
      <c r="E12" s="2" t="s">
        <v>18</v>
      </c>
    </row>
    <row r="13" spans="1:5">
      <c r="A13" s="1" t="s">
        <v>28</v>
      </c>
      <c r="B13" s="2" t="s">
        <v>29</v>
      </c>
      <c r="C13" s="2" t="s">
        <v>14</v>
      </c>
      <c r="D13" s="2" t="s">
        <v>11</v>
      </c>
      <c r="E13" s="2" t="s">
        <v>14</v>
      </c>
    </row>
    <row r="14" spans="1:5">
      <c r="A14" s="1" t="s">
        <v>30</v>
      </c>
      <c r="B14" s="2" t="s">
        <v>13</v>
      </c>
      <c r="C14" s="2" t="s">
        <v>14</v>
      </c>
      <c r="D14" s="2" t="s">
        <v>17</v>
      </c>
      <c r="E14" s="2" t="s">
        <v>14</v>
      </c>
    </row>
    <row r="15" spans="1:5">
      <c r="A15" s="1" t="s">
        <v>31</v>
      </c>
      <c r="B15" s="2" t="s">
        <v>29</v>
      </c>
      <c r="C15" s="2" t="s">
        <v>18</v>
      </c>
      <c r="D15" s="2" t="s">
        <v>18</v>
      </c>
      <c r="E15" s="2" t="s">
        <v>17</v>
      </c>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M21"/>
  <sheetViews>
    <sheetView workbookViewId="0">
      <selection activeCell="A10" sqref="A10"/>
    </sheetView>
  </sheetViews>
  <sheetFormatPr baseColWidth="10" defaultRowHeight="15" x14ac:dyDescent="0"/>
  <sheetData>
    <row r="1" spans="1:13">
      <c r="A1" s="9" t="s">
        <v>90</v>
      </c>
      <c r="B1" s="9" t="s">
        <v>98</v>
      </c>
      <c r="C1" s="9" t="s">
        <v>53</v>
      </c>
      <c r="F1" s="9" t="s">
        <v>56</v>
      </c>
      <c r="G1" s="9" t="s">
        <v>53</v>
      </c>
      <c r="H1" s="9" t="s">
        <v>148</v>
      </c>
      <c r="I1" s="9" t="s">
        <v>149</v>
      </c>
      <c r="J1" s="9" t="s">
        <v>150</v>
      </c>
      <c r="K1" s="9" t="s">
        <v>151</v>
      </c>
      <c r="L1" s="9" t="s">
        <v>154</v>
      </c>
      <c r="M1" s="9" t="s">
        <v>155</v>
      </c>
    </row>
    <row r="2" spans="1:13">
      <c r="A2" t="s">
        <v>91</v>
      </c>
      <c r="B2">
        <v>1</v>
      </c>
      <c r="C2" t="s">
        <v>100</v>
      </c>
      <c r="E2" t="s">
        <v>33</v>
      </c>
      <c r="F2">
        <v>25</v>
      </c>
      <c r="G2" t="s">
        <v>101</v>
      </c>
      <c r="H2" s="3">
        <v>4</v>
      </c>
      <c r="I2" s="3">
        <v>6</v>
      </c>
    </row>
    <row r="3" spans="1:13">
      <c r="A3" t="s">
        <v>93</v>
      </c>
      <c r="B3">
        <v>2</v>
      </c>
      <c r="C3" t="s">
        <v>101</v>
      </c>
      <c r="E3" t="s">
        <v>147</v>
      </c>
      <c r="F3">
        <v>25</v>
      </c>
      <c r="G3" t="s">
        <v>101</v>
      </c>
      <c r="H3" s="3">
        <v>4</v>
      </c>
      <c r="I3" s="3">
        <v>6</v>
      </c>
    </row>
    <row r="4" spans="1:13">
      <c r="A4" t="s">
        <v>92</v>
      </c>
      <c r="B4">
        <v>3</v>
      </c>
      <c r="C4" t="s">
        <v>102</v>
      </c>
      <c r="E4" t="s">
        <v>84</v>
      </c>
      <c r="F4">
        <v>25</v>
      </c>
      <c r="G4" t="s">
        <v>101</v>
      </c>
      <c r="H4" s="3">
        <v>4</v>
      </c>
      <c r="I4" s="3">
        <v>6</v>
      </c>
    </row>
    <row r="5" spans="1:13">
      <c r="A5" t="s">
        <v>94</v>
      </c>
      <c r="B5">
        <v>4</v>
      </c>
      <c r="C5" t="s">
        <v>103</v>
      </c>
      <c r="E5" s="7" t="s">
        <v>35</v>
      </c>
      <c r="F5">
        <v>30</v>
      </c>
      <c r="G5" t="s">
        <v>102</v>
      </c>
      <c r="H5" s="3">
        <v>5</v>
      </c>
      <c r="I5" s="3">
        <v>7</v>
      </c>
    </row>
    <row r="6" spans="1:13">
      <c r="A6" t="s">
        <v>95</v>
      </c>
      <c r="B6">
        <v>5</v>
      </c>
      <c r="C6" t="s">
        <v>104</v>
      </c>
      <c r="E6" s="7" t="s">
        <v>36</v>
      </c>
      <c r="F6">
        <v>30</v>
      </c>
      <c r="G6" t="s">
        <v>102</v>
      </c>
      <c r="H6" s="3">
        <v>5</v>
      </c>
      <c r="I6" s="3">
        <v>7</v>
      </c>
    </row>
    <row r="7" spans="1:13">
      <c r="A7" t="s">
        <v>96</v>
      </c>
      <c r="B7">
        <v>6</v>
      </c>
      <c r="C7" t="s">
        <v>105</v>
      </c>
      <c r="E7" s="7" t="s">
        <v>37</v>
      </c>
      <c r="F7">
        <v>35</v>
      </c>
      <c r="G7" t="s">
        <v>102</v>
      </c>
      <c r="H7" s="3">
        <v>5</v>
      </c>
      <c r="I7" s="3">
        <v>7</v>
      </c>
    </row>
    <row r="8" spans="1:13">
      <c r="B8">
        <v>7</v>
      </c>
      <c r="E8" s="7" t="s">
        <v>38</v>
      </c>
      <c r="F8">
        <v>30</v>
      </c>
      <c r="G8" t="s">
        <v>102</v>
      </c>
      <c r="H8" s="3">
        <v>5</v>
      </c>
      <c r="I8" s="3">
        <v>7</v>
      </c>
    </row>
    <row r="9" spans="1:13">
      <c r="B9">
        <v>8</v>
      </c>
      <c r="E9" s="7" t="s">
        <v>39</v>
      </c>
      <c r="F9">
        <v>25</v>
      </c>
      <c r="G9" t="s">
        <v>101</v>
      </c>
      <c r="H9" s="3">
        <v>3</v>
      </c>
      <c r="I9" s="3">
        <v>5</v>
      </c>
    </row>
    <row r="10" spans="1:13">
      <c r="A10" t="s">
        <v>230</v>
      </c>
      <c r="B10">
        <v>9</v>
      </c>
      <c r="E10" s="7" t="s">
        <v>40</v>
      </c>
      <c r="F10">
        <v>25</v>
      </c>
      <c r="G10" t="s">
        <v>101</v>
      </c>
      <c r="H10" s="3">
        <v>3</v>
      </c>
      <c r="I10" s="3">
        <v>5</v>
      </c>
    </row>
    <row r="11" spans="1:13">
      <c r="A11" t="s">
        <v>228</v>
      </c>
      <c r="B11">
        <v>10</v>
      </c>
      <c r="E11" s="7" t="s">
        <v>41</v>
      </c>
      <c r="F11">
        <v>25</v>
      </c>
      <c r="G11" t="s">
        <v>101</v>
      </c>
      <c r="H11" s="3">
        <v>3</v>
      </c>
      <c r="I11" s="3">
        <v>5</v>
      </c>
    </row>
    <row r="12" spans="1:13">
      <c r="A12" t="s">
        <v>229</v>
      </c>
      <c r="B12">
        <v>11</v>
      </c>
      <c r="E12" s="7" t="s">
        <v>42</v>
      </c>
      <c r="F12">
        <v>30</v>
      </c>
      <c r="G12" t="s">
        <v>102</v>
      </c>
      <c r="H12" s="3">
        <v>5</v>
      </c>
      <c r="I12" s="3">
        <v>7</v>
      </c>
    </row>
    <row r="13" spans="1:13">
      <c r="B13">
        <v>12</v>
      </c>
      <c r="E13" s="7" t="s">
        <v>43</v>
      </c>
      <c r="F13">
        <v>30</v>
      </c>
      <c r="G13" t="s">
        <v>102</v>
      </c>
      <c r="H13" s="3">
        <v>5</v>
      </c>
      <c r="I13" s="3">
        <v>7</v>
      </c>
    </row>
    <row r="14" spans="1:13">
      <c r="B14">
        <v>13</v>
      </c>
      <c r="E14" s="7" t="s">
        <v>44</v>
      </c>
      <c r="F14">
        <v>25</v>
      </c>
      <c r="G14" t="s">
        <v>101</v>
      </c>
      <c r="H14" s="3">
        <v>3</v>
      </c>
      <c r="I14" s="3">
        <v>5</v>
      </c>
    </row>
    <row r="15" spans="1:13">
      <c r="B15">
        <v>14</v>
      </c>
      <c r="E15" s="7" t="s">
        <v>45</v>
      </c>
      <c r="F15">
        <v>25</v>
      </c>
      <c r="G15" t="s">
        <v>101</v>
      </c>
      <c r="H15" s="3">
        <v>3</v>
      </c>
      <c r="I15" s="3">
        <v>5</v>
      </c>
    </row>
    <row r="16" spans="1:13">
      <c r="B16">
        <v>15</v>
      </c>
      <c r="E16" s="7" t="s">
        <v>46</v>
      </c>
      <c r="F16">
        <v>25</v>
      </c>
      <c r="G16" t="s">
        <v>101</v>
      </c>
      <c r="H16" s="3">
        <v>3</v>
      </c>
      <c r="I16" s="3">
        <v>5</v>
      </c>
    </row>
    <row r="17" spans="2:9">
      <c r="B17">
        <v>16</v>
      </c>
      <c r="E17" s="7" t="s">
        <v>47</v>
      </c>
      <c r="F17">
        <v>30</v>
      </c>
      <c r="G17" t="s">
        <v>102</v>
      </c>
      <c r="H17" s="3">
        <v>5</v>
      </c>
      <c r="I17" s="3">
        <v>7</v>
      </c>
    </row>
    <row r="18" spans="2:9">
      <c r="B18">
        <v>17</v>
      </c>
      <c r="E18" s="7" t="s">
        <v>48</v>
      </c>
      <c r="F18">
        <v>30</v>
      </c>
      <c r="G18" t="s">
        <v>102</v>
      </c>
      <c r="H18" s="3">
        <v>5</v>
      </c>
      <c r="I18" s="3">
        <v>7</v>
      </c>
    </row>
    <row r="19" spans="2:9">
      <c r="B19">
        <v>18</v>
      </c>
      <c r="E19" s="7" t="s">
        <v>49</v>
      </c>
      <c r="F19">
        <v>30</v>
      </c>
      <c r="G19" t="s">
        <v>102</v>
      </c>
      <c r="H19" s="3">
        <v>5</v>
      </c>
      <c r="I19" s="3">
        <v>7</v>
      </c>
    </row>
    <row r="20" spans="2:9">
      <c r="B20">
        <v>19</v>
      </c>
      <c r="H20" s="11">
        <f>(IF(OR('Character Sheet'!B3="Dwarf",'Character Sheet'!B3="Hill Dwarf",'Character Sheet'!B3="Mountain Dwarf",),4,0))+(IF(OR('Character Sheet'!B3="High Elf",'Character Sheet'!B3="Wood Elf",'Character Sheet'!B3="Elf",'Character Sheet'!B3="Drow",'Character Sheet'!B3="Human",'Character Sheet'!B3="Dragonborn",'Character Sheet'!B3="Half Elf",'Character Sheet'!B3="Half Orc",'Character Sheet'!B3="Tiefling",),5,0))+(IF(OR('Character Sheet'!B3="Halfling",'Character Sheet'!B3="Lightfoot",'Character Sheet'!B3="Stout",),3,0))</f>
        <v>5</v>
      </c>
      <c r="I20" s="9">
        <f>(IF(OR('Character Sheet'!B3="Dwarf",'Character Sheet'!B3="Hill Dwarf",'Character Sheet'!B3="Mountain Dwarf",),6,0))+(IF(OR('Character Sheet'!B3="High Elf",'Character Sheet'!B3="Wood Elf",'Character Sheet'!B3="Elf",'Character Sheet'!B3="Drow",'Character Sheet'!B3="Human",'Character Sheet'!B3="Dragonborn",'Character Sheet'!B3="Half Elf",'Character Sheet'!B3="Half Orc",'Character Sheet'!B3="Tiefling",),7,0))+(IF(OR('Character Sheet'!B3="Halfling",'Character Sheet'!B3="Lightfoot",'Character Sheet'!B3="Stout",),4,0))</f>
        <v>7</v>
      </c>
    </row>
    <row r="21" spans="2:9">
      <c r="B21">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217"/>
  <sheetViews>
    <sheetView topLeftCell="A8" workbookViewId="0">
      <selection activeCell="A25" sqref="A25:B38"/>
    </sheetView>
  </sheetViews>
  <sheetFormatPr baseColWidth="10" defaultRowHeight="15" x14ac:dyDescent="0"/>
  <cols>
    <col min="1" max="16384" width="10.83203125" style="3"/>
  </cols>
  <sheetData>
    <row r="1" spans="1:4" ht="25">
      <c r="A1" s="142" t="s">
        <v>32</v>
      </c>
      <c r="B1" s="142"/>
      <c r="C1" s="142"/>
      <c r="D1" s="142"/>
    </row>
    <row r="2" spans="1:4">
      <c r="A2" s="143" t="s">
        <v>50</v>
      </c>
      <c r="B2" s="143"/>
      <c r="C2" s="143"/>
      <c r="D2" s="143"/>
    </row>
    <row r="3" spans="1:4">
      <c r="A3" s="8" t="str">
        <f t="shared" ref="A3" si="0">$A$24</f>
        <v>Dwarf</v>
      </c>
      <c r="B3" s="8"/>
      <c r="C3" s="8"/>
      <c r="D3" s="8"/>
    </row>
    <row r="4" spans="1:4">
      <c r="A4" s="8" t="str">
        <f>$A$40</f>
        <v>Hill Dwarf</v>
      </c>
      <c r="B4" s="8"/>
      <c r="C4" s="8"/>
      <c r="D4" s="8"/>
    </row>
    <row r="5" spans="1:4">
      <c r="A5" s="8" t="str">
        <f>$A$44</f>
        <v>Mountain Dwarf</v>
      </c>
      <c r="B5" s="8"/>
      <c r="C5" s="8"/>
      <c r="D5" s="8"/>
    </row>
    <row r="6" spans="1:4">
      <c r="A6" s="7" t="s">
        <v>35</v>
      </c>
      <c r="B6" s="7"/>
      <c r="C6" s="7"/>
      <c r="D6" s="7"/>
    </row>
    <row r="7" spans="1:4">
      <c r="A7" s="7" t="s">
        <v>36</v>
      </c>
      <c r="B7" s="7"/>
      <c r="C7" s="7"/>
      <c r="D7" s="7"/>
    </row>
    <row r="8" spans="1:4">
      <c r="A8" s="7" t="s">
        <v>37</v>
      </c>
      <c r="B8" s="7"/>
      <c r="C8" s="7"/>
      <c r="D8" s="7"/>
    </row>
    <row r="9" spans="1:4">
      <c r="A9" s="7" t="s">
        <v>38</v>
      </c>
      <c r="B9" s="7"/>
      <c r="C9" s="7"/>
      <c r="D9" s="7"/>
    </row>
    <row r="10" spans="1:4">
      <c r="A10" s="7" t="s">
        <v>39</v>
      </c>
      <c r="B10" s="7"/>
      <c r="C10" s="7"/>
      <c r="D10" s="7"/>
    </row>
    <row r="11" spans="1:4">
      <c r="A11" s="7" t="s">
        <v>40</v>
      </c>
      <c r="B11" s="7"/>
      <c r="C11" s="7"/>
      <c r="D11" s="7"/>
    </row>
    <row r="12" spans="1:4">
      <c r="A12" s="7" t="s">
        <v>41</v>
      </c>
      <c r="B12" s="7"/>
      <c r="C12" s="7"/>
      <c r="D12" s="7"/>
    </row>
    <row r="13" spans="1:4">
      <c r="A13" s="7" t="s">
        <v>42</v>
      </c>
      <c r="B13" s="7"/>
      <c r="C13" s="7"/>
      <c r="D13" s="7"/>
    </row>
    <row r="14" spans="1:4">
      <c r="A14" s="7" t="s">
        <v>43</v>
      </c>
      <c r="B14" s="7"/>
      <c r="C14" s="7"/>
      <c r="D14" s="7"/>
    </row>
    <row r="15" spans="1:4">
      <c r="A15" s="7" t="s">
        <v>44</v>
      </c>
      <c r="B15" s="7"/>
      <c r="C15" s="7"/>
      <c r="D15" s="7"/>
    </row>
    <row r="16" spans="1:4">
      <c r="A16" s="7" t="s">
        <v>45</v>
      </c>
      <c r="B16" s="7"/>
      <c r="C16" s="7"/>
      <c r="D16" s="7"/>
    </row>
    <row r="17" spans="1:5">
      <c r="A17" s="7" t="s">
        <v>46</v>
      </c>
      <c r="B17" s="7"/>
      <c r="C17" s="7"/>
      <c r="D17" s="7"/>
    </row>
    <row r="18" spans="1:5">
      <c r="A18" s="7" t="s">
        <v>47</v>
      </c>
      <c r="B18" s="7"/>
      <c r="C18" s="7"/>
      <c r="D18" s="7"/>
    </row>
    <row r="19" spans="1:5">
      <c r="A19" s="7" t="s">
        <v>48</v>
      </c>
      <c r="B19" s="7"/>
      <c r="C19" s="7"/>
      <c r="D19" s="7"/>
    </row>
    <row r="20" spans="1:5">
      <c r="A20" s="7" t="s">
        <v>49</v>
      </c>
      <c r="B20" s="7"/>
      <c r="C20" s="7"/>
      <c r="D20" s="7"/>
    </row>
    <row r="21" spans="1:5">
      <c r="E21" s="10"/>
    </row>
    <row r="24" spans="1:5" ht="25">
      <c r="A24" s="142" t="s">
        <v>33</v>
      </c>
      <c r="B24" s="142"/>
      <c r="C24" s="142"/>
      <c r="D24" s="142"/>
    </row>
    <row r="25" spans="1:5">
      <c r="A25" s="144" t="s">
        <v>64</v>
      </c>
      <c r="B25" s="144"/>
      <c r="C25" s="3" t="s">
        <v>68</v>
      </c>
      <c r="D25" s="3">
        <v>2</v>
      </c>
    </row>
    <row r="26" spans="1:5">
      <c r="A26" s="144" t="s">
        <v>51</v>
      </c>
      <c r="B26" s="144"/>
      <c r="C26" s="6">
        <v>50</v>
      </c>
      <c r="D26" s="6">
        <v>350</v>
      </c>
    </row>
    <row r="27" spans="1:5">
      <c r="A27" s="144" t="s">
        <v>52</v>
      </c>
      <c r="B27" s="144"/>
      <c r="C27" s="3" t="s">
        <v>71</v>
      </c>
      <c r="D27" s="3" t="s">
        <v>72</v>
      </c>
    </row>
    <row r="28" spans="1:5">
      <c r="A28" s="144" t="s">
        <v>53</v>
      </c>
      <c r="B28" s="144"/>
      <c r="C28" s="3" t="s">
        <v>70</v>
      </c>
      <c r="D28" s="5">
        <v>4</v>
      </c>
      <c r="E28" s="5">
        <v>5</v>
      </c>
    </row>
    <row r="29" spans="1:5">
      <c r="A29" s="144" t="s">
        <v>56</v>
      </c>
      <c r="B29" s="144"/>
      <c r="C29" s="5">
        <v>25</v>
      </c>
    </row>
    <row r="30" spans="1:5">
      <c r="A30" s="144" t="s">
        <v>59</v>
      </c>
      <c r="B30" s="144"/>
      <c r="C30" s="3" t="s">
        <v>65</v>
      </c>
      <c r="D30" s="5">
        <v>60</v>
      </c>
    </row>
    <row r="31" spans="1:5">
      <c r="A31" s="144" t="s">
        <v>73</v>
      </c>
      <c r="B31" s="144"/>
      <c r="C31" s="3" t="s">
        <v>74</v>
      </c>
    </row>
    <row r="32" spans="1:5">
      <c r="A32" s="10" t="s">
        <v>116</v>
      </c>
      <c r="B32" s="10"/>
    </row>
    <row r="33" spans="1:4">
      <c r="A33" s="144" t="s">
        <v>60</v>
      </c>
      <c r="B33" s="144"/>
      <c r="C33" s="3" t="s">
        <v>74</v>
      </c>
    </row>
    <row r="34" spans="1:4">
      <c r="A34" s="144" t="s">
        <v>75</v>
      </c>
      <c r="B34" s="144"/>
      <c r="C34" s="3" t="s">
        <v>77</v>
      </c>
    </row>
    <row r="35" spans="1:4">
      <c r="A35" s="144" t="s">
        <v>76</v>
      </c>
      <c r="B35" s="144"/>
      <c r="C35" s="3" t="s">
        <v>78</v>
      </c>
    </row>
    <row r="36" spans="1:4">
      <c r="A36" s="144" t="s">
        <v>66</v>
      </c>
      <c r="B36" s="144"/>
      <c r="C36" s="3" t="s">
        <v>79</v>
      </c>
    </row>
    <row r="37" spans="1:4">
      <c r="A37" s="144" t="s">
        <v>80</v>
      </c>
      <c r="B37" s="144"/>
      <c r="C37" s="3" t="s">
        <v>81</v>
      </c>
    </row>
    <row r="38" spans="1:4">
      <c r="A38" s="144" t="s">
        <v>58</v>
      </c>
      <c r="B38" s="144"/>
      <c r="C38" s="3" t="s">
        <v>82</v>
      </c>
    </row>
    <row r="39" spans="1:4">
      <c r="A39" s="4"/>
    </row>
    <row r="40" spans="1:4" ht="20">
      <c r="A40" s="145" t="s">
        <v>34</v>
      </c>
      <c r="B40" s="145"/>
    </row>
    <row r="41" spans="1:4">
      <c r="A41" s="144" t="s">
        <v>64</v>
      </c>
      <c r="B41" s="144"/>
      <c r="C41" s="3" t="s">
        <v>83</v>
      </c>
      <c r="D41" s="3">
        <v>1</v>
      </c>
    </row>
    <row r="42" spans="1:4">
      <c r="A42" s="144" t="s">
        <v>80</v>
      </c>
      <c r="B42" s="144"/>
      <c r="C42" s="3" t="s">
        <v>86</v>
      </c>
    </row>
    <row r="43" spans="1:4">
      <c r="A43" s="4"/>
    </row>
    <row r="44" spans="1:4" ht="20">
      <c r="A44" s="145" t="s">
        <v>84</v>
      </c>
      <c r="B44" s="145"/>
    </row>
    <row r="45" spans="1:4">
      <c r="A45" s="144" t="s">
        <v>64</v>
      </c>
      <c r="B45" s="144"/>
      <c r="C45" s="3" t="s">
        <v>85</v>
      </c>
      <c r="D45" s="3">
        <v>2</v>
      </c>
    </row>
    <row r="46" spans="1:4">
      <c r="A46" s="144" t="s">
        <v>110</v>
      </c>
      <c r="B46" s="144"/>
      <c r="C46" s="3" t="s">
        <v>183</v>
      </c>
    </row>
    <row r="48" spans="1:4" ht="25">
      <c r="A48" s="142" t="s">
        <v>35</v>
      </c>
      <c r="B48" s="142"/>
      <c r="C48" s="142"/>
      <c r="D48" s="142"/>
    </row>
    <row r="49" spans="1:5">
      <c r="A49" s="144" t="s">
        <v>64</v>
      </c>
      <c r="B49" s="144"/>
      <c r="C49" s="3" t="s">
        <v>87</v>
      </c>
      <c r="D49" s="3">
        <v>2</v>
      </c>
    </row>
    <row r="50" spans="1:5">
      <c r="A50" s="144" t="s">
        <v>51</v>
      </c>
      <c r="B50" s="144"/>
      <c r="C50" s="6">
        <v>100</v>
      </c>
      <c r="D50" s="6">
        <v>750</v>
      </c>
    </row>
    <row r="51" spans="1:5">
      <c r="A51" s="144" t="s">
        <v>52</v>
      </c>
      <c r="B51" s="144"/>
      <c r="C51" s="3" t="s">
        <v>88</v>
      </c>
      <c r="D51" s="3" t="s">
        <v>72</v>
      </c>
    </row>
    <row r="52" spans="1:5">
      <c r="A52" s="144" t="s">
        <v>53</v>
      </c>
      <c r="B52" s="144"/>
      <c r="C52" s="3" t="s">
        <v>70</v>
      </c>
      <c r="D52" s="5">
        <v>5</v>
      </c>
      <c r="E52" s="5">
        <v>6</v>
      </c>
    </row>
    <row r="53" spans="1:5">
      <c r="A53" s="144" t="s">
        <v>56</v>
      </c>
      <c r="B53" s="144"/>
      <c r="C53" s="5">
        <v>30</v>
      </c>
    </row>
    <row r="54" spans="1:5">
      <c r="A54" s="144" t="s">
        <v>59</v>
      </c>
      <c r="B54" s="144"/>
      <c r="C54" s="3" t="s">
        <v>65</v>
      </c>
      <c r="D54" s="5">
        <v>60</v>
      </c>
    </row>
    <row r="55" spans="1:5">
      <c r="A55" s="144" t="s">
        <v>73</v>
      </c>
      <c r="B55" s="144"/>
      <c r="C55" s="3" t="s">
        <v>107</v>
      </c>
    </row>
    <row r="56" spans="1:5">
      <c r="A56" s="10" t="s">
        <v>116</v>
      </c>
      <c r="B56" s="10"/>
    </row>
    <row r="57" spans="1:5">
      <c r="A57" s="144" t="s">
        <v>60</v>
      </c>
      <c r="B57" s="144"/>
    </row>
    <row r="58" spans="1:5">
      <c r="A58" s="144" t="s">
        <v>75</v>
      </c>
      <c r="B58" s="144"/>
    </row>
    <row r="59" spans="1:5">
      <c r="A59" s="144" t="s">
        <v>76</v>
      </c>
      <c r="B59" s="144"/>
    </row>
    <row r="60" spans="1:5">
      <c r="A60" s="144" t="s">
        <v>66</v>
      </c>
      <c r="B60" s="144"/>
    </row>
    <row r="61" spans="1:5">
      <c r="A61" s="144" t="s">
        <v>80</v>
      </c>
      <c r="B61" s="144"/>
      <c r="C61" s="3" t="s">
        <v>106</v>
      </c>
    </row>
    <row r="62" spans="1:5">
      <c r="A62" s="144" t="s">
        <v>58</v>
      </c>
      <c r="B62" s="144"/>
      <c r="C62" s="3" t="s">
        <v>89</v>
      </c>
    </row>
    <row r="64" spans="1:5" ht="20">
      <c r="A64" s="145" t="s">
        <v>36</v>
      </c>
      <c r="B64" s="145"/>
    </row>
    <row r="65" spans="1:4">
      <c r="A65" s="144" t="s">
        <v>64</v>
      </c>
      <c r="B65" s="144"/>
      <c r="C65" s="3" t="s">
        <v>108</v>
      </c>
      <c r="D65" s="3">
        <v>1</v>
      </c>
    </row>
    <row r="66" spans="1:4">
      <c r="A66" s="144" t="s">
        <v>111</v>
      </c>
      <c r="B66" s="144"/>
      <c r="C66" s="3" t="s">
        <v>184</v>
      </c>
    </row>
    <row r="67" spans="1:4">
      <c r="A67" s="4" t="s">
        <v>109</v>
      </c>
      <c r="C67" s="3">
        <v>1</v>
      </c>
    </row>
    <row r="68" spans="1:4">
      <c r="A68" s="4" t="s">
        <v>58</v>
      </c>
      <c r="C68" s="3">
        <v>1</v>
      </c>
    </row>
    <row r="70" spans="1:4" ht="20">
      <c r="A70" s="145" t="s">
        <v>37</v>
      </c>
      <c r="B70" s="145"/>
    </row>
    <row r="71" spans="1:4">
      <c r="A71" s="144" t="s">
        <v>64</v>
      </c>
      <c r="B71" s="144"/>
      <c r="C71" s="3" t="s">
        <v>83</v>
      </c>
      <c r="D71" s="3">
        <v>1</v>
      </c>
    </row>
    <row r="72" spans="1:4">
      <c r="A72" s="144" t="s">
        <v>111</v>
      </c>
      <c r="B72" s="144"/>
      <c r="C72" s="3" t="s">
        <v>112</v>
      </c>
    </row>
    <row r="73" spans="1:4">
      <c r="A73" s="4" t="s">
        <v>56</v>
      </c>
      <c r="C73" s="3">
        <v>35</v>
      </c>
    </row>
    <row r="74" spans="1:4">
      <c r="A74" s="4" t="s">
        <v>80</v>
      </c>
      <c r="C74" s="3" t="s">
        <v>113</v>
      </c>
    </row>
    <row r="76" spans="1:4" ht="20">
      <c r="A76" s="145" t="s">
        <v>38</v>
      </c>
      <c r="B76" s="145"/>
    </row>
    <row r="77" spans="1:4">
      <c r="A77" s="144" t="s">
        <v>64</v>
      </c>
      <c r="B77" s="144"/>
      <c r="C77" s="3" t="s">
        <v>114</v>
      </c>
      <c r="D77" s="3">
        <v>1</v>
      </c>
    </row>
    <row r="78" spans="1:4">
      <c r="A78" s="144" t="s">
        <v>59</v>
      </c>
      <c r="B78" s="144"/>
      <c r="C78" s="3" t="s">
        <v>115</v>
      </c>
      <c r="D78" s="3">
        <v>120</v>
      </c>
    </row>
    <row r="79" spans="1:4">
      <c r="A79" s="4" t="s">
        <v>116</v>
      </c>
      <c r="C79" s="3" t="s">
        <v>117</v>
      </c>
    </row>
    <row r="80" spans="1:4">
      <c r="A80" s="4" t="s">
        <v>80</v>
      </c>
      <c r="C80" s="3" t="s">
        <v>118</v>
      </c>
    </row>
    <row r="81" spans="1:5">
      <c r="A81" s="4" t="s">
        <v>111</v>
      </c>
      <c r="C81" s="3" t="s">
        <v>182</v>
      </c>
    </row>
    <row r="83" spans="1:5" ht="25">
      <c r="A83" s="142" t="s">
        <v>39</v>
      </c>
      <c r="B83" s="142"/>
      <c r="C83" s="142"/>
      <c r="D83" s="142"/>
    </row>
    <row r="84" spans="1:5">
      <c r="A84" s="144" t="s">
        <v>64</v>
      </c>
      <c r="B84" s="144"/>
      <c r="C84" s="3" t="s">
        <v>87</v>
      </c>
      <c r="D84" s="3">
        <v>2</v>
      </c>
    </row>
    <row r="85" spans="1:5">
      <c r="A85" s="144" t="s">
        <v>51</v>
      </c>
      <c r="B85" s="144"/>
      <c r="C85" s="6">
        <v>20</v>
      </c>
      <c r="D85" s="6">
        <v>250</v>
      </c>
    </row>
    <row r="86" spans="1:5">
      <c r="A86" s="144" t="s">
        <v>52</v>
      </c>
      <c r="B86" s="144"/>
      <c r="C86" s="3" t="s">
        <v>71</v>
      </c>
      <c r="D86" s="3" t="s">
        <v>72</v>
      </c>
    </row>
    <row r="87" spans="1:5">
      <c r="A87" s="144" t="s">
        <v>53</v>
      </c>
      <c r="B87" s="144"/>
      <c r="C87" s="3" t="s">
        <v>101</v>
      </c>
      <c r="D87" s="5">
        <v>3</v>
      </c>
      <c r="E87" s="5">
        <v>4</v>
      </c>
    </row>
    <row r="88" spans="1:5">
      <c r="A88" s="144" t="s">
        <v>56</v>
      </c>
      <c r="B88" s="144"/>
      <c r="C88" s="5">
        <v>25</v>
      </c>
    </row>
    <row r="89" spans="1:5">
      <c r="A89" s="144" t="s">
        <v>59</v>
      </c>
      <c r="B89" s="144"/>
      <c r="C89" s="3" t="s">
        <v>119</v>
      </c>
      <c r="D89" s="5"/>
    </row>
    <row r="90" spans="1:5">
      <c r="A90" s="144" t="s">
        <v>73</v>
      </c>
      <c r="B90" s="144"/>
      <c r="C90" s="3" t="s">
        <v>120</v>
      </c>
    </row>
    <row r="91" spans="1:5">
      <c r="A91" s="10" t="s">
        <v>116</v>
      </c>
      <c r="B91" s="10"/>
    </row>
    <row r="92" spans="1:5">
      <c r="A92" s="144" t="s">
        <v>60</v>
      </c>
      <c r="B92" s="144"/>
    </row>
    <row r="93" spans="1:5">
      <c r="A93" s="144" t="s">
        <v>75</v>
      </c>
      <c r="B93" s="144"/>
    </row>
    <row r="94" spans="1:5">
      <c r="A94" s="144" t="s">
        <v>76</v>
      </c>
      <c r="B94" s="144"/>
    </row>
    <row r="95" spans="1:5">
      <c r="A95" s="144" t="s">
        <v>66</v>
      </c>
      <c r="B95" s="144"/>
    </row>
    <row r="96" spans="1:5">
      <c r="A96" s="144" t="s">
        <v>80</v>
      </c>
      <c r="B96" s="144"/>
      <c r="C96" s="3" t="s">
        <v>121</v>
      </c>
    </row>
    <row r="97" spans="1:4">
      <c r="A97" s="144" t="s">
        <v>58</v>
      </c>
      <c r="B97" s="144"/>
      <c r="C97" s="3" t="s">
        <v>124</v>
      </c>
    </row>
    <row r="99" spans="1:4" ht="20">
      <c r="A99" s="145" t="s">
        <v>40</v>
      </c>
      <c r="B99" s="145"/>
    </row>
    <row r="100" spans="1:4">
      <c r="A100" s="144" t="s">
        <v>64</v>
      </c>
      <c r="B100" s="144"/>
      <c r="C100" s="3" t="s">
        <v>114</v>
      </c>
      <c r="D100" s="3">
        <v>1</v>
      </c>
    </row>
    <row r="101" spans="1:4">
      <c r="A101" s="4" t="s">
        <v>80</v>
      </c>
      <c r="C101" s="3" t="s">
        <v>122</v>
      </c>
    </row>
    <row r="103" spans="1:4" ht="20">
      <c r="A103" s="145" t="s">
        <v>41</v>
      </c>
      <c r="B103" s="145"/>
    </row>
    <row r="104" spans="1:4">
      <c r="A104" s="144" t="s">
        <v>64</v>
      </c>
      <c r="B104" s="144"/>
      <c r="C104" s="3" t="s">
        <v>68</v>
      </c>
      <c r="D104" s="3">
        <v>1</v>
      </c>
    </row>
    <row r="105" spans="1:4">
      <c r="A105" s="144" t="s">
        <v>73</v>
      </c>
      <c r="B105" s="144"/>
      <c r="C105" s="3" t="s">
        <v>74</v>
      </c>
    </row>
    <row r="106" spans="1:4">
      <c r="A106" s="144" t="s">
        <v>60</v>
      </c>
      <c r="B106" s="144"/>
      <c r="C106" s="3" t="s">
        <v>74</v>
      </c>
    </row>
    <row r="109" spans="1:4" ht="25">
      <c r="A109" s="142" t="s">
        <v>42</v>
      </c>
      <c r="B109" s="142"/>
      <c r="C109" s="142"/>
      <c r="D109" s="142"/>
    </row>
    <row r="110" spans="1:4">
      <c r="A110" s="144" t="s">
        <v>64</v>
      </c>
      <c r="B110" s="144"/>
      <c r="C110" s="3" t="s">
        <v>123</v>
      </c>
      <c r="D110" s="3">
        <v>1</v>
      </c>
    </row>
    <row r="111" spans="1:4">
      <c r="A111" s="144" t="s">
        <v>51</v>
      </c>
      <c r="B111" s="144"/>
      <c r="C111" s="6">
        <v>16</v>
      </c>
      <c r="D111" s="6">
        <v>100</v>
      </c>
    </row>
    <row r="112" spans="1:4">
      <c r="A112" s="144" t="s">
        <v>52</v>
      </c>
      <c r="B112" s="144"/>
      <c r="C112" s="3" t="s">
        <v>78</v>
      </c>
    </row>
    <row r="113" spans="1:6">
      <c r="A113" s="144" t="s">
        <v>53</v>
      </c>
      <c r="B113" s="144"/>
      <c r="C113" s="3" t="s">
        <v>102</v>
      </c>
      <c r="D113" s="5">
        <v>5</v>
      </c>
      <c r="E113" s="5">
        <v>6</v>
      </c>
    </row>
    <row r="114" spans="1:6">
      <c r="A114" s="144" t="s">
        <v>56</v>
      </c>
      <c r="B114" s="144"/>
      <c r="C114" s="5">
        <v>30</v>
      </c>
    </row>
    <row r="115" spans="1:6">
      <c r="A115" s="144" t="s">
        <v>59</v>
      </c>
      <c r="B115" s="144"/>
      <c r="C115" s="3" t="s">
        <v>119</v>
      </c>
      <c r="D115" s="5"/>
    </row>
    <row r="116" spans="1:6">
      <c r="A116" s="144" t="s">
        <v>73</v>
      </c>
      <c r="B116" s="144"/>
    </row>
    <row r="117" spans="1:6">
      <c r="A117" s="10" t="s">
        <v>116</v>
      </c>
      <c r="B117" s="10"/>
    </row>
    <row r="118" spans="1:6">
      <c r="A118" s="144" t="s">
        <v>60</v>
      </c>
      <c r="B118" s="144"/>
    </row>
    <row r="119" spans="1:6">
      <c r="A119" s="144" t="s">
        <v>75</v>
      </c>
      <c r="B119" s="144"/>
    </row>
    <row r="120" spans="1:6">
      <c r="A120" s="144" t="s">
        <v>76</v>
      </c>
      <c r="B120" s="144"/>
    </row>
    <row r="121" spans="1:6">
      <c r="A121" s="144" t="s">
        <v>66</v>
      </c>
      <c r="B121" s="144"/>
    </row>
    <row r="122" spans="1:6">
      <c r="A122" s="144" t="s">
        <v>80</v>
      </c>
      <c r="B122" s="144"/>
    </row>
    <row r="123" spans="1:6">
      <c r="A123" s="144" t="s">
        <v>58</v>
      </c>
      <c r="B123" s="144"/>
      <c r="C123" s="3" t="s">
        <v>124</v>
      </c>
    </row>
    <row r="125" spans="1:6" ht="25">
      <c r="A125" s="142" t="s">
        <v>43</v>
      </c>
      <c r="B125" s="142"/>
      <c r="C125" s="142"/>
      <c r="D125" s="142"/>
    </row>
    <row r="126" spans="1:6">
      <c r="A126" s="144" t="s">
        <v>64</v>
      </c>
      <c r="B126" s="144"/>
      <c r="C126" s="3" t="s">
        <v>85</v>
      </c>
      <c r="D126" s="3">
        <v>2</v>
      </c>
      <c r="E126" s="3" t="s">
        <v>125</v>
      </c>
      <c r="F126" s="3">
        <v>1</v>
      </c>
    </row>
    <row r="127" spans="1:6">
      <c r="A127" s="144" t="s">
        <v>51</v>
      </c>
      <c r="B127" s="144"/>
      <c r="C127" s="6">
        <v>15</v>
      </c>
      <c r="D127" s="6">
        <v>80</v>
      </c>
    </row>
    <row r="128" spans="1:6">
      <c r="A128" s="144" t="s">
        <v>52</v>
      </c>
      <c r="B128" s="144"/>
      <c r="C128" s="3" t="s">
        <v>123</v>
      </c>
    </row>
    <row r="129" spans="1:5">
      <c r="A129" s="144" t="s">
        <v>53</v>
      </c>
      <c r="B129" s="144"/>
      <c r="C129" s="3" t="s">
        <v>102</v>
      </c>
      <c r="D129" s="5">
        <v>6</v>
      </c>
      <c r="E129" s="5"/>
    </row>
    <row r="130" spans="1:5">
      <c r="A130" s="144" t="s">
        <v>56</v>
      </c>
      <c r="B130" s="144"/>
      <c r="C130" s="5">
        <v>30</v>
      </c>
    </row>
    <row r="131" spans="1:5">
      <c r="A131" s="144" t="s">
        <v>59</v>
      </c>
      <c r="B131" s="144"/>
      <c r="C131" s="3" t="s">
        <v>119</v>
      </c>
      <c r="D131" s="5"/>
    </row>
    <row r="132" spans="1:5">
      <c r="A132" s="144" t="s">
        <v>73</v>
      </c>
      <c r="B132" s="144"/>
    </row>
    <row r="133" spans="1:5">
      <c r="A133" s="10" t="s">
        <v>116</v>
      </c>
      <c r="B133" s="10"/>
    </row>
    <row r="134" spans="1:5">
      <c r="A134" s="144" t="s">
        <v>60</v>
      </c>
      <c r="B134" s="144"/>
      <c r="C134" s="3" t="s">
        <v>127</v>
      </c>
    </row>
    <row r="135" spans="1:5">
      <c r="A135" s="144" t="s">
        <v>75</v>
      </c>
      <c r="B135" s="144"/>
    </row>
    <row r="136" spans="1:5">
      <c r="A136" s="144" t="s">
        <v>76</v>
      </c>
      <c r="B136" s="144"/>
    </row>
    <row r="137" spans="1:5">
      <c r="A137" s="144" t="s">
        <v>66</v>
      </c>
      <c r="B137" s="144"/>
    </row>
    <row r="138" spans="1:5">
      <c r="A138" s="144" t="s">
        <v>80</v>
      </c>
      <c r="B138" s="144"/>
      <c r="C138" s="3" t="s">
        <v>126</v>
      </c>
    </row>
    <row r="139" spans="1:5">
      <c r="A139" s="144" t="s">
        <v>58</v>
      </c>
      <c r="B139" s="144"/>
      <c r="C139" s="3" t="s">
        <v>128</v>
      </c>
    </row>
    <row r="141" spans="1:5" ht="25">
      <c r="A141" s="142" t="s">
        <v>44</v>
      </c>
      <c r="B141" s="142"/>
      <c r="C141" s="142"/>
      <c r="D141" s="142"/>
    </row>
    <row r="142" spans="1:5">
      <c r="A142" s="144" t="s">
        <v>64</v>
      </c>
      <c r="B142" s="144"/>
      <c r="C142" s="3" t="s">
        <v>108</v>
      </c>
      <c r="D142" s="3">
        <v>2</v>
      </c>
    </row>
    <row r="143" spans="1:5">
      <c r="A143" s="144" t="s">
        <v>51</v>
      </c>
      <c r="B143" s="144"/>
      <c r="C143" s="6">
        <v>40</v>
      </c>
      <c r="D143" s="6">
        <v>500</v>
      </c>
    </row>
    <row r="144" spans="1:5">
      <c r="A144" s="144" t="s">
        <v>52</v>
      </c>
      <c r="B144" s="144"/>
      <c r="C144" s="3" t="s">
        <v>72</v>
      </c>
    </row>
    <row r="145" spans="1:5">
      <c r="A145" s="144" t="s">
        <v>53</v>
      </c>
      <c r="B145" s="144"/>
      <c r="C145" s="3" t="s">
        <v>101</v>
      </c>
      <c r="D145" s="5">
        <v>3</v>
      </c>
      <c r="E145" s="3">
        <v>4</v>
      </c>
    </row>
    <row r="146" spans="1:5">
      <c r="A146" s="144" t="s">
        <v>56</v>
      </c>
      <c r="B146" s="144"/>
      <c r="C146" s="5">
        <v>25</v>
      </c>
    </row>
    <row r="147" spans="1:5">
      <c r="A147" s="144" t="s">
        <v>59</v>
      </c>
      <c r="B147" s="144"/>
      <c r="C147" s="3" t="s">
        <v>65</v>
      </c>
      <c r="D147" s="5">
        <v>60</v>
      </c>
    </row>
    <row r="148" spans="1:5">
      <c r="A148" s="144" t="s">
        <v>73</v>
      </c>
      <c r="B148" s="144"/>
      <c r="C148" s="3" t="s">
        <v>129</v>
      </c>
    </row>
    <row r="149" spans="1:5">
      <c r="A149" s="10" t="s">
        <v>116</v>
      </c>
      <c r="B149" s="10"/>
    </row>
    <row r="150" spans="1:5">
      <c r="A150" s="144" t="s">
        <v>60</v>
      </c>
      <c r="B150" s="144"/>
    </row>
    <row r="151" spans="1:5">
      <c r="A151" s="144" t="s">
        <v>75</v>
      </c>
      <c r="B151" s="144"/>
    </row>
    <row r="152" spans="1:5">
      <c r="A152" s="144" t="s">
        <v>76</v>
      </c>
      <c r="B152" s="144"/>
    </row>
    <row r="153" spans="1:5">
      <c r="A153" s="144" t="s">
        <v>66</v>
      </c>
      <c r="B153" s="144"/>
    </row>
    <row r="154" spans="1:5">
      <c r="A154" s="144" t="s">
        <v>80</v>
      </c>
      <c r="B154" s="144"/>
    </row>
    <row r="155" spans="1:5">
      <c r="A155" s="144" t="s">
        <v>58</v>
      </c>
      <c r="B155" s="144"/>
      <c r="C155" s="3" t="s">
        <v>130</v>
      </c>
    </row>
    <row r="157" spans="1:5" ht="20">
      <c r="A157" s="145" t="s">
        <v>45</v>
      </c>
      <c r="B157" s="145"/>
    </row>
    <row r="158" spans="1:5">
      <c r="A158" s="144" t="s">
        <v>64</v>
      </c>
      <c r="B158" s="144"/>
      <c r="C158" s="3" t="s">
        <v>87</v>
      </c>
      <c r="D158" s="3">
        <v>1</v>
      </c>
    </row>
    <row r="159" spans="1:5">
      <c r="A159" s="144" t="s">
        <v>73</v>
      </c>
      <c r="B159" s="144"/>
      <c r="C159" s="3" t="s">
        <v>74</v>
      </c>
    </row>
    <row r="160" spans="1:5">
      <c r="A160" s="144" t="s">
        <v>60</v>
      </c>
      <c r="B160" s="144"/>
      <c r="C160" s="3" t="s">
        <v>74</v>
      </c>
    </row>
    <row r="161" spans="1:6">
      <c r="A161" s="4" t="s">
        <v>109</v>
      </c>
      <c r="C161" s="3" t="s">
        <v>131</v>
      </c>
    </row>
    <row r="162" spans="1:6">
      <c r="A162" s="4" t="s">
        <v>57</v>
      </c>
      <c r="C162" s="3" t="s">
        <v>132</v>
      </c>
    </row>
    <row r="164" spans="1:6" ht="20">
      <c r="A164" s="145" t="s">
        <v>46</v>
      </c>
      <c r="B164" s="145"/>
    </row>
    <row r="165" spans="1:6">
      <c r="A165" s="144" t="s">
        <v>64</v>
      </c>
      <c r="B165" s="144"/>
      <c r="C165" s="3" t="s">
        <v>68</v>
      </c>
      <c r="D165" s="3">
        <v>1</v>
      </c>
    </row>
    <row r="166" spans="1:6">
      <c r="A166" s="144" t="s">
        <v>80</v>
      </c>
      <c r="B166" s="144"/>
      <c r="C166" s="3" t="s">
        <v>133</v>
      </c>
    </row>
    <row r="167" spans="1:6">
      <c r="A167" s="144" t="s">
        <v>66</v>
      </c>
      <c r="B167" s="144"/>
      <c r="C167" s="3" t="s">
        <v>134</v>
      </c>
    </row>
    <row r="170" spans="1:6" ht="25">
      <c r="A170" s="142" t="s">
        <v>135</v>
      </c>
      <c r="B170" s="142"/>
      <c r="C170" s="142"/>
      <c r="D170" s="142"/>
    </row>
    <row r="171" spans="1:6">
      <c r="A171" s="144" t="s">
        <v>64</v>
      </c>
      <c r="B171" s="144"/>
      <c r="C171" s="3" t="s">
        <v>114</v>
      </c>
      <c r="D171" s="3">
        <v>2</v>
      </c>
      <c r="E171" s="3" t="s">
        <v>136</v>
      </c>
      <c r="F171" s="3">
        <v>1</v>
      </c>
    </row>
    <row r="172" spans="1:6">
      <c r="A172" s="144" t="s">
        <v>51</v>
      </c>
      <c r="B172" s="144"/>
      <c r="C172" s="6">
        <v>20</v>
      </c>
      <c r="D172" s="6">
        <v>180</v>
      </c>
    </row>
    <row r="173" spans="1:6">
      <c r="A173" s="144" t="s">
        <v>52</v>
      </c>
      <c r="B173" s="144"/>
      <c r="C173" s="3" t="s">
        <v>137</v>
      </c>
    </row>
    <row r="174" spans="1:6">
      <c r="A174" s="144" t="s">
        <v>53</v>
      </c>
      <c r="B174" s="144"/>
      <c r="C174" s="3" t="s">
        <v>102</v>
      </c>
      <c r="D174" s="5">
        <v>5</v>
      </c>
      <c r="E174" s="3">
        <v>6</v>
      </c>
    </row>
    <row r="175" spans="1:6">
      <c r="A175" s="144" t="s">
        <v>56</v>
      </c>
      <c r="B175" s="144"/>
      <c r="C175" s="5">
        <v>30</v>
      </c>
    </row>
    <row r="176" spans="1:6">
      <c r="A176" s="144" t="s">
        <v>59</v>
      </c>
      <c r="B176" s="144"/>
      <c r="C176" s="3" t="s">
        <v>65</v>
      </c>
      <c r="D176" s="5">
        <v>60</v>
      </c>
    </row>
    <row r="177" spans="1:6">
      <c r="A177" s="144" t="s">
        <v>73</v>
      </c>
      <c r="B177" s="144"/>
      <c r="C177" s="3" t="s">
        <v>181</v>
      </c>
    </row>
    <row r="178" spans="1:6">
      <c r="A178" s="10" t="s">
        <v>116</v>
      </c>
      <c r="B178" s="10"/>
    </row>
    <row r="179" spans="1:6">
      <c r="A179" s="144" t="s">
        <v>60</v>
      </c>
      <c r="B179" s="144"/>
    </row>
    <row r="180" spans="1:6">
      <c r="A180" s="144" t="s">
        <v>75</v>
      </c>
      <c r="B180" s="144"/>
    </row>
    <row r="181" spans="1:6">
      <c r="A181" s="144" t="s">
        <v>76</v>
      </c>
      <c r="B181" s="144"/>
    </row>
    <row r="182" spans="1:6">
      <c r="A182" s="144" t="s">
        <v>66</v>
      </c>
      <c r="B182" s="144"/>
    </row>
    <row r="183" spans="1:6">
      <c r="A183" s="144" t="s">
        <v>80</v>
      </c>
      <c r="B183" s="144"/>
      <c r="C183" s="3" t="s">
        <v>139</v>
      </c>
    </row>
    <row r="184" spans="1:6">
      <c r="A184" s="144" t="s">
        <v>58</v>
      </c>
      <c r="B184" s="144"/>
      <c r="C184" s="3" t="s">
        <v>138</v>
      </c>
    </row>
    <row r="186" spans="1:6" ht="25">
      <c r="A186" s="142" t="s">
        <v>140</v>
      </c>
      <c r="B186" s="142"/>
      <c r="C186" s="142"/>
      <c r="D186" s="142"/>
    </row>
    <row r="187" spans="1:6">
      <c r="A187" s="144" t="s">
        <v>64</v>
      </c>
      <c r="B187" s="144"/>
      <c r="C187" s="3" t="s">
        <v>85</v>
      </c>
      <c r="D187" s="3">
        <v>2</v>
      </c>
      <c r="E187" s="3" t="s">
        <v>68</v>
      </c>
      <c r="F187" s="3">
        <v>1</v>
      </c>
    </row>
    <row r="188" spans="1:6">
      <c r="A188" s="144" t="s">
        <v>51</v>
      </c>
      <c r="B188" s="144"/>
      <c r="C188" s="6">
        <v>14</v>
      </c>
      <c r="D188" s="6">
        <v>75</v>
      </c>
    </row>
    <row r="189" spans="1:6">
      <c r="A189" s="144" t="s">
        <v>52</v>
      </c>
      <c r="B189" s="144"/>
      <c r="C189" s="3" t="s">
        <v>137</v>
      </c>
    </row>
    <row r="190" spans="1:6">
      <c r="A190" s="144" t="s">
        <v>53</v>
      </c>
      <c r="B190" s="144"/>
      <c r="C190" s="3" t="s">
        <v>102</v>
      </c>
      <c r="D190" s="5">
        <v>5</v>
      </c>
      <c r="E190" s="3">
        <v>6</v>
      </c>
    </row>
    <row r="191" spans="1:6">
      <c r="A191" s="144" t="s">
        <v>56</v>
      </c>
      <c r="B191" s="144"/>
      <c r="C191" s="5">
        <v>30</v>
      </c>
    </row>
    <row r="192" spans="1:6">
      <c r="A192" s="144" t="s">
        <v>59</v>
      </c>
      <c r="B192" s="144"/>
      <c r="C192" s="3" t="s">
        <v>65</v>
      </c>
      <c r="D192" s="5">
        <v>60</v>
      </c>
    </row>
    <row r="193" spans="1:6">
      <c r="A193" s="144" t="s">
        <v>73</v>
      </c>
      <c r="B193" s="144"/>
      <c r="C193" s="3" t="s">
        <v>181</v>
      </c>
    </row>
    <row r="194" spans="1:6">
      <c r="A194" s="10" t="s">
        <v>116</v>
      </c>
      <c r="B194" s="10"/>
    </row>
    <row r="195" spans="1:6">
      <c r="A195" s="144" t="s">
        <v>60</v>
      </c>
      <c r="B195" s="144"/>
    </row>
    <row r="196" spans="1:6">
      <c r="A196" s="144" t="s">
        <v>75</v>
      </c>
      <c r="B196" s="144"/>
    </row>
    <row r="197" spans="1:6">
      <c r="A197" s="144" t="s">
        <v>76</v>
      </c>
      <c r="B197" s="144"/>
    </row>
    <row r="198" spans="1:6">
      <c r="A198" s="144" t="s">
        <v>66</v>
      </c>
      <c r="B198" s="144"/>
    </row>
    <row r="199" spans="1:6">
      <c r="A199" s="144" t="s">
        <v>80</v>
      </c>
      <c r="B199" s="144"/>
      <c r="C199" s="3" t="s">
        <v>141</v>
      </c>
    </row>
    <row r="200" spans="1:6">
      <c r="A200" s="144" t="s">
        <v>58</v>
      </c>
      <c r="B200" s="144"/>
      <c r="C200" s="3" t="s">
        <v>142</v>
      </c>
    </row>
    <row r="202" spans="1:6" ht="25">
      <c r="A202" s="142" t="s">
        <v>49</v>
      </c>
      <c r="B202" s="142"/>
      <c r="C202" s="142"/>
      <c r="D202" s="142"/>
    </row>
    <row r="203" spans="1:6">
      <c r="A203" s="144" t="s">
        <v>64</v>
      </c>
      <c r="B203" s="144"/>
      <c r="C203" s="3" t="s">
        <v>108</v>
      </c>
      <c r="D203" s="3">
        <v>1</v>
      </c>
      <c r="E203" s="3" t="s">
        <v>114</v>
      </c>
      <c r="F203" s="3">
        <v>2</v>
      </c>
    </row>
    <row r="204" spans="1:6">
      <c r="A204" s="144" t="s">
        <v>51</v>
      </c>
      <c r="B204" s="144"/>
      <c r="C204" s="6">
        <v>16</v>
      </c>
      <c r="D204" s="6">
        <v>100</v>
      </c>
    </row>
    <row r="205" spans="1:6">
      <c r="A205" s="144" t="s">
        <v>52</v>
      </c>
      <c r="B205" s="144"/>
      <c r="C205" s="3" t="s">
        <v>143</v>
      </c>
    </row>
    <row r="206" spans="1:6">
      <c r="A206" s="144" t="s">
        <v>53</v>
      </c>
      <c r="B206" s="144"/>
      <c r="C206" s="3" t="s">
        <v>102</v>
      </c>
      <c r="D206" s="5">
        <v>5</v>
      </c>
      <c r="E206" s="3">
        <v>6</v>
      </c>
    </row>
    <row r="207" spans="1:6">
      <c r="A207" s="144" t="s">
        <v>56</v>
      </c>
      <c r="B207" s="144"/>
      <c r="C207" s="5">
        <v>30</v>
      </c>
    </row>
    <row r="208" spans="1:6">
      <c r="A208" s="144" t="s">
        <v>59</v>
      </c>
      <c r="B208" s="144"/>
      <c r="C208" s="3" t="s">
        <v>65</v>
      </c>
      <c r="D208" s="5">
        <v>60</v>
      </c>
    </row>
    <row r="209" spans="1:3">
      <c r="A209" s="144" t="s">
        <v>73</v>
      </c>
      <c r="B209" s="144"/>
    </row>
    <row r="210" spans="1:3">
      <c r="A210" s="10" t="s">
        <v>116</v>
      </c>
      <c r="B210" s="10"/>
    </row>
    <row r="211" spans="1:3">
      <c r="A211" s="144" t="s">
        <v>60</v>
      </c>
      <c r="B211" s="144"/>
      <c r="C211" s="3" t="s">
        <v>144</v>
      </c>
    </row>
    <row r="212" spans="1:3">
      <c r="A212" s="144" t="s">
        <v>75</v>
      </c>
      <c r="B212" s="144"/>
    </row>
    <row r="213" spans="1:3">
      <c r="A213" s="144" t="s">
        <v>76</v>
      </c>
      <c r="B213" s="144"/>
    </row>
    <row r="214" spans="1:3">
      <c r="A214" s="144" t="s">
        <v>66</v>
      </c>
      <c r="B214" s="144"/>
    </row>
    <row r="215" spans="1:3">
      <c r="A215" s="144" t="s">
        <v>80</v>
      </c>
      <c r="B215" s="144"/>
    </row>
    <row r="216" spans="1:3">
      <c r="A216" s="144" t="s">
        <v>58</v>
      </c>
      <c r="B216" s="144"/>
      <c r="C216" s="3" t="s">
        <v>146</v>
      </c>
    </row>
    <row r="217" spans="1:3">
      <c r="A217" s="4" t="s">
        <v>109</v>
      </c>
      <c r="C217" s="3" t="s">
        <v>145</v>
      </c>
    </row>
  </sheetData>
  <mergeCells count="157">
    <mergeCell ref="A216:B216"/>
    <mergeCell ref="A209:B209"/>
    <mergeCell ref="A211:B211"/>
    <mergeCell ref="A212:B212"/>
    <mergeCell ref="A213:B213"/>
    <mergeCell ref="A214:B214"/>
    <mergeCell ref="A215:B215"/>
    <mergeCell ref="A203:B203"/>
    <mergeCell ref="A204:B204"/>
    <mergeCell ref="A205:B205"/>
    <mergeCell ref="A206:B206"/>
    <mergeCell ref="A207:B207"/>
    <mergeCell ref="A208:B208"/>
    <mergeCell ref="A196:B196"/>
    <mergeCell ref="A197:B197"/>
    <mergeCell ref="A198:B198"/>
    <mergeCell ref="A199:B199"/>
    <mergeCell ref="A200:B200"/>
    <mergeCell ref="A202:D202"/>
    <mergeCell ref="A189:B189"/>
    <mergeCell ref="A190:B190"/>
    <mergeCell ref="A191:B191"/>
    <mergeCell ref="A192:B192"/>
    <mergeCell ref="A193:B193"/>
    <mergeCell ref="A195:B195"/>
    <mergeCell ref="A182:B182"/>
    <mergeCell ref="A183:B183"/>
    <mergeCell ref="A184:B184"/>
    <mergeCell ref="A186:D186"/>
    <mergeCell ref="A187:B187"/>
    <mergeCell ref="A188:B188"/>
    <mergeCell ref="A175:B175"/>
    <mergeCell ref="A176:B176"/>
    <mergeCell ref="A177:B177"/>
    <mergeCell ref="A179:B179"/>
    <mergeCell ref="A180:B180"/>
    <mergeCell ref="A181:B181"/>
    <mergeCell ref="A167:B167"/>
    <mergeCell ref="A170:D170"/>
    <mergeCell ref="A171:B171"/>
    <mergeCell ref="A172:B172"/>
    <mergeCell ref="A173:B173"/>
    <mergeCell ref="A174:B174"/>
    <mergeCell ref="A158:B158"/>
    <mergeCell ref="A159:B159"/>
    <mergeCell ref="A160:B160"/>
    <mergeCell ref="A164:B164"/>
    <mergeCell ref="A165:B165"/>
    <mergeCell ref="A166:B166"/>
    <mergeCell ref="A151:B151"/>
    <mergeCell ref="A152:B152"/>
    <mergeCell ref="A153:B153"/>
    <mergeCell ref="A154:B154"/>
    <mergeCell ref="A155:B155"/>
    <mergeCell ref="A157:B157"/>
    <mergeCell ref="A144:B144"/>
    <mergeCell ref="A145:B145"/>
    <mergeCell ref="A146:B146"/>
    <mergeCell ref="A147:B147"/>
    <mergeCell ref="A148:B148"/>
    <mergeCell ref="A150:B150"/>
    <mergeCell ref="A137:B137"/>
    <mergeCell ref="A138:B138"/>
    <mergeCell ref="A139:B139"/>
    <mergeCell ref="A141:D141"/>
    <mergeCell ref="A142:B142"/>
    <mergeCell ref="A143:B143"/>
    <mergeCell ref="A130:B130"/>
    <mergeCell ref="A131:B131"/>
    <mergeCell ref="A132:B132"/>
    <mergeCell ref="A134:B134"/>
    <mergeCell ref="A135:B135"/>
    <mergeCell ref="A136:B136"/>
    <mergeCell ref="A123:B123"/>
    <mergeCell ref="A125:D125"/>
    <mergeCell ref="A126:B126"/>
    <mergeCell ref="A127:B127"/>
    <mergeCell ref="A128:B128"/>
    <mergeCell ref="A129:B129"/>
    <mergeCell ref="A116:B116"/>
    <mergeCell ref="A118:B118"/>
    <mergeCell ref="A119:B119"/>
    <mergeCell ref="A120:B120"/>
    <mergeCell ref="A121:B121"/>
    <mergeCell ref="A122:B122"/>
    <mergeCell ref="A110:B110"/>
    <mergeCell ref="A111:B111"/>
    <mergeCell ref="A112:B112"/>
    <mergeCell ref="A113:B113"/>
    <mergeCell ref="A114:B114"/>
    <mergeCell ref="A115:B115"/>
    <mergeCell ref="A64:B64"/>
    <mergeCell ref="A65:B65"/>
    <mergeCell ref="A66:B66"/>
    <mergeCell ref="A70:B70"/>
    <mergeCell ref="A71:B71"/>
    <mergeCell ref="A72:B72"/>
    <mergeCell ref="A76:B76"/>
    <mergeCell ref="A77:B77"/>
    <mergeCell ref="A78:B78"/>
    <mergeCell ref="A83:D83"/>
    <mergeCell ref="A84:B84"/>
    <mergeCell ref="A85:B85"/>
    <mergeCell ref="A99:B99"/>
    <mergeCell ref="A100:B100"/>
    <mergeCell ref="A103:B103"/>
    <mergeCell ref="A60:B60"/>
    <mergeCell ref="A61:B61"/>
    <mergeCell ref="A62:B62"/>
    <mergeCell ref="A86:B86"/>
    <mergeCell ref="A87:B87"/>
    <mergeCell ref="A88:B88"/>
    <mergeCell ref="A53:B53"/>
    <mergeCell ref="A54:B54"/>
    <mergeCell ref="A55:B55"/>
    <mergeCell ref="A57:B57"/>
    <mergeCell ref="A58:B58"/>
    <mergeCell ref="A59:B59"/>
    <mergeCell ref="A28:B28"/>
    <mergeCell ref="A29:B29"/>
    <mergeCell ref="A46:B46"/>
    <mergeCell ref="A48:D48"/>
    <mergeCell ref="A49:B49"/>
    <mergeCell ref="A50:B50"/>
    <mergeCell ref="A51:B51"/>
    <mergeCell ref="A52:B52"/>
    <mergeCell ref="A37:B37"/>
    <mergeCell ref="A38:B38"/>
    <mergeCell ref="A40:B40"/>
    <mergeCell ref="A41:B41"/>
    <mergeCell ref="A42:B42"/>
    <mergeCell ref="A44:B44"/>
    <mergeCell ref="A45:B45"/>
    <mergeCell ref="A1:D1"/>
    <mergeCell ref="A2:D2"/>
    <mergeCell ref="A104:B104"/>
    <mergeCell ref="A105:B105"/>
    <mergeCell ref="A106:B106"/>
    <mergeCell ref="A109:D109"/>
    <mergeCell ref="A24:D24"/>
    <mergeCell ref="A89:B89"/>
    <mergeCell ref="A90:B90"/>
    <mergeCell ref="A92:B92"/>
    <mergeCell ref="A93:B93"/>
    <mergeCell ref="A94:B94"/>
    <mergeCell ref="A95:B95"/>
    <mergeCell ref="A96:B96"/>
    <mergeCell ref="A97:B97"/>
    <mergeCell ref="A30:B30"/>
    <mergeCell ref="A31:B31"/>
    <mergeCell ref="A33:B33"/>
    <mergeCell ref="A34:B34"/>
    <mergeCell ref="A35:B35"/>
    <mergeCell ref="A36:B36"/>
    <mergeCell ref="A25:B25"/>
    <mergeCell ref="A26:B26"/>
    <mergeCell ref="A27:B27"/>
  </mergeCells>
  <hyperlinks>
    <hyperlink ref="A3" location="Races!A24" display="Races!A24"/>
    <hyperlink ref="B3" location="Races!A24" display="Races!A24"/>
    <hyperlink ref="C3" location="Races!A24" display="Races!A24"/>
    <hyperlink ref="D3" location="Races!A24" display="Races!A24"/>
    <hyperlink ref="A4" location="'Races'!A39" display="'Races'!A39"/>
    <hyperlink ref="B4" location="'Races'!A39" display="'Races'!A39"/>
    <hyperlink ref="C4" location="'Races'!A39" display="'Races'!A39"/>
    <hyperlink ref="D4" location="'Races'!A39" display="'Races'!A39"/>
    <hyperlink ref="A5" location="'Races'!A43" display="'Races'!A43"/>
    <hyperlink ref="B5" location="'Races'!A43" display="'Races'!A43"/>
    <hyperlink ref="C5" location="'Races'!A43" display="'Races'!A43"/>
    <hyperlink ref="D5" location="'Races'!A43" display="'Races'!A4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W44"/>
  <sheetViews>
    <sheetView tabSelected="1" workbookViewId="0">
      <selection activeCell="M2" sqref="M2"/>
    </sheetView>
  </sheetViews>
  <sheetFormatPr baseColWidth="10" defaultRowHeight="14" x14ac:dyDescent="0"/>
  <cols>
    <col min="1" max="1" width="18" style="12" customWidth="1"/>
    <col min="2" max="2" width="16.83203125" style="12" bestFit="1" customWidth="1"/>
    <col min="3" max="3" width="13.83203125" style="12" bestFit="1" customWidth="1"/>
    <col min="4" max="4" width="5.5" style="12" bestFit="1" customWidth="1"/>
    <col min="5" max="5" width="15.33203125" style="12" customWidth="1"/>
    <col min="6" max="6" width="0.5" style="12" customWidth="1"/>
    <col min="7" max="7" width="4.1640625" style="12" bestFit="1" customWidth="1"/>
    <col min="8" max="8" width="14.6640625" style="12" bestFit="1" customWidth="1"/>
    <col min="9" max="9" width="11.83203125" style="12" customWidth="1"/>
    <col min="10" max="10" width="12.33203125" style="12" bestFit="1" customWidth="1"/>
    <col min="11" max="11" width="8.1640625" style="12" bestFit="1" customWidth="1"/>
    <col min="12" max="12" width="0.6640625" style="12" customWidth="1"/>
    <col min="13" max="13" width="11.1640625" style="12" customWidth="1"/>
    <col min="14" max="14" width="12.1640625" style="12" customWidth="1"/>
    <col min="15" max="15" width="13.33203125" style="12" customWidth="1"/>
    <col min="16" max="16" width="12.33203125" style="12" customWidth="1"/>
    <col min="17" max="17" width="7.83203125" style="12" customWidth="1"/>
    <col min="18" max="18" width="0.33203125" style="12" customWidth="1"/>
    <col min="19" max="20" width="10.83203125" style="12"/>
    <col min="21" max="22" width="10.83203125" style="12" customWidth="1"/>
    <col min="23" max="23" width="10" style="12" customWidth="1"/>
    <col min="24" max="16384" width="10.83203125" style="12"/>
  </cols>
  <sheetData>
    <row r="1" spans="1:23" ht="15" thickBot="1">
      <c r="A1" s="146" t="s">
        <v>1</v>
      </c>
      <c r="B1" s="146"/>
      <c r="C1" s="146"/>
      <c r="D1" s="146"/>
      <c r="E1" s="147"/>
      <c r="G1" s="185" t="s">
        <v>185</v>
      </c>
      <c r="H1" s="186"/>
      <c r="I1" s="186"/>
      <c r="J1" s="186"/>
      <c r="K1" s="187"/>
      <c r="M1" s="185" t="str">
        <f>CONCATENATE("Wallet ",(Q3/100+P3/10+O3/2+N3+M3*10), " Gold")</f>
        <v>Wallet 44.7 Gold</v>
      </c>
      <c r="N1" s="186"/>
      <c r="O1" s="186"/>
      <c r="P1" s="186"/>
      <c r="Q1" s="187"/>
      <c r="S1" s="185" t="s">
        <v>99</v>
      </c>
      <c r="T1" s="186"/>
      <c r="U1" s="186"/>
      <c r="V1" s="186"/>
      <c r="W1" s="187"/>
    </row>
    <row r="2" spans="1:23" s="14" customFormat="1" ht="16" thickTop="1" thickBot="1">
      <c r="A2" s="13" t="s">
        <v>152</v>
      </c>
      <c r="B2" s="13" t="s">
        <v>153</v>
      </c>
      <c r="C2" s="13" t="s">
        <v>52</v>
      </c>
      <c r="D2" s="156" t="s">
        <v>97</v>
      </c>
      <c r="E2" s="157"/>
      <c r="G2" s="15"/>
      <c r="H2" s="16" t="s">
        <v>186</v>
      </c>
      <c r="I2" s="17" t="s">
        <v>87</v>
      </c>
      <c r="J2" s="18"/>
      <c r="K2" s="19">
        <f>ROUNDDOWN((B14-10)/2,0)+IF(G2="w",A20,0)+IF(G2="u",A20*2,0)</f>
        <v>0</v>
      </c>
      <c r="M2" s="125" t="s">
        <v>213</v>
      </c>
      <c r="N2" s="126" t="s">
        <v>214</v>
      </c>
      <c r="O2" s="126" t="s">
        <v>217</v>
      </c>
      <c r="P2" s="126" t="s">
        <v>216</v>
      </c>
      <c r="Q2" s="127" t="s">
        <v>215</v>
      </c>
      <c r="S2" s="191" t="s">
        <v>177</v>
      </c>
      <c r="T2" s="192"/>
      <c r="U2" s="192"/>
      <c r="V2" s="192"/>
      <c r="W2" s="193"/>
    </row>
    <row r="3" spans="1:23" ht="15" thickTop="1">
      <c r="A3" s="20" t="s">
        <v>2</v>
      </c>
      <c r="B3" s="20" t="s">
        <v>37</v>
      </c>
      <c r="C3" s="20" t="s">
        <v>95</v>
      </c>
      <c r="D3" s="148">
        <f>IF(A11&lt;=300,1,IF(A11&lt;=900,2,IF(A11&lt;=2700,3,IF(A11&lt;=6500,4,IF(A11&lt;=14000,5,IF(A11&lt;=23000,6,IF(A11&lt;=34000,7,IF(A11&lt;=48000,8,IF(A11&lt;=64000,9,IF(A11&lt;=85000,10,IF(A11&lt;=100000,11,IF(A11&lt;=120000,12,IF(A11&lt;=140000,13,IF(A11&lt;=165000,14,IF(A11&lt;=195000,15,IF(A11&lt;=225000,16,IF(A11&lt;=265000,17,IF(A11&lt;=305000,18,IF(A11&lt;=355000,19,IF(A11&lt;=400000,20,1))))))))))))))))))))</f>
        <v>2</v>
      </c>
      <c r="E3" s="149"/>
      <c r="G3" s="22" t="s">
        <v>205</v>
      </c>
      <c r="H3" s="23" t="s">
        <v>187</v>
      </c>
      <c r="I3" s="24" t="s">
        <v>83</v>
      </c>
      <c r="J3" s="25"/>
      <c r="K3" s="26">
        <f>ROUNDDOWN((B17-10)/2,0)+IF(G3="w",A20,0)+IF(G3="u",A20*2,0)</f>
        <v>6</v>
      </c>
      <c r="M3" s="67"/>
      <c r="N3" s="21">
        <v>2</v>
      </c>
      <c r="O3" s="21"/>
      <c r="P3" s="128">
        <v>427</v>
      </c>
      <c r="Q3" s="129"/>
      <c r="S3" s="197"/>
      <c r="T3" s="198"/>
      <c r="U3" s="198"/>
      <c r="V3" s="198"/>
      <c r="W3" s="199"/>
    </row>
    <row r="4" spans="1:23" s="14" customFormat="1" ht="15" thickBot="1">
      <c r="A4" s="13" t="s">
        <v>51</v>
      </c>
      <c r="B4" s="30" t="s">
        <v>56</v>
      </c>
      <c r="C4" s="31" t="s">
        <v>54</v>
      </c>
      <c r="D4" s="156" t="s">
        <v>55</v>
      </c>
      <c r="E4" s="157"/>
      <c r="G4" s="15"/>
      <c r="H4" s="16" t="s">
        <v>188</v>
      </c>
      <c r="I4" s="17" t="s">
        <v>108</v>
      </c>
      <c r="J4" s="18"/>
      <c r="K4" s="32">
        <f>ROUNDDOWN((B16-10)/2,0)+IF(G4="w",A20,0)+IF(G4="u",A20*2,0)</f>
        <v>1</v>
      </c>
      <c r="M4" s="188" t="s">
        <v>218</v>
      </c>
      <c r="N4" s="189"/>
      <c r="O4" s="131">
        <f>SUM(B13*15)</f>
        <v>135</v>
      </c>
      <c r="P4" s="130" t="s">
        <v>219</v>
      </c>
      <c r="Q4" s="33">
        <f>O4-SUM(Q7:Q11)-SUM(Q14:Q18)-SUM(Q25:Q42)</f>
        <v>54.9</v>
      </c>
      <c r="S4" s="194" t="s">
        <v>178</v>
      </c>
      <c r="T4" s="195"/>
      <c r="U4" s="195"/>
      <c r="V4" s="195"/>
      <c r="W4" s="196"/>
    </row>
    <row r="5" spans="1:23" ht="16" thickTop="1" thickBot="1">
      <c r="A5" s="136">
        <v>300</v>
      </c>
      <c r="B5" s="34">
        <f>(IF(OR(B3="Dwarf",B3="Mountain Dwarf",B3="Hill Dwarf",B3="Halfling",B3="Stout",B3="Lightfoot",B3="Gnome",B3="Forest Gnome",B3="Rock Gnome",),25,0))+(IF(OR(B3="Elf",B3="Drow",B3="High Elf",B3="Human",B3="Dragonborn",B3="Half Orc",B3="Tiefling",B3="Half Elf",),30,0))+(IF(B3="Wood Elf",35,0))</f>
        <v>35</v>
      </c>
      <c r="C5" s="35">
        <v>5.6</v>
      </c>
      <c r="D5" s="150">
        <v>130</v>
      </c>
      <c r="E5" s="151"/>
      <c r="G5" s="22"/>
      <c r="H5" s="23" t="s">
        <v>189</v>
      </c>
      <c r="I5" s="24" t="s">
        <v>85</v>
      </c>
      <c r="J5" s="25"/>
      <c r="K5" s="26">
        <f>ROUNDDOWN((B13-10)/2,0)+IF(G5="w",A20,0)+IF(G5="u",A20*2,0)</f>
        <v>0</v>
      </c>
      <c r="M5" s="190" t="s">
        <v>221</v>
      </c>
      <c r="N5" s="156"/>
      <c r="O5" s="156"/>
      <c r="P5" s="152"/>
      <c r="Q5" s="153"/>
      <c r="S5" s="200"/>
      <c r="T5" s="201"/>
      <c r="U5" s="201"/>
      <c r="V5" s="201"/>
      <c r="W5" s="202"/>
    </row>
    <row r="6" spans="1:23" ht="16" thickTop="1" thickBot="1">
      <c r="A6" s="13" t="s">
        <v>53</v>
      </c>
      <c r="B6" s="13" t="s">
        <v>156</v>
      </c>
      <c r="C6" s="13" t="s">
        <v>157</v>
      </c>
      <c r="D6" s="156" t="s">
        <v>158</v>
      </c>
      <c r="E6" s="157"/>
      <c r="G6" s="36"/>
      <c r="H6" s="16" t="s">
        <v>190</v>
      </c>
      <c r="I6" s="17" t="s">
        <v>114</v>
      </c>
      <c r="J6" s="37"/>
      <c r="K6" s="32">
        <f>ROUNDDOWN((B18-10)/2,0)+IF(G6="w",A20,0)+IF(G6="u",A20*2,0)</f>
        <v>0</v>
      </c>
      <c r="M6" s="38" t="s">
        <v>0</v>
      </c>
      <c r="N6" s="39" t="s">
        <v>167</v>
      </c>
      <c r="O6" s="39" t="s">
        <v>222</v>
      </c>
      <c r="P6" s="39" t="s">
        <v>201</v>
      </c>
      <c r="Q6" s="40" t="s">
        <v>55</v>
      </c>
      <c r="S6" s="191" t="s">
        <v>179</v>
      </c>
      <c r="T6" s="192"/>
      <c r="U6" s="192"/>
      <c r="V6" s="192"/>
      <c r="W6" s="193"/>
    </row>
    <row r="7" spans="1:23" ht="15" thickTop="1">
      <c r="A7" s="20" t="str">
        <f>IF(OR(B3="Halfling",B3="Lightfoot",B3="Stout",B3="Gnome",B3="Forest Gnome", B3="Rock Gnome"),"Small","Medium")</f>
        <v>Medium</v>
      </c>
      <c r="B7" s="20" t="s">
        <v>176</v>
      </c>
      <c r="C7" s="20" t="s">
        <v>175</v>
      </c>
      <c r="D7" s="148" t="s">
        <v>176</v>
      </c>
      <c r="E7" s="149"/>
      <c r="G7" s="22"/>
      <c r="H7" s="23" t="s">
        <v>191</v>
      </c>
      <c r="I7" s="24" t="s">
        <v>108</v>
      </c>
      <c r="J7" s="25"/>
      <c r="K7" s="26">
        <f>ROUNDDOWN((B16-10)/2,0)+IF(G7="w",A20,0)+IF(G7="u",A20*2,0)</f>
        <v>1</v>
      </c>
      <c r="M7" s="41" t="s">
        <v>367</v>
      </c>
      <c r="N7" s="70">
        <f>11+E14</f>
        <v>11</v>
      </c>
      <c r="O7" s="42"/>
      <c r="P7" s="42"/>
      <c r="Q7" s="43">
        <v>10</v>
      </c>
      <c r="S7" s="197"/>
      <c r="T7" s="203"/>
      <c r="U7" s="203"/>
      <c r="V7" s="203"/>
      <c r="W7" s="204"/>
    </row>
    <row r="8" spans="1:23" ht="15" thickBot="1">
      <c r="A8" s="156" t="s">
        <v>99</v>
      </c>
      <c r="B8" s="156"/>
      <c r="C8" s="156"/>
      <c r="D8" s="156"/>
      <c r="E8" s="157"/>
      <c r="G8" s="36"/>
      <c r="H8" s="16" t="s">
        <v>192</v>
      </c>
      <c r="I8" s="17" t="s">
        <v>83</v>
      </c>
      <c r="J8" s="37"/>
      <c r="K8" s="32">
        <f>ROUNDDOWN((B17-10)/2,0)+IF(G8="w",A20,0)+IF(G8="u",A20*2,0)</f>
        <v>2</v>
      </c>
      <c r="M8" s="44" t="s">
        <v>368</v>
      </c>
      <c r="N8" s="20">
        <v>1</v>
      </c>
      <c r="O8" s="20"/>
      <c r="P8" s="20"/>
      <c r="Q8" s="45">
        <v>6</v>
      </c>
      <c r="S8" s="194" t="s">
        <v>180</v>
      </c>
      <c r="T8" s="195"/>
      <c r="U8" s="195"/>
      <c r="V8" s="195"/>
      <c r="W8" s="196"/>
    </row>
    <row r="9" spans="1:23" ht="15" thickTop="1">
      <c r="A9" s="148" t="s">
        <v>166</v>
      </c>
      <c r="B9" s="148"/>
      <c r="C9" s="148"/>
      <c r="D9" s="148"/>
      <c r="E9" s="149"/>
      <c r="G9" s="22"/>
      <c r="H9" s="23" t="s">
        <v>203</v>
      </c>
      <c r="I9" s="24" t="s">
        <v>114</v>
      </c>
      <c r="J9" s="25"/>
      <c r="K9" s="26">
        <f>ROUNDDOWN((B18-10)/2,0)+IF(G9="w",A20,0)+IF(G9="u",A20*2,0)</f>
        <v>0</v>
      </c>
      <c r="M9" s="41"/>
      <c r="N9" s="42"/>
      <c r="O9" s="42"/>
      <c r="P9" s="42"/>
      <c r="Q9" s="43"/>
      <c r="S9" s="224"/>
      <c r="T9" s="225"/>
      <c r="U9" s="225"/>
      <c r="V9" s="225"/>
      <c r="W9" s="226"/>
    </row>
    <row r="10" spans="1:23" ht="15" thickBot="1">
      <c r="A10" s="156" t="s">
        <v>159</v>
      </c>
      <c r="B10" s="156"/>
      <c r="C10" s="156"/>
      <c r="D10" s="156"/>
      <c r="E10" s="157"/>
      <c r="G10" s="36"/>
      <c r="H10" s="16" t="s">
        <v>193</v>
      </c>
      <c r="I10" s="17" t="s">
        <v>108</v>
      </c>
      <c r="J10" s="37"/>
      <c r="K10" s="32">
        <f>ROUNDDOWN((B16-10)/2,0)+IF(G10="w",A20,0)+IF(G10="u",A20*2,0)</f>
        <v>1</v>
      </c>
      <c r="M10" s="44"/>
      <c r="N10" s="20"/>
      <c r="O10" s="20"/>
      <c r="P10" s="20"/>
      <c r="Q10" s="45"/>
      <c r="S10" s="227" t="s">
        <v>227</v>
      </c>
      <c r="T10" s="227"/>
      <c r="U10" s="227"/>
      <c r="V10" s="227"/>
      <c r="W10" s="227"/>
    </row>
    <row r="11" spans="1:23" ht="16" thickTop="1" thickBot="1">
      <c r="A11" s="148">
        <v>618</v>
      </c>
      <c r="B11" s="148"/>
      <c r="C11" s="148"/>
      <c r="D11" s="148"/>
      <c r="E11" s="149"/>
      <c r="G11" s="22" t="s">
        <v>204</v>
      </c>
      <c r="H11" s="23" t="s">
        <v>194</v>
      </c>
      <c r="I11" s="24" t="s">
        <v>83</v>
      </c>
      <c r="J11" s="25"/>
      <c r="K11" s="26">
        <f>ROUNDDOWN((B17-10)/2,0)+IF(G11="w",A20,0)+IF(G11="u",A20*2,0)</f>
        <v>4</v>
      </c>
      <c r="M11" s="46"/>
      <c r="N11" s="47"/>
      <c r="O11" s="47"/>
      <c r="P11" s="47"/>
      <c r="Q11" s="48"/>
      <c r="S11" s="228"/>
      <c r="T11" s="229"/>
      <c r="U11" s="229"/>
      <c r="V11" s="229"/>
      <c r="W11" s="230"/>
    </row>
    <row r="12" spans="1:23" s="14" customFormat="1" ht="16" thickTop="1" thickBot="1">
      <c r="A12" s="13" t="s">
        <v>160</v>
      </c>
      <c r="B12" s="13" t="s">
        <v>161</v>
      </c>
      <c r="C12" s="13" t="s">
        <v>162</v>
      </c>
      <c r="D12" s="13" t="s">
        <v>163</v>
      </c>
      <c r="E12" s="49" t="s">
        <v>164</v>
      </c>
      <c r="G12" s="15"/>
      <c r="H12" s="16" t="s">
        <v>195</v>
      </c>
      <c r="I12" s="17" t="s">
        <v>108</v>
      </c>
      <c r="J12" s="18"/>
      <c r="K12" s="32">
        <f>ROUNDDOWN((B16-10)/2,0)+IF(G12="w",A20,0)+IF(G12="u",A20*2,0)</f>
        <v>1</v>
      </c>
      <c r="M12" s="170" t="s">
        <v>61</v>
      </c>
      <c r="N12" s="152"/>
      <c r="O12" s="152"/>
      <c r="P12" s="152"/>
      <c r="Q12" s="153"/>
      <c r="S12" s="231"/>
      <c r="T12" s="232"/>
      <c r="U12" s="232"/>
      <c r="V12" s="232"/>
      <c r="W12" s="233"/>
    </row>
    <row r="13" spans="1:23" ht="15" thickTop="1">
      <c r="A13" s="17" t="s">
        <v>85</v>
      </c>
      <c r="B13" s="20">
        <v>9</v>
      </c>
      <c r="C13" s="68">
        <v>0</v>
      </c>
      <c r="D13" s="20">
        <f>SUM(B13:C13)</f>
        <v>9</v>
      </c>
      <c r="E13" s="50">
        <f>ROUNDDOWN((D13-10)/2,0)+IF(OR(A3="Barbarian",A3="Fighter",A3="Monk",A3="Ranger"),A20,0)</f>
        <v>0</v>
      </c>
      <c r="G13" s="22"/>
      <c r="H13" s="23" t="s">
        <v>196</v>
      </c>
      <c r="I13" s="24" t="s">
        <v>83</v>
      </c>
      <c r="J13" s="25"/>
      <c r="K13" s="26">
        <f>ROUNDDOWN((B17-10)/2,0)+IF(G13="w",A20,0)+IF(G13="u",A20*2,0)</f>
        <v>2</v>
      </c>
      <c r="M13" s="38" t="s">
        <v>0</v>
      </c>
      <c r="N13" s="39" t="s">
        <v>209</v>
      </c>
      <c r="O13" s="51" t="s">
        <v>223</v>
      </c>
      <c r="P13" s="51" t="s">
        <v>208</v>
      </c>
      <c r="Q13" s="40" t="s">
        <v>55</v>
      </c>
      <c r="S13" s="231"/>
      <c r="T13" s="232"/>
      <c r="U13" s="232"/>
      <c r="V13" s="232"/>
      <c r="W13" s="233"/>
    </row>
    <row r="14" spans="1:23">
      <c r="A14" s="52" t="s">
        <v>87</v>
      </c>
      <c r="B14" s="53">
        <v>11</v>
      </c>
      <c r="C14" s="140">
        <v>0</v>
      </c>
      <c r="D14" s="53">
        <f t="shared" ref="D14:D18" si="0">SUM(B14:C14)</f>
        <v>11</v>
      </c>
      <c r="E14" s="54">
        <f>ROUNDDOWN((D14-10)/2,0)+IF(OR(A3="Bard",A3="Monk",A3="Ranger",A3="Rogue"),A20,0)</f>
        <v>0</v>
      </c>
      <c r="G14" s="36"/>
      <c r="H14" s="16" t="s">
        <v>197</v>
      </c>
      <c r="I14" s="17" t="s">
        <v>114</v>
      </c>
      <c r="J14" s="37"/>
      <c r="K14" s="32">
        <f>ROUNDDOWN((B18-10)/2,0)+IF(G14="w",A20,0)+IF(G14="u",A20*2,0)</f>
        <v>0</v>
      </c>
      <c r="M14" s="107" t="s">
        <v>211</v>
      </c>
      <c r="N14" s="42" t="s">
        <v>29</v>
      </c>
      <c r="O14" s="106" t="s">
        <v>369</v>
      </c>
      <c r="P14" s="106" t="s">
        <v>212</v>
      </c>
      <c r="Q14" s="43">
        <v>3</v>
      </c>
      <c r="S14" s="231"/>
      <c r="T14" s="232"/>
      <c r="U14" s="232"/>
      <c r="V14" s="232"/>
      <c r="W14" s="233"/>
    </row>
    <row r="15" spans="1:23">
      <c r="A15" s="17" t="s">
        <v>68</v>
      </c>
      <c r="B15" s="20">
        <v>11</v>
      </c>
      <c r="C15" s="68">
        <v>0</v>
      </c>
      <c r="D15" s="20">
        <f t="shared" si="0"/>
        <v>11</v>
      </c>
      <c r="E15" s="50">
        <f>ROUNDDOWN((D15-10)/2,0)+IF(OR(A3="Barbarian",A3="Fighter",A3="Sorcerer"),A20,0)</f>
        <v>0</v>
      </c>
      <c r="G15" s="22"/>
      <c r="H15" s="23" t="s">
        <v>198</v>
      </c>
      <c r="I15" s="24" t="s">
        <v>114</v>
      </c>
      <c r="J15" s="25"/>
      <c r="K15" s="26">
        <f>ROUNDDOWN((B18-10)/2,0)+IF(G15="w",A20,0)+IF(G15="u",A20*2,0)</f>
        <v>0</v>
      </c>
      <c r="M15" s="108"/>
      <c r="N15" s="20"/>
      <c r="O15" s="16"/>
      <c r="P15" s="16"/>
      <c r="Q15" s="45"/>
      <c r="S15" s="231"/>
      <c r="T15" s="232"/>
      <c r="U15" s="232"/>
      <c r="V15" s="232"/>
      <c r="W15" s="233"/>
    </row>
    <row r="16" spans="1:23">
      <c r="A16" s="52" t="s">
        <v>108</v>
      </c>
      <c r="B16" s="53">
        <v>13</v>
      </c>
      <c r="C16" s="140">
        <v>0</v>
      </c>
      <c r="D16" s="53">
        <f t="shared" si="0"/>
        <v>13</v>
      </c>
      <c r="E16" s="54">
        <f>ROUNDDOWN((D16-10)/2,0)+IF(OR(A3="Druid",A3="Rogue",A3="Wizard"),A20,0)</f>
        <v>3</v>
      </c>
      <c r="G16" s="36" t="s">
        <v>204</v>
      </c>
      <c r="H16" s="16" t="s">
        <v>199</v>
      </c>
      <c r="I16" s="17" t="s">
        <v>108</v>
      </c>
      <c r="J16" s="56"/>
      <c r="K16" s="32">
        <f>ROUNDDOWN((B16-10)/2,0)+IF(G16="w",A20,0)+IF(G16="u",A20*2,0)</f>
        <v>3</v>
      </c>
      <c r="M16" s="107"/>
      <c r="N16" s="42"/>
      <c r="O16" s="23"/>
      <c r="P16" s="23"/>
      <c r="Q16" s="43"/>
      <c r="S16" s="231"/>
      <c r="T16" s="232"/>
      <c r="U16" s="232"/>
      <c r="V16" s="232"/>
      <c r="W16" s="233"/>
    </row>
    <row r="17" spans="1:23">
      <c r="A17" s="17" t="s">
        <v>83</v>
      </c>
      <c r="B17" s="20">
        <v>15</v>
      </c>
      <c r="C17" s="68">
        <v>1</v>
      </c>
      <c r="D17" s="20">
        <f t="shared" si="0"/>
        <v>16</v>
      </c>
      <c r="E17" s="50">
        <f>ROUNDDOWN((D17-10)/2,0)+IF(OR(A3="Cleric",A3="Druid",A3="Paladin",A3="Warlock"),A20,0)</f>
        <v>5</v>
      </c>
      <c r="G17" s="22"/>
      <c r="H17" s="23" t="s">
        <v>200</v>
      </c>
      <c r="I17" s="24" t="s">
        <v>87</v>
      </c>
      <c r="J17" s="25"/>
      <c r="K17" s="26">
        <f>ROUNDDOWN((B14-10)/2,0)+IF(G17="w",A20,0)+IF(G17="u",A20*2,0)</f>
        <v>0</v>
      </c>
      <c r="M17" s="108"/>
      <c r="N17" s="20"/>
      <c r="O17" s="16"/>
      <c r="P17" s="16"/>
      <c r="Q17" s="45"/>
      <c r="S17" s="234"/>
      <c r="T17" s="235"/>
      <c r="U17" s="235"/>
      <c r="V17" s="235"/>
      <c r="W17" s="236"/>
    </row>
    <row r="18" spans="1:23" ht="15" thickBot="1">
      <c r="A18" s="52" t="s">
        <v>114</v>
      </c>
      <c r="B18" s="53">
        <v>10</v>
      </c>
      <c r="C18" s="140">
        <v>0</v>
      </c>
      <c r="D18" s="53">
        <f t="shared" si="0"/>
        <v>10</v>
      </c>
      <c r="E18" s="54">
        <f>ROUNDDOWN((D18-10)/2,0)+IF(OR(A3="Bard",A3="Paladin",A3="Sorcerer",A3="Warlock"),A20,0)</f>
        <v>0</v>
      </c>
      <c r="G18" s="36"/>
      <c r="H18" s="16" t="s">
        <v>201</v>
      </c>
      <c r="I18" s="17" t="s">
        <v>87</v>
      </c>
      <c r="J18" s="37"/>
      <c r="K18" s="32">
        <f>ROUNDDOWN((B14-10)/2,0)+IF(G18="w",A20,0)+IF(G18="u",A20*2,0)</f>
        <v>0</v>
      </c>
      <c r="M18" s="109"/>
      <c r="N18" s="47"/>
      <c r="O18" s="61"/>
      <c r="P18" s="61"/>
      <c r="Q18" s="48"/>
      <c r="S18" s="205" t="s">
        <v>370</v>
      </c>
      <c r="T18" s="206"/>
      <c r="U18" s="206"/>
      <c r="V18" s="206"/>
      <c r="W18" s="207"/>
    </row>
    <row r="19" spans="1:23" ht="16" thickTop="1" thickBot="1">
      <c r="A19" s="59" t="s">
        <v>165</v>
      </c>
      <c r="B19" s="59" t="s">
        <v>210</v>
      </c>
      <c r="C19" s="13" t="s">
        <v>167</v>
      </c>
      <c r="D19" s="156" t="s">
        <v>168</v>
      </c>
      <c r="E19" s="157"/>
      <c r="G19" s="60"/>
      <c r="H19" s="61" t="s">
        <v>202</v>
      </c>
      <c r="I19" s="62" t="s">
        <v>83</v>
      </c>
      <c r="J19" s="63"/>
      <c r="K19" s="64">
        <f>ROUNDDOWN((B17-10)/2,0)+IF(G19="w",A20,0)+IF(G19="u",A20*2,0)</f>
        <v>2</v>
      </c>
      <c r="M19" s="170" t="s">
        <v>62</v>
      </c>
      <c r="N19" s="152"/>
      <c r="O19" s="152"/>
      <c r="P19" s="152"/>
      <c r="Q19" s="153"/>
      <c r="S19" s="75"/>
      <c r="T19" s="56"/>
      <c r="U19" s="56"/>
      <c r="V19" s="56"/>
      <c r="W19" s="74"/>
    </row>
    <row r="20" spans="1:23" ht="16" thickTop="1" thickBot="1">
      <c r="A20" s="65">
        <f>2+(IF(D3&gt;=5,1,0))+(IF(D3&gt;=9,1,0))+(IF(D3&gt;=13,1,0))+(IF(D3&gt;=17,1,0))</f>
        <v>2</v>
      </c>
      <c r="B20" s="65">
        <f>10+K13</f>
        <v>12</v>
      </c>
      <c r="C20" s="20">
        <f>10+SUM(N7:N11)</f>
        <v>22</v>
      </c>
      <c r="D20" s="148">
        <f>ROUNDDOWN((B14-10)/2,0)+A20</f>
        <v>2</v>
      </c>
      <c r="E20" s="149"/>
      <c r="G20" s="185" t="s">
        <v>206</v>
      </c>
      <c r="H20" s="186"/>
      <c r="I20" s="186"/>
      <c r="J20" s="186"/>
      <c r="K20" s="187"/>
      <c r="M20" s="164" t="s">
        <v>0</v>
      </c>
      <c r="N20" s="165"/>
      <c r="O20" s="165"/>
      <c r="P20" s="165"/>
      <c r="Q20" s="40" t="s">
        <v>55</v>
      </c>
      <c r="S20" s="75"/>
      <c r="T20" s="56"/>
      <c r="U20" s="56"/>
      <c r="V20" s="56"/>
      <c r="W20" s="74"/>
    </row>
    <row r="21" spans="1:23" ht="16" thickTop="1" thickBot="1">
      <c r="A21" s="156" t="s">
        <v>169</v>
      </c>
      <c r="B21" s="156"/>
      <c r="C21" s="156"/>
      <c r="D21" s="156"/>
      <c r="E21" s="157"/>
      <c r="G21" s="237" t="s">
        <v>0</v>
      </c>
      <c r="H21" s="238"/>
      <c r="I21" s="66" t="s">
        <v>207</v>
      </c>
      <c r="J21" s="39" t="s">
        <v>208</v>
      </c>
      <c r="K21" s="40" t="s">
        <v>209</v>
      </c>
      <c r="M21" s="166" t="s">
        <v>357</v>
      </c>
      <c r="N21" s="167"/>
      <c r="O21" s="167"/>
      <c r="P21" s="167"/>
      <c r="Q21" s="45"/>
      <c r="S21" s="75"/>
      <c r="T21" s="56"/>
      <c r="U21" s="56"/>
      <c r="V21" s="56"/>
      <c r="W21" s="74"/>
    </row>
    <row r="22" spans="1:23" ht="16" thickTop="1" thickBot="1">
      <c r="A22" s="176">
        <v>8</v>
      </c>
      <c r="B22" s="176"/>
      <c r="C22" s="176"/>
      <c r="D22" s="176"/>
      <c r="E22" s="177"/>
      <c r="G22" s="239" t="str">
        <f>M14</f>
        <v>Scimitar</v>
      </c>
      <c r="H22" s="148"/>
      <c r="I22" s="68">
        <f>A20+E13</f>
        <v>2</v>
      </c>
      <c r="J22" s="20" t="str">
        <f>P14</f>
        <v>Slashing</v>
      </c>
      <c r="K22" s="32" t="str">
        <f>N14</f>
        <v>1d6</v>
      </c>
      <c r="M22" s="168"/>
      <c r="N22" s="169"/>
      <c r="O22" s="169"/>
      <c r="P22" s="169"/>
      <c r="Q22" s="45"/>
      <c r="S22" s="75"/>
      <c r="T22" s="56"/>
      <c r="U22" s="56"/>
      <c r="V22" s="56"/>
      <c r="W22" s="74"/>
    </row>
    <row r="23" spans="1:23" ht="16" thickTop="1" thickBot="1">
      <c r="A23" s="180" t="s">
        <v>170</v>
      </c>
      <c r="B23" s="181"/>
      <c r="C23" s="69">
        <f>D3</f>
        <v>2</v>
      </c>
      <c r="D23" s="178" t="str">
        <f>CONCATENATE("d",TEXT(IF(A3="Barbarian",12,0)+IF(OR(A3="Bard",B7="Cleric",A3="Druid",A3="Monk",A3="Rogue",A3="Warlock"),8,0)+IF(OR(A3="Fighter",A3="Paladin",A3="Ranger",),10,0)+IF(OR(A3="Sorcerer",A3="Wizard"),6,0),"0"))</f>
        <v>d8</v>
      </c>
      <c r="E23" s="179"/>
      <c r="G23" s="220">
        <f t="shared" ref="G23:G26" si="1">M15</f>
        <v>0</v>
      </c>
      <c r="H23" s="221"/>
      <c r="I23" s="123"/>
      <c r="J23" s="123">
        <f t="shared" ref="J23:J26" si="2">P15</f>
        <v>0</v>
      </c>
      <c r="K23" s="124">
        <f t="shared" ref="K23:K26" si="3">N15</f>
        <v>0</v>
      </c>
      <c r="M23" s="170" t="s">
        <v>224</v>
      </c>
      <c r="N23" s="152"/>
      <c r="O23" s="152"/>
      <c r="P23" s="152"/>
      <c r="Q23" s="153"/>
      <c r="S23" s="75"/>
      <c r="T23" s="56"/>
      <c r="U23" s="56"/>
      <c r="V23" s="56"/>
      <c r="W23" s="74"/>
    </row>
    <row r="24" spans="1:23" ht="15" thickTop="1">
      <c r="A24" s="154" t="s">
        <v>171</v>
      </c>
      <c r="B24" s="71" t="s">
        <v>173</v>
      </c>
      <c r="C24" s="171" t="s">
        <v>172</v>
      </c>
      <c r="D24" s="171"/>
      <c r="E24" s="172"/>
      <c r="G24" s="222">
        <f t="shared" si="1"/>
        <v>0</v>
      </c>
      <c r="H24" s="223"/>
      <c r="I24" s="121"/>
      <c r="J24" s="121">
        <f t="shared" si="2"/>
        <v>0</v>
      </c>
      <c r="K24" s="122">
        <f t="shared" si="3"/>
        <v>0</v>
      </c>
      <c r="M24" s="101" t="s">
        <v>347</v>
      </c>
      <c r="N24" s="100" t="s">
        <v>0</v>
      </c>
      <c r="O24" s="51" t="s">
        <v>225</v>
      </c>
      <c r="P24" s="113" t="s">
        <v>355</v>
      </c>
      <c r="Q24" s="114" t="s">
        <v>55</v>
      </c>
      <c r="S24" s="75"/>
      <c r="T24" s="56"/>
      <c r="U24" s="56"/>
      <c r="V24" s="56"/>
      <c r="W24" s="74"/>
    </row>
    <row r="25" spans="1:23" ht="15" thickBot="1">
      <c r="A25" s="155"/>
      <c r="B25" s="72" t="s">
        <v>174</v>
      </c>
      <c r="C25" s="173" t="s">
        <v>172</v>
      </c>
      <c r="D25" s="174"/>
      <c r="E25" s="175"/>
      <c r="G25" s="220">
        <f t="shared" si="1"/>
        <v>0</v>
      </c>
      <c r="H25" s="221"/>
      <c r="I25" s="123"/>
      <c r="J25" s="123">
        <f t="shared" si="2"/>
        <v>0</v>
      </c>
      <c r="K25" s="124">
        <f t="shared" si="3"/>
        <v>0</v>
      </c>
      <c r="M25" s="102">
        <v>1</v>
      </c>
      <c r="N25" s="73" t="s">
        <v>364</v>
      </c>
      <c r="O25" s="73"/>
      <c r="P25" s="115">
        <v>1</v>
      </c>
      <c r="Q25" s="110">
        <v>7</v>
      </c>
      <c r="S25" s="75"/>
      <c r="T25" s="56"/>
      <c r="U25" s="56"/>
      <c r="V25" s="56"/>
      <c r="W25" s="74"/>
    </row>
    <row r="26" spans="1:23" ht="16" thickTop="1" thickBot="1">
      <c r="A26" s="152" t="s">
        <v>226</v>
      </c>
      <c r="B26" s="152"/>
      <c r="C26" s="152"/>
      <c r="D26" s="152"/>
      <c r="E26" s="153"/>
      <c r="G26" s="222">
        <f t="shared" si="1"/>
        <v>0</v>
      </c>
      <c r="H26" s="223"/>
      <c r="I26" s="121"/>
      <c r="J26" s="121">
        <f t="shared" si="2"/>
        <v>0</v>
      </c>
      <c r="K26" s="122">
        <f t="shared" si="3"/>
        <v>0</v>
      </c>
      <c r="M26" s="103">
        <v>1</v>
      </c>
      <c r="N26" s="57" t="s">
        <v>365</v>
      </c>
      <c r="O26" s="57"/>
      <c r="P26" s="116">
        <v>0.2</v>
      </c>
      <c r="Q26" s="111">
        <v>1</v>
      </c>
      <c r="S26" s="75"/>
      <c r="T26" s="56"/>
      <c r="U26" s="56"/>
      <c r="V26" s="56"/>
      <c r="W26" s="74"/>
    </row>
    <row r="27" spans="1:23" ht="16" thickTop="1" thickBot="1">
      <c r="A27" s="137" t="s">
        <v>57</v>
      </c>
      <c r="B27" s="208" t="s">
        <v>371</v>
      </c>
      <c r="C27" s="209"/>
      <c r="D27" s="209"/>
      <c r="E27" s="210"/>
      <c r="G27" s="205" t="s">
        <v>220</v>
      </c>
      <c r="H27" s="206"/>
      <c r="I27" s="206"/>
      <c r="J27" s="206"/>
      <c r="K27" s="207"/>
      <c r="M27" s="104">
        <v>1</v>
      </c>
      <c r="N27" s="55" t="s">
        <v>349</v>
      </c>
      <c r="O27" s="55"/>
      <c r="P27" s="117">
        <v>0.5</v>
      </c>
      <c r="Q27" s="110">
        <v>1</v>
      </c>
      <c r="S27" s="75"/>
      <c r="T27" s="56"/>
      <c r="U27" s="56"/>
      <c r="V27" s="56"/>
      <c r="W27" s="74"/>
    </row>
    <row r="28" spans="1:23" ht="15" thickTop="1">
      <c r="A28" s="138" t="s">
        <v>59</v>
      </c>
      <c r="B28" s="182" t="str">
        <f>IF(OR(B3="Dwarf",B3="Hill Dwarf",B3="Mountain Dwarf",B3="Elf",B3="Wood Elf",B3="High Elf",B3="Gnome",B3="Forest Gnome",B3="Rock Gnome",B3="Half Elf",B3="Half Orc",B3="Tiefling"),"Darkvision. 60 ft.",IF(OR(B3="Halfling",B3="Lightfoot",B3="Stout",B3="Human",B3="Dragonborn"),"Normal Vision",IF(B3="Drow","Superior Darkvision. 120 ft.","")))</f>
        <v>Darkvision. 60 ft.</v>
      </c>
      <c r="C28" s="183"/>
      <c r="D28" s="183"/>
      <c r="E28" s="184"/>
      <c r="G28" s="214" t="s">
        <v>358</v>
      </c>
      <c r="H28" s="215"/>
      <c r="I28" s="215"/>
      <c r="J28" s="215"/>
      <c r="K28" s="216"/>
      <c r="M28" s="103">
        <v>9</v>
      </c>
      <c r="N28" s="57" t="s">
        <v>348</v>
      </c>
      <c r="O28" s="57"/>
      <c r="P28" s="116">
        <f>9*0.01</f>
        <v>0.09</v>
      </c>
      <c r="Q28" s="111">
        <v>9</v>
      </c>
      <c r="S28" s="75"/>
      <c r="T28" s="56"/>
      <c r="U28" s="56"/>
      <c r="V28" s="56"/>
      <c r="W28" s="74"/>
    </row>
    <row r="29" spans="1:23">
      <c r="A29" s="138" t="str">
        <f>IF(OR(B3="Dwarf",B3="Hill Dwarf",B3="Mountain Dwarf"),"Dwarf Resilience",IF(OR(B3="Elf",B3="High Elf",B3="Wood Elf",B3="Drow"),"Keen Senses",IF(OR(B3="Halfling",B3="Lightfoot",B3="Stout"),"Lucky",IF(OR(B3="Gnome",B3="Forest Gnome",B3="Rock Gnome"),"Gnome Cunning",IF(B3="Human","",IF(B3="Dragonborn","Draconic Ancestry",IF(B3="Half Orc","Menacing", IF(B3="Half Elf","Fey Ancestry",IF(B3="Tiefling","Hellish Resistance","")))))))))</f>
        <v>Keen Senses</v>
      </c>
      <c r="B29" s="161" t="str">
        <f>IF(OR(B3="Dwarf",B3="Hill Dwarf",B3="Mountain Dwarf"),"Advantage against poisons",IF(OR(B3="Elf",B3="High Elf",B3="Wood Elf",B3="Drow"),"Perception Proficiency",IF(OR(B3="Halfling",B3="Lightfoot",B3="Stout"),"May reroll on critical fail",IF(OR(B3="Gnome",B3="Forest Gnome",B3="Rock Gnome"),"Advantage against Magic (Intelligence, Wisdom, Charism Saving Throws",IF(B3="Human","",IF(B3="Dragonborn","Choose a damage type",IF(B3="Half Elf","Advantage against Charm, Immunity to Magical Sleep",IF(B3="Half Orc","Proficiency in Intimidation",IF(B3="Tiefling","Resistance to Fire","")))))))))</f>
        <v>Perception Proficiency</v>
      </c>
      <c r="C29" s="162"/>
      <c r="D29" s="162"/>
      <c r="E29" s="163"/>
      <c r="G29" s="211" t="s">
        <v>359</v>
      </c>
      <c r="H29" s="212"/>
      <c r="I29" s="212"/>
      <c r="J29" s="212"/>
      <c r="K29" s="213"/>
      <c r="M29" s="104" t="s">
        <v>350</v>
      </c>
      <c r="N29" s="55" t="s">
        <v>351</v>
      </c>
      <c r="O29" s="55"/>
      <c r="P29" s="117">
        <f>0.5*9</f>
        <v>4.5</v>
      </c>
      <c r="Q29" s="110">
        <v>18</v>
      </c>
      <c r="S29" s="75"/>
      <c r="T29" s="56"/>
      <c r="U29" s="56"/>
      <c r="V29" s="56"/>
      <c r="W29" s="74"/>
    </row>
    <row r="30" spans="1:23" ht="14" customHeight="1">
      <c r="A30" s="138" t="str">
        <f>IF(B3="Dwarf","Dwarf Combat Training",IF(B3="Mountain Dwarf","Dwarf Combat Training",IF(B3="Hill Dwarf","Dwarf Combat Training",IF(B3="Elf","Fey Ancestry",IF(B3="High Elf","Fey Ancestry",IF(B3="Wood Elf","Fey Ancestry",IF(B3="Drow","Fey Ancestry",IF(B3="Halfling","Brave",IF(B3="Lightfoot","Brave",IF(B3="Stout","Brave",IF(B3="Human","",IF(B3="Dragonborn","Breath Weapon",IF(B3="Gnome","",IF(B3="Forest Gnome","Natural Illusionist",IF(B3="Rock Gnome","Artificer’s Lore",IF(B3="Half Elf","Skill Versatility",IF(B3="Half Orc","Relentless Endurance",IF(B3="Tiefling","Infernal Legacy",""))))))))))))))))))</f>
        <v>Fey Ancestry</v>
      </c>
      <c r="B30" s="158" t="str">
        <f>IF(B3="Dwarf","Proficient with battleaxes, handaxes, throwing hammers, and warhammers",IF(B3="Mountain Dwarf","Proficient with battleaxes, handaxes, throwing hammers, and warhammers",IF(B3="Hill Dwarf","Proficient with battleaxes, handaxes, throwing hammers, and warhammers",IF(B3="Elf","Advantage against being charmed, immunity against magical sleep",IF(B3="High Elf","Advantage against being charmed, immunity against magical sleep",IF(B3="Wood Elf","Advantage against being charmed, immunity against magical sleep",IF(B3="Drow","Advantage against being charmed, immunity against magical sleep",IF(B3="Halfling","Advantage against fear",IF(B3="Lightfoot","Advantage against fear",IF(B3="Stout","Advantage against fear",IF(B3="Human","",IF(B3="Dragonborn","DC = 8 +Constitution + Proficiency Bonus. On fail: 2d6 damage, On success: half damage. Level 6,3d6, Level 11,4d6, Level 16 5d6. Once per short or long rest",IF(B3="Gnome","",IF(B3="Forest Gnome","Minor Illusion cantrip. Spell ability = Intelligence",IF(B3="Rock Gnome","Gains bonus towards History checks on magic, alchemical, or technological devices. (History + 2 times Proficiency Bonus",IF(B3="Half Elf","Proficiency of 2 skills of your choice",IF(B3="Half Orc","When reduced to 0 HP, drop to 1 instead. Once per long rest.",IF(B3="Tiefling","Thaumaturgy cantrip. Level 3: Hellish rebuke once per day as a second level spell, Level 5: Darkness spell once per day. Casting ability = Charisma",""))))))))))))))))))</f>
        <v>Advantage against being charmed, immunity against magical sleep</v>
      </c>
      <c r="C30" s="159"/>
      <c r="D30" s="159"/>
      <c r="E30" s="160"/>
      <c r="G30" s="214"/>
      <c r="H30" s="215"/>
      <c r="I30" s="215"/>
      <c r="J30" s="215"/>
      <c r="K30" s="216"/>
      <c r="M30" s="103">
        <v>1</v>
      </c>
      <c r="N30" s="57" t="s">
        <v>352</v>
      </c>
      <c r="O30" s="57"/>
      <c r="P30" s="116">
        <v>0.2</v>
      </c>
      <c r="Q30" s="111">
        <v>5</v>
      </c>
      <c r="S30" s="75"/>
      <c r="T30" s="56"/>
      <c r="U30" s="56"/>
      <c r="V30" s="56"/>
      <c r="W30" s="74"/>
    </row>
    <row r="31" spans="1:23" ht="14" customHeight="1">
      <c r="A31" s="138" t="str">
        <f>IF(B3="Dwarf","Tool Proficiency",IF(B3="Mountain Dwarf","Tool Proficiency",IF(B3="Hill Dwarf","Tool Proficiency",IF(B3="Elf","Trance",IF(B3="High Elf","Trance",IF(B3="Wood Elf","Trance",IF(B3="Drow","Trance",IF(B3="Halfling","Halfling Nimbleness",IF(B3="Lightfoot","Halfling Nimbleness",IF(B3="Stout","Halfling Nimbleness",IF(B3="Human","",IF(B3="Dragonborn","Damage Resistance",IF(B3="Gnome","",IF(B3="Forest Gnome","Speak with Small Beasts",IF(B3="Rock Gnome","Tinker",IF(B3="Half Elf","",IF(B3="Half Orc","Savage Attacks",IF(B3="Tiefling","",""))))))))))))))))))</f>
        <v>Trance</v>
      </c>
      <c r="B31" s="161" t="str">
        <f>IF(B3="Dwarf","Proficient with Smith's tools, Brewer's supplies, or Mason's Tools",IF(B3="Mountain Dwarf","Proficient with Smith's tools, Brewer's supplies, or Mason's Tools",IF(B3="Hill Dwarf","Proficient with Smith's tools, Brewer's supplies, or Mason's Tools",IF(B3="Elf","Meditation for four hours is equivalent to a full rest",IF(B3="High Elf","Meditation for four hours is equivalent to a full rest",IF(B3="Wood Elf","Meditation for four hours is equivalent to a full rest",IF(B3="Drow","Meditation for four hours is equivalent to a full rest",IF(B3="Halfling","Can move through a space of any creature larger than small",IF(B3="Lightfoot","Can move through a space of any creature larger than small",IF(B3="Stout","Can move through a space of any creature larger than small",IF(B3="Human","",IF(B3="Dragonborn","Resistance to damage type chosen from Draconic Ancestry",IF(B3="Gnome","",IF(B3="Forest Gnome","Can communicate simple ideas with small or smaller beasts",IF(B3="Rock Gnome","Proficient with Artisan's tools",IF(B3="Half Elf","",IF(B3="Half Orc","If a critical roll is establish on a melee attack, one more damage roll and add on top of the critical",IF(B3="Tiefling","",""))))))))))))))))))</f>
        <v>Meditation for four hours is equivalent to a full rest</v>
      </c>
      <c r="C31" s="162"/>
      <c r="D31" s="162"/>
      <c r="E31" s="163"/>
      <c r="G31" s="211"/>
      <c r="H31" s="212"/>
      <c r="I31" s="212"/>
      <c r="J31" s="212"/>
      <c r="K31" s="213"/>
      <c r="M31" s="104" t="s">
        <v>360</v>
      </c>
      <c r="N31" s="55" t="s">
        <v>353</v>
      </c>
      <c r="O31" s="55"/>
      <c r="P31" s="117">
        <v>1</v>
      </c>
      <c r="Q31" s="110">
        <v>10</v>
      </c>
      <c r="S31" s="75"/>
      <c r="T31" s="56"/>
      <c r="U31" s="56"/>
      <c r="V31" s="56"/>
      <c r="W31" s="74"/>
    </row>
    <row r="32" spans="1:23" ht="14" customHeight="1">
      <c r="A32" s="138" t="str">
        <f>IF(B3="Dwarf","Stonecunning",IF(B3="Mountain Dwarf","Stonecunning",IF(B3="Hill Dwarf","Stonecunning",IF(B3="Elf","",IF(B3="High Elf","Elf Weapon Training",IF(B3="Wood Elf","Elf Weapon Training",IF(B3="Drow","Sunlight Sensitivity",IF(B3="Halfling","",IF(B3="Lightfoot","Naturally Stealthy",IF(B3="Stout","Stout Resilience",IF(B3="Human","",IF(B3="Dragonborn","",IF(B3="Gnome","",IF(B3="Forest Gnome","",IF(B3="Rock Gnome","",IF(B3="Half Elf","",IF(B3="Half Orc","",IF(B3="Tiefling","",""))))))))))))))))))</f>
        <v>Elf Weapon Training</v>
      </c>
      <c r="B32" s="158" t="str">
        <f>IF(B3="Dwarf","Bonus towards History Checks on Stonework (History + 2 times Proficiency Bonus",IF(B3="Mountain Dwarf","Bonus towards History Checks on Stonework (History + 2 times Proficiency Bonus",IF(B3="Hill Dwarf","Bonus towards History Checks on Stonework (History + 2 times Proficiency Bonus",IF(B3="Elf","",IF(B3="High Elf","Proficiency with longswords, shortswords, and longbows",IF(B3="Wood Elf","Proficiency with longswords, shortswords, and longbows",IF(B3="Drow","Disadvantage in combat and Wisdom Checks during direct sunlight",IF(B3="Halfling","",IF(B3="Lightfoot","Can hide when obscured by a creature one size larger",IF(B3="Stout","Advantage against poisons",IF(B3="Human","",IF(B3="Dragonborn","",IF(B3="Gnome","",IF(B3="Forest Gnome","",IF(B3="Rock Gnome","",IF(B3="Half Elf","",IF(B3="Half Orc","",IF(B3="Tiefling","",""))))))))))))))))))</f>
        <v>Proficiency with longswords, shortswords, and longbows</v>
      </c>
      <c r="C32" s="159"/>
      <c r="D32" s="159"/>
      <c r="E32" s="160"/>
      <c r="G32" s="214"/>
      <c r="H32" s="215"/>
      <c r="I32" s="215"/>
      <c r="J32" s="215"/>
      <c r="K32" s="216"/>
      <c r="M32" s="103">
        <v>1</v>
      </c>
      <c r="N32" s="57" t="s">
        <v>366</v>
      </c>
      <c r="O32" s="57"/>
      <c r="P32" s="116">
        <v>0.5</v>
      </c>
      <c r="Q32" s="111">
        <v>1</v>
      </c>
      <c r="S32" s="75"/>
      <c r="T32" s="56"/>
      <c r="U32" s="56"/>
      <c r="V32" s="56"/>
      <c r="W32" s="74"/>
    </row>
    <row r="33" spans="1:23" ht="14" customHeight="1">
      <c r="A33" s="139" t="str">
        <f>IF(B3="Dwarf","",IF(B3="Mountain Dwarf","Dwarven Toughness",IF(B3="Hill Dwarf","Dwarven Armor Training",IF(B3="Elf","",IF(B3="High Elf","Cantrip",IF(B3="Wood Elf","Fleet of Foot",IF(B3="Drow","Drow Magic",IF(B3="Halfling","",IF(B3="Lightfoot","",IF(B3="Stout","",IF(B3="Human","",IF(B3="Dragonborn","",IF(B3="Gnome","",IF(B3="Forest Gnome","",IF(B3="Rock Gnome","",IF(B3="Half Elf","",IF(B3="Half Orc","",IF(B3="Tiefling","",""))))))))))))))))))</f>
        <v>Fleet of Foot</v>
      </c>
      <c r="B33" s="161" t="str">
        <f>IF(B3="Dwarf","",IF(B3="Mountain Dwarf","Maximum Heath +1, Hit Die +1",IF(B3="Hill Dwarf","Proficiency with light and medium armor",IF(B3="Elf","",IF(B3="High Elf","Choose a cantrip from the Wizard's Spell list. Spell ability = Intelligence",IF(B3="Wood Elf","Speed is increased to 35 ft.",IF(B3="Drow","Dancing lights cantrip, at Level 3 Faerie Fire (Once per day), at Level 5 Darkness (Once per day). Spell ability = Charisma",IF(B3="Halfling","",IF(B3="Lightfoot","",IF(B3="Stout","",IF(B3="Human","",IF(B3="Dragonborn","",IF(B3="Gnome","",IF(B3="Forest Gnome","",IF(B3="Rock Gnome","",IF(B3="Half Elf","",IF(B3="Half Orc","",IF(B3="Tiefling","",""))))))))))))))))))</f>
        <v>Speed is increased to 35 ft.</v>
      </c>
      <c r="C33" s="162"/>
      <c r="D33" s="162"/>
      <c r="E33" s="163"/>
      <c r="G33" s="211"/>
      <c r="H33" s="212"/>
      <c r="I33" s="212"/>
      <c r="J33" s="212"/>
      <c r="K33" s="213"/>
      <c r="M33" s="104">
        <v>1</v>
      </c>
      <c r="N33" s="55" t="s">
        <v>363</v>
      </c>
      <c r="O33" s="55"/>
      <c r="P33" s="119" t="s">
        <v>356</v>
      </c>
      <c r="Q33" s="110">
        <v>0.1</v>
      </c>
      <c r="S33" s="75"/>
      <c r="T33" s="56"/>
      <c r="U33" s="56"/>
      <c r="V33" s="56"/>
      <c r="W33" s="74"/>
    </row>
    <row r="34" spans="1:23" ht="14" customHeight="1">
      <c r="A34" s="138" t="str">
        <f>IF(B3="Dwarf","",IF(B3="Mountain Dwarf","",IF(B3="Hill Dwarf","",IF(B3="Elf","",IF(B3="High Elf","Extra Language",IF(B3="Wood Elf","Mask of the Wild",IF(B3="Drow","Drow Weapon Training",IF(B3="Halfling","",IF(B3="Lightfoot","",IF(B3="Stout","",IF(B3="Human","",IF(B3="Dragonborn","",IF(B3="Gnome","",IF(B3="Forest Gnome","",IF(B3="Rock Gnome","",IF(B3="Half Elf","",IF(B3="Half Orc","",IF(B3="Tiefling","",""))))))))))))))))))</f>
        <v>Mask of the Wild</v>
      </c>
      <c r="B34" s="158" t="str">
        <f>IF(B3="Dwarf","",IF(B3="Mountain Dwarf","",IF(B3="Hill Dwarf","",IF(B3="Elf","",IF(B3="High Elf","Choose an extra language",IF(B3="Wood Elf","Can attempt to hide in natural phenomena",IF(B3="Drow","Proficiency with rapiers, shortswords, and hand crossbows",IF(B3="Halfling","",IF(B3="Lightfoot","",IF(B3="Stout","",IF(B3="Human","",IF(B3="Dragonborn","",IF(B3="Gnome","",IF(B3="Forest Gnome","",IF(B3="Rock Gnome","",IF(B3="Half Elf","",IF(B3="Half Orc","",IF(B3="Tiefling","",""))))))))))))))))))</f>
        <v>Can attempt to hide in natural phenomena</v>
      </c>
      <c r="C34" s="159"/>
      <c r="D34" s="159"/>
      <c r="E34" s="160"/>
      <c r="G34" s="214"/>
      <c r="H34" s="215"/>
      <c r="I34" s="215"/>
      <c r="J34" s="215"/>
      <c r="K34" s="216"/>
      <c r="M34" s="103">
        <v>1</v>
      </c>
      <c r="N34" s="57" t="s">
        <v>362</v>
      </c>
      <c r="O34" s="57"/>
      <c r="P34" s="120">
        <v>0.5</v>
      </c>
      <c r="Q34" s="111">
        <v>3</v>
      </c>
      <c r="S34" s="75"/>
      <c r="T34" s="56"/>
      <c r="U34" s="56"/>
      <c r="V34" s="56"/>
      <c r="W34" s="74"/>
    </row>
    <row r="35" spans="1:23" ht="15" thickBot="1">
      <c r="A35" s="185" t="s">
        <v>63</v>
      </c>
      <c r="B35" s="186"/>
      <c r="C35" s="186"/>
      <c r="D35" s="186"/>
      <c r="E35" s="187"/>
      <c r="G35" s="211"/>
      <c r="H35" s="212"/>
      <c r="I35" s="212"/>
      <c r="J35" s="212"/>
      <c r="K35" s="213"/>
      <c r="M35" s="104" t="s">
        <v>354</v>
      </c>
      <c r="N35" s="55" t="s">
        <v>361</v>
      </c>
      <c r="O35" s="55"/>
      <c r="P35" s="117">
        <v>0.5</v>
      </c>
      <c r="Q35" s="110">
        <v>3</v>
      </c>
      <c r="S35" s="75"/>
      <c r="T35" s="56"/>
      <c r="U35" s="56"/>
      <c r="V35" s="56"/>
      <c r="W35" s="74"/>
    </row>
    <row r="36" spans="1:23" ht="15" thickTop="1">
      <c r="A36" s="75" t="str">
        <f>IF(D3&gt;=1,"Wild Shape","")</f>
        <v>Wild Shape</v>
      </c>
      <c r="B36" s="56" t="str">
        <f>IF(AND(D3&gt;=14,A37="Circle of the Land"),"Nature's Sanctuary",IF(AND(D3&gt;=18,A37="Circle of the Moon"),"Timeless Body",""))</f>
        <v/>
      </c>
      <c r="C36" s="56"/>
      <c r="D36" s="56"/>
      <c r="E36" s="74"/>
      <c r="G36" s="214"/>
      <c r="H36" s="215"/>
      <c r="I36" s="215"/>
      <c r="J36" s="215"/>
      <c r="K36" s="216"/>
      <c r="M36" s="103">
        <v>1</v>
      </c>
      <c r="N36" s="57" t="s">
        <v>357</v>
      </c>
      <c r="O36" s="57"/>
      <c r="P36" s="116">
        <v>5</v>
      </c>
      <c r="Q36" s="111">
        <v>3</v>
      </c>
      <c r="S36" s="75"/>
      <c r="T36" s="56"/>
      <c r="U36" s="56"/>
      <c r="V36" s="56"/>
      <c r="W36" s="74"/>
    </row>
    <row r="37" spans="1:23">
      <c r="A37" s="76" t="str">
        <f>IF(D3&gt;=2,CHOOSE(3,"Choose Circle","Circle of the Land","Circle of the Moon"),"")</f>
        <v>Circle of the Moon</v>
      </c>
      <c r="B37" s="25" t="str">
        <f>IF(AND(D3&gt;=18,A37="Circle of the Land"),"Timeless Body",IF(AND(D3&gt;=18,A37="Circle of the Moon"),"Beast Spells",""))</f>
        <v/>
      </c>
      <c r="C37" s="25"/>
      <c r="D37" s="25"/>
      <c r="E37" s="77"/>
      <c r="G37" s="211"/>
      <c r="H37" s="212"/>
      <c r="I37" s="212"/>
      <c r="J37" s="212"/>
      <c r="K37" s="213"/>
      <c r="M37" s="132"/>
      <c r="N37" s="37"/>
      <c r="O37" s="55"/>
      <c r="P37" s="117"/>
      <c r="Q37" s="110"/>
      <c r="S37" s="75"/>
      <c r="T37" s="56"/>
      <c r="U37" s="56"/>
      <c r="V37" s="56"/>
      <c r="W37" s="74"/>
    </row>
    <row r="38" spans="1:23">
      <c r="A38" s="75" t="str">
        <f>IF(AND(D3&gt;=2,A37="Circle of the Land"),"Bonus Cantrip",IF(AND(D3&gt;=2,A37="Circle of the Moon"),"Combat Wild Shape",""))</f>
        <v>Combat Wild Shape</v>
      </c>
      <c r="B38" s="56" t="str">
        <f>IF(AND(D3&gt;=18,A37="Circle of the Land"),"Beast Spells",IF(AND(D3&gt;=20,A37="Circle of the Moon"),"Archdruid",""))</f>
        <v/>
      </c>
      <c r="C38" s="56"/>
      <c r="D38" s="56"/>
      <c r="E38" s="74"/>
      <c r="G38" s="214"/>
      <c r="H38" s="215"/>
      <c r="I38" s="215"/>
      <c r="J38" s="215"/>
      <c r="K38" s="216"/>
      <c r="M38" s="103"/>
      <c r="N38" s="57"/>
      <c r="O38" s="57"/>
      <c r="P38" s="120"/>
      <c r="Q38" s="111"/>
      <c r="S38" s="75"/>
      <c r="T38" s="56"/>
      <c r="U38" s="56"/>
      <c r="V38" s="56"/>
      <c r="W38" s="74"/>
    </row>
    <row r="39" spans="1:23">
      <c r="A39" s="76" t="str">
        <f>IF(AND(D3&gt;=2,A37="Circle of the Land"),"Circle Spells",IF(AND(D3&gt;=2,A37="Circle of the Moon"),"Circle Forms",""))</f>
        <v>Circle Forms</v>
      </c>
      <c r="B39" s="25" t="str">
        <f>IF(AND(D3&gt;=20,A37="Circle of the Land"),"Archdruid","")</f>
        <v/>
      </c>
      <c r="C39" s="25"/>
      <c r="D39" s="25"/>
      <c r="E39" s="77"/>
      <c r="G39" s="211"/>
      <c r="H39" s="212"/>
      <c r="I39" s="212"/>
      <c r="J39" s="212"/>
      <c r="K39" s="213"/>
      <c r="M39" s="104"/>
      <c r="N39" s="55"/>
      <c r="O39" s="55"/>
      <c r="P39" s="117"/>
      <c r="Q39" s="110"/>
      <c r="S39" s="75"/>
      <c r="T39" s="56"/>
      <c r="U39" s="56"/>
      <c r="V39" s="56"/>
      <c r="W39" s="74"/>
    </row>
    <row r="40" spans="1:23">
      <c r="A40" s="75" t="str">
        <f>IF(AND(D3&gt;=2,A37="Circle of the Land"),"Natural Recovery",IF(AND(D3&gt;=6,A37="Circle of the Moon"),"Primal Strike",""))</f>
        <v/>
      </c>
      <c r="B40" s="56"/>
      <c r="C40" s="56"/>
      <c r="D40" s="56"/>
      <c r="E40" s="74"/>
      <c r="G40" s="214"/>
      <c r="H40" s="215"/>
      <c r="I40" s="215"/>
      <c r="J40" s="215"/>
      <c r="K40" s="216"/>
      <c r="M40" s="103"/>
      <c r="N40" s="57"/>
      <c r="O40" s="57"/>
      <c r="P40" s="116"/>
      <c r="Q40" s="111"/>
      <c r="S40" s="75"/>
      <c r="T40" s="56"/>
      <c r="U40" s="56"/>
      <c r="V40" s="56"/>
      <c r="W40" s="74"/>
    </row>
    <row r="41" spans="1:23">
      <c r="A41" s="76" t="str">
        <f>IF(AND(D3&gt;=6,A37="Circle of the Land"),"Land's Strike",IF(AND(D3&gt;=10,A37="Circle of the Moon"),"Elemental Wild Shape",""))</f>
        <v/>
      </c>
      <c r="B41" s="25"/>
      <c r="C41" s="25"/>
      <c r="D41" s="25"/>
      <c r="E41" s="77"/>
      <c r="G41" s="211"/>
      <c r="H41" s="212"/>
      <c r="I41" s="212"/>
      <c r="J41" s="212"/>
      <c r="K41" s="213"/>
      <c r="M41" s="104"/>
      <c r="N41" s="55"/>
      <c r="O41" s="55"/>
      <c r="P41" s="117"/>
      <c r="Q41" s="110"/>
      <c r="S41" s="75"/>
      <c r="T41" s="56"/>
      <c r="U41" s="56"/>
      <c r="V41" s="56"/>
      <c r="W41" s="74"/>
    </row>
    <row r="42" spans="1:23">
      <c r="A42" s="133" t="str">
        <f>IF(AND(D3&gt;=10,A37="Circle of the Land"),"Nature's Ward",IF(AND(D3&gt;=14,A37="Circle of the Moon"),"Thousand Forms",""))</f>
        <v/>
      </c>
      <c r="B42" s="134"/>
      <c r="C42" s="134"/>
      <c r="D42" s="134"/>
      <c r="E42" s="135"/>
      <c r="G42" s="217"/>
      <c r="H42" s="218"/>
      <c r="I42" s="218"/>
      <c r="J42" s="218"/>
      <c r="K42" s="219"/>
      <c r="M42" s="105"/>
      <c r="N42" s="58"/>
      <c r="O42" s="58"/>
      <c r="P42" s="118"/>
      <c r="Q42" s="112"/>
      <c r="S42" s="27"/>
      <c r="T42" s="28"/>
      <c r="U42" s="28"/>
      <c r="V42" s="28"/>
      <c r="W42" s="29"/>
    </row>
    <row r="44" spans="1:23">
      <c r="A44" s="78"/>
      <c r="B44" s="78"/>
      <c r="C44" s="78"/>
      <c r="D44" s="78"/>
      <c r="E44" s="78"/>
    </row>
  </sheetData>
  <mergeCells count="75">
    <mergeCell ref="A35:E35"/>
    <mergeCell ref="S1:W1"/>
    <mergeCell ref="S9:W9"/>
    <mergeCell ref="S10:W10"/>
    <mergeCell ref="S11:W17"/>
    <mergeCell ref="G20:K20"/>
    <mergeCell ref="G21:H21"/>
    <mergeCell ref="G22:H22"/>
    <mergeCell ref="G27:K27"/>
    <mergeCell ref="G28:K28"/>
    <mergeCell ref="G29:K29"/>
    <mergeCell ref="G30:K30"/>
    <mergeCell ref="G31:K31"/>
    <mergeCell ref="G32:K32"/>
    <mergeCell ref="G33:K33"/>
    <mergeCell ref="B30:E30"/>
    <mergeCell ref="G39:K39"/>
    <mergeCell ref="G1:K1"/>
    <mergeCell ref="G40:K40"/>
    <mergeCell ref="G41:K41"/>
    <mergeCell ref="G42:K42"/>
    <mergeCell ref="G23:H23"/>
    <mergeCell ref="G24:H24"/>
    <mergeCell ref="G25:H25"/>
    <mergeCell ref="G26:H26"/>
    <mergeCell ref="G34:K34"/>
    <mergeCell ref="G35:K35"/>
    <mergeCell ref="G36:K36"/>
    <mergeCell ref="G37:K37"/>
    <mergeCell ref="G38:K38"/>
    <mergeCell ref="B31:E31"/>
    <mergeCell ref="S2:W2"/>
    <mergeCell ref="S4:W4"/>
    <mergeCell ref="S6:W6"/>
    <mergeCell ref="S8:W8"/>
    <mergeCell ref="S3:W3"/>
    <mergeCell ref="S5:W5"/>
    <mergeCell ref="S7:W7"/>
    <mergeCell ref="S18:W18"/>
    <mergeCell ref="B27:E27"/>
    <mergeCell ref="M1:Q1"/>
    <mergeCell ref="M4:N4"/>
    <mergeCell ref="M5:Q5"/>
    <mergeCell ref="M12:Q12"/>
    <mergeCell ref="M19:Q19"/>
    <mergeCell ref="B32:E32"/>
    <mergeCell ref="B33:E33"/>
    <mergeCell ref="B34:E34"/>
    <mergeCell ref="M20:P20"/>
    <mergeCell ref="M21:P21"/>
    <mergeCell ref="M22:P22"/>
    <mergeCell ref="M23:Q23"/>
    <mergeCell ref="C24:E24"/>
    <mergeCell ref="C25:E25"/>
    <mergeCell ref="D20:E20"/>
    <mergeCell ref="A21:E21"/>
    <mergeCell ref="A22:E22"/>
    <mergeCell ref="D23:E23"/>
    <mergeCell ref="A23:B23"/>
    <mergeCell ref="B28:E28"/>
    <mergeCell ref="B29:E29"/>
    <mergeCell ref="A1:E1"/>
    <mergeCell ref="D3:E3"/>
    <mergeCell ref="D5:E5"/>
    <mergeCell ref="D7:E7"/>
    <mergeCell ref="A26:E26"/>
    <mergeCell ref="A24:A25"/>
    <mergeCell ref="D19:E19"/>
    <mergeCell ref="D2:E2"/>
    <mergeCell ref="D4:E4"/>
    <mergeCell ref="D6:E6"/>
    <mergeCell ref="A8:E8"/>
    <mergeCell ref="A10:E10"/>
    <mergeCell ref="A9:E9"/>
    <mergeCell ref="A11:E11"/>
  </mergeCells>
  <dataValidations xWindow="300" yWindow="248" count="2">
    <dataValidation allowBlank="1" showInputMessage="1" showErrorMessage="1" promptTitle="Name" prompt="input your character's name_x000d_" sqref="A1:A2 B2:D2"/>
    <dataValidation allowBlank="1" showErrorMessage="1" promptTitle="Input Height" prompt="Input your desired height within the races height range in the &quot;Lists&quot; sheet_x000d_" sqref="C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300" yWindow="248" count="4">
        <x14:dataValidation type="list" allowBlank="1" showInputMessage="1" showErrorMessage="1" promptTitle="Select Class" prompt="Select the class archetype you would like to play as">
          <x14:formula1>
            <xm:f>Classes!$A$4:$A$15</xm:f>
          </x14:formula1>
          <xm:sqref>A3</xm:sqref>
        </x14:dataValidation>
        <x14:dataValidation type="list" allowBlank="1" showInputMessage="1" showErrorMessage="1" promptTitle="Select Race" prompt="Choose the race you would like to play as_x000d_">
          <x14:formula1>
            <xm:f>Races!$A$3:$A$20</xm:f>
          </x14:formula1>
          <xm:sqref>B3</xm:sqref>
        </x14:dataValidation>
        <x14:dataValidation type="list" allowBlank="1" showInputMessage="1" showErrorMessage="1" promptTitle="Select Alignment" prompt="Your alignment is your moral compass throughout the game_x000d_">
          <x14:formula1>
            <xm:f>Lists!$A$2:$A$7</xm:f>
          </x14:formula1>
          <xm:sqref>C3</xm:sqref>
        </x14:dataValidation>
        <x14:dataValidation type="list" allowBlank="1" showInputMessage="1" showErrorMessage="1" promptTitle="Select Level" prompt="Your level is how powerful you are">
          <x14:formula1>
            <xm:f>Lists!B2:B21</xm:f>
          </x14:formula1>
          <xm:sqref>D3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H147"/>
  <sheetViews>
    <sheetView workbookViewId="0">
      <selection activeCell="B7" sqref="B7:G7"/>
    </sheetView>
  </sheetViews>
  <sheetFormatPr baseColWidth="10" defaultRowHeight="15" x14ac:dyDescent="0"/>
  <cols>
    <col min="1" max="1" width="2.83203125" style="80" customWidth="1"/>
    <col min="2" max="2" width="19" style="82" customWidth="1"/>
    <col min="3" max="16384" width="10.83203125" style="80"/>
  </cols>
  <sheetData>
    <row r="1" spans="1:8" ht="36">
      <c r="A1" s="84"/>
      <c r="B1" s="240" t="s">
        <v>32</v>
      </c>
      <c r="C1" s="241"/>
      <c r="D1" s="241"/>
      <c r="E1" s="241"/>
      <c r="F1" s="241"/>
      <c r="G1" s="242"/>
      <c r="H1" s="79"/>
    </row>
    <row r="2" spans="1:8" ht="14" customHeight="1">
      <c r="A2" s="84"/>
      <c r="B2" s="85"/>
      <c r="C2" s="85"/>
      <c r="D2" s="85"/>
      <c r="E2" s="85"/>
      <c r="F2" s="85"/>
      <c r="G2" s="85"/>
      <c r="H2" s="81"/>
    </row>
    <row r="3" spans="1:8" ht="14" customHeight="1">
      <c r="A3" s="84"/>
      <c r="B3" s="258" t="str">
        <f>HYPERLINK("[DND.xlsx]'List of Races'!B13", "Dwarf")</f>
        <v>Dwarf</v>
      </c>
      <c r="C3" s="259"/>
      <c r="D3" s="259"/>
      <c r="E3" s="259"/>
      <c r="F3" s="259"/>
      <c r="G3" s="259"/>
      <c r="H3" s="81"/>
    </row>
    <row r="4" spans="1:8" ht="14" customHeight="1">
      <c r="A4" s="84"/>
      <c r="B4" s="256" t="str">
        <f>HYPERLINK("[DND.xlsx]'List of Races'!B32", "Elf")</f>
        <v>Elf</v>
      </c>
      <c r="C4" s="257"/>
      <c r="D4" s="257"/>
      <c r="E4" s="257"/>
      <c r="F4" s="257"/>
      <c r="G4" s="257"/>
      <c r="H4" s="79"/>
    </row>
    <row r="5" spans="1:8" ht="14" customHeight="1">
      <c r="A5" s="84"/>
      <c r="B5" s="258" t="str">
        <f>HYPERLINK("[DND.xlsx]'List of Races'!B60", "Halfling")</f>
        <v>Halfling</v>
      </c>
      <c r="C5" s="258"/>
      <c r="D5" s="258"/>
      <c r="E5" s="258"/>
      <c r="F5" s="258"/>
      <c r="G5" s="258"/>
      <c r="H5" s="79"/>
    </row>
    <row r="6" spans="1:8" ht="14" customHeight="1">
      <c r="A6" s="84"/>
      <c r="B6" s="256" t="str">
        <f>HYPERLINK("[DND.xlsx]'List of Races'!B77", "Human")</f>
        <v>Human</v>
      </c>
      <c r="C6" s="257"/>
      <c r="D6" s="257"/>
      <c r="E6" s="257"/>
      <c r="F6" s="257"/>
      <c r="G6" s="257"/>
      <c r="H6" s="79"/>
    </row>
    <row r="7" spans="1:8" ht="14" customHeight="1">
      <c r="A7" s="84"/>
      <c r="B7" s="256" t="str">
        <f>HYPERLINK("[DND.xlsx]'List of Races'!B85", "Dragonborn")</f>
        <v>Dragonborn</v>
      </c>
      <c r="C7" s="257"/>
      <c r="D7" s="257"/>
      <c r="E7" s="257"/>
      <c r="F7" s="257"/>
      <c r="G7" s="257"/>
      <c r="H7" s="79"/>
    </row>
    <row r="8" spans="1:8" ht="14" customHeight="1">
      <c r="A8" s="84"/>
      <c r="B8" s="256" t="str">
        <f>HYPERLINK("[DND.xlsx]'List of Races'!B96", "Gnome")</f>
        <v>Gnome</v>
      </c>
      <c r="C8" s="257"/>
      <c r="D8" s="257"/>
      <c r="E8" s="257"/>
      <c r="F8" s="257"/>
      <c r="G8" s="257"/>
      <c r="H8" s="79"/>
    </row>
    <row r="9" spans="1:8" ht="14" customHeight="1">
      <c r="A9" s="84"/>
      <c r="B9" s="256" t="str">
        <f>HYPERLINK("[DND.xlsx]'List of Races'!B114", "Half Elf")</f>
        <v>Half Elf</v>
      </c>
      <c r="C9" s="257"/>
      <c r="D9" s="257"/>
      <c r="E9" s="257"/>
      <c r="F9" s="257"/>
      <c r="G9" s="257"/>
      <c r="H9" s="79"/>
    </row>
    <row r="10" spans="1:8">
      <c r="A10" s="84"/>
      <c r="B10" s="256" t="str">
        <f>HYPERLINK("[DND.xlsx]'List of Races'!B125", "Half Orc")</f>
        <v>Half Orc</v>
      </c>
      <c r="C10" s="257"/>
      <c r="D10" s="257"/>
      <c r="E10" s="257"/>
      <c r="F10" s="257"/>
      <c r="G10" s="257"/>
      <c r="H10" s="79"/>
    </row>
    <row r="11" spans="1:8">
      <c r="A11" s="84"/>
      <c r="B11" s="256" t="str">
        <f>HYPERLINK("[DND.xlsx]'List of Races'!B137", "Tiefling")</f>
        <v>Tiefling</v>
      </c>
      <c r="C11" s="256"/>
      <c r="D11" s="256"/>
      <c r="E11" s="256"/>
      <c r="F11" s="256"/>
      <c r="G11" s="256"/>
      <c r="H11" s="79"/>
    </row>
    <row r="12" spans="1:8">
      <c r="A12" s="84"/>
      <c r="B12" s="86"/>
      <c r="C12" s="86"/>
      <c r="D12" s="86"/>
      <c r="E12" s="86"/>
      <c r="F12" s="86"/>
      <c r="G12" s="86"/>
      <c r="H12" s="79"/>
    </row>
    <row r="13" spans="1:8" ht="18">
      <c r="A13" s="84"/>
      <c r="B13" s="243" t="s">
        <v>33</v>
      </c>
      <c r="C13" s="244"/>
      <c r="D13" s="244"/>
      <c r="E13" s="244"/>
      <c r="F13" s="244"/>
      <c r="G13" s="245"/>
      <c r="H13" s="79"/>
    </row>
    <row r="14" spans="1:8">
      <c r="A14" s="84"/>
      <c r="B14" s="87" t="s">
        <v>51</v>
      </c>
      <c r="C14" s="88" t="s">
        <v>69</v>
      </c>
      <c r="D14" s="88"/>
      <c r="E14" s="88"/>
      <c r="F14" s="88"/>
      <c r="G14" s="89"/>
      <c r="H14" s="79"/>
    </row>
    <row r="15" spans="1:8">
      <c r="A15" s="84"/>
      <c r="B15" s="87" t="s">
        <v>52</v>
      </c>
      <c r="C15" s="88" t="s">
        <v>231</v>
      </c>
      <c r="D15" s="88"/>
      <c r="E15" s="88"/>
      <c r="F15" s="88"/>
      <c r="G15" s="89"/>
      <c r="H15" s="79"/>
    </row>
    <row r="16" spans="1:8">
      <c r="A16" s="84"/>
      <c r="B16" s="87" t="s">
        <v>53</v>
      </c>
      <c r="C16" s="88" t="s">
        <v>232</v>
      </c>
      <c r="D16" s="88"/>
      <c r="E16" s="88"/>
      <c r="F16" s="88"/>
      <c r="G16" s="89"/>
      <c r="H16" s="79"/>
    </row>
    <row r="17" spans="1:8">
      <c r="A17" s="84"/>
      <c r="B17" s="87" t="s">
        <v>56</v>
      </c>
      <c r="C17" s="90">
        <v>25</v>
      </c>
      <c r="D17" s="88"/>
      <c r="E17" s="88"/>
      <c r="F17" s="88"/>
      <c r="G17" s="89"/>
      <c r="H17" s="79"/>
    </row>
    <row r="18" spans="1:8">
      <c r="A18" s="84"/>
      <c r="B18" s="87" t="s">
        <v>57</v>
      </c>
      <c r="C18" s="90" t="s">
        <v>233</v>
      </c>
      <c r="D18" s="88"/>
      <c r="E18" s="88"/>
      <c r="F18" s="88"/>
      <c r="G18" s="89"/>
      <c r="H18" s="79"/>
    </row>
    <row r="19" spans="1:8">
      <c r="A19" s="84"/>
      <c r="B19" s="87"/>
      <c r="C19" s="88"/>
      <c r="D19" s="88"/>
      <c r="E19" s="88"/>
      <c r="F19" s="88"/>
      <c r="G19" s="89"/>
      <c r="H19" s="79"/>
    </row>
    <row r="20" spans="1:8">
      <c r="A20" s="84"/>
      <c r="B20" s="87" t="s">
        <v>64</v>
      </c>
      <c r="C20" s="88" t="s">
        <v>339</v>
      </c>
      <c r="D20" s="88"/>
      <c r="E20" s="88"/>
      <c r="F20" s="88"/>
      <c r="G20" s="89"/>
      <c r="H20" s="79"/>
    </row>
    <row r="21" spans="1:8">
      <c r="A21" s="84"/>
      <c r="B21" s="87" t="s">
        <v>59</v>
      </c>
      <c r="C21" s="88" t="s">
        <v>234</v>
      </c>
      <c r="D21" s="88"/>
      <c r="E21" s="88"/>
      <c r="F21" s="88"/>
      <c r="G21" s="89"/>
      <c r="H21" s="79"/>
    </row>
    <row r="22" spans="1:8">
      <c r="A22" s="84"/>
      <c r="B22" s="87" t="s">
        <v>338</v>
      </c>
      <c r="C22" s="88" t="s">
        <v>235</v>
      </c>
      <c r="D22" s="88"/>
      <c r="E22" s="88"/>
      <c r="F22" s="88"/>
      <c r="G22" s="89"/>
      <c r="H22" s="79"/>
    </row>
    <row r="23" spans="1:8">
      <c r="A23" s="84"/>
      <c r="B23" s="87" t="s">
        <v>340</v>
      </c>
      <c r="C23" s="88" t="s">
        <v>236</v>
      </c>
      <c r="D23" s="88"/>
      <c r="E23" s="88"/>
      <c r="F23" s="88"/>
      <c r="G23" s="89"/>
      <c r="H23" s="79"/>
    </row>
    <row r="24" spans="1:8">
      <c r="A24" s="84"/>
      <c r="B24" s="87" t="s">
        <v>237</v>
      </c>
      <c r="C24" s="88" t="s">
        <v>238</v>
      </c>
      <c r="D24" s="88"/>
      <c r="E24" s="88"/>
      <c r="F24" s="88"/>
      <c r="G24" s="89"/>
      <c r="H24" s="79"/>
    </row>
    <row r="25" spans="1:8">
      <c r="A25" s="84"/>
      <c r="B25" s="87" t="s">
        <v>67</v>
      </c>
      <c r="C25" s="88" t="s">
        <v>239</v>
      </c>
      <c r="D25" s="88"/>
      <c r="E25" s="88"/>
      <c r="F25" s="88"/>
      <c r="G25" s="89"/>
      <c r="H25" s="79"/>
    </row>
    <row r="26" spans="1:8" ht="18">
      <c r="A26" s="84"/>
      <c r="B26" s="249" t="s">
        <v>34</v>
      </c>
      <c r="C26" s="250"/>
      <c r="D26" s="250"/>
      <c r="E26" s="250"/>
      <c r="F26" s="250"/>
      <c r="G26" s="251"/>
      <c r="H26" s="79"/>
    </row>
    <row r="27" spans="1:8">
      <c r="A27" s="84"/>
      <c r="B27" s="87" t="s">
        <v>64</v>
      </c>
      <c r="C27" s="88" t="s">
        <v>343</v>
      </c>
      <c r="D27" s="88"/>
      <c r="E27" s="88"/>
      <c r="F27" s="88"/>
      <c r="G27" s="89"/>
      <c r="H27" s="79"/>
    </row>
    <row r="28" spans="1:8">
      <c r="A28" s="84"/>
      <c r="B28" s="87" t="s">
        <v>341</v>
      </c>
      <c r="C28" s="88" t="s">
        <v>241</v>
      </c>
      <c r="D28" s="84"/>
      <c r="E28" s="88"/>
      <c r="F28" s="88"/>
      <c r="G28" s="89"/>
      <c r="H28" s="79"/>
    </row>
    <row r="29" spans="1:8" ht="18">
      <c r="A29" s="84"/>
      <c r="B29" s="249" t="s">
        <v>84</v>
      </c>
      <c r="C29" s="250"/>
      <c r="D29" s="250"/>
      <c r="E29" s="250"/>
      <c r="F29" s="250"/>
      <c r="G29" s="251"/>
      <c r="H29" s="79"/>
    </row>
    <row r="30" spans="1:8">
      <c r="A30" s="84"/>
      <c r="B30" s="87" t="s">
        <v>64</v>
      </c>
      <c r="C30" s="88" t="s">
        <v>344</v>
      </c>
      <c r="D30" s="88"/>
      <c r="E30" s="88"/>
      <c r="F30" s="88"/>
      <c r="G30" s="89"/>
      <c r="H30" s="79"/>
    </row>
    <row r="31" spans="1:8" ht="16" thickBot="1">
      <c r="A31" s="84"/>
      <c r="B31" s="91" t="s">
        <v>342</v>
      </c>
      <c r="C31" s="92" t="s">
        <v>242</v>
      </c>
      <c r="D31" s="93"/>
      <c r="E31" s="92"/>
      <c r="F31" s="92"/>
      <c r="G31" s="94"/>
      <c r="H31" s="79"/>
    </row>
    <row r="32" spans="1:8" ht="19" thickTop="1">
      <c r="A32" s="84"/>
      <c r="B32" s="243" t="s">
        <v>35</v>
      </c>
      <c r="C32" s="244"/>
      <c r="D32" s="244"/>
      <c r="E32" s="244"/>
      <c r="F32" s="244"/>
      <c r="G32" s="245"/>
      <c r="H32" s="79"/>
    </row>
    <row r="33" spans="1:8">
      <c r="A33" s="84"/>
      <c r="B33" s="87" t="s">
        <v>51</v>
      </c>
      <c r="C33" s="88" t="s">
        <v>243</v>
      </c>
      <c r="D33" s="88"/>
      <c r="E33" s="88"/>
      <c r="F33" s="88"/>
      <c r="G33" s="89"/>
      <c r="H33" s="79"/>
    </row>
    <row r="34" spans="1:8">
      <c r="A34" s="84"/>
      <c r="B34" s="87" t="s">
        <v>52</v>
      </c>
      <c r="C34" s="88" t="s">
        <v>244</v>
      </c>
      <c r="D34" s="88"/>
      <c r="E34" s="88"/>
      <c r="F34" s="88"/>
      <c r="G34" s="89"/>
      <c r="H34" s="79"/>
    </row>
    <row r="35" spans="1:8">
      <c r="A35" s="84"/>
      <c r="B35" s="87" t="s">
        <v>53</v>
      </c>
      <c r="C35" s="88" t="s">
        <v>245</v>
      </c>
      <c r="D35" s="88"/>
      <c r="E35" s="88"/>
      <c r="F35" s="88"/>
      <c r="G35" s="89"/>
      <c r="H35" s="79"/>
    </row>
    <row r="36" spans="1:8">
      <c r="A36" s="84"/>
      <c r="B36" s="87" t="s">
        <v>56</v>
      </c>
      <c r="C36" s="90">
        <v>30</v>
      </c>
      <c r="D36" s="88"/>
      <c r="E36" s="88"/>
      <c r="F36" s="88"/>
      <c r="G36" s="89"/>
      <c r="H36" s="79"/>
    </row>
    <row r="37" spans="1:8">
      <c r="A37" s="84"/>
      <c r="B37" s="87" t="s">
        <v>57</v>
      </c>
      <c r="C37" s="88" t="s">
        <v>246</v>
      </c>
      <c r="D37" s="88"/>
      <c r="E37" s="88"/>
      <c r="F37" s="88"/>
      <c r="G37" s="89"/>
      <c r="H37" s="79"/>
    </row>
    <row r="38" spans="1:8">
      <c r="A38" s="84"/>
      <c r="B38" s="87"/>
      <c r="C38" s="88"/>
      <c r="D38" s="88"/>
      <c r="E38" s="88"/>
      <c r="F38" s="88"/>
      <c r="G38" s="89"/>
      <c r="H38" s="79"/>
    </row>
    <row r="39" spans="1:8">
      <c r="A39" s="84"/>
      <c r="B39" s="87" t="s">
        <v>64</v>
      </c>
      <c r="C39" s="88" t="s">
        <v>247</v>
      </c>
      <c r="D39" s="88"/>
      <c r="E39" s="88"/>
      <c r="F39" s="88"/>
      <c r="G39" s="89"/>
      <c r="H39" s="79"/>
    </row>
    <row r="40" spans="1:8">
      <c r="A40" s="84"/>
      <c r="B40" s="87" t="s">
        <v>59</v>
      </c>
      <c r="C40" s="88" t="s">
        <v>234</v>
      </c>
      <c r="D40" s="88"/>
      <c r="E40" s="88"/>
      <c r="F40" s="88"/>
      <c r="G40" s="89"/>
      <c r="H40" s="79"/>
    </row>
    <row r="41" spans="1:8">
      <c r="A41" s="84"/>
      <c r="B41" s="87" t="s">
        <v>248</v>
      </c>
      <c r="C41" s="88" t="s">
        <v>249</v>
      </c>
      <c r="D41" s="88"/>
      <c r="E41" s="88"/>
      <c r="F41" s="88"/>
      <c r="G41" s="89"/>
      <c r="H41" s="79"/>
    </row>
    <row r="42" spans="1:8">
      <c r="A42" s="84"/>
      <c r="B42" s="87" t="s">
        <v>250</v>
      </c>
      <c r="C42" s="88" t="s">
        <v>251</v>
      </c>
      <c r="D42" s="88"/>
      <c r="E42" s="88"/>
      <c r="F42" s="88"/>
      <c r="G42" s="89"/>
      <c r="H42" s="79"/>
    </row>
    <row r="43" spans="1:8">
      <c r="A43" s="84"/>
      <c r="B43" s="87" t="s">
        <v>252</v>
      </c>
      <c r="C43" s="88" t="s">
        <v>253</v>
      </c>
      <c r="D43" s="88"/>
      <c r="E43" s="88"/>
      <c r="F43" s="88"/>
      <c r="G43" s="89"/>
      <c r="H43" s="79"/>
    </row>
    <row r="44" spans="1:8" ht="18">
      <c r="A44" s="84"/>
      <c r="B44" s="249" t="s">
        <v>36</v>
      </c>
      <c r="C44" s="250"/>
      <c r="D44" s="250"/>
      <c r="E44" s="250"/>
      <c r="F44" s="250"/>
      <c r="G44" s="251"/>
      <c r="H44" s="79"/>
    </row>
    <row r="45" spans="1:8">
      <c r="A45" s="84"/>
      <c r="B45" s="87" t="s">
        <v>64</v>
      </c>
      <c r="C45" s="88" t="s">
        <v>254</v>
      </c>
      <c r="D45" s="88"/>
      <c r="E45" s="88"/>
      <c r="F45" s="88"/>
      <c r="G45" s="89"/>
      <c r="H45" s="79"/>
    </row>
    <row r="46" spans="1:8">
      <c r="A46" s="84"/>
      <c r="B46" s="87" t="s">
        <v>255</v>
      </c>
      <c r="C46" s="88" t="s">
        <v>256</v>
      </c>
      <c r="D46" s="84"/>
      <c r="E46" s="88"/>
      <c r="F46" s="88"/>
      <c r="G46" s="89"/>
      <c r="H46" s="79"/>
    </row>
    <row r="47" spans="1:8">
      <c r="A47" s="84"/>
      <c r="B47" s="87" t="s">
        <v>109</v>
      </c>
      <c r="C47" s="88" t="s">
        <v>345</v>
      </c>
      <c r="D47" s="84"/>
      <c r="E47" s="88"/>
      <c r="F47" s="88"/>
      <c r="G47" s="89"/>
      <c r="H47" s="79"/>
    </row>
    <row r="48" spans="1:8">
      <c r="A48" s="84"/>
      <c r="B48" s="87" t="s">
        <v>257</v>
      </c>
      <c r="C48" s="88" t="s">
        <v>258</v>
      </c>
      <c r="D48" s="84"/>
      <c r="E48" s="88"/>
      <c r="F48" s="88"/>
      <c r="G48" s="89"/>
      <c r="H48" s="79"/>
    </row>
    <row r="49" spans="1:8" ht="18">
      <c r="A49" s="84"/>
      <c r="B49" s="249" t="s">
        <v>37</v>
      </c>
      <c r="C49" s="250"/>
      <c r="D49" s="250"/>
      <c r="E49" s="250"/>
      <c r="F49" s="250"/>
      <c r="G49" s="251"/>
      <c r="H49" s="79"/>
    </row>
    <row r="50" spans="1:8" ht="15" customHeight="1">
      <c r="A50" s="84"/>
      <c r="B50" s="87" t="s">
        <v>64</v>
      </c>
      <c r="C50" s="88" t="s">
        <v>240</v>
      </c>
      <c r="D50" s="88"/>
      <c r="E50" s="88"/>
      <c r="F50" s="88"/>
      <c r="G50" s="89"/>
      <c r="H50" s="79"/>
    </row>
    <row r="51" spans="1:8">
      <c r="A51" s="84"/>
      <c r="B51" s="87" t="s">
        <v>255</v>
      </c>
      <c r="C51" s="88" t="s">
        <v>256</v>
      </c>
      <c r="D51" s="84"/>
      <c r="E51" s="88"/>
      <c r="F51" s="88"/>
      <c r="G51" s="89"/>
      <c r="H51" s="79"/>
    </row>
    <row r="52" spans="1:8">
      <c r="A52" s="84"/>
      <c r="B52" s="87" t="s">
        <v>259</v>
      </c>
      <c r="C52" s="88" t="s">
        <v>260</v>
      </c>
      <c r="D52" s="84"/>
      <c r="E52" s="88"/>
      <c r="F52" s="88"/>
      <c r="G52" s="89"/>
      <c r="H52" s="79"/>
    </row>
    <row r="53" spans="1:8">
      <c r="A53" s="84"/>
      <c r="B53" s="87" t="s">
        <v>261</v>
      </c>
      <c r="C53" s="88" t="s">
        <v>262</v>
      </c>
      <c r="D53" s="84"/>
      <c r="E53" s="88"/>
      <c r="F53" s="88"/>
      <c r="G53" s="89"/>
      <c r="H53" s="79"/>
    </row>
    <row r="54" spans="1:8" ht="18">
      <c r="A54" s="84"/>
      <c r="B54" s="249" t="s">
        <v>38</v>
      </c>
      <c r="C54" s="250"/>
      <c r="D54" s="250"/>
      <c r="E54" s="250"/>
      <c r="F54" s="250"/>
      <c r="G54" s="251"/>
      <c r="H54" s="79"/>
    </row>
    <row r="55" spans="1:8">
      <c r="A55" s="84"/>
      <c r="B55" s="87" t="s">
        <v>64</v>
      </c>
      <c r="C55" s="88" t="s">
        <v>263</v>
      </c>
      <c r="D55" s="88"/>
      <c r="E55" s="88"/>
      <c r="F55" s="88"/>
      <c r="G55" s="89"/>
      <c r="H55" s="79"/>
    </row>
    <row r="56" spans="1:8">
      <c r="A56" s="84"/>
      <c r="B56" s="87" t="s">
        <v>59</v>
      </c>
      <c r="C56" s="88" t="s">
        <v>264</v>
      </c>
      <c r="D56" s="88"/>
      <c r="E56" s="88"/>
      <c r="F56" s="88"/>
      <c r="G56" s="89"/>
      <c r="H56" s="79"/>
    </row>
    <row r="57" spans="1:8">
      <c r="A57" s="84"/>
      <c r="B57" s="87" t="s">
        <v>265</v>
      </c>
      <c r="C57" s="88" t="s">
        <v>266</v>
      </c>
      <c r="D57" s="84"/>
      <c r="E57" s="88"/>
      <c r="F57" s="88"/>
      <c r="G57" s="89"/>
      <c r="H57" s="79"/>
    </row>
    <row r="58" spans="1:8" ht="27" customHeight="1">
      <c r="A58" s="84"/>
      <c r="B58" s="87" t="s">
        <v>267</v>
      </c>
      <c r="C58" s="252" t="s">
        <v>346</v>
      </c>
      <c r="D58" s="252"/>
      <c r="E58" s="252"/>
      <c r="F58" s="252"/>
      <c r="G58" s="253"/>
      <c r="H58" s="79"/>
    </row>
    <row r="59" spans="1:8" ht="16" thickBot="1">
      <c r="A59" s="84"/>
      <c r="B59" s="91" t="s">
        <v>268</v>
      </c>
      <c r="C59" s="93" t="s">
        <v>269</v>
      </c>
      <c r="D59" s="92" t="s">
        <v>269</v>
      </c>
      <c r="E59" s="92"/>
      <c r="F59" s="92"/>
      <c r="G59" s="94"/>
      <c r="H59" s="79"/>
    </row>
    <row r="60" spans="1:8" ht="19" thickTop="1">
      <c r="A60" s="84"/>
      <c r="B60" s="246" t="s">
        <v>39</v>
      </c>
      <c r="C60" s="247"/>
      <c r="D60" s="247"/>
      <c r="E60" s="247"/>
      <c r="F60" s="247"/>
      <c r="G60" s="248"/>
      <c r="H60" s="79"/>
    </row>
    <row r="61" spans="1:8">
      <c r="A61" s="84"/>
      <c r="B61" s="87" t="s">
        <v>51</v>
      </c>
      <c r="C61" s="88" t="s">
        <v>270</v>
      </c>
      <c r="D61" s="88"/>
      <c r="E61" s="88"/>
      <c r="F61" s="88"/>
      <c r="G61" s="89"/>
      <c r="H61" s="79"/>
    </row>
    <row r="62" spans="1:8">
      <c r="A62" s="84"/>
      <c r="B62" s="87" t="s">
        <v>52</v>
      </c>
      <c r="C62" s="88" t="s">
        <v>231</v>
      </c>
      <c r="D62" s="88"/>
      <c r="E62" s="88"/>
      <c r="F62" s="88"/>
      <c r="G62" s="89"/>
      <c r="H62" s="79"/>
    </row>
    <row r="63" spans="1:8">
      <c r="A63" s="84"/>
      <c r="B63" s="87" t="s">
        <v>53</v>
      </c>
      <c r="C63" s="88" t="s">
        <v>271</v>
      </c>
      <c r="D63" s="88"/>
      <c r="E63" s="88"/>
      <c r="F63" s="88"/>
      <c r="G63" s="89"/>
      <c r="H63" s="79"/>
    </row>
    <row r="64" spans="1:8">
      <c r="A64" s="84"/>
      <c r="B64" s="87" t="s">
        <v>56</v>
      </c>
      <c r="C64" s="90">
        <v>25</v>
      </c>
      <c r="D64" s="88"/>
      <c r="E64" s="88"/>
      <c r="F64" s="88"/>
      <c r="G64" s="89"/>
      <c r="H64" s="79"/>
    </row>
    <row r="65" spans="1:8">
      <c r="A65" s="84"/>
      <c r="B65" s="87" t="s">
        <v>57</v>
      </c>
      <c r="C65" s="88" t="s">
        <v>272</v>
      </c>
      <c r="D65" s="88"/>
      <c r="E65" s="88"/>
      <c r="F65" s="88"/>
      <c r="G65" s="89"/>
      <c r="H65" s="79"/>
    </row>
    <row r="66" spans="1:8">
      <c r="A66" s="84"/>
      <c r="B66" s="87"/>
      <c r="C66" s="88"/>
      <c r="D66" s="88"/>
      <c r="E66" s="88"/>
      <c r="F66" s="88"/>
      <c r="G66" s="89"/>
      <c r="H66" s="79"/>
    </row>
    <row r="67" spans="1:8">
      <c r="A67" s="84"/>
      <c r="B67" s="87" t="s">
        <v>64</v>
      </c>
      <c r="C67" s="88" t="s">
        <v>247</v>
      </c>
      <c r="D67" s="88"/>
      <c r="E67" s="88"/>
      <c r="F67" s="88"/>
      <c r="G67" s="89"/>
      <c r="H67" s="79"/>
    </row>
    <row r="68" spans="1:8">
      <c r="A68" s="84"/>
      <c r="B68" s="87" t="s">
        <v>273</v>
      </c>
      <c r="C68" s="88" t="s">
        <v>274</v>
      </c>
      <c r="D68" s="88"/>
      <c r="E68" s="88"/>
      <c r="F68" s="88"/>
      <c r="G68" s="89"/>
      <c r="H68" s="79"/>
    </row>
    <row r="69" spans="1:8">
      <c r="A69" s="84"/>
      <c r="B69" s="87" t="s">
        <v>275</v>
      </c>
      <c r="C69" s="88" t="s">
        <v>276</v>
      </c>
      <c r="D69" s="88"/>
      <c r="E69" s="88"/>
      <c r="F69" s="88"/>
      <c r="G69" s="89"/>
      <c r="H69" s="79"/>
    </row>
    <row r="70" spans="1:8">
      <c r="A70" s="84"/>
      <c r="B70" s="87" t="s">
        <v>277</v>
      </c>
      <c r="C70" s="88" t="s">
        <v>278</v>
      </c>
      <c r="D70" s="88"/>
      <c r="E70" s="88"/>
      <c r="F70" s="88"/>
      <c r="G70" s="89"/>
      <c r="H70" s="79"/>
    </row>
    <row r="71" spans="1:8" ht="18">
      <c r="A71" s="84"/>
      <c r="B71" s="249" t="s">
        <v>40</v>
      </c>
      <c r="C71" s="250"/>
      <c r="D71" s="250"/>
      <c r="E71" s="250"/>
      <c r="F71" s="250"/>
      <c r="G71" s="251"/>
      <c r="H71" s="79"/>
    </row>
    <row r="72" spans="1:8">
      <c r="A72" s="84"/>
      <c r="B72" s="87" t="s">
        <v>64</v>
      </c>
      <c r="C72" s="88" t="s">
        <v>263</v>
      </c>
      <c r="D72" s="88"/>
      <c r="E72" s="88"/>
      <c r="F72" s="88"/>
      <c r="G72" s="89"/>
      <c r="H72" s="79"/>
    </row>
    <row r="73" spans="1:8">
      <c r="A73" s="84"/>
      <c r="B73" s="87" t="s">
        <v>122</v>
      </c>
      <c r="C73" s="88" t="s">
        <v>279</v>
      </c>
      <c r="D73" s="84"/>
      <c r="E73" s="88"/>
      <c r="F73" s="88"/>
      <c r="G73" s="89"/>
      <c r="H73" s="79"/>
    </row>
    <row r="74" spans="1:8" ht="18">
      <c r="A74" s="84"/>
      <c r="B74" s="249" t="s">
        <v>41</v>
      </c>
      <c r="C74" s="250"/>
      <c r="D74" s="250"/>
      <c r="E74" s="250"/>
      <c r="F74" s="250"/>
      <c r="G74" s="251"/>
      <c r="H74" s="79"/>
    </row>
    <row r="75" spans="1:8">
      <c r="A75" s="84"/>
      <c r="B75" s="87" t="s">
        <v>64</v>
      </c>
      <c r="C75" s="88" t="s">
        <v>280</v>
      </c>
      <c r="D75" s="88"/>
      <c r="E75" s="88"/>
      <c r="F75" s="88"/>
      <c r="G75" s="89"/>
      <c r="H75" s="79"/>
    </row>
    <row r="76" spans="1:8" ht="16" thickBot="1">
      <c r="A76" s="84"/>
      <c r="B76" s="95" t="s">
        <v>281</v>
      </c>
      <c r="C76" s="96" t="s">
        <v>282</v>
      </c>
      <c r="D76" s="97"/>
      <c r="E76" s="96"/>
      <c r="F76" s="96"/>
      <c r="G76" s="98"/>
      <c r="H76" s="79"/>
    </row>
    <row r="77" spans="1:8" ht="19" thickTop="1">
      <c r="A77" s="84"/>
      <c r="B77" s="246" t="s">
        <v>42</v>
      </c>
      <c r="C77" s="247"/>
      <c r="D77" s="247"/>
      <c r="E77" s="247"/>
      <c r="F77" s="247"/>
      <c r="G77" s="248"/>
      <c r="H77" s="79"/>
    </row>
    <row r="78" spans="1:8">
      <c r="A78" s="84"/>
      <c r="B78" s="87" t="s">
        <v>51</v>
      </c>
      <c r="C78" s="88" t="s">
        <v>283</v>
      </c>
      <c r="D78" s="88"/>
      <c r="E78" s="88"/>
      <c r="F78" s="88"/>
      <c r="G78" s="89"/>
      <c r="H78" s="79"/>
    </row>
    <row r="79" spans="1:8">
      <c r="A79" s="84"/>
      <c r="B79" s="87" t="s">
        <v>52</v>
      </c>
      <c r="C79" s="88" t="s">
        <v>284</v>
      </c>
      <c r="D79" s="88"/>
      <c r="E79" s="88"/>
      <c r="F79" s="88"/>
      <c r="G79" s="89"/>
      <c r="H79" s="79"/>
    </row>
    <row r="80" spans="1:8">
      <c r="A80" s="84"/>
      <c r="B80" s="87" t="s">
        <v>53</v>
      </c>
      <c r="C80" s="88" t="s">
        <v>285</v>
      </c>
      <c r="D80" s="88"/>
      <c r="E80" s="88"/>
      <c r="F80" s="88"/>
      <c r="G80" s="89"/>
      <c r="H80" s="79"/>
    </row>
    <row r="81" spans="1:8">
      <c r="A81" s="84"/>
      <c r="B81" s="87" t="s">
        <v>56</v>
      </c>
      <c r="C81" s="90">
        <v>30</v>
      </c>
      <c r="D81" s="88"/>
      <c r="E81" s="88"/>
      <c r="F81" s="88"/>
      <c r="G81" s="89"/>
      <c r="H81" s="79"/>
    </row>
    <row r="82" spans="1:8">
      <c r="A82" s="84"/>
      <c r="B82" s="87" t="s">
        <v>57</v>
      </c>
      <c r="C82" s="88" t="s">
        <v>286</v>
      </c>
      <c r="D82" s="88"/>
      <c r="E82" s="88"/>
      <c r="F82" s="88"/>
      <c r="G82" s="89"/>
      <c r="H82" s="79"/>
    </row>
    <row r="83" spans="1:8">
      <c r="A83" s="84"/>
      <c r="B83" s="87"/>
      <c r="C83" s="88"/>
      <c r="D83" s="88"/>
      <c r="E83" s="88"/>
      <c r="F83" s="88"/>
      <c r="G83" s="89"/>
      <c r="H83" s="79"/>
    </row>
    <row r="84" spans="1:8" ht="16" thickBot="1">
      <c r="A84" s="84"/>
      <c r="B84" s="91" t="s">
        <v>64</v>
      </c>
      <c r="C84" s="92" t="s">
        <v>287</v>
      </c>
      <c r="D84" s="92"/>
      <c r="E84" s="92"/>
      <c r="F84" s="92"/>
      <c r="G84" s="94"/>
      <c r="H84" s="79"/>
    </row>
    <row r="85" spans="1:8" ht="19" thickTop="1">
      <c r="A85" s="84"/>
      <c r="B85" s="246" t="s">
        <v>43</v>
      </c>
      <c r="C85" s="247"/>
      <c r="D85" s="247"/>
      <c r="E85" s="247"/>
      <c r="F85" s="247"/>
      <c r="G85" s="248"/>
      <c r="H85" s="79"/>
    </row>
    <row r="86" spans="1:8">
      <c r="A86" s="84"/>
      <c r="B86" s="87" t="s">
        <v>51</v>
      </c>
      <c r="C86" s="88" t="s">
        <v>288</v>
      </c>
      <c r="D86" s="88"/>
      <c r="E86" s="88"/>
      <c r="F86" s="88"/>
      <c r="G86" s="89"/>
      <c r="H86" s="79"/>
    </row>
    <row r="87" spans="1:8">
      <c r="A87" s="84"/>
      <c r="B87" s="87" t="s">
        <v>52</v>
      </c>
      <c r="C87" s="88" t="s">
        <v>289</v>
      </c>
      <c r="D87" s="88"/>
      <c r="E87" s="88"/>
      <c r="F87" s="88"/>
      <c r="G87" s="89"/>
      <c r="H87" s="79"/>
    </row>
    <row r="88" spans="1:8">
      <c r="A88" s="84"/>
      <c r="B88" s="87" t="s">
        <v>53</v>
      </c>
      <c r="C88" s="88" t="s">
        <v>290</v>
      </c>
      <c r="D88" s="88"/>
      <c r="E88" s="88"/>
      <c r="F88" s="88"/>
      <c r="G88" s="89"/>
      <c r="H88" s="79"/>
    </row>
    <row r="89" spans="1:8">
      <c r="A89" s="84"/>
      <c r="B89" s="87" t="s">
        <v>56</v>
      </c>
      <c r="C89" s="90">
        <v>30</v>
      </c>
      <c r="D89" s="88"/>
      <c r="E89" s="88"/>
      <c r="F89" s="88"/>
      <c r="G89" s="89"/>
      <c r="H89" s="79"/>
    </row>
    <row r="90" spans="1:8">
      <c r="A90" s="84"/>
      <c r="B90" s="87" t="s">
        <v>57</v>
      </c>
      <c r="C90" s="88" t="s">
        <v>291</v>
      </c>
      <c r="D90" s="88"/>
      <c r="E90" s="88"/>
      <c r="F90" s="88"/>
      <c r="G90" s="89"/>
      <c r="H90" s="79"/>
    </row>
    <row r="91" spans="1:8">
      <c r="A91" s="84"/>
      <c r="B91" s="87"/>
      <c r="C91" s="88"/>
      <c r="D91" s="88"/>
      <c r="E91" s="88"/>
      <c r="F91" s="88"/>
      <c r="G91" s="89"/>
      <c r="H91" s="79"/>
    </row>
    <row r="92" spans="1:8">
      <c r="A92" s="84"/>
      <c r="B92" s="87" t="s">
        <v>64</v>
      </c>
      <c r="C92" s="88" t="s">
        <v>292</v>
      </c>
      <c r="D92" s="88"/>
      <c r="E92" s="88"/>
      <c r="F92" s="88"/>
      <c r="G92" s="89"/>
      <c r="H92" s="79"/>
    </row>
    <row r="93" spans="1:8">
      <c r="A93" s="84"/>
      <c r="B93" s="87" t="s">
        <v>293</v>
      </c>
      <c r="C93" s="88" t="s">
        <v>294</v>
      </c>
      <c r="D93" s="88"/>
      <c r="E93" s="88"/>
      <c r="F93" s="88"/>
      <c r="G93" s="89"/>
      <c r="H93" s="79"/>
    </row>
    <row r="94" spans="1:8" ht="28" customHeight="1">
      <c r="A94" s="84"/>
      <c r="B94" s="87" t="s">
        <v>295</v>
      </c>
      <c r="C94" s="252" t="s">
        <v>296</v>
      </c>
      <c r="D94" s="252"/>
      <c r="E94" s="252"/>
      <c r="F94" s="252"/>
      <c r="G94" s="253"/>
      <c r="H94" s="79"/>
    </row>
    <row r="95" spans="1:8" ht="16" thickBot="1">
      <c r="A95" s="84"/>
      <c r="B95" s="91" t="s">
        <v>297</v>
      </c>
      <c r="C95" s="92" t="s">
        <v>298</v>
      </c>
      <c r="D95" s="92"/>
      <c r="E95" s="92"/>
      <c r="F95" s="92"/>
      <c r="G95" s="94"/>
      <c r="H95" s="79"/>
    </row>
    <row r="96" spans="1:8" ht="19" thickTop="1">
      <c r="A96" s="84"/>
      <c r="B96" s="246" t="s">
        <v>44</v>
      </c>
      <c r="C96" s="247"/>
      <c r="D96" s="247"/>
      <c r="E96" s="247"/>
      <c r="F96" s="247"/>
      <c r="G96" s="248"/>
      <c r="H96" s="79"/>
    </row>
    <row r="97" spans="1:8">
      <c r="A97" s="84"/>
      <c r="B97" s="87" t="s">
        <v>51</v>
      </c>
      <c r="C97" s="88" t="s">
        <v>299</v>
      </c>
      <c r="D97" s="88"/>
      <c r="E97" s="88"/>
      <c r="F97" s="88"/>
      <c r="G97" s="89"/>
      <c r="H97" s="79"/>
    </row>
    <row r="98" spans="1:8">
      <c r="A98" s="84"/>
      <c r="B98" s="87" t="s">
        <v>52</v>
      </c>
      <c r="C98" s="88" t="s">
        <v>231</v>
      </c>
      <c r="D98" s="88"/>
      <c r="E98" s="88"/>
      <c r="F98" s="88"/>
      <c r="G98" s="89"/>
      <c r="H98" s="79"/>
    </row>
    <row r="99" spans="1:8">
      <c r="A99" s="84"/>
      <c r="B99" s="87" t="s">
        <v>53</v>
      </c>
      <c r="C99" s="88" t="s">
        <v>300</v>
      </c>
      <c r="D99" s="88"/>
      <c r="E99" s="88"/>
      <c r="F99" s="88"/>
      <c r="G99" s="89"/>
      <c r="H99" s="79"/>
    </row>
    <row r="100" spans="1:8">
      <c r="A100" s="84"/>
      <c r="B100" s="87" t="s">
        <v>56</v>
      </c>
      <c r="C100" s="90">
        <v>25</v>
      </c>
      <c r="D100" s="88"/>
      <c r="E100" s="88"/>
      <c r="F100" s="88"/>
      <c r="G100" s="89"/>
      <c r="H100" s="79"/>
    </row>
    <row r="101" spans="1:8">
      <c r="A101" s="84"/>
      <c r="B101" s="87" t="s">
        <v>57</v>
      </c>
      <c r="C101" s="88" t="s">
        <v>301</v>
      </c>
      <c r="D101" s="88"/>
      <c r="E101" s="88"/>
      <c r="F101" s="88"/>
      <c r="G101" s="89"/>
      <c r="H101" s="79"/>
    </row>
    <row r="102" spans="1:8">
      <c r="A102" s="84"/>
      <c r="B102" s="87"/>
      <c r="C102" s="88"/>
      <c r="D102" s="88"/>
      <c r="E102" s="88"/>
      <c r="F102" s="88"/>
      <c r="G102" s="89"/>
      <c r="H102" s="79"/>
    </row>
    <row r="103" spans="1:8">
      <c r="A103" s="84"/>
      <c r="B103" s="87" t="s">
        <v>64</v>
      </c>
      <c r="C103" s="88" t="s">
        <v>302</v>
      </c>
      <c r="D103" s="88"/>
      <c r="E103" s="88"/>
      <c r="F103" s="88"/>
      <c r="G103" s="89"/>
      <c r="H103" s="79"/>
    </row>
    <row r="104" spans="1:8">
      <c r="A104" s="84"/>
      <c r="B104" s="87" t="s">
        <v>59</v>
      </c>
      <c r="C104" s="88" t="s">
        <v>234</v>
      </c>
      <c r="D104" s="88"/>
      <c r="E104" s="88"/>
      <c r="F104" s="88"/>
      <c r="G104" s="89"/>
      <c r="H104" s="79"/>
    </row>
    <row r="105" spans="1:8">
      <c r="A105" s="84"/>
      <c r="B105" s="87" t="s">
        <v>303</v>
      </c>
      <c r="C105" s="88" t="s">
        <v>304</v>
      </c>
      <c r="D105" s="88"/>
      <c r="E105" s="88"/>
      <c r="F105" s="88"/>
      <c r="G105" s="89"/>
      <c r="H105" s="79"/>
    </row>
    <row r="106" spans="1:8" ht="18">
      <c r="A106" s="84"/>
      <c r="B106" s="249" t="s">
        <v>45</v>
      </c>
      <c r="C106" s="250"/>
      <c r="D106" s="250"/>
      <c r="E106" s="250"/>
      <c r="F106" s="250"/>
      <c r="G106" s="251"/>
      <c r="H106" s="79"/>
    </row>
    <row r="107" spans="1:8">
      <c r="A107" s="84"/>
      <c r="B107" s="99" t="s">
        <v>64</v>
      </c>
      <c r="C107" s="88" t="s">
        <v>305</v>
      </c>
      <c r="D107" s="88"/>
      <c r="E107" s="88"/>
      <c r="F107" s="88"/>
      <c r="G107" s="89"/>
      <c r="H107" s="79"/>
    </row>
    <row r="108" spans="1:8">
      <c r="A108" s="84"/>
      <c r="B108" s="87" t="s">
        <v>306</v>
      </c>
      <c r="C108" s="88" t="s">
        <v>307</v>
      </c>
      <c r="D108" s="84"/>
      <c r="E108" s="88"/>
      <c r="F108" s="88"/>
      <c r="G108" s="89"/>
      <c r="H108" s="79"/>
    </row>
    <row r="109" spans="1:8">
      <c r="A109" s="84"/>
      <c r="B109" s="87" t="s">
        <v>308</v>
      </c>
      <c r="C109" s="88" t="s">
        <v>309</v>
      </c>
      <c r="D109" s="84"/>
      <c r="E109" s="88"/>
      <c r="F109" s="88"/>
      <c r="G109" s="89"/>
      <c r="H109" s="79"/>
    </row>
    <row r="110" spans="1:8" ht="18">
      <c r="A110" s="84"/>
      <c r="B110" s="249" t="s">
        <v>46</v>
      </c>
      <c r="C110" s="250"/>
      <c r="D110" s="250"/>
      <c r="E110" s="250"/>
      <c r="F110" s="250"/>
      <c r="G110" s="251"/>
      <c r="H110" s="79"/>
    </row>
    <row r="111" spans="1:8">
      <c r="A111" s="84"/>
      <c r="B111" s="99" t="s">
        <v>64</v>
      </c>
      <c r="C111" s="88" t="s">
        <v>280</v>
      </c>
      <c r="D111" s="88"/>
      <c r="E111" s="88"/>
      <c r="F111" s="88"/>
      <c r="G111" s="89"/>
      <c r="H111" s="79"/>
    </row>
    <row r="112" spans="1:8" ht="29" customHeight="1">
      <c r="A112" s="84"/>
      <c r="B112" s="87" t="s">
        <v>310</v>
      </c>
      <c r="C112" s="252" t="s">
        <v>311</v>
      </c>
      <c r="D112" s="252"/>
      <c r="E112" s="252"/>
      <c r="F112" s="252"/>
      <c r="G112" s="253"/>
      <c r="H112" s="79"/>
    </row>
    <row r="113" spans="1:8" ht="16" thickBot="1">
      <c r="A113" s="84"/>
      <c r="B113" s="91" t="s">
        <v>312</v>
      </c>
      <c r="C113" s="92" t="s">
        <v>313</v>
      </c>
      <c r="D113" s="93"/>
      <c r="E113" s="92"/>
      <c r="F113" s="92"/>
      <c r="G113" s="94"/>
      <c r="H113" s="79"/>
    </row>
    <row r="114" spans="1:8" ht="19" thickTop="1">
      <c r="A114" s="84"/>
      <c r="B114" s="246" t="s">
        <v>47</v>
      </c>
      <c r="C114" s="247"/>
      <c r="D114" s="247"/>
      <c r="E114" s="247"/>
      <c r="F114" s="247"/>
      <c r="G114" s="248"/>
      <c r="H114" s="79"/>
    </row>
    <row r="115" spans="1:8">
      <c r="A115" s="84"/>
      <c r="B115" s="87" t="s">
        <v>51</v>
      </c>
      <c r="C115" s="88" t="s">
        <v>314</v>
      </c>
      <c r="D115" s="88"/>
      <c r="E115" s="88"/>
      <c r="F115" s="88"/>
      <c r="G115" s="89"/>
      <c r="H115" s="79"/>
    </row>
    <row r="116" spans="1:8">
      <c r="A116" s="84"/>
      <c r="B116" s="87" t="s">
        <v>52</v>
      </c>
      <c r="C116" s="88" t="s">
        <v>315</v>
      </c>
      <c r="D116" s="88"/>
      <c r="E116" s="88"/>
      <c r="F116" s="88"/>
      <c r="G116" s="89"/>
      <c r="H116" s="79"/>
    </row>
    <row r="117" spans="1:8">
      <c r="A117" s="84"/>
      <c r="B117" s="87" t="s">
        <v>53</v>
      </c>
      <c r="C117" s="88" t="s">
        <v>316</v>
      </c>
      <c r="D117" s="88"/>
      <c r="E117" s="88"/>
      <c r="F117" s="88"/>
      <c r="G117" s="89"/>
      <c r="H117" s="79"/>
    </row>
    <row r="118" spans="1:8">
      <c r="A118" s="84"/>
      <c r="B118" s="87" t="s">
        <v>56</v>
      </c>
      <c r="C118" s="90">
        <v>30</v>
      </c>
      <c r="D118" s="88"/>
      <c r="E118" s="88"/>
      <c r="F118" s="88"/>
      <c r="G118" s="89"/>
      <c r="H118" s="79"/>
    </row>
    <row r="119" spans="1:8">
      <c r="A119" s="84"/>
      <c r="B119" s="87" t="s">
        <v>57</v>
      </c>
      <c r="C119" s="88" t="s">
        <v>317</v>
      </c>
      <c r="D119" s="88"/>
      <c r="E119" s="88"/>
      <c r="F119" s="88"/>
      <c r="G119" s="89"/>
      <c r="H119" s="79"/>
    </row>
    <row r="120" spans="1:8">
      <c r="A120" s="84"/>
      <c r="B120" s="87"/>
      <c r="C120" s="88"/>
      <c r="D120" s="88"/>
      <c r="E120" s="88"/>
      <c r="F120" s="88"/>
      <c r="G120" s="89"/>
      <c r="H120" s="79"/>
    </row>
    <row r="121" spans="1:8">
      <c r="A121" s="84"/>
      <c r="B121" s="87" t="s">
        <v>64</v>
      </c>
      <c r="C121" s="88" t="s">
        <v>318</v>
      </c>
      <c r="D121" s="88"/>
      <c r="E121" s="88"/>
      <c r="F121" s="88"/>
      <c r="G121" s="89"/>
      <c r="H121" s="79"/>
    </row>
    <row r="122" spans="1:8">
      <c r="A122" s="84"/>
      <c r="B122" s="87" t="s">
        <v>59</v>
      </c>
      <c r="C122" s="88" t="s">
        <v>234</v>
      </c>
      <c r="D122" s="88"/>
      <c r="E122" s="88"/>
      <c r="F122" s="88"/>
      <c r="G122" s="89"/>
      <c r="H122" s="79"/>
    </row>
    <row r="123" spans="1:8">
      <c r="A123" s="84"/>
      <c r="B123" s="87" t="s">
        <v>250</v>
      </c>
      <c r="C123" s="88" t="s">
        <v>251</v>
      </c>
      <c r="D123" s="88"/>
      <c r="E123" s="88"/>
      <c r="F123" s="88"/>
      <c r="G123" s="89"/>
      <c r="H123" s="79"/>
    </row>
    <row r="124" spans="1:8" ht="16" thickBot="1">
      <c r="A124" s="84"/>
      <c r="B124" s="91" t="s">
        <v>319</v>
      </c>
      <c r="C124" s="92" t="s">
        <v>320</v>
      </c>
      <c r="D124" s="92"/>
      <c r="E124" s="92"/>
      <c r="F124" s="92"/>
      <c r="G124" s="94"/>
      <c r="H124" s="79"/>
    </row>
    <row r="125" spans="1:8" ht="19" thickTop="1">
      <c r="A125" s="84"/>
      <c r="B125" s="246" t="s">
        <v>48</v>
      </c>
      <c r="C125" s="247"/>
      <c r="D125" s="247"/>
      <c r="E125" s="247"/>
      <c r="F125" s="247"/>
      <c r="G125" s="248"/>
      <c r="H125" s="79"/>
    </row>
    <row r="126" spans="1:8">
      <c r="A126" s="84"/>
      <c r="B126" s="87" t="s">
        <v>51</v>
      </c>
      <c r="C126" s="88" t="s">
        <v>321</v>
      </c>
      <c r="D126" s="88"/>
      <c r="E126" s="88"/>
      <c r="F126" s="88"/>
      <c r="G126" s="89"/>
      <c r="H126" s="79"/>
    </row>
    <row r="127" spans="1:8">
      <c r="A127" s="84"/>
      <c r="B127" s="87" t="s">
        <v>52</v>
      </c>
      <c r="C127" s="88" t="s">
        <v>88</v>
      </c>
      <c r="D127" s="88"/>
      <c r="E127" s="88"/>
      <c r="F127" s="88"/>
      <c r="G127" s="89"/>
      <c r="H127" s="79"/>
    </row>
    <row r="128" spans="1:8">
      <c r="A128" s="84"/>
      <c r="B128" s="87" t="s">
        <v>53</v>
      </c>
      <c r="C128" s="88" t="s">
        <v>322</v>
      </c>
      <c r="D128" s="88"/>
      <c r="E128" s="88"/>
      <c r="F128" s="88"/>
      <c r="G128" s="89"/>
      <c r="H128" s="79"/>
    </row>
    <row r="129" spans="1:8">
      <c r="A129" s="84"/>
      <c r="B129" s="87" t="s">
        <v>56</v>
      </c>
      <c r="C129" s="90">
        <v>30</v>
      </c>
      <c r="D129" s="88"/>
      <c r="E129" s="88"/>
      <c r="F129" s="88"/>
      <c r="G129" s="89"/>
      <c r="H129" s="79"/>
    </row>
    <row r="130" spans="1:8">
      <c r="A130" s="84"/>
      <c r="B130" s="87" t="s">
        <v>57</v>
      </c>
      <c r="C130" s="88" t="s">
        <v>323</v>
      </c>
      <c r="D130" s="88"/>
      <c r="E130" s="88"/>
      <c r="F130" s="88"/>
      <c r="G130" s="89"/>
      <c r="H130" s="79"/>
    </row>
    <row r="131" spans="1:8">
      <c r="A131" s="84"/>
      <c r="B131" s="87"/>
      <c r="C131" s="88"/>
      <c r="D131" s="88"/>
      <c r="E131" s="88"/>
      <c r="F131" s="88"/>
      <c r="G131" s="89"/>
      <c r="H131" s="79"/>
    </row>
    <row r="132" spans="1:8">
      <c r="A132" s="84"/>
      <c r="B132" s="87" t="s">
        <v>64</v>
      </c>
      <c r="C132" s="88" t="s">
        <v>324</v>
      </c>
      <c r="D132" s="88"/>
      <c r="E132" s="88"/>
      <c r="F132" s="88"/>
      <c r="G132" s="89"/>
      <c r="H132" s="79"/>
    </row>
    <row r="133" spans="1:8">
      <c r="A133" s="84"/>
      <c r="B133" s="87" t="s">
        <v>59</v>
      </c>
      <c r="C133" s="88" t="s">
        <v>234</v>
      </c>
      <c r="D133" s="88"/>
      <c r="E133" s="88"/>
      <c r="F133" s="88"/>
      <c r="G133" s="89"/>
      <c r="H133" s="79"/>
    </row>
    <row r="134" spans="1:8">
      <c r="A134" s="84"/>
      <c r="B134" s="87" t="s">
        <v>325</v>
      </c>
      <c r="C134" s="88" t="s">
        <v>326</v>
      </c>
      <c r="D134" s="88"/>
      <c r="E134" s="88"/>
      <c r="F134" s="88"/>
      <c r="G134" s="89"/>
      <c r="H134" s="79"/>
    </row>
    <row r="135" spans="1:8">
      <c r="A135" s="84"/>
      <c r="B135" s="87" t="s">
        <v>327</v>
      </c>
      <c r="C135" s="88" t="s">
        <v>328</v>
      </c>
      <c r="D135" s="88"/>
      <c r="E135" s="88"/>
      <c r="F135" s="88"/>
      <c r="G135" s="89"/>
      <c r="H135" s="79"/>
    </row>
    <row r="136" spans="1:8" ht="16" thickBot="1">
      <c r="A136" s="84"/>
      <c r="B136" s="91" t="s">
        <v>329</v>
      </c>
      <c r="C136" s="92" t="s">
        <v>330</v>
      </c>
      <c r="D136" s="92"/>
      <c r="E136" s="92"/>
      <c r="F136" s="92"/>
      <c r="G136" s="94"/>
      <c r="H136" s="79"/>
    </row>
    <row r="137" spans="1:8" ht="19" thickTop="1">
      <c r="A137" s="84"/>
      <c r="B137" s="246" t="s">
        <v>49</v>
      </c>
      <c r="C137" s="247"/>
      <c r="D137" s="247"/>
      <c r="E137" s="247"/>
      <c r="F137" s="247"/>
      <c r="G137" s="248"/>
      <c r="H137" s="79"/>
    </row>
    <row r="138" spans="1:8">
      <c r="A138" s="84"/>
      <c r="B138" s="87" t="s">
        <v>51</v>
      </c>
      <c r="C138" s="88" t="s">
        <v>283</v>
      </c>
      <c r="D138" s="88"/>
      <c r="E138" s="88"/>
      <c r="F138" s="88"/>
      <c r="G138" s="89"/>
      <c r="H138" s="79"/>
    </row>
    <row r="139" spans="1:8">
      <c r="A139" s="84"/>
      <c r="B139" s="87" t="s">
        <v>52</v>
      </c>
      <c r="C139" s="88" t="s">
        <v>96</v>
      </c>
      <c r="D139" s="88"/>
      <c r="E139" s="88"/>
      <c r="F139" s="88"/>
      <c r="G139" s="89"/>
      <c r="H139" s="79"/>
    </row>
    <row r="140" spans="1:8">
      <c r="A140" s="84"/>
      <c r="B140" s="87" t="s">
        <v>53</v>
      </c>
      <c r="C140" s="88" t="s">
        <v>331</v>
      </c>
      <c r="D140" s="88"/>
      <c r="E140" s="88"/>
      <c r="F140" s="88"/>
      <c r="G140" s="89"/>
      <c r="H140" s="79"/>
    </row>
    <row r="141" spans="1:8">
      <c r="A141" s="84"/>
      <c r="B141" s="87" t="s">
        <v>56</v>
      </c>
      <c r="C141" s="90">
        <v>30</v>
      </c>
      <c r="D141" s="88"/>
      <c r="E141" s="88"/>
      <c r="F141" s="88"/>
      <c r="G141" s="89"/>
      <c r="H141" s="79"/>
    </row>
    <row r="142" spans="1:8">
      <c r="A142" s="84"/>
      <c r="B142" s="87" t="s">
        <v>57</v>
      </c>
      <c r="C142" s="88" t="s">
        <v>332</v>
      </c>
      <c r="D142" s="88"/>
      <c r="E142" s="88"/>
      <c r="F142" s="88"/>
      <c r="G142" s="89"/>
      <c r="H142" s="79"/>
    </row>
    <row r="143" spans="1:8">
      <c r="A143" s="84"/>
      <c r="B143" s="87"/>
      <c r="C143" s="88"/>
      <c r="D143" s="88"/>
      <c r="E143" s="88"/>
      <c r="F143" s="88"/>
      <c r="G143" s="89"/>
      <c r="H143" s="79"/>
    </row>
    <row r="144" spans="1:8">
      <c r="A144" s="84"/>
      <c r="B144" s="87" t="s">
        <v>64</v>
      </c>
      <c r="C144" s="88" t="s">
        <v>333</v>
      </c>
      <c r="D144" s="88"/>
      <c r="E144" s="88"/>
      <c r="F144" s="88"/>
      <c r="G144" s="89"/>
      <c r="H144" s="79"/>
    </row>
    <row r="145" spans="1:8">
      <c r="A145" s="84"/>
      <c r="B145" s="87" t="s">
        <v>59</v>
      </c>
      <c r="C145" s="88" t="s">
        <v>234</v>
      </c>
      <c r="D145" s="88"/>
      <c r="E145" s="88"/>
      <c r="F145" s="88"/>
      <c r="G145" s="89"/>
      <c r="H145" s="79"/>
    </row>
    <row r="146" spans="1:8">
      <c r="A146" s="84"/>
      <c r="B146" s="87" t="s">
        <v>334</v>
      </c>
      <c r="C146" s="88" t="s">
        <v>335</v>
      </c>
      <c r="D146" s="88"/>
      <c r="E146" s="88"/>
      <c r="F146" s="88"/>
      <c r="G146" s="89"/>
      <c r="H146" s="79"/>
    </row>
    <row r="147" spans="1:8" ht="30" customHeight="1">
      <c r="A147" s="84"/>
      <c r="B147" s="83" t="s">
        <v>336</v>
      </c>
      <c r="C147" s="254" t="s">
        <v>337</v>
      </c>
      <c r="D147" s="254"/>
      <c r="E147" s="254"/>
      <c r="F147" s="254"/>
      <c r="G147" s="255"/>
    </row>
  </sheetData>
  <mergeCells count="32">
    <mergeCell ref="C147:G147"/>
    <mergeCell ref="B10:G10"/>
    <mergeCell ref="B3:G3"/>
    <mergeCell ref="B4:G4"/>
    <mergeCell ref="B5:G5"/>
    <mergeCell ref="B6:G6"/>
    <mergeCell ref="B7:G7"/>
    <mergeCell ref="B8:G8"/>
    <mergeCell ref="B9:G9"/>
    <mergeCell ref="B11:G11"/>
    <mergeCell ref="B137:G137"/>
    <mergeCell ref="B96:G96"/>
    <mergeCell ref="B26:G26"/>
    <mergeCell ref="B29:G29"/>
    <mergeCell ref="C58:G58"/>
    <mergeCell ref="C94:G94"/>
    <mergeCell ref="B1:G1"/>
    <mergeCell ref="B13:G13"/>
    <mergeCell ref="B114:G114"/>
    <mergeCell ref="B125:G125"/>
    <mergeCell ref="B32:G32"/>
    <mergeCell ref="B44:G44"/>
    <mergeCell ref="B49:G49"/>
    <mergeCell ref="B54:G54"/>
    <mergeCell ref="B60:G60"/>
    <mergeCell ref="B71:G71"/>
    <mergeCell ref="B74:G74"/>
    <mergeCell ref="C112:G112"/>
    <mergeCell ref="B77:G77"/>
    <mergeCell ref="B85:G85"/>
    <mergeCell ref="B106:G106"/>
    <mergeCell ref="B110:G1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Classes</vt:lpstr>
      <vt:lpstr>Lists</vt:lpstr>
      <vt:lpstr>Races</vt:lpstr>
      <vt:lpstr>Character Sheet</vt:lpstr>
      <vt:lpstr>List of Races</vt:lpstr>
    </vt:vector>
  </TitlesOfParts>
  <Company>University of Waterloo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Witt</dc:creator>
  <cp:lastModifiedBy>Zachary Witt</cp:lastModifiedBy>
  <dcterms:created xsi:type="dcterms:W3CDTF">2014-11-01T14:33:29Z</dcterms:created>
  <dcterms:modified xsi:type="dcterms:W3CDTF">2014-11-07T20:05:37Z</dcterms:modified>
</cp:coreProperties>
</file>