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8076" yWindow="36" windowWidth="28140" windowHeight="12672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L17" i="1"/>
  <c r="M17" s="1"/>
  <c r="L16"/>
  <c r="M16" s="1"/>
  <c r="L15"/>
  <c r="L14"/>
  <c r="M14" s="1"/>
  <c r="L13"/>
  <c r="M13" s="1"/>
  <c r="L12"/>
  <c r="M12" s="1"/>
  <c r="L11"/>
  <c r="M11" s="1"/>
  <c r="L10"/>
  <c r="L9"/>
  <c r="M9" s="1"/>
  <c r="L8"/>
  <c r="M8" s="1"/>
  <c r="L6"/>
  <c r="M6" s="1"/>
  <c r="L5"/>
  <c r="M5" s="1"/>
  <c r="L4"/>
  <c r="M4" s="1"/>
  <c r="L3"/>
  <c r="M3" s="1"/>
  <c r="M15"/>
  <c r="M10"/>
  <c r="M2"/>
  <c r="L7" l="1"/>
  <c r="M7" s="1"/>
  <c r="P2"/>
  <c r="Q2" s="1"/>
  <c r="R2"/>
  <c r="P3" l="1"/>
  <c r="Q3" s="1"/>
  <c r="S2"/>
  <c r="R3"/>
  <c r="U2"/>
  <c r="S3" l="1"/>
  <c r="T3" s="1"/>
  <c r="P4"/>
  <c r="R4"/>
  <c r="R5" s="1"/>
  <c r="R6" s="1"/>
  <c r="R7" s="1"/>
  <c r="R8" s="1"/>
  <c r="U3"/>
  <c r="V3" s="1"/>
  <c r="P5" l="1"/>
  <c r="Q4"/>
  <c r="U4" s="1"/>
  <c r="V4" s="1"/>
  <c r="R9"/>
  <c r="R10" s="1"/>
  <c r="R11" s="1"/>
  <c r="R12" s="1"/>
  <c r="R13" s="1"/>
  <c r="R14" s="1"/>
  <c r="R15" s="1"/>
  <c r="R16" s="1"/>
  <c r="R17" s="1"/>
  <c r="S4" l="1"/>
  <c r="T4" s="1"/>
  <c r="Q5"/>
  <c r="P6"/>
  <c r="S5" l="1"/>
  <c r="T5" s="1"/>
  <c r="U5"/>
  <c r="V5" s="1"/>
  <c r="P7"/>
  <c r="Q7" s="1"/>
  <c r="Q6"/>
  <c r="P8" l="1"/>
  <c r="U6"/>
  <c r="V6" s="1"/>
  <c r="S6"/>
  <c r="T6" s="1"/>
  <c r="S7" l="1"/>
  <c r="T7" s="1"/>
  <c r="U7"/>
  <c r="V7" s="1"/>
  <c r="P9"/>
  <c r="Q9" s="1"/>
  <c r="Q8"/>
  <c r="P10" l="1"/>
  <c r="Q10" s="1"/>
  <c r="S8"/>
  <c r="T8" s="1"/>
  <c r="U8"/>
  <c r="V8" s="1"/>
  <c r="U9" l="1"/>
  <c r="V9" s="1"/>
  <c r="S9"/>
  <c r="T9" s="1"/>
  <c r="P11"/>
  <c r="S10" l="1"/>
  <c r="T10" s="1"/>
  <c r="U10"/>
  <c r="V10" s="1"/>
  <c r="P12"/>
  <c r="Q11"/>
  <c r="S11" l="1"/>
  <c r="T11" s="1"/>
  <c r="U11"/>
  <c r="V11" s="1"/>
  <c r="P13"/>
  <c r="Q12"/>
  <c r="S12" s="1"/>
  <c r="P14" l="1"/>
  <c r="Q13"/>
  <c r="S13" s="1"/>
  <c r="U12"/>
  <c r="V12" s="1"/>
  <c r="T12"/>
  <c r="P15" l="1"/>
  <c r="Q15" s="1"/>
  <c r="S15" s="1"/>
  <c r="Q14"/>
  <c r="S14" s="1"/>
  <c r="U13"/>
  <c r="V13" s="1"/>
  <c r="T13"/>
  <c r="P16" l="1"/>
  <c r="Q16" s="1"/>
  <c r="S16" s="1"/>
  <c r="U14"/>
  <c r="V14" s="1"/>
  <c r="T14"/>
  <c r="T15" l="1"/>
  <c r="U15"/>
  <c r="V15" s="1"/>
  <c r="P17"/>
  <c r="Q17" s="1"/>
  <c r="S17" l="1"/>
  <c r="T17" s="1"/>
  <c r="T16"/>
  <c r="U16"/>
  <c r="V16" s="1"/>
  <c r="U17" l="1"/>
  <c r="V17" s="1"/>
</calcChain>
</file>

<file path=xl/sharedStrings.xml><?xml version="1.0" encoding="utf-8"?>
<sst xmlns="http://schemas.openxmlformats.org/spreadsheetml/2006/main" count="133" uniqueCount="64">
  <si>
    <t>海通期货1号</t>
  </si>
  <si>
    <t>产品</t>
  </si>
  <si>
    <t>对账日期</t>
  </si>
  <si>
    <t>净值</t>
  </si>
  <si>
    <t>购买金额</t>
  </si>
  <si>
    <t>当日汇率</t>
  </si>
  <si>
    <t>购买份额</t>
  </si>
  <si>
    <t>本期余额</t>
  </si>
  <si>
    <t>赎回份额</t>
  </si>
  <si>
    <t>赎回金额</t>
  </si>
  <si>
    <t>总份额</t>
  </si>
  <si>
    <t>总金额</t>
  </si>
  <si>
    <t>总余额</t>
  </si>
  <si>
    <t>本期分红</t>
  </si>
  <si>
    <t>客户编码</t>
    <phoneticPr fontId="4" type="noConversion"/>
  </si>
  <si>
    <t>产品类型</t>
    <phoneticPr fontId="4" type="noConversion"/>
  </si>
  <si>
    <t>JJ-HT1HD-1502</t>
    <phoneticPr fontId="4" type="noConversion"/>
  </si>
  <si>
    <t>后端优先</t>
    <phoneticPr fontId="4" type="noConversion"/>
  </si>
  <si>
    <t>海通期货1号</t>
    <phoneticPr fontId="4" type="noConversion"/>
  </si>
  <si>
    <r>
      <t>客</t>
    </r>
    <r>
      <rPr>
        <sz val="8"/>
        <color indexed="8"/>
        <rFont val="宋体"/>
        <family val="3"/>
        <charset val="134"/>
      </rPr>
      <t>户姓名</t>
    </r>
    <phoneticPr fontId="4" type="noConversion"/>
  </si>
  <si>
    <r>
      <t>手机</t>
    </r>
    <r>
      <rPr>
        <sz val="8"/>
        <color indexed="8"/>
        <rFont val="宋体"/>
        <family val="3"/>
        <charset val="134"/>
      </rPr>
      <t>号码</t>
    </r>
    <phoneticPr fontId="4" type="noConversion"/>
  </si>
  <si>
    <t>海通期货1号</t>
    <phoneticPr fontId="4" type="noConversion"/>
  </si>
  <si>
    <r>
      <t>身份</t>
    </r>
    <r>
      <rPr>
        <sz val="8"/>
        <color indexed="8"/>
        <rFont val="宋体"/>
        <family val="3"/>
        <charset val="134"/>
      </rPr>
      <t>证号码</t>
    </r>
    <phoneticPr fontId="4" type="noConversion"/>
  </si>
  <si>
    <t>资产增值（元）</t>
    <phoneticPr fontId="4" type="noConversion"/>
  </si>
  <si>
    <t>Name</t>
    <phoneticPr fontId="7" type="noConversion"/>
  </si>
  <si>
    <t>IDCard</t>
    <phoneticPr fontId="7" type="noConversion"/>
  </si>
  <si>
    <t>Phone</t>
    <phoneticPr fontId="7" type="noConversion"/>
  </si>
  <si>
    <t>FundType</t>
    <phoneticPr fontId="7" type="noConversion"/>
  </si>
  <si>
    <t>FundName</t>
    <phoneticPr fontId="7" type="noConversion"/>
  </si>
  <si>
    <t>CheckDate</t>
    <phoneticPr fontId="7" type="noConversion"/>
  </si>
  <si>
    <t>NetValue</t>
    <phoneticPr fontId="7" type="noConversion"/>
  </si>
  <si>
    <t>PurchaseAmount</t>
    <phoneticPr fontId="7" type="noConversion"/>
  </si>
  <si>
    <t>资产增值</t>
    <phoneticPr fontId="4" type="noConversion"/>
  </si>
  <si>
    <t>ExRate</t>
    <phoneticPr fontId="7" type="noConversion"/>
  </si>
  <si>
    <t>AddValueOfAssert</t>
    <phoneticPr fontId="7" type="noConversion"/>
  </si>
  <si>
    <t>PurchaseShares</t>
    <phoneticPr fontId="7" type="noConversion"/>
  </si>
  <si>
    <t>CurrentBalance</t>
    <phoneticPr fontId="7" type="noConversion"/>
  </si>
  <si>
    <t>RedemptionShares</t>
    <phoneticPr fontId="7" type="noConversion"/>
  </si>
  <si>
    <t>RedemptionAmount</t>
    <phoneticPr fontId="7" type="noConversion"/>
  </si>
  <si>
    <t>TotalShares</t>
    <phoneticPr fontId="7" type="noConversion"/>
  </si>
  <si>
    <t>TotalAmount</t>
    <phoneticPr fontId="7" type="noConversion"/>
  </si>
  <si>
    <t>TotalBalance</t>
    <phoneticPr fontId="7" type="noConversion"/>
  </si>
  <si>
    <t>总收益率</t>
  </si>
  <si>
    <t>总收益率</t>
    <phoneticPr fontId="4" type="noConversion"/>
  </si>
  <si>
    <t>本期收益率</t>
  </si>
  <si>
    <t>本期收益率</t>
    <phoneticPr fontId="4" type="noConversion"/>
  </si>
  <si>
    <t>本期收益</t>
  </si>
  <si>
    <t>本期收益</t>
    <phoneticPr fontId="4" type="noConversion"/>
  </si>
  <si>
    <t>TotalReturn</t>
    <phoneticPr fontId="7" type="noConversion"/>
  </si>
  <si>
    <t>TotalRate</t>
    <phoneticPr fontId="7" type="noConversion"/>
  </si>
  <si>
    <t>CurrentReturn</t>
    <phoneticPr fontId="7" type="noConversion"/>
  </si>
  <si>
    <t>CurrentRate</t>
    <phoneticPr fontId="7" type="noConversion"/>
  </si>
  <si>
    <t>CurrentDividend</t>
    <phoneticPr fontId="7" type="noConversion"/>
  </si>
  <si>
    <t>客户姓名</t>
    <phoneticPr fontId="4" type="noConversion"/>
  </si>
  <si>
    <t>身份证号码</t>
    <phoneticPr fontId="4" type="noConversion"/>
  </si>
  <si>
    <t>手机号码</t>
    <phoneticPr fontId="4" type="noConversion"/>
  </si>
  <si>
    <t>总收益</t>
    <phoneticPr fontId="7" type="noConversion"/>
  </si>
  <si>
    <t>总收益</t>
    <phoneticPr fontId="4" type="noConversion"/>
  </si>
  <si>
    <t>CustomerID</t>
    <phoneticPr fontId="7" type="noConversion"/>
  </si>
  <si>
    <t>阎文韬</t>
    <phoneticPr fontId="4" type="noConversion"/>
  </si>
  <si>
    <t>贾立鑫</t>
    <phoneticPr fontId="4" type="noConversion"/>
  </si>
  <si>
    <t>何继海</t>
    <phoneticPr fontId="4" type="noConversion"/>
  </si>
  <si>
    <t>何艾</t>
    <phoneticPr fontId="4" type="noConversion"/>
  </si>
  <si>
    <t>袁耀</t>
    <phoneticPr fontId="4" type="noConversion"/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</si>
</sst>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#,##0.00_);[Red]\(#,##0.00\)"/>
    <numFmt numFmtId="178" formatCode="#,##0.000_);[Red]\(#,##0.000\)"/>
    <numFmt numFmtId="179" formatCode="0_ "/>
    <numFmt numFmtId="180" formatCode="0.00_ "/>
    <numFmt numFmtId="181" formatCode="0.0000_);[Red]\(0.0000\)"/>
    <numFmt numFmtId="182" formatCode="0.00_);[Red]\(0.00\)"/>
  </numFmts>
  <fonts count="10">
    <font>
      <sz val="11"/>
      <color indexed="8"/>
      <name val="宋体"/>
      <charset val="134"/>
    </font>
    <font>
      <sz val="10"/>
      <color indexed="8"/>
      <name val="MingLiU"/>
      <family val="3"/>
    </font>
    <font>
      <sz val="8"/>
      <color indexed="8"/>
      <name val="华文细黑"/>
      <family val="3"/>
      <charset val="134"/>
    </font>
    <font>
      <sz val="12"/>
      <color indexed="8"/>
      <name val="华文细黑"/>
      <family val="3"/>
      <charset val="134"/>
    </font>
    <font>
      <sz val="9"/>
      <name val="宋体"/>
      <family val="3"/>
      <charset val="134"/>
    </font>
    <font>
      <sz val="8"/>
      <color indexed="8"/>
      <name val="MingLiU"/>
      <family val="3"/>
    </font>
    <font>
      <sz val="8"/>
      <color indexed="8"/>
      <name val="宋体"/>
      <family val="3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57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177" fontId="1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/>
    </xf>
    <xf numFmtId="180" fontId="2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/>
    </xf>
    <xf numFmtId="181" fontId="3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81" fontId="1" fillId="0" borderId="0" xfId="0" applyNumberFormat="1" applyFont="1" applyFill="1" applyAlignment="1">
      <alignment horizontal="center" vertical="center"/>
    </xf>
    <xf numFmtId="180" fontId="1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81" fontId="9" fillId="0" borderId="1" xfId="0" applyNumberFormat="1" applyFont="1" applyFill="1" applyBorder="1" applyAlignment="1">
      <alignment horizontal="center" vertical="center"/>
    </xf>
    <xf numFmtId="180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" xfId="0" applyFont="1" applyBorder="1">
      <alignment vertical="center"/>
    </xf>
    <xf numFmtId="178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center" wrapText="1"/>
    </xf>
    <xf numFmtId="178" fontId="1" fillId="0" borderId="0" xfId="0" applyNumberFormat="1" applyFont="1" applyFill="1" applyAlignment="1">
      <alignment horizontal="right"/>
    </xf>
    <xf numFmtId="182" fontId="2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3"/>
  <sheetViews>
    <sheetView tabSelected="1" zoomScale="145" zoomScaleNormal="145" workbookViewId="0">
      <selection activeCell="E19" sqref="E19"/>
    </sheetView>
  </sheetViews>
  <sheetFormatPr defaultColWidth="9" defaultRowHeight="13.8"/>
  <cols>
    <col min="1" max="1" width="6" style="2" customWidth="1"/>
    <col min="2" max="2" width="14" style="2" customWidth="1"/>
    <col min="3" max="3" width="10" style="2" customWidth="1"/>
    <col min="4" max="4" width="10.88671875" style="2" customWidth="1"/>
    <col min="5" max="5" width="8.6640625" style="2" customWidth="1"/>
    <col min="6" max="6" width="9.21875" style="1" customWidth="1"/>
    <col min="7" max="7" width="9.109375" style="1" bestFit="1" customWidth="1"/>
    <col min="8" max="8" width="5.44140625" style="44" bestFit="1" customWidth="1"/>
    <col min="9" max="9" width="7.109375" style="25" bestFit="1" customWidth="1"/>
    <col min="10" max="10" width="7.109375" style="26" bestFit="1" customWidth="1"/>
    <col min="11" max="11" width="9.109375" style="13" customWidth="1"/>
    <col min="12" max="12" width="7.21875" style="18" customWidth="1"/>
    <col min="13" max="13" width="6.6640625" style="13" customWidth="1"/>
    <col min="14" max="14" width="6.21875" style="18" customWidth="1"/>
    <col min="15" max="15" width="7" style="13" customWidth="1"/>
    <col min="16" max="16" width="6.77734375" style="19" customWidth="1"/>
    <col min="17" max="17" width="9.33203125" style="13" customWidth="1"/>
    <col min="18" max="18" width="6.109375" style="13" customWidth="1"/>
    <col min="19" max="20" width="7.33203125" style="13" customWidth="1"/>
    <col min="21" max="21" width="7.77734375" style="13" customWidth="1"/>
    <col min="22" max="22" width="8" style="13" customWidth="1"/>
    <col min="23" max="23" width="7.6640625" style="13" customWidth="1"/>
    <col min="24" max="16384" width="9" style="2"/>
  </cols>
  <sheetData>
    <row r="1" spans="1:23" s="30" customFormat="1" ht="18" customHeight="1">
      <c r="A1" s="27" t="s">
        <v>19</v>
      </c>
      <c r="B1" s="27" t="s">
        <v>22</v>
      </c>
      <c r="C1" s="27" t="s">
        <v>20</v>
      </c>
      <c r="D1" s="28" t="s">
        <v>14</v>
      </c>
      <c r="E1" s="28" t="s">
        <v>15</v>
      </c>
      <c r="F1" s="14" t="s">
        <v>1</v>
      </c>
      <c r="G1" s="14" t="s">
        <v>2</v>
      </c>
      <c r="H1" s="29" t="s">
        <v>3</v>
      </c>
      <c r="I1" s="20" t="s">
        <v>5</v>
      </c>
      <c r="J1" s="21" t="s">
        <v>32</v>
      </c>
      <c r="K1" s="10" t="s">
        <v>4</v>
      </c>
      <c r="L1" s="14" t="s">
        <v>6</v>
      </c>
      <c r="M1" s="10" t="s">
        <v>7</v>
      </c>
      <c r="N1" s="14" t="s">
        <v>8</v>
      </c>
      <c r="O1" s="10" t="s">
        <v>9</v>
      </c>
      <c r="P1" s="15" t="s">
        <v>10</v>
      </c>
      <c r="Q1" s="10" t="s">
        <v>11</v>
      </c>
      <c r="R1" s="10" t="s">
        <v>12</v>
      </c>
      <c r="S1" s="10" t="s">
        <v>57</v>
      </c>
      <c r="T1" s="10" t="s">
        <v>43</v>
      </c>
      <c r="U1" s="10" t="s">
        <v>47</v>
      </c>
      <c r="V1" s="10" t="s">
        <v>45</v>
      </c>
      <c r="W1" s="10" t="s">
        <v>13</v>
      </c>
    </row>
    <row r="2" spans="1:23" ht="18" customHeight="1">
      <c r="A2" s="8" t="s">
        <v>59</v>
      </c>
      <c r="B2" s="9">
        <v>12345678901234</v>
      </c>
      <c r="C2" s="7">
        <v>18854189731</v>
      </c>
      <c r="D2" s="7" t="s">
        <v>16</v>
      </c>
      <c r="E2" s="7" t="s">
        <v>17</v>
      </c>
      <c r="F2" s="3" t="s">
        <v>21</v>
      </c>
      <c r="G2" s="4">
        <v>42208</v>
      </c>
      <c r="H2" s="41">
        <v>1.43</v>
      </c>
      <c r="I2" s="22">
        <v>1</v>
      </c>
      <c r="J2" s="17">
        <v>0</v>
      </c>
      <c r="K2" s="45">
        <v>200000</v>
      </c>
      <c r="L2" s="42">
        <v>139860</v>
      </c>
      <c r="M2" s="11">
        <f t="shared" ref="M2:M17" si="0">K2-L2*H2</f>
        <v>0.20000000001164153</v>
      </c>
      <c r="N2" s="16">
        <v>0</v>
      </c>
      <c r="O2" s="11">
        <v>0</v>
      </c>
      <c r="P2" s="16">
        <f>L2</f>
        <v>139860</v>
      </c>
      <c r="Q2" s="17">
        <f t="shared" ref="Q2:Q17" si="1">P2*H2</f>
        <v>199999.8</v>
      </c>
      <c r="R2" s="17">
        <f>M2</f>
        <v>0.20000000001164153</v>
      </c>
      <c r="S2" s="17">
        <f>Q2+R2-K2</f>
        <v>0</v>
      </c>
      <c r="T2" s="17">
        <v>0</v>
      </c>
      <c r="U2" s="17">
        <f>Q2+R2-K2</f>
        <v>0</v>
      </c>
      <c r="V2" s="17">
        <v>0</v>
      </c>
      <c r="W2" s="17">
        <v>0</v>
      </c>
    </row>
    <row r="3" spans="1:23" ht="18" customHeight="1">
      <c r="A3" s="8" t="s">
        <v>59</v>
      </c>
      <c r="B3" s="9">
        <v>12345678901234</v>
      </c>
      <c r="C3" s="7">
        <v>18854189731</v>
      </c>
      <c r="D3" s="7" t="s">
        <v>16</v>
      </c>
      <c r="E3" s="7" t="s">
        <v>17</v>
      </c>
      <c r="F3" s="3" t="s">
        <v>0</v>
      </c>
      <c r="G3" s="4">
        <v>42209</v>
      </c>
      <c r="H3" s="41">
        <v>1.44</v>
      </c>
      <c r="I3" s="22">
        <v>1</v>
      </c>
      <c r="J3" s="17">
        <v>0</v>
      </c>
      <c r="K3" s="45">
        <v>0</v>
      </c>
      <c r="L3" s="42">
        <f t="shared" ref="L3:L17" si="2">K3/H3</f>
        <v>0</v>
      </c>
      <c r="M3" s="11">
        <f t="shared" si="0"/>
        <v>0</v>
      </c>
      <c r="N3" s="16">
        <v>0</v>
      </c>
      <c r="O3" s="11">
        <v>0</v>
      </c>
      <c r="P3" s="16">
        <f t="shared" ref="P3:P17" si="3">L3+P2</f>
        <v>139860</v>
      </c>
      <c r="Q3" s="17">
        <f t="shared" si="1"/>
        <v>201398.39999999999</v>
      </c>
      <c r="R3" s="17">
        <f t="shared" ref="R3:R17" si="4">M3+R2</f>
        <v>0.20000000001164153</v>
      </c>
      <c r="S3" s="17">
        <f>Q3+R3-(K3+K2)</f>
        <v>1398.6000000000058</v>
      </c>
      <c r="T3" s="17">
        <f>S3/200000</f>
        <v>6.9930000000000287E-3</v>
      </c>
      <c r="U3" s="17">
        <f t="shared" ref="U3:U17" si="5">Q3+R3-(Q2+R2)</f>
        <v>1398.6000000000058</v>
      </c>
      <c r="V3" s="17">
        <f t="shared" ref="V3:V17" si="6">U3/(Q2+R2)</f>
        <v>6.9930000000000287E-3</v>
      </c>
      <c r="W3" s="17">
        <v>0</v>
      </c>
    </row>
    <row r="4" spans="1:23" ht="18" customHeight="1">
      <c r="A4" s="8" t="s">
        <v>59</v>
      </c>
      <c r="B4" s="9">
        <v>12345678901234</v>
      </c>
      <c r="C4" s="7">
        <v>18854189731</v>
      </c>
      <c r="D4" s="7" t="s">
        <v>16</v>
      </c>
      <c r="E4" s="7" t="s">
        <v>17</v>
      </c>
      <c r="F4" s="3" t="s">
        <v>0</v>
      </c>
      <c r="G4" s="4">
        <v>42216</v>
      </c>
      <c r="H4" s="41">
        <v>1.39</v>
      </c>
      <c r="I4" s="22">
        <v>1</v>
      </c>
      <c r="J4" s="17">
        <v>0</v>
      </c>
      <c r="K4" s="45">
        <v>0</v>
      </c>
      <c r="L4" s="42">
        <f t="shared" si="2"/>
        <v>0</v>
      </c>
      <c r="M4" s="11">
        <f t="shared" si="0"/>
        <v>0</v>
      </c>
      <c r="N4" s="16">
        <v>0</v>
      </c>
      <c r="O4" s="11">
        <v>0</v>
      </c>
      <c r="P4" s="16">
        <f t="shared" si="3"/>
        <v>139860</v>
      </c>
      <c r="Q4" s="17">
        <f t="shared" si="1"/>
        <v>194405.4</v>
      </c>
      <c r="R4" s="17">
        <f t="shared" si="4"/>
        <v>0.20000000001164153</v>
      </c>
      <c r="S4" s="17">
        <f>Q4+R4-(K4+K3+K2)</f>
        <v>-5594.3999999999942</v>
      </c>
      <c r="T4" s="17">
        <f t="shared" ref="T4" si="7">S4/200000</f>
        <v>-2.7971999999999973E-2</v>
      </c>
      <c r="U4" s="17">
        <f t="shared" si="5"/>
        <v>-6993</v>
      </c>
      <c r="V4" s="17">
        <f t="shared" si="6"/>
        <v>-3.4722187741126301E-2</v>
      </c>
      <c r="W4" s="17">
        <v>0</v>
      </c>
    </row>
    <row r="5" spans="1:23" ht="18" customHeight="1">
      <c r="A5" s="8" t="s">
        <v>59</v>
      </c>
      <c r="B5" s="9">
        <v>12345678901234</v>
      </c>
      <c r="C5" s="7">
        <v>18854189731</v>
      </c>
      <c r="D5" s="7" t="s">
        <v>16</v>
      </c>
      <c r="E5" s="7" t="s">
        <v>17</v>
      </c>
      <c r="F5" s="3" t="s">
        <v>0</v>
      </c>
      <c r="G5" s="4">
        <v>42223</v>
      </c>
      <c r="H5" s="41">
        <v>1.4219999999999999</v>
      </c>
      <c r="I5" s="22">
        <v>1</v>
      </c>
      <c r="J5" s="17">
        <v>0</v>
      </c>
      <c r="K5" s="45">
        <v>0</v>
      </c>
      <c r="L5" s="42">
        <f t="shared" si="2"/>
        <v>0</v>
      </c>
      <c r="M5" s="11">
        <f t="shared" si="0"/>
        <v>0</v>
      </c>
      <c r="N5" s="16">
        <v>0</v>
      </c>
      <c r="O5" s="11">
        <v>0</v>
      </c>
      <c r="P5" s="16">
        <f t="shared" si="3"/>
        <v>139860</v>
      </c>
      <c r="Q5" s="17">
        <f t="shared" si="1"/>
        <v>198880.91999999998</v>
      </c>
      <c r="R5" s="17">
        <f t="shared" si="4"/>
        <v>0.20000000001164153</v>
      </c>
      <c r="S5" s="17">
        <f>Q5+R5-(K5+K4+K3+K2)</f>
        <v>-1118.8800000000047</v>
      </c>
      <c r="T5" s="17">
        <f t="shared" ref="T5" si="8">S5/200000</f>
        <v>-5.5944000000000237E-3</v>
      </c>
      <c r="U5" s="17">
        <f t="shared" si="5"/>
        <v>4475.5199999999895</v>
      </c>
      <c r="V5" s="17">
        <f t="shared" si="6"/>
        <v>2.3021559049739255E-2</v>
      </c>
      <c r="W5" s="17">
        <v>0</v>
      </c>
    </row>
    <row r="6" spans="1:23" ht="18" customHeight="1">
      <c r="A6" s="8" t="s">
        <v>59</v>
      </c>
      <c r="B6" s="9">
        <v>12345678901234</v>
      </c>
      <c r="C6" s="7">
        <v>18854189731</v>
      </c>
      <c r="D6" s="7" t="s">
        <v>16</v>
      </c>
      <c r="E6" s="7" t="s">
        <v>17</v>
      </c>
      <c r="F6" s="3" t="s">
        <v>0</v>
      </c>
      <c r="G6" s="4">
        <v>42230</v>
      </c>
      <c r="H6" s="41">
        <v>1.38</v>
      </c>
      <c r="I6" s="22">
        <v>1</v>
      </c>
      <c r="J6" s="17">
        <v>0</v>
      </c>
      <c r="K6" s="45">
        <v>0</v>
      </c>
      <c r="L6" s="42">
        <f t="shared" si="2"/>
        <v>0</v>
      </c>
      <c r="M6" s="11">
        <f t="shared" si="0"/>
        <v>0</v>
      </c>
      <c r="N6" s="16">
        <v>0</v>
      </c>
      <c r="O6" s="11">
        <v>0</v>
      </c>
      <c r="P6" s="16">
        <f t="shared" si="3"/>
        <v>139860</v>
      </c>
      <c r="Q6" s="17">
        <f t="shared" si="1"/>
        <v>193006.8</v>
      </c>
      <c r="R6" s="17">
        <f t="shared" si="4"/>
        <v>0.20000000001164153</v>
      </c>
      <c r="S6" s="17">
        <f>Q6+R6-(K6+K5+K4+K3+K2)</f>
        <v>-6993</v>
      </c>
      <c r="T6" s="17">
        <f t="shared" ref="T6" si="9">S6/200000</f>
        <v>-3.4965000000000003E-2</v>
      </c>
      <c r="U6" s="17">
        <f t="shared" si="5"/>
        <v>-5874.1199999999953</v>
      </c>
      <c r="V6" s="17">
        <f t="shared" si="6"/>
        <v>-2.9535835276872917E-2</v>
      </c>
      <c r="W6" s="17">
        <v>0</v>
      </c>
    </row>
    <row r="7" spans="1:23" ht="18" customHeight="1">
      <c r="A7" s="8" t="s">
        <v>60</v>
      </c>
      <c r="B7" s="9">
        <v>12345678901234</v>
      </c>
      <c r="C7" s="7">
        <v>15584314858</v>
      </c>
      <c r="D7" s="7" t="s">
        <v>16</v>
      </c>
      <c r="E7" s="7" t="s">
        <v>17</v>
      </c>
      <c r="F7" s="3" t="s">
        <v>0</v>
      </c>
      <c r="G7" s="4">
        <v>42237</v>
      </c>
      <c r="H7" s="41">
        <v>1.375</v>
      </c>
      <c r="I7" s="22">
        <v>1</v>
      </c>
      <c r="J7" s="17">
        <v>0</v>
      </c>
      <c r="K7" s="45">
        <v>0</v>
      </c>
      <c r="L7" s="42">
        <f t="shared" si="2"/>
        <v>0</v>
      </c>
      <c r="M7" s="11">
        <f t="shared" si="0"/>
        <v>0</v>
      </c>
      <c r="N7" s="16">
        <v>0</v>
      </c>
      <c r="O7" s="11">
        <v>0</v>
      </c>
      <c r="P7" s="16">
        <f t="shared" si="3"/>
        <v>139860</v>
      </c>
      <c r="Q7" s="17">
        <f t="shared" si="1"/>
        <v>192307.5</v>
      </c>
      <c r="R7" s="17">
        <f t="shared" si="4"/>
        <v>0.20000000001164153</v>
      </c>
      <c r="S7" s="17">
        <f>Q7+R7-(K7+K6+K5+K4+K3+K2)</f>
        <v>-7692.2999999999884</v>
      </c>
      <c r="T7" s="17">
        <f t="shared" ref="T7" si="10">S7/200000</f>
        <v>-3.846149999999994E-2</v>
      </c>
      <c r="U7" s="17">
        <f t="shared" si="5"/>
        <v>-699.29999999998836</v>
      </c>
      <c r="V7" s="17">
        <f t="shared" si="6"/>
        <v>-3.6231846513338291E-3</v>
      </c>
      <c r="W7" s="17">
        <v>0</v>
      </c>
    </row>
    <row r="8" spans="1:23" ht="18" customHeight="1">
      <c r="A8" s="8" t="s">
        <v>60</v>
      </c>
      <c r="B8" s="9">
        <v>12345678901234</v>
      </c>
      <c r="C8" s="7">
        <v>15584314858</v>
      </c>
      <c r="D8" s="7" t="s">
        <v>16</v>
      </c>
      <c r="E8" s="7" t="s">
        <v>17</v>
      </c>
      <c r="F8" s="3" t="s">
        <v>0</v>
      </c>
      <c r="G8" s="4">
        <v>42244</v>
      </c>
      <c r="H8" s="41">
        <v>1.4419999999999999</v>
      </c>
      <c r="I8" s="22">
        <v>1</v>
      </c>
      <c r="J8" s="17">
        <v>0</v>
      </c>
      <c r="K8" s="45">
        <v>0</v>
      </c>
      <c r="L8" s="42">
        <f t="shared" si="2"/>
        <v>0</v>
      </c>
      <c r="M8" s="11">
        <f t="shared" si="0"/>
        <v>0</v>
      </c>
      <c r="N8" s="16">
        <v>0</v>
      </c>
      <c r="O8" s="11">
        <v>0</v>
      </c>
      <c r="P8" s="16">
        <f t="shared" si="3"/>
        <v>139860</v>
      </c>
      <c r="Q8" s="17">
        <f t="shared" si="1"/>
        <v>201678.12</v>
      </c>
      <c r="R8" s="17">
        <f t="shared" si="4"/>
        <v>0.20000000001164153</v>
      </c>
      <c r="S8" s="17">
        <f>Q8+R8-(K8+K7+K6+K5+K4+K3+K2)</f>
        <v>1678.320000000007</v>
      </c>
      <c r="T8" s="17">
        <f t="shared" ref="T8" si="11">S8/200000</f>
        <v>8.3916000000000355E-3</v>
      </c>
      <c r="U8" s="17">
        <f t="shared" si="5"/>
        <v>9370.6199999999953</v>
      </c>
      <c r="V8" s="17">
        <f t="shared" si="6"/>
        <v>4.8727222050911088E-2</v>
      </c>
      <c r="W8" s="17">
        <v>0</v>
      </c>
    </row>
    <row r="9" spans="1:23" ht="18" customHeight="1">
      <c r="A9" s="8" t="s">
        <v>60</v>
      </c>
      <c r="B9" s="9">
        <v>12345678901234</v>
      </c>
      <c r="C9" s="7">
        <v>15584314858</v>
      </c>
      <c r="D9" s="7" t="s">
        <v>16</v>
      </c>
      <c r="E9" s="7" t="s">
        <v>17</v>
      </c>
      <c r="F9" s="3" t="s">
        <v>0</v>
      </c>
      <c r="G9" s="4">
        <v>42249</v>
      </c>
      <c r="H9" s="41">
        <v>1.4350000000000001</v>
      </c>
      <c r="I9" s="22">
        <v>1</v>
      </c>
      <c r="J9" s="17">
        <v>0</v>
      </c>
      <c r="K9" s="45">
        <v>0</v>
      </c>
      <c r="L9" s="42">
        <f t="shared" si="2"/>
        <v>0</v>
      </c>
      <c r="M9" s="11">
        <f t="shared" si="0"/>
        <v>0</v>
      </c>
      <c r="N9" s="16">
        <v>0</v>
      </c>
      <c r="O9" s="11">
        <v>0</v>
      </c>
      <c r="P9" s="16">
        <f t="shared" si="3"/>
        <v>139860</v>
      </c>
      <c r="Q9" s="17">
        <f t="shared" si="1"/>
        <v>200699.1</v>
      </c>
      <c r="R9" s="17">
        <f t="shared" si="4"/>
        <v>0.20000000001164153</v>
      </c>
      <c r="S9" s="17">
        <f>Q9+R9-(K9+K8+K7+K6+K5+K4+K3+K2)</f>
        <v>699.30000000001746</v>
      </c>
      <c r="T9" s="17">
        <f t="shared" ref="T9" si="12">S9/200000</f>
        <v>3.4965000000000872E-3</v>
      </c>
      <c r="U9" s="17">
        <f t="shared" si="5"/>
        <v>-979.01999999998952</v>
      </c>
      <c r="V9" s="17">
        <f t="shared" si="6"/>
        <v>-4.8543641180667785E-3</v>
      </c>
      <c r="W9" s="17">
        <v>0</v>
      </c>
    </row>
    <row r="10" spans="1:23" ht="18" customHeight="1">
      <c r="A10" s="8" t="s">
        <v>60</v>
      </c>
      <c r="B10" s="9">
        <v>12345678901234</v>
      </c>
      <c r="C10" s="7">
        <v>15584314858</v>
      </c>
      <c r="D10" s="7" t="s">
        <v>16</v>
      </c>
      <c r="E10" s="7" t="s">
        <v>17</v>
      </c>
      <c r="F10" s="3" t="s">
        <v>0</v>
      </c>
      <c r="G10" s="4">
        <v>42258</v>
      </c>
      <c r="H10" s="41">
        <v>1.47</v>
      </c>
      <c r="I10" s="22">
        <v>1</v>
      </c>
      <c r="J10" s="17">
        <v>0</v>
      </c>
      <c r="K10" s="45">
        <v>0</v>
      </c>
      <c r="L10" s="42">
        <f t="shared" si="2"/>
        <v>0</v>
      </c>
      <c r="M10" s="11">
        <f t="shared" si="0"/>
        <v>0</v>
      </c>
      <c r="N10" s="16">
        <v>0</v>
      </c>
      <c r="O10" s="11">
        <v>0</v>
      </c>
      <c r="P10" s="16">
        <f t="shared" si="3"/>
        <v>139860</v>
      </c>
      <c r="Q10" s="17">
        <f t="shared" si="1"/>
        <v>205594.19999999998</v>
      </c>
      <c r="R10" s="17">
        <f t="shared" si="4"/>
        <v>0.20000000001164153</v>
      </c>
      <c r="S10" s="17">
        <f>Q10+R10-(K10+K9+K8+K7+K6+K5+K4+K3+K2)</f>
        <v>5594.3999999999942</v>
      </c>
      <c r="T10" s="17">
        <f t="shared" ref="T10" si="13">S10/200000</f>
        <v>2.7971999999999973E-2</v>
      </c>
      <c r="U10" s="17">
        <f t="shared" si="5"/>
        <v>4895.0999999999767</v>
      </c>
      <c r="V10" s="17">
        <f t="shared" si="6"/>
        <v>2.4390219597178346E-2</v>
      </c>
      <c r="W10" s="17">
        <v>0</v>
      </c>
    </row>
    <row r="11" spans="1:23" ht="18" customHeight="1">
      <c r="A11" s="8" t="s">
        <v>60</v>
      </c>
      <c r="B11" s="9">
        <v>12345678901234</v>
      </c>
      <c r="C11" s="7">
        <v>15584314858</v>
      </c>
      <c r="D11" s="7" t="s">
        <v>16</v>
      </c>
      <c r="E11" s="7" t="s">
        <v>17</v>
      </c>
      <c r="F11" s="3" t="s">
        <v>0</v>
      </c>
      <c r="G11" s="4">
        <v>42265</v>
      </c>
      <c r="H11" s="41">
        <v>1.464</v>
      </c>
      <c r="I11" s="22">
        <v>1</v>
      </c>
      <c r="J11" s="17">
        <v>0</v>
      </c>
      <c r="K11" s="45">
        <v>0</v>
      </c>
      <c r="L11" s="42">
        <f t="shared" si="2"/>
        <v>0</v>
      </c>
      <c r="M11" s="11">
        <f t="shared" si="0"/>
        <v>0</v>
      </c>
      <c r="N11" s="16">
        <v>0</v>
      </c>
      <c r="O11" s="11">
        <v>0</v>
      </c>
      <c r="P11" s="16">
        <f t="shared" si="3"/>
        <v>139860</v>
      </c>
      <c r="Q11" s="17">
        <f t="shared" si="1"/>
        <v>204755.04</v>
      </c>
      <c r="R11" s="17">
        <f t="shared" si="4"/>
        <v>0.20000000001164153</v>
      </c>
      <c r="S11" s="17">
        <f>Q11+R11-(K11+K10+K9+K8+K7+K6+K5+K4+K3+K2)</f>
        <v>4755.2400000000198</v>
      </c>
      <c r="T11" s="17">
        <f t="shared" ref="T11" si="14">S11/200000</f>
        <v>2.3776200000000098E-2</v>
      </c>
      <c r="U11" s="17">
        <f t="shared" si="5"/>
        <v>-839.15999999997439</v>
      </c>
      <c r="V11" s="17">
        <f t="shared" si="6"/>
        <v>-4.0816286824931734E-3</v>
      </c>
      <c r="W11" s="17">
        <v>0</v>
      </c>
    </row>
    <row r="12" spans="1:23" ht="18" customHeight="1">
      <c r="A12" s="8" t="s">
        <v>61</v>
      </c>
      <c r="B12" s="9">
        <v>12345678901234</v>
      </c>
      <c r="C12" s="7">
        <v>13521350912</v>
      </c>
      <c r="D12" s="7" t="s">
        <v>16</v>
      </c>
      <c r="E12" s="7" t="s">
        <v>17</v>
      </c>
      <c r="F12" s="3" t="s">
        <v>0</v>
      </c>
      <c r="G12" s="4">
        <v>42272</v>
      </c>
      <c r="H12" s="41">
        <v>1.494</v>
      </c>
      <c r="I12" s="22">
        <v>1</v>
      </c>
      <c r="J12" s="17">
        <v>0</v>
      </c>
      <c r="K12" s="45">
        <v>0</v>
      </c>
      <c r="L12" s="42">
        <f t="shared" si="2"/>
        <v>0</v>
      </c>
      <c r="M12" s="11">
        <f t="shared" si="0"/>
        <v>0</v>
      </c>
      <c r="N12" s="16">
        <v>0</v>
      </c>
      <c r="O12" s="11">
        <v>0</v>
      </c>
      <c r="P12" s="16">
        <f t="shared" si="3"/>
        <v>139860</v>
      </c>
      <c r="Q12" s="17">
        <f t="shared" si="1"/>
        <v>208950.84</v>
      </c>
      <c r="R12" s="17">
        <f t="shared" si="4"/>
        <v>0.20000000001164153</v>
      </c>
      <c r="S12" s="17">
        <f>Q12+R12-(K12+K11+K10+K9+K8+K7+K6+K5+K4+K3+K2)</f>
        <v>8951.0400000000081</v>
      </c>
      <c r="T12" s="17">
        <f t="shared" ref="T12" si="15">S12/200000</f>
        <v>4.4755200000000044E-2</v>
      </c>
      <c r="U12" s="17">
        <f t="shared" si="5"/>
        <v>4195.7999999999884</v>
      </c>
      <c r="V12" s="17">
        <f t="shared" si="6"/>
        <v>2.0491783262787257E-2</v>
      </c>
      <c r="W12" s="17">
        <v>0</v>
      </c>
    </row>
    <row r="13" spans="1:23" ht="18" customHeight="1">
      <c r="A13" s="8" t="s">
        <v>61</v>
      </c>
      <c r="B13" s="9">
        <v>12345678901234</v>
      </c>
      <c r="C13" s="7">
        <v>13521350912</v>
      </c>
      <c r="D13" s="7" t="s">
        <v>16</v>
      </c>
      <c r="E13" s="7" t="s">
        <v>17</v>
      </c>
      <c r="F13" s="3" t="s">
        <v>0</v>
      </c>
      <c r="G13" s="4">
        <v>42277</v>
      </c>
      <c r="H13" s="41">
        <v>1.4990000000000001</v>
      </c>
      <c r="I13" s="22">
        <v>1</v>
      </c>
      <c r="J13" s="17">
        <v>0</v>
      </c>
      <c r="K13" s="45">
        <v>0</v>
      </c>
      <c r="L13" s="42">
        <f t="shared" si="2"/>
        <v>0</v>
      </c>
      <c r="M13" s="11">
        <f t="shared" si="0"/>
        <v>0</v>
      </c>
      <c r="N13" s="16">
        <v>0</v>
      </c>
      <c r="O13" s="11">
        <v>0</v>
      </c>
      <c r="P13" s="16">
        <f t="shared" si="3"/>
        <v>139860</v>
      </c>
      <c r="Q13" s="17">
        <f t="shared" si="1"/>
        <v>209650.14</v>
      </c>
      <c r="R13" s="17">
        <f t="shared" si="4"/>
        <v>0.20000000001164153</v>
      </c>
      <c r="S13" s="17">
        <f>Q13+R13-(K2+K3+K4+K5+K6+K7+K8+K9+K10+K11+K12+K13)</f>
        <v>9650.3400000000256</v>
      </c>
      <c r="T13" s="17">
        <f t="shared" ref="T13" si="16">S13/200000</f>
        <v>4.8251700000000126E-2</v>
      </c>
      <c r="U13" s="17">
        <f t="shared" si="5"/>
        <v>699.30000000001746</v>
      </c>
      <c r="V13" s="17">
        <f t="shared" si="6"/>
        <v>3.3467170108366891E-3</v>
      </c>
      <c r="W13" s="17">
        <v>0</v>
      </c>
    </row>
    <row r="14" spans="1:23" ht="18" customHeight="1">
      <c r="A14" s="8" t="s">
        <v>62</v>
      </c>
      <c r="B14" s="9">
        <v>12345678901234</v>
      </c>
      <c r="C14" s="7">
        <v>13521350912</v>
      </c>
      <c r="D14" s="7" t="s">
        <v>16</v>
      </c>
      <c r="E14" s="7" t="s">
        <v>17</v>
      </c>
      <c r="F14" s="3" t="s">
        <v>0</v>
      </c>
      <c r="G14" s="6">
        <v>42286</v>
      </c>
      <c r="H14" s="43">
        <v>1.4930000000000001</v>
      </c>
      <c r="I14" s="22">
        <v>1</v>
      </c>
      <c r="J14" s="17">
        <v>0</v>
      </c>
      <c r="K14" s="45">
        <v>0</v>
      </c>
      <c r="L14" s="42">
        <f t="shared" si="2"/>
        <v>0</v>
      </c>
      <c r="M14" s="11">
        <f t="shared" si="0"/>
        <v>0</v>
      </c>
      <c r="N14" s="16">
        <v>0</v>
      </c>
      <c r="O14" s="11">
        <v>0</v>
      </c>
      <c r="P14" s="16">
        <f t="shared" si="3"/>
        <v>139860</v>
      </c>
      <c r="Q14" s="17">
        <f t="shared" si="1"/>
        <v>208810.98</v>
      </c>
      <c r="R14" s="17">
        <f t="shared" si="4"/>
        <v>0.20000000001164153</v>
      </c>
      <c r="S14" s="17">
        <f>Q14+R14-(K14+K13+K12+K11+K10+K9+K8+K7+K6+K5+K4+K3+K2)</f>
        <v>8811.1800000000221</v>
      </c>
      <c r="T14" s="17">
        <f t="shared" ref="T14" si="17">S14/200000</f>
        <v>4.4055900000000113E-2</v>
      </c>
      <c r="U14" s="17">
        <f t="shared" si="5"/>
        <v>-839.16000000000349</v>
      </c>
      <c r="V14" s="17">
        <f t="shared" si="6"/>
        <v>-4.0026646272073941E-3</v>
      </c>
      <c r="W14" s="17">
        <v>0</v>
      </c>
    </row>
    <row r="15" spans="1:23" ht="18" customHeight="1">
      <c r="A15" s="8" t="s">
        <v>62</v>
      </c>
      <c r="B15" s="9">
        <v>12345678901234</v>
      </c>
      <c r="C15" s="7">
        <v>13521350912</v>
      </c>
      <c r="D15" s="7" t="s">
        <v>16</v>
      </c>
      <c r="E15" s="7" t="s">
        <v>17</v>
      </c>
      <c r="F15" s="3" t="s">
        <v>18</v>
      </c>
      <c r="G15" s="6">
        <v>42293</v>
      </c>
      <c r="H15" s="43">
        <v>1.5</v>
      </c>
      <c r="I15" s="22">
        <v>1</v>
      </c>
      <c r="J15" s="17">
        <v>0</v>
      </c>
      <c r="K15" s="45">
        <v>0</v>
      </c>
      <c r="L15" s="42">
        <f t="shared" si="2"/>
        <v>0</v>
      </c>
      <c r="M15" s="11">
        <f t="shared" si="0"/>
        <v>0</v>
      </c>
      <c r="N15" s="16">
        <v>0</v>
      </c>
      <c r="O15" s="11">
        <v>0</v>
      </c>
      <c r="P15" s="16">
        <f t="shared" si="3"/>
        <v>139860</v>
      </c>
      <c r="Q15" s="17">
        <f t="shared" si="1"/>
        <v>209790</v>
      </c>
      <c r="R15" s="17">
        <f t="shared" si="4"/>
        <v>0.20000000001164153</v>
      </c>
      <c r="S15" s="17">
        <f>Q15+R15-200000</f>
        <v>9790.2000000000116</v>
      </c>
      <c r="T15" s="17">
        <f t="shared" ref="T15" si="18">S15/200000</f>
        <v>4.8951000000000057E-2</v>
      </c>
      <c r="U15" s="17">
        <f t="shared" si="5"/>
        <v>979.01999999998952</v>
      </c>
      <c r="V15" s="17">
        <f t="shared" si="6"/>
        <v>4.6885420598647516E-3</v>
      </c>
      <c r="W15" s="17">
        <v>0</v>
      </c>
    </row>
    <row r="16" spans="1:23" ht="18" customHeight="1">
      <c r="A16" s="8" t="s">
        <v>63</v>
      </c>
      <c r="B16" s="9">
        <v>12345678901234</v>
      </c>
      <c r="C16" s="7">
        <v>13521350912</v>
      </c>
      <c r="D16" s="7" t="s">
        <v>16</v>
      </c>
      <c r="E16" s="7" t="s">
        <v>17</v>
      </c>
      <c r="F16" s="3" t="s">
        <v>18</v>
      </c>
      <c r="G16" s="6">
        <v>42300</v>
      </c>
      <c r="H16" s="43">
        <v>1.5249999999999999</v>
      </c>
      <c r="I16" s="22">
        <v>1</v>
      </c>
      <c r="J16" s="17">
        <v>0</v>
      </c>
      <c r="K16" s="45">
        <v>0</v>
      </c>
      <c r="L16" s="42">
        <f t="shared" si="2"/>
        <v>0</v>
      </c>
      <c r="M16" s="11">
        <f t="shared" si="0"/>
        <v>0</v>
      </c>
      <c r="N16" s="16">
        <v>0</v>
      </c>
      <c r="O16" s="11">
        <v>0</v>
      </c>
      <c r="P16" s="16">
        <f t="shared" si="3"/>
        <v>139860</v>
      </c>
      <c r="Q16" s="17">
        <f t="shared" si="1"/>
        <v>213286.5</v>
      </c>
      <c r="R16" s="17">
        <f t="shared" si="4"/>
        <v>0.20000000001164153</v>
      </c>
      <c r="S16" s="17">
        <f>Q16+R16-200000</f>
        <v>13286.700000000012</v>
      </c>
      <c r="T16" s="17">
        <f t="shared" ref="T16" si="19">S16/200000</f>
        <v>6.6433500000000062E-2</v>
      </c>
      <c r="U16" s="17">
        <f t="shared" si="5"/>
        <v>3496.5</v>
      </c>
      <c r="V16" s="17">
        <f t="shared" si="6"/>
        <v>1.6666650777777035E-2</v>
      </c>
      <c r="W16" s="17">
        <v>0</v>
      </c>
    </row>
    <row r="17" spans="1:23" ht="18" customHeight="1">
      <c r="A17" s="8" t="s">
        <v>63</v>
      </c>
      <c r="B17" s="9">
        <v>12345678901234</v>
      </c>
      <c r="C17" s="7">
        <v>13521350912</v>
      </c>
      <c r="D17" s="7" t="s">
        <v>16</v>
      </c>
      <c r="E17" s="7" t="s">
        <v>17</v>
      </c>
      <c r="F17" s="3" t="s">
        <v>18</v>
      </c>
      <c r="G17" s="6">
        <v>42307</v>
      </c>
      <c r="H17" s="43">
        <v>1.512</v>
      </c>
      <c r="I17" s="22">
        <v>1</v>
      </c>
      <c r="J17" s="17">
        <v>0</v>
      </c>
      <c r="K17" s="45">
        <v>0</v>
      </c>
      <c r="L17" s="42">
        <f t="shared" si="2"/>
        <v>0</v>
      </c>
      <c r="M17" s="11">
        <f t="shared" si="0"/>
        <v>0</v>
      </c>
      <c r="N17" s="16">
        <v>0</v>
      </c>
      <c r="O17" s="11">
        <v>0</v>
      </c>
      <c r="P17" s="16">
        <f t="shared" si="3"/>
        <v>139860</v>
      </c>
      <c r="Q17" s="17">
        <f t="shared" si="1"/>
        <v>211468.32</v>
      </c>
      <c r="R17" s="17">
        <f t="shared" si="4"/>
        <v>0.20000000001164153</v>
      </c>
      <c r="S17" s="17">
        <f>Q17+R17-200000</f>
        <v>11468.520000000019</v>
      </c>
      <c r="T17" s="17">
        <f t="shared" ref="T17" si="20">S17/200000</f>
        <v>5.7342600000000091E-2</v>
      </c>
      <c r="U17" s="17">
        <f t="shared" si="5"/>
        <v>-1818.179999999993</v>
      </c>
      <c r="V17" s="17">
        <f t="shared" si="6"/>
        <v>-8.5245821703837741E-3</v>
      </c>
      <c r="W17" s="17">
        <v>0</v>
      </c>
    </row>
    <row r="18" spans="1:23" ht="17.399999999999999">
      <c r="F18" s="5"/>
      <c r="G18" s="5"/>
      <c r="H18" s="12"/>
      <c r="I18" s="23"/>
      <c r="J18" s="24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7.399999999999999">
      <c r="F19" s="5"/>
      <c r="G19" s="5"/>
      <c r="H19" s="12"/>
      <c r="I19" s="23"/>
      <c r="J19" s="24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7.399999999999999">
      <c r="F20" s="5"/>
      <c r="G20" s="5"/>
      <c r="H20" s="12"/>
      <c r="I20" s="23"/>
      <c r="J20" s="24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7.399999999999999">
      <c r="F21" s="5"/>
      <c r="G21" s="5"/>
      <c r="H21" s="12"/>
      <c r="I21" s="23"/>
      <c r="J21" s="24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7.399999999999999">
      <c r="F22" s="5"/>
      <c r="G22" s="5"/>
      <c r="H22" s="12"/>
      <c r="I22" s="23"/>
      <c r="J22" s="24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37.5" customHeight="1">
      <c r="F23" s="5"/>
      <c r="G23" s="5"/>
      <c r="H23" s="12"/>
      <c r="I23" s="23"/>
      <c r="J23" s="24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7.399999999999999">
      <c r="F24" s="5"/>
      <c r="G24" s="5"/>
      <c r="H24" s="12"/>
      <c r="I24" s="23"/>
      <c r="J24" s="24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7.399999999999999">
      <c r="F25" s="5"/>
      <c r="G25" s="5"/>
      <c r="H25" s="12"/>
      <c r="I25" s="23"/>
      <c r="J25" s="24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7.399999999999999">
      <c r="F26" s="5"/>
      <c r="G26" s="5"/>
      <c r="H26" s="12"/>
      <c r="I26" s="23"/>
      <c r="J26" s="24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7.399999999999999">
      <c r="F27" s="5"/>
      <c r="G27" s="5"/>
      <c r="H27" s="12"/>
      <c r="I27" s="23"/>
      <c r="J27" s="24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7.399999999999999">
      <c r="F28" s="5"/>
      <c r="G28" s="5"/>
      <c r="H28" s="12"/>
      <c r="I28" s="23"/>
      <c r="J28" s="24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7.399999999999999">
      <c r="F29" s="5"/>
      <c r="G29" s="5"/>
      <c r="H29" s="12"/>
      <c r="I29" s="23"/>
      <c r="J29" s="24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7.399999999999999">
      <c r="F30" s="5"/>
      <c r="G30" s="5"/>
      <c r="H30" s="12"/>
      <c r="I30" s="23"/>
      <c r="J30" s="24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7.399999999999999">
      <c r="F31" s="5"/>
      <c r="G31" s="5"/>
      <c r="H31" s="12"/>
      <c r="I31" s="23"/>
      <c r="J31" s="24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7.399999999999999">
      <c r="F32" s="5"/>
      <c r="G32" s="5"/>
      <c r="H32" s="12"/>
      <c r="I32" s="23"/>
      <c r="J32" s="24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6:23" ht="17.399999999999999">
      <c r="F33" s="5"/>
      <c r="G33" s="5"/>
      <c r="H33" s="12"/>
      <c r="I33" s="23"/>
      <c r="J33" s="24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6:23" ht="17.399999999999999">
      <c r="F34" s="5"/>
      <c r="G34" s="5"/>
      <c r="H34" s="12"/>
      <c r="I34" s="23"/>
      <c r="J34" s="24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6:23" ht="17.399999999999999">
      <c r="F35" s="5"/>
      <c r="G35" s="5"/>
      <c r="H35" s="12"/>
      <c r="I35" s="23"/>
      <c r="J35" s="24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6:23" ht="17.399999999999999">
      <c r="F36" s="5"/>
      <c r="G36" s="5"/>
      <c r="H36" s="12"/>
      <c r="I36" s="23"/>
      <c r="J36" s="24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6:23" ht="17.399999999999999">
      <c r="F37" s="5"/>
      <c r="G37" s="5"/>
      <c r="H37" s="12"/>
      <c r="I37" s="23"/>
      <c r="J37" s="24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6:23" ht="17.399999999999999">
      <c r="F38" s="5"/>
      <c r="G38" s="5"/>
      <c r="H38" s="12"/>
      <c r="I38" s="23"/>
      <c r="J38" s="24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6:23" ht="17.399999999999999">
      <c r="F39" s="5"/>
      <c r="G39" s="5"/>
      <c r="H39" s="12"/>
      <c r="I39" s="23"/>
      <c r="J39" s="24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6:23" ht="17.399999999999999">
      <c r="F40" s="5"/>
      <c r="G40" s="5"/>
      <c r="H40" s="12"/>
      <c r="I40" s="23"/>
      <c r="J40" s="24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6:23" ht="17.399999999999999">
      <c r="F41" s="5"/>
      <c r="G41" s="5"/>
      <c r="H41" s="12"/>
      <c r="I41" s="23"/>
      <c r="J41" s="24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6:23" ht="17.399999999999999">
      <c r="F42" s="5"/>
      <c r="G42" s="5"/>
      <c r="H42" s="12"/>
      <c r="I42" s="23"/>
      <c r="J42" s="24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6:23" ht="17.399999999999999">
      <c r="F43" s="5"/>
      <c r="G43" s="5"/>
      <c r="H43" s="12"/>
      <c r="I43" s="23"/>
      <c r="J43" s="24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6:23" ht="17.399999999999999">
      <c r="F44" s="5"/>
      <c r="G44" s="5"/>
      <c r="H44" s="12"/>
      <c r="I44" s="23"/>
      <c r="J44" s="24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6:23" ht="17.399999999999999">
      <c r="F45" s="5"/>
      <c r="G45" s="5"/>
      <c r="H45" s="12"/>
      <c r="I45" s="23"/>
      <c r="J45" s="24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6:23" ht="17.399999999999999">
      <c r="F46" s="5"/>
      <c r="G46" s="5"/>
      <c r="H46" s="12"/>
      <c r="I46" s="23"/>
      <c r="J46" s="24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6:23" ht="17.399999999999999">
      <c r="F47" s="5"/>
      <c r="G47" s="5"/>
      <c r="H47" s="12"/>
      <c r="I47" s="23"/>
      <c r="J47" s="24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6:23" ht="17.399999999999999">
      <c r="F48" s="5"/>
      <c r="G48" s="5"/>
      <c r="H48" s="12"/>
      <c r="I48" s="23"/>
      <c r="J48" s="24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6:23" ht="17.399999999999999">
      <c r="F49" s="5"/>
      <c r="G49" s="5"/>
      <c r="H49" s="12"/>
      <c r="I49" s="23"/>
      <c r="J49" s="24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6:23" ht="17.399999999999999">
      <c r="F50" s="5"/>
      <c r="G50" s="5"/>
      <c r="H50" s="12"/>
      <c r="I50" s="23"/>
      <c r="J50" s="24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6:23" ht="17.399999999999999">
      <c r="F51" s="5"/>
      <c r="G51" s="5"/>
      <c r="H51" s="12"/>
      <c r="I51" s="23"/>
      <c r="J51" s="24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6:23" ht="17.399999999999999">
      <c r="F52" s="5"/>
      <c r="G52" s="5"/>
      <c r="H52" s="12"/>
      <c r="I52" s="23"/>
      <c r="J52" s="2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6:23" ht="17.399999999999999">
      <c r="F53" s="5"/>
      <c r="G53" s="5"/>
      <c r="H53" s="12"/>
      <c r="I53" s="23"/>
      <c r="J53" s="2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6:23" ht="17.399999999999999">
      <c r="F54" s="5"/>
      <c r="G54" s="5"/>
      <c r="H54" s="12"/>
      <c r="I54" s="23"/>
      <c r="J54" s="2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6:23" ht="17.399999999999999">
      <c r="F55" s="5"/>
      <c r="G55" s="5"/>
      <c r="H55" s="12"/>
      <c r="I55" s="23"/>
      <c r="J55" s="2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6:23" ht="17.399999999999999">
      <c r="F56" s="5"/>
      <c r="G56" s="5"/>
      <c r="H56" s="12"/>
      <c r="I56" s="23"/>
      <c r="J56" s="2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6:23" ht="17.399999999999999">
      <c r="F57" s="5"/>
      <c r="G57" s="5"/>
      <c r="H57" s="12"/>
      <c r="I57" s="23"/>
      <c r="J57" s="2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6:23" ht="17.399999999999999">
      <c r="F58" s="5"/>
      <c r="G58" s="5"/>
      <c r="H58" s="12"/>
      <c r="I58" s="23"/>
      <c r="J58" s="2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6:23" ht="17.399999999999999">
      <c r="F59" s="5"/>
      <c r="G59" s="5"/>
      <c r="H59" s="12"/>
      <c r="I59" s="23"/>
      <c r="J59" s="2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6:23" ht="17.399999999999999">
      <c r="F60" s="5"/>
      <c r="G60" s="5"/>
      <c r="H60" s="12"/>
      <c r="I60" s="23"/>
      <c r="J60" s="2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6:23" ht="17.399999999999999">
      <c r="F61" s="5"/>
      <c r="G61" s="5"/>
      <c r="H61" s="12"/>
      <c r="I61" s="23"/>
      <c r="J61" s="2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6:23" ht="17.399999999999999">
      <c r="F62" s="5"/>
      <c r="G62" s="5"/>
      <c r="H62" s="12"/>
      <c r="I62" s="23"/>
      <c r="J62" s="2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6:23" ht="17.399999999999999">
      <c r="F63" s="5"/>
      <c r="G63" s="5"/>
      <c r="H63" s="12"/>
      <c r="I63" s="23"/>
      <c r="J63" s="24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</sheetData>
  <phoneticPr fontId="4" type="noConversion"/>
  <pageMargins left="0" right="0" top="7.8472222222222193E-2" bottom="0" header="0.118055555555556" footer="0.15694444444444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"/>
  <sheetViews>
    <sheetView topLeftCell="D1" workbookViewId="0">
      <selection activeCell="N17" sqref="N17"/>
    </sheetView>
  </sheetViews>
  <sheetFormatPr defaultRowHeight="14.4"/>
  <cols>
    <col min="1" max="1" width="9.109375" bestFit="1" customWidth="1"/>
    <col min="2" max="2" width="11.109375" bestFit="1" customWidth="1"/>
    <col min="3" max="3" width="9.109375" bestFit="1" customWidth="1"/>
    <col min="4" max="4" width="11.6640625" bestFit="1" customWidth="1"/>
    <col min="5" max="6" width="9.5546875" bestFit="1" customWidth="1"/>
    <col min="7" max="7" width="10.5546875" bestFit="1" customWidth="1"/>
    <col min="8" max="8" width="9.5546875" bestFit="1" customWidth="1"/>
    <col min="9" max="9" width="16.109375" bestFit="1" customWidth="1"/>
    <col min="10" max="10" width="9.109375" bestFit="1" customWidth="1"/>
    <col min="11" max="11" width="18.33203125" bestFit="1" customWidth="1"/>
    <col min="12" max="13" width="16.109375" bestFit="1" customWidth="1"/>
    <col min="14" max="15" width="18.33203125" bestFit="1" customWidth="1"/>
    <col min="16" max="17" width="12.77734375" bestFit="1" customWidth="1"/>
    <col min="18" max="18" width="13.88671875" bestFit="1" customWidth="1"/>
    <col min="19" max="19" width="12.77734375" bestFit="1" customWidth="1"/>
    <col min="20" max="20" width="10.5546875" bestFit="1" customWidth="1"/>
    <col min="21" max="21" width="15" bestFit="1" customWidth="1"/>
    <col min="22" max="22" width="12.77734375" bestFit="1" customWidth="1"/>
    <col min="23" max="23" width="17.21875" bestFit="1" customWidth="1"/>
  </cols>
  <sheetData>
    <row r="1" spans="1:23" s="39" customFormat="1" ht="12">
      <c r="A1" s="32" t="s">
        <v>53</v>
      </c>
      <c r="B1" s="32" t="s">
        <v>54</v>
      </c>
      <c r="C1" s="32" t="s">
        <v>55</v>
      </c>
      <c r="D1" s="32" t="s">
        <v>14</v>
      </c>
      <c r="E1" s="32" t="s">
        <v>15</v>
      </c>
      <c r="F1" s="33" t="s">
        <v>1</v>
      </c>
      <c r="G1" s="33" t="s">
        <v>2</v>
      </c>
      <c r="H1" s="34" t="s">
        <v>3</v>
      </c>
      <c r="I1" s="35" t="s">
        <v>4</v>
      </c>
      <c r="J1" s="36" t="s">
        <v>5</v>
      </c>
      <c r="K1" s="37" t="s">
        <v>23</v>
      </c>
      <c r="L1" s="33" t="s">
        <v>6</v>
      </c>
      <c r="M1" s="35" t="s">
        <v>7</v>
      </c>
      <c r="N1" s="33" t="s">
        <v>8</v>
      </c>
      <c r="O1" s="35" t="s">
        <v>9</v>
      </c>
      <c r="P1" s="38" t="s">
        <v>10</v>
      </c>
      <c r="Q1" s="35" t="s">
        <v>11</v>
      </c>
      <c r="R1" s="35" t="s">
        <v>12</v>
      </c>
      <c r="S1" s="35" t="s">
        <v>56</v>
      </c>
      <c r="T1" s="35" t="s">
        <v>42</v>
      </c>
      <c r="U1" s="35" t="s">
        <v>46</v>
      </c>
      <c r="V1" s="35" t="s">
        <v>44</v>
      </c>
      <c r="W1" s="35" t="s">
        <v>13</v>
      </c>
    </row>
    <row r="2" spans="1:23">
      <c r="A2" s="31" t="s">
        <v>24</v>
      </c>
      <c r="B2" s="31" t="s">
        <v>25</v>
      </c>
      <c r="C2" s="31" t="s">
        <v>26</v>
      </c>
      <c r="D2" s="40" t="s">
        <v>58</v>
      </c>
      <c r="E2" s="31" t="s">
        <v>27</v>
      </c>
      <c r="F2" s="31" t="s">
        <v>28</v>
      </c>
      <c r="G2" s="31" t="s">
        <v>29</v>
      </c>
      <c r="H2" s="31" t="s">
        <v>30</v>
      </c>
      <c r="I2" s="31" t="s">
        <v>31</v>
      </c>
      <c r="J2" s="31" t="s">
        <v>33</v>
      </c>
      <c r="K2" s="31" t="s">
        <v>34</v>
      </c>
      <c r="L2" s="31" t="s">
        <v>35</v>
      </c>
      <c r="M2" s="31" t="s">
        <v>36</v>
      </c>
      <c r="N2" s="31" t="s">
        <v>37</v>
      </c>
      <c r="O2" s="31" t="s">
        <v>38</v>
      </c>
      <c r="P2" s="31" t="s">
        <v>39</v>
      </c>
      <c r="Q2" s="31" t="s">
        <v>40</v>
      </c>
      <c r="R2" s="31" t="s">
        <v>41</v>
      </c>
      <c r="S2" s="31" t="s">
        <v>48</v>
      </c>
      <c r="T2" s="31" t="s">
        <v>49</v>
      </c>
      <c r="U2" s="31" t="s">
        <v>50</v>
      </c>
      <c r="V2" s="31" t="s">
        <v>51</v>
      </c>
      <c r="W2" s="40" t="s">
        <v>52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goldtiger</dc:creator>
  <cp:lastModifiedBy>Windows User</cp:lastModifiedBy>
  <cp:lastPrinted>2015-11-02T07:22:55Z</cp:lastPrinted>
  <dcterms:created xsi:type="dcterms:W3CDTF">2015-04-09T02:04:00Z</dcterms:created>
  <dcterms:modified xsi:type="dcterms:W3CDTF">2015-11-07T09:00:34Z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  <property fmtid="{D5CDD505-2E9C-101B-9397-08002B2CF9AE}" pid="3" name="WorkbookGuid">
    <vt:lpwstr>21d46c3e-5b76-4800-8971-f559eaad671c</vt:lpwstr>
  </property>
</Properties>
</file>