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0"/>
  <workbookPr defaultThemeVersion="124226"/>
  <mc:AlternateContent xmlns:mc="http://schemas.openxmlformats.org/markup-compatibility/2006">
    <mc:Choice Requires="x15">
      <x15ac:absPath xmlns:x15ac="http://schemas.microsoft.com/office/spreadsheetml/2010/11/ac" url="/Users/millenium/Documents/bb_models/very_new/"/>
    </mc:Choice>
  </mc:AlternateContent>
  <xr:revisionPtr revIDLastSave="0" documentId="8_{80EA5F9E-693A-4541-9CB5-2D32BBE92502}" xr6:coauthVersionLast="28" xr6:coauthVersionMax="28" xr10:uidLastSave="{00000000-0000-0000-0000-000000000000}"/>
  <bookViews>
    <workbookView xWindow="31880" yWindow="-3160" windowWidth="21680" windowHeight="14700" tabRatio="641" activeTab="3" xr2:uid="{00000000-000D-0000-FFFF-FFFF00000000}"/>
  </bookViews>
  <sheets>
    <sheet name="Intro" sheetId="13" r:id="rId1"/>
    <sheet name="simple formulas" sheetId="7" r:id="rId2"/>
    <sheet name="absolute reference" sheetId="8" r:id="rId3"/>
    <sheet name="IF with overtime calc" sheetId="5" r:id="rId4"/>
    <sheet name="VLOOKUP with procard" sheetId="2" r:id="rId5"/>
    <sheet name="procard list" sheetId="3" r:id="rId6"/>
    <sheet name="range name" sheetId="18" r:id="rId7"/>
    <sheet name="VLOOKUP  - range name" sheetId="17" r:id="rId8"/>
    <sheet name="join cell values" sheetId="14" r:id="rId9"/>
    <sheet name="=IFERROR" sheetId="4" r:id="rId10"/>
    <sheet name="DIV by 0 error" sheetId="10" r:id="rId11"/>
    <sheet name="VALUE error" sheetId="11" r:id="rId12"/>
    <sheet name="REF error" sheetId="12" r:id="rId13"/>
    <sheet name="References" sheetId="15" r:id="rId14"/>
  </sheets>
  <calcPr calcId="171027"/>
</workbook>
</file>

<file path=xl/calcChain.xml><?xml version="1.0" encoding="utf-8"?>
<calcChain xmlns="http://schemas.openxmlformats.org/spreadsheetml/2006/main">
  <c r="G15" i="10" l="1"/>
  <c r="K8" i="4"/>
  <c r="K9" i="4"/>
  <c r="K10" i="4"/>
  <c r="K11" i="4"/>
  <c r="K12" i="4"/>
  <c r="K13" i="4"/>
  <c r="K14" i="4"/>
  <c r="K15" i="4"/>
  <c r="K16" i="4"/>
  <c r="K17" i="4"/>
  <c r="K18" i="4"/>
  <c r="K19" i="4"/>
  <c r="K20" i="4"/>
  <c r="K21" i="4"/>
  <c r="K22" i="4"/>
  <c r="K7" i="4"/>
  <c r="I15" i="12" l="1"/>
  <c r="G17" i="5"/>
  <c r="H8" i="5" s="1"/>
  <c r="N8" i="5"/>
  <c r="O8" i="5" s="1"/>
  <c r="L9" i="5"/>
  <c r="N9" i="5" s="1"/>
  <c r="O9" i="5" s="1"/>
  <c r="L10" i="5"/>
  <c r="N10" i="5" s="1"/>
  <c r="O10" i="5" s="1"/>
  <c r="N11" i="5"/>
  <c r="O11" i="5" s="1"/>
  <c r="L12" i="5"/>
  <c r="N12" i="5" s="1"/>
  <c r="O12" i="5" s="1"/>
  <c r="L13" i="5"/>
  <c r="N13" i="5" s="1"/>
  <c r="O13" i="5" s="1"/>
  <c r="N14" i="5"/>
  <c r="O14" i="5" s="1"/>
  <c r="M15" i="5"/>
  <c r="H7" i="5" l="1"/>
  <c r="H15" i="5"/>
  <c r="H13" i="5"/>
  <c r="H11" i="5"/>
  <c r="H9" i="5"/>
  <c r="H16" i="5"/>
  <c r="H14" i="5"/>
  <c r="H12" i="5"/>
  <c r="H10" i="5"/>
  <c r="O15" i="5"/>
  <c r="C13" i="11" l="1"/>
  <c r="D12" i="11"/>
  <c r="E12" i="11" s="1"/>
  <c r="B11" i="11"/>
  <c r="D11" i="11" s="1"/>
  <c r="E11" i="11" s="1"/>
  <c r="B10" i="11"/>
  <c r="D10" i="11" s="1"/>
  <c r="E10" i="11" s="1"/>
  <c r="D9" i="11"/>
  <c r="E9" i="11" s="1"/>
  <c r="B8" i="11"/>
  <c r="D8" i="11" s="1"/>
  <c r="E8" i="11" s="1"/>
  <c r="B7" i="11"/>
  <c r="D7" i="11" s="1"/>
  <c r="E7" i="11" s="1"/>
  <c r="D6" i="11"/>
  <c r="I14" i="10"/>
  <c r="I13" i="10"/>
  <c r="I12" i="10"/>
  <c r="I11" i="10"/>
  <c r="I10" i="10"/>
  <c r="I9" i="10"/>
  <c r="I8" i="10"/>
  <c r="I7" i="10"/>
  <c r="I6" i="10"/>
  <c r="I5" i="10"/>
  <c r="E6" i="11" l="1"/>
  <c r="E13" i="11" s="1"/>
  <c r="E18" i="8"/>
  <c r="G18" i="8" s="1"/>
  <c r="E17" i="8"/>
  <c r="G17" i="8" s="1"/>
  <c r="E21" i="8"/>
  <c r="G21" i="8" s="1"/>
  <c r="E20" i="8"/>
  <c r="G20" i="8" s="1"/>
  <c r="B19" i="8"/>
  <c r="E19" i="8" s="1"/>
  <c r="G19" i="8" s="1"/>
  <c r="B16" i="8"/>
  <c r="E16" i="8" s="1"/>
  <c r="G16" i="8" s="1"/>
  <c r="E15" i="8"/>
  <c r="G15" i="8" s="1"/>
  <c r="E14" i="8"/>
  <c r="G14" i="8" s="1"/>
  <c r="G13" i="8"/>
  <c r="E12" i="8"/>
  <c r="G12" i="8" s="1"/>
  <c r="G11" i="8"/>
  <c r="E10" i="8"/>
  <c r="G10" i="8" s="1"/>
  <c r="E9" i="8"/>
  <c r="G9" i="8" s="1"/>
  <c r="E8" i="8"/>
  <c r="G8" i="8" l="1"/>
</calcChain>
</file>

<file path=xl/sharedStrings.xml><?xml version="1.0" encoding="utf-8"?>
<sst xmlns="http://schemas.openxmlformats.org/spreadsheetml/2006/main" count="774" uniqueCount="221">
  <si>
    <t>Purpose</t>
  </si>
  <si>
    <t>PurposeDescr</t>
  </si>
  <si>
    <t>Year</t>
  </si>
  <si>
    <t>Period</t>
  </si>
  <si>
    <t>Acctg Date</t>
  </si>
  <si>
    <t>Trans Date</t>
  </si>
  <si>
    <t>DeptID</t>
  </si>
  <si>
    <t>Account</t>
  </si>
  <si>
    <t>Fund</t>
  </si>
  <si>
    <t>PCardLast6Digits</t>
  </si>
  <si>
    <t>Descr</t>
  </si>
  <si>
    <t>Journal ID</t>
  </si>
  <si>
    <t>Amount</t>
  </si>
  <si>
    <t>XXXX112115</t>
  </si>
  <si>
    <t>STUDENT SERVICES</t>
  </si>
  <si>
    <t>OPBAS</t>
  </si>
  <si>
    <t>REG - Reg Earns</t>
  </si>
  <si>
    <t>PAY0114466</t>
  </si>
  <si>
    <t>XXXX112116</t>
  </si>
  <si>
    <t>PAY0113699</t>
  </si>
  <si>
    <t>XXXX112117</t>
  </si>
  <si>
    <t>Adm. Prof.- Oth ERN</t>
  </si>
  <si>
    <t>XXXX112118</t>
  </si>
  <si>
    <t>XXXX112119</t>
  </si>
  <si>
    <t>XXXX112120</t>
  </si>
  <si>
    <t>XXXX112121</t>
  </si>
  <si>
    <t>XXXX112122</t>
  </si>
  <si>
    <t>XXXX112123</t>
  </si>
  <si>
    <t>XXXX112124</t>
  </si>
  <si>
    <t>XXXX112125</t>
  </si>
  <si>
    <t>XXXX112126</t>
  </si>
  <si>
    <t>XXXX112127</t>
  </si>
  <si>
    <t>XXXX112128</t>
  </si>
  <si>
    <t>XXXX112129</t>
  </si>
  <si>
    <t>PAY0117744</t>
  </si>
  <si>
    <t>XXXX112130</t>
  </si>
  <si>
    <t>PAY0116157</t>
  </si>
  <si>
    <t>XXXX112131</t>
  </si>
  <si>
    <t>XXXX112132</t>
  </si>
  <si>
    <t>XXXX112133</t>
  </si>
  <si>
    <t>XXXX112134</t>
  </si>
  <si>
    <t>XXXX112135</t>
  </si>
  <si>
    <t>XXXX112136</t>
  </si>
  <si>
    <t>XXXX112137</t>
  </si>
  <si>
    <t>XXXX112138</t>
  </si>
  <si>
    <t>Procard</t>
  </si>
  <si>
    <t>Last Name</t>
  </si>
  <si>
    <t>Martin</t>
  </si>
  <si>
    <t>Edwards</t>
  </si>
  <si>
    <t>Smith</t>
  </si>
  <si>
    <t>Jones</t>
  </si>
  <si>
    <t>Emp Name</t>
  </si>
  <si>
    <t>PCardLast4Digits</t>
  </si>
  <si>
    <t>Hrs Worked</t>
  </si>
  <si>
    <t>Reg</t>
  </si>
  <si>
    <t>OT</t>
  </si>
  <si>
    <t>Total</t>
  </si>
  <si>
    <t>Pay</t>
  </si>
  <si>
    <t>4/27 - 5/3</t>
  </si>
  <si>
    <t>5/4 - 5/10</t>
  </si>
  <si>
    <t>5/11 - 5/17</t>
  </si>
  <si>
    <t>5/18 - 5/24</t>
  </si>
  <si>
    <t>6/1 - 6/7</t>
  </si>
  <si>
    <t>6/8 - 6/14</t>
  </si>
  <si>
    <t>6/15 - 6/21</t>
  </si>
  <si>
    <t>Reg. Hrly Pay Rate</t>
  </si>
  <si>
    <t>OT Hourly Pay Rate</t>
  </si>
  <si>
    <t>Project</t>
  </si>
  <si>
    <t>Left to Spend</t>
  </si>
  <si>
    <t>ABCD37239707000</t>
  </si>
  <si>
    <t>ABCD37241208000</t>
  </si>
  <si>
    <t>ABCD37240708000</t>
  </si>
  <si>
    <t>WXYZ37211307000</t>
  </si>
  <si>
    <t>QQQQ37212707000</t>
  </si>
  <si>
    <t>QQQQ37212807000</t>
  </si>
  <si>
    <t>QQQQ37238507000</t>
  </si>
  <si>
    <t>ABCD37238707000</t>
  </si>
  <si>
    <t>ABCD37239307000</t>
  </si>
  <si>
    <t>WXYZ37239907000</t>
  </si>
  <si>
    <t>WXYZ37239407000</t>
  </si>
  <si>
    <t>ABCD37240608000</t>
  </si>
  <si>
    <t>WXYZ37239607000</t>
  </si>
  <si>
    <t>QQQQ37238907000</t>
  </si>
  <si>
    <t>Class</t>
  </si>
  <si>
    <t>Ledger</t>
  </si>
  <si>
    <t>Add'l Detail</t>
  </si>
  <si>
    <t>Ref</t>
  </si>
  <si>
    <t>Percent of Total</t>
  </si>
  <si>
    <t>Budget action</t>
  </si>
  <si>
    <t>120200</t>
  </si>
  <si>
    <t>001</t>
  </si>
  <si>
    <t>ACTUALS</t>
  </si>
  <si>
    <t>PAY0148496</t>
  </si>
  <si>
    <t>53xxx</t>
  </si>
  <si>
    <t>PAY0149893</t>
  </si>
  <si>
    <t>003</t>
  </si>
  <si>
    <t>7008xxxxx</t>
  </si>
  <si>
    <t>007</t>
  </si>
  <si>
    <t>Bennett</t>
  </si>
  <si>
    <t>61xxx</t>
  </si>
  <si>
    <t>010</t>
  </si>
  <si>
    <t>Watson</t>
  </si>
  <si>
    <t>19xxx</t>
  </si>
  <si>
    <t>012</t>
  </si>
  <si>
    <t>Kee</t>
  </si>
  <si>
    <t>39xxx</t>
  </si>
  <si>
    <t>First Name</t>
  </si>
  <si>
    <t>Susan</t>
  </si>
  <si>
    <t>Tom</t>
  </si>
  <si>
    <t>Lynda</t>
  </si>
  <si>
    <t>Jason</t>
  </si>
  <si>
    <t xml:space="preserve">During this session you will learn about: </t>
  </si>
  <si>
    <t xml:space="preserve"> =IF (test, if value true, if value false)</t>
  </si>
  <si>
    <t xml:space="preserve"> =VLOOKUP(Lookup value, table array, index column of table array, true or false)</t>
  </si>
  <si>
    <t>Excel 2007: Using Formulas and Functions</t>
  </si>
  <si>
    <t>Sum, Average, Max, Min to perform simple mathematical calculations</t>
  </si>
  <si>
    <t>% of Total</t>
  </si>
  <si>
    <t>IFERROR returns a value you specify if a formula evaluates to an error</t>
  </si>
  <si>
    <t>VlookUP looks for a value in the left most column of a table and returns the matching value</t>
  </si>
  <si>
    <t>* Tip: The following errors are evaluated: #N/A, #VALUE!, #REF!, #DIV/0!, #NUM!, #NAME?, #NULL</t>
  </si>
  <si>
    <t>#REF occurs when a cell reference is not valid.</t>
  </si>
  <si>
    <t>You may have deleted cells that were referred to by other formulas, or you may have pasted cells that you moved on top of cells that were referred to by other formulas.</t>
  </si>
  <si>
    <t>You may have used an Object Linking and Embedding (OLE) link to a program that is not running.</t>
  </si>
  <si>
    <t>You may have linked to a Dynamic Data Exchange (DDE) topic (a group or category of data in the server part of a client/server application), such as "system," that is not available.</t>
  </si>
  <si>
    <t>Concatenate is used to combine text from different cells.</t>
  </si>
  <si>
    <r>
      <t xml:space="preserve">You may have run a macro that enters a function on the worksheet that returns a </t>
    </r>
    <r>
      <rPr>
        <b/>
        <sz val="12"/>
        <color rgb="FF484848"/>
        <rFont val="Calibri"/>
        <family val="2"/>
        <scheme val="minor"/>
      </rPr>
      <t>#REF!</t>
    </r>
    <r>
      <rPr>
        <sz val="12"/>
        <color rgb="FF484848"/>
        <rFont val="Calibri"/>
        <family val="2"/>
        <scheme val="minor"/>
      </rPr>
      <t xml:space="preserve"> error.</t>
    </r>
  </si>
  <si>
    <t>Why this error occurs.</t>
  </si>
  <si>
    <r>
      <t>* Note:</t>
    </r>
    <r>
      <rPr>
        <sz val="12"/>
        <color rgb="FFC00000"/>
        <rFont val="Calibri"/>
        <family val="2"/>
        <scheme val="minor"/>
      </rPr>
      <t>  OLE is a technology that you can use to share information between programs.</t>
    </r>
  </si>
  <si>
    <r>
      <t>*  Note:</t>
    </r>
    <r>
      <rPr>
        <sz val="12"/>
        <color rgb="FFC00000"/>
        <rFont val="Calibri"/>
        <family val="2"/>
        <scheme val="minor"/>
      </rPr>
      <t>  DDE is an established protocol for exchanging data between Microsoft Windows-based programs.</t>
    </r>
  </si>
  <si>
    <t>Help</t>
  </si>
  <si>
    <t>Excel help - ?</t>
  </si>
  <si>
    <t>www.udel.edu/help</t>
  </si>
  <si>
    <t>831-6000</t>
  </si>
  <si>
    <t>consult@udel.edu</t>
  </si>
  <si>
    <t>Reference materials</t>
  </si>
  <si>
    <t>Using Excel 2007, Bill Jelen, ISBN0-789703611-X</t>
  </si>
  <si>
    <t>F14 - Home, Editing, AutoSum, Enter</t>
  </si>
  <si>
    <t>Highlight range, look at Message Bar on bottom</t>
  </si>
  <si>
    <t>Use the sum function to add a column of numbers</t>
  </si>
  <si>
    <t>* Tip:</t>
  </si>
  <si>
    <t>Use Status Bar to quickly calculate values in a selected range.</t>
  </si>
  <si>
    <t>Right-click Status Bar to choose available functions</t>
  </si>
  <si>
    <t>* Note: Remember order of operations - calculate total first</t>
  </si>
  <si>
    <t>O8:O14 uses relative and absolute addresses in an IF function</t>
  </si>
  <si>
    <t>K9=VLOOKUP(J9,'procard list'!$A$3:$C$7,2,FALSE)</t>
  </si>
  <si>
    <t>Staff</t>
  </si>
  <si>
    <t>Staff - K9</t>
  </si>
  <si>
    <t>Formulas tab,Function Library group, Insert Function command</t>
  </si>
  <si>
    <t>Fill in parameters</t>
  </si>
  <si>
    <t>PCardLast4Digits is lookup value, procard list worksheet contains table array, column 2 is column to index, false is logical funtion for exact match</t>
  </si>
  <si>
    <t xml:space="preserve"> =CONCATENATE(text 1, text 2,...)</t>
  </si>
  <si>
    <t>Use procard list worksheet, combine first and last name into one cell</t>
  </si>
  <si>
    <t>Unless there is a space before the last name or after the first, you'll need to add a space in the formula.</t>
  </si>
  <si>
    <t>You can also use a formula and &amp; to join cell values</t>
  </si>
  <si>
    <t>Override relative behavior with absolute cell references by inserting the $ symbol (may use F4)</t>
  </si>
  <si>
    <t>IF Function is a logical function that returns one value if a condition is true and another value if the condition is false</t>
  </si>
  <si>
    <t>Worksheet containing table array - Used in VLOOKUP with procard worksheet</t>
  </si>
  <si>
    <t>=IFERROR(formula, value if formula has an error)</t>
  </si>
  <si>
    <t>#DIV/0 occurs when you divide a number by zero or by a cell that contains no value</t>
  </si>
  <si>
    <t>To display all formulas in worksheet - Formuals tab, Formula Auditing group, Show Formulas command</t>
  </si>
  <si>
    <t>To change the format of % of Total values, highlight, Home tab, Number group, Number Format pull-down menu</t>
  </si>
  <si>
    <t>If you don't know which function to use, from the Formulas Tab, select Insert Function and type a brief description such as "join text".</t>
  </si>
  <si>
    <t>F7=IFERROR(VLOOKUP(J7,'procard list'!$A$2:$C$7,2,FALSE)," ")</t>
  </si>
  <si>
    <t>* Tip: To help find where why a formula is invalid, Formulas tab, Formula Auditing group, Evaluate Formula command</t>
  </si>
  <si>
    <t>Description</t>
  </si>
  <si>
    <t>Difference from previous year</t>
  </si>
  <si>
    <r>
      <t>•</t>
    </r>
    <r>
      <rPr>
        <b/>
        <sz val="18"/>
        <color rgb="FF333399"/>
        <rFont val="Calibri"/>
        <family val="2"/>
        <scheme val="minor"/>
      </rPr>
      <t>Basic mathematical operators</t>
    </r>
  </si>
  <si>
    <r>
      <t>•</t>
    </r>
    <r>
      <rPr>
        <b/>
        <sz val="18"/>
        <color rgb="FF333399"/>
        <rFont val="Calibri"/>
        <family val="2"/>
        <scheme val="minor"/>
      </rPr>
      <t>Relative and absolute cell references</t>
    </r>
  </si>
  <si>
    <r>
      <t>•</t>
    </r>
    <r>
      <rPr>
        <b/>
        <sz val="18"/>
        <color rgb="FF333399"/>
        <rFont val="Calibri"/>
        <family val="2"/>
        <scheme val="minor"/>
      </rPr>
      <t>Using Functions</t>
    </r>
  </si>
  <si>
    <r>
      <t>•</t>
    </r>
    <r>
      <rPr>
        <b/>
        <sz val="18"/>
        <color rgb="FF333399"/>
        <rFont val="Calibri"/>
        <family val="2"/>
        <scheme val="minor"/>
      </rPr>
      <t>Using the IF function</t>
    </r>
  </si>
  <si>
    <r>
      <t>•</t>
    </r>
    <r>
      <rPr>
        <b/>
        <sz val="18"/>
        <color rgb="FF333399"/>
        <rFont val="Calibri"/>
        <family val="2"/>
        <scheme val="minor"/>
      </rPr>
      <t>Finding the right function</t>
    </r>
  </si>
  <si>
    <r>
      <t>•</t>
    </r>
    <r>
      <rPr>
        <b/>
        <sz val="18"/>
        <color rgb="FF333399"/>
        <rFont val="Calibri"/>
        <family val="2"/>
        <scheme val="minor"/>
      </rPr>
      <t>Fixing errors</t>
    </r>
  </si>
  <si>
    <t>IT Client Support &amp; Services</t>
  </si>
  <si>
    <t>Name a range of cells that you use often</t>
  </si>
  <si>
    <t>A4:C7 - highlight, right-click, Name a Range…</t>
  </si>
  <si>
    <t>You can use a named range in VlookUP</t>
  </si>
  <si>
    <t>K5=VLOOKUP(J5,'procard list'!$A$3:$C$7,2,FALSE)</t>
  </si>
  <si>
    <t>K5=VLOOKUP(J5,procardstaff,2,FALSE)</t>
  </si>
  <si>
    <r>
      <t>•</t>
    </r>
    <r>
      <rPr>
        <b/>
        <sz val="18"/>
        <color rgb="FF333399"/>
        <rFont val="Calibri"/>
        <family val="2"/>
        <scheme val="minor"/>
      </rPr>
      <t xml:space="preserve">Working with range names </t>
    </r>
  </si>
  <si>
    <t>* Tip: Accounting format for cells shows dash for 0 value.</t>
  </si>
  <si>
    <t>I7=IF(H7&lt;12%,"check","*")</t>
  </si>
  <si>
    <t>I7=IF(H7&lt;.12,"check","*")</t>
  </si>
  <si>
    <t>You can highlight a range and type a name in the name box at the left of the formula bar</t>
  </si>
  <si>
    <t>You can delete or edit the name of a range from the ribbon - Formulas tab, Defined Names, Name Manager</t>
  </si>
  <si>
    <t>Create the sum function in B21 (don't include the Account row values), then drag to copy to C21:H21 range</t>
  </si>
  <si>
    <t>or</t>
  </si>
  <si>
    <t>is the same as</t>
  </si>
  <si>
    <r>
      <t xml:space="preserve">To specify a cell or range on a different worksheet, use </t>
    </r>
    <r>
      <rPr>
        <b/>
        <sz val="12"/>
        <color rgb="FFC00000"/>
        <rFont val="Calibri"/>
        <family val="2"/>
        <scheme val="minor"/>
      </rPr>
      <t>'worksheet name'!</t>
    </r>
    <r>
      <rPr>
        <sz val="12"/>
        <color rgb="FFC00000"/>
        <rFont val="Calibri"/>
        <family val="2"/>
        <scheme val="minor"/>
      </rPr>
      <t xml:space="preserve"> before the cell or range address, including the single quotes.</t>
    </r>
  </si>
  <si>
    <t>Create total in G22</t>
  </si>
  <si>
    <t>Copying D8 to D9:D21 changes formulas to use correct relative addresses to perform the same function for each row</t>
  </si>
  <si>
    <t>Copying H8 to H9:H21 changes numerator but uses total absolute address to use the same total for each row</t>
  </si>
  <si>
    <t>D8 = (B8+C8)/2</t>
  </si>
  <si>
    <t>Create formula in H8=(E8-F8)/$G$22 using absolute address for total</t>
  </si>
  <si>
    <t>* Tip: Check to see if absolute references are required.</t>
  </si>
  <si>
    <t>YR1 Budget</t>
  </si>
  <si>
    <t>YR2 Budget</t>
  </si>
  <si>
    <t>% Left of Total Left</t>
  </si>
  <si>
    <t>Each range name must be unique within a worksheet; if you type an existing name in the name box, you will go to the existing range.</t>
  </si>
  <si>
    <t>Copying H5=G5/G15 will give error, copying H5=G5/$G$15 will fix it</t>
  </si>
  <si>
    <t>#VALUE occurs when you perform a calculation on a cell that does not contain a valid formula result.</t>
  </si>
  <si>
    <t>Arumba</t>
  </si>
  <si>
    <t>Ike</t>
  </si>
  <si>
    <t>Ferrone</t>
  </si>
  <si>
    <t>Bea</t>
  </si>
  <si>
    <t>Jabuzoff</t>
  </si>
  <si>
    <t>Haywood</t>
  </si>
  <si>
    <t>Moore</t>
  </si>
  <si>
    <t>Bruno</t>
  </si>
  <si>
    <t>Steen</t>
  </si>
  <si>
    <t>Phyllis</t>
  </si>
  <si>
    <t>Warm</t>
  </si>
  <si>
    <t>Luke</t>
  </si>
  <si>
    <t xml:space="preserve"> F6=CONCATENATE('procard list'!C4," ",'procard list'!B4)</t>
  </si>
  <si>
    <t xml:space="preserve"> B6=CONCATENATE(L5," ",K5)</t>
  </si>
  <si>
    <t xml:space="preserve"> B12=K9&amp;" "&amp;L9</t>
  </si>
  <si>
    <t xml:space="preserve"> F12='procard list'!C6&amp;" "&amp;'procard list'!B6</t>
  </si>
  <si>
    <t>www.it.udel.edu/learnit</t>
  </si>
  <si>
    <t>Support Center</t>
  </si>
  <si>
    <t>Average Year Budget</t>
  </si>
  <si>
    <t>Budgeted in Project to Date</t>
  </si>
  <si>
    <t>Spent in Project to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</si>
</sst>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quot;$&quot;* #,##0.00_);_(&quot;$&quot;* \(#,##0.00\);_(&quot;$&quot;* &quot;-&quot;??_);_(@_)"/>
    <numFmt numFmtId="165" formatCode="m/d/yy;@"/>
    <numFmt numFmtId="166" formatCode="_(* #,##0_);_(* \(#,##0\);_(* &quot;-&quot;??_);_(@_)"/>
  </numFmts>
  <fonts count="31" x14ac:knownFonts="1">
    <font>
      <sz val="12"/>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b/>
      <sz val="12"/>
      <color theme="1"/>
      <name val="Calibri"/>
      <family val="2"/>
      <scheme val="minor"/>
    </font>
    <font>
      <b/>
      <u/>
      <sz val="11"/>
      <color indexed="8"/>
      <name val="Calibri"/>
      <family val="2"/>
    </font>
    <font>
      <sz val="11"/>
      <color indexed="8"/>
      <name val="Calibri"/>
      <family val="2"/>
    </font>
    <font>
      <b/>
      <sz val="10"/>
      <name val="Arial Unicode MS"/>
      <family val="2"/>
    </font>
    <font>
      <sz val="10"/>
      <name val="Arial Unicode MS"/>
      <family val="2"/>
    </font>
    <font>
      <b/>
      <sz val="12"/>
      <color theme="1"/>
      <name val="Times New Roman"/>
      <family val="1"/>
    </font>
    <font>
      <sz val="12"/>
      <color theme="1"/>
      <name val="Times New Roman"/>
      <family val="1"/>
    </font>
    <font>
      <sz val="12"/>
      <name val="Times New Roman"/>
      <family val="1"/>
    </font>
    <font>
      <b/>
      <sz val="12"/>
      <name val="Times New Roman"/>
      <family val="1"/>
    </font>
    <font>
      <sz val="12"/>
      <color rgb="FFC00000"/>
      <name val="Calibri"/>
      <family val="2"/>
      <scheme val="minor"/>
    </font>
    <font>
      <b/>
      <sz val="14"/>
      <color theme="3"/>
      <name val="Calibri"/>
      <family val="2"/>
      <scheme val="minor"/>
    </font>
    <font>
      <b/>
      <sz val="12"/>
      <name val="Calibri"/>
      <family val="2"/>
      <scheme val="minor"/>
    </font>
    <font>
      <sz val="12"/>
      <color rgb="FF484848"/>
      <name val="Calibri"/>
      <family val="2"/>
      <scheme val="minor"/>
    </font>
    <font>
      <b/>
      <sz val="12"/>
      <color rgb="FF484848"/>
      <name val="Calibri"/>
      <family val="2"/>
      <scheme val="minor"/>
    </font>
    <font>
      <b/>
      <sz val="12"/>
      <color rgb="FFC00000"/>
      <name val="Calibri"/>
      <family val="2"/>
      <scheme val="minor"/>
    </font>
    <font>
      <sz val="12"/>
      <name val="Calibri"/>
      <family val="2"/>
      <scheme val="minor"/>
    </font>
    <font>
      <b/>
      <sz val="10"/>
      <name val="Calibri"/>
      <family val="2"/>
      <scheme val="minor"/>
    </font>
    <font>
      <sz val="10"/>
      <name val="Calibri"/>
      <family val="2"/>
      <scheme val="minor"/>
    </font>
    <font>
      <b/>
      <u/>
      <sz val="11"/>
      <color indexed="8"/>
      <name val="Calibri"/>
      <family val="2"/>
      <scheme val="minor"/>
    </font>
    <font>
      <sz val="12"/>
      <color indexed="8"/>
      <name val="Calibri"/>
      <family val="2"/>
      <scheme val="minor"/>
    </font>
    <font>
      <b/>
      <sz val="24"/>
      <color theme="1"/>
      <name val="Calibri"/>
      <family val="2"/>
      <scheme val="minor"/>
    </font>
    <font>
      <b/>
      <sz val="26"/>
      <color theme="1"/>
      <name val="Calibri"/>
      <family val="2"/>
      <scheme val="minor"/>
    </font>
    <font>
      <b/>
      <sz val="18"/>
      <color rgb="FF333399"/>
      <name val="Calibri"/>
      <family val="2"/>
      <scheme val="minor"/>
    </font>
    <font>
      <sz val="18"/>
      <color theme="1"/>
      <name val="Calibri"/>
      <family val="2"/>
      <scheme val="minor"/>
    </font>
    <font>
      <sz val="20"/>
      <color theme="1"/>
      <name val="Calibri"/>
      <family val="2"/>
      <scheme val="minor"/>
    </font>
    <font>
      <b/>
      <sz val="12"/>
      <color theme="0"/>
      <name val="Calibri"/>
      <family val="2"/>
      <scheme val="minor"/>
    </font>
    <font>
      <u/>
      <sz val="12"/>
      <color theme="10"/>
      <name val="Calibri"/>
      <family val="2"/>
      <scheme val="minor"/>
    </font>
  </fonts>
  <fills count="12">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6" tint="0.59999389629810485"/>
        <bgColor indexed="64"/>
      </patternFill>
    </fill>
    <fill>
      <patternFill patternType="solid">
        <fgColor indexed="22"/>
        <bgColor indexed="64"/>
      </patternFill>
    </fill>
    <fill>
      <patternFill patternType="solid">
        <fgColor rgb="FFCCFFCC"/>
        <bgColor indexed="64"/>
      </patternFill>
    </fill>
    <fill>
      <patternFill patternType="solid">
        <fgColor rgb="FFFFFFCC"/>
        <bgColor indexed="64"/>
      </patternFill>
    </fill>
    <fill>
      <patternFill patternType="solid">
        <fgColor rgb="FFFFFF00"/>
        <bgColor indexed="64"/>
      </patternFill>
    </fill>
    <fill>
      <patternFill patternType="solid">
        <fgColor theme="6" tint="0.39997558519241921"/>
        <bgColor indexed="64"/>
      </patternFill>
    </fill>
    <fill>
      <patternFill patternType="solid">
        <fgColor rgb="FF66FF66"/>
        <bgColor indexed="64"/>
      </patternFill>
    </fill>
    <fill>
      <patternFill patternType="solid">
        <fgColor theme="6" tint="-0.249977111117893"/>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top/>
      <bottom style="thin">
        <color indexed="64"/>
      </bottom>
      <diagonal/>
    </border>
    <border>
      <left/>
      <right style="thin">
        <color rgb="FF000000"/>
      </right>
      <top style="thin">
        <color rgb="FF000000"/>
      </top>
      <bottom style="thin">
        <color rgb="FF000000"/>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diagonal/>
    </border>
    <border>
      <left style="double">
        <color indexed="64"/>
      </left>
      <right style="double">
        <color indexed="64"/>
      </right>
      <top style="double">
        <color indexed="64"/>
      </top>
      <bottom style="thin">
        <color indexed="64"/>
      </bottom>
      <diagonal/>
    </border>
  </borders>
  <cellStyleXfs count="5">
    <xf numFmtId="0" fontId="0" fillId="0" borderId="0"/>
    <xf numFmtId="43"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30" fillId="0" borderId="0" applyNumberFormat="0" applyFill="0" applyBorder="0" applyAlignment="0" applyProtection="0"/>
  </cellStyleXfs>
  <cellXfs count="161">
    <xf numFmtId="0" fontId="0" fillId="0" borderId="0" xfId="0"/>
    <xf numFmtId="0" fontId="2" fillId="2" borderId="1" xfId="0" applyFont="1" applyFill="1" applyBorder="1" applyAlignment="1">
      <alignment horizontal="center" vertical="center"/>
    </xf>
    <xf numFmtId="0" fontId="2" fillId="2" borderId="1" xfId="0" applyNumberFormat="1" applyFont="1" applyFill="1" applyBorder="1" applyAlignment="1">
      <alignment horizontal="center" vertical="center"/>
    </xf>
    <xf numFmtId="43" fontId="2" fillId="2" borderId="1" xfId="1" applyFont="1" applyFill="1" applyBorder="1" applyAlignment="1">
      <alignment horizontal="center" vertical="center"/>
    </xf>
    <xf numFmtId="0" fontId="0" fillId="0" borderId="1" xfId="0" applyBorder="1" applyAlignment="1"/>
    <xf numFmtId="0" fontId="0" fillId="0" borderId="1" xfId="0" applyBorder="1" applyAlignment="1">
      <alignment horizontal="right"/>
    </xf>
    <xf numFmtId="14" fontId="0" fillId="0" borderId="1" xfId="0" applyNumberFormat="1" applyBorder="1" applyAlignment="1"/>
    <xf numFmtId="43" fontId="3" fillId="0" borderId="1" xfId="1" applyFont="1" applyBorder="1" applyAlignment="1">
      <alignment horizontal="right"/>
    </xf>
    <xf numFmtId="0" fontId="0" fillId="0" borderId="3" xfId="0" applyBorder="1" applyAlignment="1"/>
    <xf numFmtId="14" fontId="0" fillId="0" borderId="0" xfId="0" applyNumberFormat="1"/>
    <xf numFmtId="14" fontId="2" fillId="2" borderId="1" xfId="0" applyNumberFormat="1" applyFont="1" applyFill="1" applyBorder="1" applyAlignment="1">
      <alignment horizontal="center" vertical="center"/>
    </xf>
    <xf numFmtId="0" fontId="2" fillId="2" borderId="5" xfId="0" applyFont="1" applyFill="1" applyBorder="1" applyAlignment="1">
      <alignment horizontal="center" vertical="center"/>
    </xf>
    <xf numFmtId="0" fontId="2" fillId="3" borderId="6" xfId="0" applyNumberFormat="1" applyFont="1" applyFill="1" applyBorder="1" applyAlignment="1">
      <alignment horizontal="left" vertical="center"/>
    </xf>
    <xf numFmtId="0" fontId="0" fillId="0" borderId="6" xfId="0" applyBorder="1"/>
    <xf numFmtId="0" fontId="0" fillId="0" borderId="7" xfId="0" applyBorder="1" applyAlignment="1"/>
    <xf numFmtId="0" fontId="0" fillId="0" borderId="0" xfId="0" applyNumberFormat="1" applyBorder="1" applyAlignment="1">
      <alignment horizontal="left" wrapText="1"/>
    </xf>
    <xf numFmtId="0" fontId="0" fillId="0" borderId="0" xfId="0" applyBorder="1" applyAlignment="1">
      <alignment horizontal="left"/>
    </xf>
    <xf numFmtId="0" fontId="0" fillId="0" borderId="1" xfId="0" applyNumberFormat="1" applyBorder="1" applyAlignment="1">
      <alignment horizontal="center"/>
    </xf>
    <xf numFmtId="0" fontId="0" fillId="0" borderId="0" xfId="0" applyAlignment="1">
      <alignment horizontal="center"/>
    </xf>
    <xf numFmtId="43" fontId="0" fillId="0" borderId="0" xfId="0" applyNumberFormat="1"/>
    <xf numFmtId="165" fontId="4" fillId="4" borderId="0" xfId="0" applyNumberFormat="1" applyFont="1" applyFill="1"/>
    <xf numFmtId="0" fontId="0" fillId="4" borderId="8" xfId="0" applyFill="1" applyBorder="1" applyAlignment="1">
      <alignment horizontal="center"/>
    </xf>
    <xf numFmtId="165" fontId="5" fillId="4" borderId="0" xfId="0" applyNumberFormat="1" applyFont="1" applyFill="1" applyAlignment="1">
      <alignment horizontal="center"/>
    </xf>
    <xf numFmtId="2" fontId="5" fillId="4" borderId="0" xfId="0" applyNumberFormat="1" applyFont="1" applyFill="1" applyAlignment="1">
      <alignment horizontal="center"/>
    </xf>
    <xf numFmtId="0" fontId="5" fillId="4" borderId="0" xfId="0" applyFont="1" applyFill="1" applyAlignment="1">
      <alignment horizontal="center"/>
    </xf>
    <xf numFmtId="0" fontId="5" fillId="4" borderId="8" xfId="0" applyFont="1" applyFill="1" applyBorder="1" applyAlignment="1">
      <alignment horizontal="center"/>
    </xf>
    <xf numFmtId="165" fontId="0" fillId="0" borderId="0" xfId="0" applyNumberFormat="1"/>
    <xf numFmtId="43" fontId="0" fillId="0" borderId="0" xfId="1" applyFont="1"/>
    <xf numFmtId="43" fontId="0" fillId="0" borderId="8" xfId="0" applyNumberFormat="1" applyBorder="1"/>
    <xf numFmtId="43" fontId="6" fillId="0" borderId="0" xfId="1" applyFont="1"/>
    <xf numFmtId="43" fontId="0" fillId="0" borderId="0" xfId="1" applyFont="1" applyBorder="1"/>
    <xf numFmtId="165" fontId="0" fillId="4" borderId="0" xfId="0" applyNumberFormat="1" applyFill="1"/>
    <xf numFmtId="2" fontId="0" fillId="4" borderId="0" xfId="0" applyNumberFormat="1" applyFill="1"/>
    <xf numFmtId="43" fontId="0" fillId="4" borderId="9" xfId="0" applyNumberFormat="1" applyFill="1" applyBorder="1"/>
    <xf numFmtId="164" fontId="0" fillId="4" borderId="9" xfId="2" applyFont="1" applyFill="1" applyBorder="1"/>
    <xf numFmtId="2" fontId="0" fillId="0" borderId="0" xfId="0" applyNumberFormat="1"/>
    <xf numFmtId="43" fontId="0" fillId="0" borderId="0" xfId="0" applyNumberFormat="1" applyBorder="1"/>
    <xf numFmtId="164" fontId="0" fillId="0" borderId="0" xfId="2" applyFont="1"/>
    <xf numFmtId="49" fontId="0" fillId="0" borderId="0" xfId="0" applyNumberFormat="1" applyFill="1" applyBorder="1"/>
    <xf numFmtId="43" fontId="8" fillId="0" borderId="0" xfId="1" applyFont="1" applyFill="1" applyBorder="1"/>
    <xf numFmtId="166" fontId="8" fillId="0" borderId="0" xfId="1" applyNumberFormat="1" applyFont="1" applyFill="1" applyBorder="1"/>
    <xf numFmtId="49" fontId="0" fillId="5" borderId="10" xfId="0" applyNumberFormat="1" applyFill="1" applyBorder="1"/>
    <xf numFmtId="43" fontId="8" fillId="5" borderId="10" xfId="1" applyFont="1" applyFill="1" applyBorder="1"/>
    <xf numFmtId="166" fontId="8" fillId="5" borderId="10" xfId="1" applyNumberFormat="1" applyFont="1" applyFill="1" applyBorder="1"/>
    <xf numFmtId="9" fontId="8" fillId="5" borderId="10" xfId="3" applyFont="1" applyFill="1" applyBorder="1" applyAlignment="1">
      <alignment horizontal="right"/>
    </xf>
    <xf numFmtId="0" fontId="0" fillId="0" borderId="0" xfId="0" applyAlignment="1"/>
    <xf numFmtId="0" fontId="0" fillId="0" borderId="2" xfId="0" applyBorder="1" applyAlignment="1"/>
    <xf numFmtId="43" fontId="0" fillId="0" borderId="4" xfId="1" applyFont="1" applyBorder="1"/>
    <xf numFmtId="0" fontId="9" fillId="2" borderId="1" xfId="0" applyFont="1" applyFill="1" applyBorder="1" applyAlignment="1">
      <alignment horizontal="center" vertical="center"/>
    </xf>
    <xf numFmtId="0" fontId="9" fillId="2" borderId="1" xfId="0" applyNumberFormat="1" applyFont="1" applyFill="1" applyBorder="1" applyAlignment="1">
      <alignment horizontal="center" vertical="center"/>
    </xf>
    <xf numFmtId="43" fontId="9" fillId="2" borderId="1" xfId="1" applyFont="1" applyFill="1" applyBorder="1" applyAlignment="1">
      <alignment horizontal="center" vertical="center"/>
    </xf>
    <xf numFmtId="0" fontId="10" fillId="0" borderId="0" xfId="0" applyFont="1"/>
    <xf numFmtId="0" fontId="10" fillId="0" borderId="1" xfId="0" applyFont="1" applyBorder="1" applyAlignment="1"/>
    <xf numFmtId="0" fontId="10" fillId="0" borderId="1" xfId="0" applyNumberFormat="1" applyFont="1" applyBorder="1" applyAlignment="1">
      <alignment horizontal="center"/>
    </xf>
    <xf numFmtId="43" fontId="10" fillId="0" borderId="1" xfId="1" applyFont="1" applyBorder="1" applyAlignment="1">
      <alignment horizontal="right"/>
    </xf>
    <xf numFmtId="43" fontId="10" fillId="0" borderId="1" xfId="1" applyFont="1" applyBorder="1" applyAlignment="1"/>
    <xf numFmtId="0" fontId="10" fillId="0" borderId="0" xfId="0" applyFont="1" applyAlignment="1">
      <alignment horizontal="center"/>
    </xf>
    <xf numFmtId="43" fontId="10" fillId="0" borderId="0" xfId="0" applyNumberFormat="1" applyFont="1"/>
    <xf numFmtId="0" fontId="4" fillId="0" borderId="0" xfId="0" applyFont="1" applyAlignment="1">
      <alignment horizontal="left"/>
    </xf>
    <xf numFmtId="0" fontId="4" fillId="0" borderId="0" xfId="0" applyFont="1"/>
    <xf numFmtId="0" fontId="10" fillId="0" borderId="4" xfId="0" applyFont="1" applyBorder="1"/>
    <xf numFmtId="14" fontId="10" fillId="0" borderId="4" xfId="0" applyNumberFormat="1" applyFont="1" applyBorder="1"/>
    <xf numFmtId="49" fontId="10" fillId="0" borderId="4" xfId="0" applyNumberFormat="1" applyFont="1" applyBorder="1"/>
    <xf numFmtId="14" fontId="10" fillId="7" borderId="4" xfId="0" applyNumberFormat="1" applyFont="1" applyFill="1" applyBorder="1"/>
    <xf numFmtId="49" fontId="10" fillId="7" borderId="4" xfId="0" applyNumberFormat="1" applyFont="1" applyFill="1" applyBorder="1"/>
    <xf numFmtId="43" fontId="10" fillId="0" borderId="4" xfId="1" applyFont="1" applyBorder="1"/>
    <xf numFmtId="49" fontId="12" fillId="6" borderId="4" xfId="0" applyNumberFormat="1" applyFont="1" applyFill="1" applyBorder="1"/>
    <xf numFmtId="49" fontId="11" fillId="0" borderId="4" xfId="0" applyNumberFormat="1" applyFont="1" applyFill="1" applyBorder="1"/>
    <xf numFmtId="0" fontId="11" fillId="7" borderId="4" xfId="0" applyFont="1" applyFill="1" applyBorder="1"/>
    <xf numFmtId="49" fontId="11" fillId="7" borderId="4" xfId="0" applyNumberFormat="1" applyFont="1" applyFill="1" applyBorder="1"/>
    <xf numFmtId="0" fontId="13" fillId="0" borderId="0" xfId="0" applyFont="1"/>
    <xf numFmtId="0" fontId="10" fillId="0" borderId="0" xfId="0" applyFont="1" applyAlignment="1">
      <alignment horizontal="center"/>
    </xf>
    <xf numFmtId="0" fontId="0" fillId="0" borderId="0" xfId="0" applyAlignment="1">
      <alignment horizontal="center"/>
    </xf>
    <xf numFmtId="0" fontId="0" fillId="0" borderId="0" xfId="0" applyFont="1"/>
    <xf numFmtId="0" fontId="15" fillId="0" borderId="0" xfId="0" applyFont="1" applyAlignment="1">
      <alignment horizontal="left" readingOrder="1"/>
    </xf>
    <xf numFmtId="0" fontId="14" fillId="0" borderId="0" xfId="0" applyFont="1"/>
    <xf numFmtId="0" fontId="14" fillId="0" borderId="0" xfId="0" applyFont="1" applyAlignment="1"/>
    <xf numFmtId="0" fontId="0" fillId="0" borderId="0" xfId="0" applyAlignment="1">
      <alignment horizontal="center"/>
    </xf>
    <xf numFmtId="49" fontId="10" fillId="0" borderId="4" xfId="0" quotePrefix="1" applyNumberFormat="1" applyFont="1" applyBorder="1"/>
    <xf numFmtId="0" fontId="0" fillId="0" borderId="2" xfId="0" applyNumberFormat="1" applyBorder="1" applyAlignment="1">
      <alignment horizontal="center"/>
    </xf>
    <xf numFmtId="0" fontId="0" fillId="0" borderId="4" xfId="0" applyNumberFormat="1" applyBorder="1" applyAlignment="1">
      <alignment horizontal="center"/>
    </xf>
    <xf numFmtId="0" fontId="10" fillId="0" borderId="4" xfId="0" applyNumberFormat="1" applyFont="1" applyBorder="1"/>
    <xf numFmtId="0" fontId="14" fillId="0" borderId="0" xfId="0" applyNumberFormat="1" applyFont="1" applyAlignment="1">
      <alignment vertical="top"/>
    </xf>
    <xf numFmtId="0" fontId="16" fillId="0" borderId="0" xfId="0" applyFont="1"/>
    <xf numFmtId="0" fontId="18" fillId="0" borderId="0" xfId="0" applyFont="1"/>
    <xf numFmtId="0" fontId="1" fillId="0" borderId="0" xfId="0" applyFont="1"/>
    <xf numFmtId="43" fontId="10" fillId="8" borderId="0" xfId="0" applyNumberFormat="1" applyFont="1" applyFill="1"/>
    <xf numFmtId="43" fontId="10" fillId="8" borderId="0" xfId="1" applyFont="1" applyFill="1"/>
    <xf numFmtId="43" fontId="0" fillId="8" borderId="0" xfId="0" applyNumberFormat="1" applyFill="1"/>
    <xf numFmtId="0" fontId="0" fillId="8" borderId="0" xfId="0" applyFill="1"/>
    <xf numFmtId="0" fontId="0" fillId="0" borderId="0" xfId="0" applyAlignment="1">
      <alignment horizontal="center"/>
    </xf>
    <xf numFmtId="0" fontId="0" fillId="0" borderId="0" xfId="0" applyFill="1"/>
    <xf numFmtId="166" fontId="8" fillId="8" borderId="10" xfId="1" applyNumberFormat="1" applyFont="1" applyFill="1" applyBorder="1"/>
    <xf numFmtId="166" fontId="8" fillId="9" borderId="0" xfId="1" applyNumberFormat="1" applyFont="1" applyFill="1" applyBorder="1"/>
    <xf numFmtId="0" fontId="19" fillId="0" borderId="0" xfId="0" applyFont="1" applyAlignment="1">
      <alignment horizontal="left" readingOrder="1"/>
    </xf>
    <xf numFmtId="165" fontId="0" fillId="0" borderId="0" xfId="0" applyNumberFormat="1" applyFont="1"/>
    <xf numFmtId="43" fontId="0" fillId="0" borderId="0" xfId="0" applyNumberFormat="1" applyFont="1"/>
    <xf numFmtId="165" fontId="4" fillId="10" borderId="0" xfId="0" applyNumberFormat="1" applyFont="1" applyFill="1"/>
    <xf numFmtId="164" fontId="0" fillId="10" borderId="9" xfId="2" applyFont="1" applyFill="1" applyBorder="1"/>
    <xf numFmtId="49" fontId="20" fillId="6" borderId="4" xfId="0" applyNumberFormat="1" applyFont="1" applyFill="1" applyBorder="1"/>
    <xf numFmtId="9" fontId="20" fillId="6" borderId="4" xfId="3" applyFont="1" applyFill="1" applyBorder="1"/>
    <xf numFmtId="0" fontId="0" fillId="10" borderId="8" xfId="0" applyFont="1" applyFill="1" applyBorder="1" applyAlignment="1">
      <alignment horizontal="center"/>
    </xf>
    <xf numFmtId="49" fontId="0" fillId="0" borderId="4" xfId="0" applyNumberFormat="1" applyFont="1" applyBorder="1"/>
    <xf numFmtId="49" fontId="21" fillId="0" borderId="4" xfId="0" applyNumberFormat="1" applyFont="1" applyFill="1" applyBorder="1"/>
    <xf numFmtId="49" fontId="0" fillId="0" borderId="4" xfId="0" applyNumberFormat="1" applyFont="1" applyFill="1" applyBorder="1"/>
    <xf numFmtId="0" fontId="0" fillId="8" borderId="4" xfId="0" applyFont="1" applyFill="1" applyBorder="1"/>
    <xf numFmtId="165" fontId="22" fillId="10" borderId="0" xfId="0" applyNumberFormat="1" applyFont="1" applyFill="1" applyAlignment="1">
      <alignment horizontal="center"/>
    </xf>
    <xf numFmtId="2" fontId="22" fillId="10" borderId="0" xfId="0" applyNumberFormat="1" applyFont="1" applyFill="1" applyAlignment="1">
      <alignment horizontal="center"/>
    </xf>
    <xf numFmtId="0" fontId="22" fillId="10" borderId="0" xfId="0" applyFont="1" applyFill="1" applyAlignment="1">
      <alignment horizontal="center"/>
    </xf>
    <xf numFmtId="0" fontId="22" fillId="10" borderId="8" xfId="0" applyFont="1" applyFill="1" applyBorder="1" applyAlignment="1">
      <alignment horizontal="center"/>
    </xf>
    <xf numFmtId="165" fontId="0" fillId="10" borderId="0" xfId="0" applyNumberFormat="1" applyFont="1" applyFill="1"/>
    <xf numFmtId="2" fontId="0" fillId="10" borderId="0" xfId="0" applyNumberFormat="1" applyFont="1" applyFill="1"/>
    <xf numFmtId="43" fontId="0" fillId="10" borderId="9" xfId="0" applyNumberFormat="1" applyFont="1" applyFill="1" applyBorder="1"/>
    <xf numFmtId="2" fontId="0" fillId="0" borderId="0" xfId="0" applyNumberFormat="1" applyFont="1"/>
    <xf numFmtId="43" fontId="0" fillId="0" borderId="0" xfId="0" applyNumberFormat="1" applyFont="1" applyBorder="1"/>
    <xf numFmtId="49" fontId="0" fillId="7" borderId="4" xfId="0" applyNumberFormat="1" applyFont="1" applyFill="1" applyBorder="1"/>
    <xf numFmtId="49" fontId="21" fillId="7" borderId="4" xfId="0" applyNumberFormat="1" applyFont="1" applyFill="1" applyBorder="1"/>
    <xf numFmtId="0" fontId="0" fillId="0" borderId="4" xfId="0" applyFont="1" applyBorder="1"/>
    <xf numFmtId="43" fontId="15" fillId="7" borderId="4" xfId="1" applyFont="1" applyFill="1" applyBorder="1"/>
    <xf numFmtId="0" fontId="0" fillId="8" borderId="1" xfId="0" applyNumberFormat="1" applyFill="1" applyBorder="1" applyAlignment="1">
      <alignment horizontal="center"/>
    </xf>
    <xf numFmtId="0" fontId="0" fillId="3" borderId="0" xfId="0" applyNumberFormat="1" applyFill="1" applyBorder="1" applyAlignment="1">
      <alignment horizontal="left" vertical="center"/>
    </xf>
    <xf numFmtId="0" fontId="4" fillId="0" borderId="0" xfId="0" quotePrefix="1" applyFont="1" applyAlignment="1"/>
    <xf numFmtId="0" fontId="0" fillId="8" borderId="1" xfId="0" applyFill="1" applyBorder="1" applyAlignment="1"/>
    <xf numFmtId="9" fontId="0" fillId="8" borderId="4" xfId="3" applyFont="1" applyFill="1" applyBorder="1"/>
    <xf numFmtId="0" fontId="4" fillId="9" borderId="0" xfId="0" applyFont="1" applyFill="1" applyAlignment="1">
      <alignment horizontal="left"/>
    </xf>
    <xf numFmtId="0" fontId="4" fillId="9" borderId="0" xfId="0" applyFont="1" applyFill="1"/>
    <xf numFmtId="0" fontId="0" fillId="9" borderId="0" xfId="0" applyNumberFormat="1" applyFill="1" applyBorder="1" applyAlignment="1">
      <alignment horizontal="left" wrapText="1"/>
    </xf>
    <xf numFmtId="0" fontId="0" fillId="9" borderId="0" xfId="0" applyFill="1" applyBorder="1" applyAlignment="1">
      <alignment horizontal="left"/>
    </xf>
    <xf numFmtId="0" fontId="0" fillId="9" borderId="0" xfId="0" applyFill="1"/>
    <xf numFmtId="9" fontId="0" fillId="0" borderId="0" xfId="0" applyNumberFormat="1"/>
    <xf numFmtId="9" fontId="8" fillId="8" borderId="0" xfId="3" quotePrefix="1" applyNumberFormat="1" applyFont="1" applyFill="1" applyBorder="1" applyAlignment="1">
      <alignment horizontal="right"/>
    </xf>
    <xf numFmtId="9" fontId="8" fillId="5" borderId="10" xfId="3" applyNumberFormat="1" applyFont="1" applyFill="1" applyBorder="1" applyAlignment="1">
      <alignment horizontal="right"/>
    </xf>
    <xf numFmtId="43" fontId="0" fillId="9" borderId="8" xfId="0" applyNumberFormat="1" applyFont="1" applyFill="1" applyBorder="1"/>
    <xf numFmtId="43" fontId="0" fillId="8" borderId="8" xfId="0" applyNumberFormat="1" applyFill="1" applyBorder="1"/>
    <xf numFmtId="164" fontId="10" fillId="8" borderId="4" xfId="0" applyNumberFormat="1" applyFont="1" applyFill="1" applyBorder="1"/>
    <xf numFmtId="43" fontId="10" fillId="9" borderId="0" xfId="0" applyNumberFormat="1" applyFont="1" applyFill="1"/>
    <xf numFmtId="0" fontId="0" fillId="0" borderId="0" xfId="0" applyNumberFormat="1" applyFont="1"/>
    <xf numFmtId="0" fontId="20" fillId="6" borderId="4" xfId="3" applyNumberFormat="1" applyFont="1" applyFill="1" applyBorder="1"/>
    <xf numFmtId="0" fontId="0" fillId="8" borderId="4" xfId="3" applyNumberFormat="1" applyFont="1" applyFill="1" applyBorder="1"/>
    <xf numFmtId="0" fontId="0" fillId="0" borderId="4" xfId="3" applyNumberFormat="1" applyFont="1" applyBorder="1"/>
    <xf numFmtId="4" fontId="10" fillId="9" borderId="0" xfId="0" applyNumberFormat="1" applyFont="1" applyFill="1"/>
    <xf numFmtId="0" fontId="29" fillId="11" borderId="0" xfId="0" applyFont="1" applyFill="1"/>
    <xf numFmtId="0" fontId="30" fillId="0" borderId="0" xfId="4"/>
    <xf numFmtId="165" fontId="0" fillId="0" borderId="6" xfId="0" applyNumberFormat="1" applyFont="1" applyBorder="1"/>
    <xf numFmtId="43" fontId="23" fillId="0" borderId="6" xfId="1" applyFont="1" applyBorder="1"/>
    <xf numFmtId="43" fontId="7" fillId="5" borderId="12" xfId="1" applyFont="1" applyFill="1" applyBorder="1" applyAlignment="1">
      <alignment horizontal="center" vertical="center" wrapText="1"/>
    </xf>
    <xf numFmtId="166" fontId="7" fillId="5" borderId="12" xfId="1" applyNumberFormat="1" applyFont="1" applyFill="1" applyBorder="1" applyAlignment="1">
      <alignment horizontal="center" vertical="center" wrapText="1"/>
    </xf>
    <xf numFmtId="166" fontId="7" fillId="5" borderId="12" xfId="1" applyNumberFormat="1" applyFont="1" applyFill="1" applyBorder="1" applyAlignment="1">
      <alignment horizontal="center" wrapText="1"/>
    </xf>
    <xf numFmtId="49" fontId="7" fillId="5" borderId="12" xfId="0" applyNumberFormat="1" applyFont="1" applyFill="1" applyBorder="1" applyAlignment="1">
      <alignment horizontal="center" vertical="center" wrapText="1"/>
    </xf>
    <xf numFmtId="9" fontId="7" fillId="5" borderId="12" xfId="3" applyFont="1" applyFill="1" applyBorder="1" applyAlignment="1">
      <alignment horizontal="center" vertical="center" wrapText="1"/>
    </xf>
    <xf numFmtId="9" fontId="7" fillId="5" borderId="12" xfId="3" applyNumberFormat="1" applyFont="1" applyFill="1" applyBorder="1" applyAlignment="1">
      <alignment horizontal="center" vertical="center" wrapText="1"/>
    </xf>
    <xf numFmtId="0" fontId="27" fillId="0" borderId="0" xfId="0" applyFont="1" applyAlignment="1">
      <alignment horizontal="left" indent="24" readingOrder="1"/>
    </xf>
    <xf numFmtId="0" fontId="28" fillId="0" borderId="0" xfId="0" applyFont="1" applyAlignment="1">
      <alignment horizontal="center"/>
    </xf>
    <xf numFmtId="0" fontId="0" fillId="0" borderId="0" xfId="0" applyFont="1" applyAlignment="1">
      <alignment horizontal="center"/>
    </xf>
    <xf numFmtId="0" fontId="24" fillId="0" borderId="0" xfId="0" applyFont="1" applyAlignment="1">
      <alignment horizontal="center"/>
    </xf>
    <xf numFmtId="0" fontId="25" fillId="0" borderId="0" xfId="0" applyFont="1" applyAlignment="1">
      <alignment horizontal="center"/>
    </xf>
    <xf numFmtId="0" fontId="26" fillId="0" borderId="0" xfId="0" applyFont="1" applyAlignment="1">
      <alignment horizontal="left" readingOrder="1"/>
    </xf>
    <xf numFmtId="2" fontId="4" fillId="10" borderId="0" xfId="0" applyNumberFormat="1" applyFont="1" applyFill="1" applyAlignment="1">
      <alignment horizontal="center"/>
    </xf>
    <xf numFmtId="2" fontId="4" fillId="10" borderId="11" xfId="0" applyNumberFormat="1" applyFont="1" applyFill="1" applyBorder="1" applyAlignment="1">
      <alignment horizontal="center"/>
    </xf>
    <xf numFmtId="2" fontId="4" fillId="4" borderId="0" xfId="0" applyNumberFormat="1" applyFont="1" applyFill="1" applyAlignment="1">
      <alignment horizontal="center"/>
    </xf>
    <xf numFmtId="0" fontId="4" fillId="4" borderId="0" xfId="0" applyFont="1" applyFill="1" applyAlignment="1">
      <alignment horizontal="center"/>
    </xf>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9" defaultPivotStyle="PivotStyleLight16"/>
  <colors>
    <mruColors>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12</xdr:row>
      <xdr:rowOff>104775</xdr:rowOff>
    </xdr:from>
    <xdr:to>
      <xdr:col>3</xdr:col>
      <xdr:colOff>430218</xdr:colOff>
      <xdr:row>26</xdr:row>
      <xdr:rowOff>159590</xdr:rowOff>
    </xdr:to>
    <xdr:pic>
      <xdr:nvPicPr>
        <xdr:cNvPr id="2" name="Picture 1" descr="4">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9050" y="2562225"/>
          <a:ext cx="2468568" cy="285516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hyperlink" Target="http://office.microsoft.com/en-us/training" TargetMode="External"/><Relationship Id="rId2" Type="http://schemas.openxmlformats.org/officeDocument/2006/relationships/hyperlink" Target="http://www.datapigtechnologies.com/" TargetMode="External"/><Relationship Id="rId1" Type="http://schemas.openxmlformats.org/officeDocument/2006/relationships/hyperlink" Target="http://www.udel.edu/help" TargetMode="External"/><Relationship Id="rId6" Type="http://schemas.openxmlformats.org/officeDocument/2006/relationships/drawing" Target="../drawings/drawing1.xml"/><Relationship Id="rId5" Type="http://schemas.openxmlformats.org/officeDocument/2006/relationships/hyperlink" Target="http://www.udel.edu/help" TargetMode="External"/><Relationship Id="rId4" Type="http://schemas.openxmlformats.org/officeDocument/2006/relationships/hyperlink" Target="http://www.it.udel.edu/learni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O14"/>
  <sheetViews>
    <sheetView showGridLines="0" workbookViewId="0">
      <selection activeCell="A2" sqref="A2:O2"/>
    </sheetView>
  </sheetViews>
  <sheetFormatPr baseColWidth="10" defaultColWidth="8.83203125" defaultRowHeight="16" x14ac:dyDescent="0.2"/>
  <cols>
    <col min="1" max="2" width="8.83203125" style="73"/>
    <col min="3" max="3" width="3.1640625" style="73" customWidth="1"/>
    <col min="4" max="4" width="5" style="73" customWidth="1"/>
    <col min="5" max="16384" width="8.83203125" style="73"/>
  </cols>
  <sheetData>
    <row r="1" spans="1:15" ht="31" x14ac:dyDescent="0.35">
      <c r="A1" s="154" t="s">
        <v>172</v>
      </c>
      <c r="B1" s="154"/>
      <c r="C1" s="154"/>
      <c r="D1" s="154"/>
      <c r="E1" s="154"/>
      <c r="F1" s="154"/>
      <c r="G1" s="154"/>
      <c r="H1" s="154"/>
      <c r="I1" s="154"/>
      <c r="J1" s="154"/>
      <c r="K1" s="154"/>
      <c r="L1" s="154"/>
      <c r="M1" s="154"/>
      <c r="N1" s="154"/>
      <c r="O1" s="154"/>
    </row>
    <row r="2" spans="1:15" ht="38.25" customHeight="1" x14ac:dyDescent="0.35">
      <c r="A2" s="154" t="s">
        <v>114</v>
      </c>
      <c r="B2" s="154"/>
      <c r="C2" s="154"/>
      <c r="D2" s="154"/>
      <c r="E2" s="154"/>
      <c r="F2" s="154"/>
      <c r="G2" s="154"/>
      <c r="H2" s="154"/>
      <c r="I2" s="154"/>
      <c r="J2" s="154"/>
      <c r="K2" s="154"/>
      <c r="L2" s="154"/>
      <c r="M2" s="154"/>
      <c r="N2" s="154"/>
      <c r="O2" s="154"/>
    </row>
    <row r="3" spans="1:15" ht="15.75" customHeight="1" x14ac:dyDescent="0.4">
      <c r="A3" s="155"/>
      <c r="B3" s="155"/>
      <c r="C3" s="155"/>
      <c r="D3" s="155"/>
      <c r="E3" s="155"/>
      <c r="F3" s="155"/>
      <c r="G3" s="155"/>
      <c r="H3" s="155"/>
      <c r="I3" s="155"/>
      <c r="J3" s="155"/>
      <c r="K3" s="155"/>
      <c r="L3" s="155"/>
      <c r="M3" s="155"/>
      <c r="N3" s="155"/>
      <c r="O3" s="155"/>
    </row>
    <row r="4" spans="1:15" ht="33" customHeight="1" x14ac:dyDescent="0.3">
      <c r="A4" s="156" t="s">
        <v>111</v>
      </c>
      <c r="B4" s="156"/>
      <c r="C4" s="156"/>
      <c r="D4" s="156"/>
      <c r="E4" s="156"/>
      <c r="F4" s="156"/>
      <c r="G4" s="156"/>
      <c r="H4" s="156"/>
      <c r="I4" s="156"/>
      <c r="J4" s="156"/>
      <c r="K4" s="156"/>
      <c r="L4" s="156"/>
      <c r="M4" s="156"/>
      <c r="N4" s="156"/>
      <c r="O4" s="156"/>
    </row>
    <row r="5" spans="1:15" ht="33" customHeight="1" x14ac:dyDescent="0.3">
      <c r="A5" s="151" t="s">
        <v>166</v>
      </c>
      <c r="B5" s="151"/>
      <c r="C5" s="151"/>
      <c r="D5" s="151"/>
      <c r="E5" s="151"/>
      <c r="F5" s="151"/>
      <c r="G5" s="151"/>
      <c r="H5" s="151"/>
      <c r="I5" s="151"/>
      <c r="J5" s="151"/>
      <c r="K5" s="151"/>
      <c r="L5" s="151"/>
      <c r="M5" s="151"/>
      <c r="N5" s="151"/>
      <c r="O5" s="151"/>
    </row>
    <row r="6" spans="1:15" ht="33" customHeight="1" x14ac:dyDescent="0.3">
      <c r="A6" s="151" t="s">
        <v>167</v>
      </c>
      <c r="B6" s="151"/>
      <c r="C6" s="151"/>
      <c r="D6" s="151"/>
      <c r="E6" s="151"/>
      <c r="F6" s="151"/>
      <c r="G6" s="151"/>
      <c r="H6" s="151"/>
      <c r="I6" s="151"/>
      <c r="J6" s="151"/>
      <c r="K6" s="151"/>
      <c r="L6" s="151"/>
      <c r="M6" s="151"/>
      <c r="N6" s="151"/>
      <c r="O6" s="151"/>
    </row>
    <row r="7" spans="1:15" ht="33" customHeight="1" x14ac:dyDescent="0.3">
      <c r="A7" s="151" t="s">
        <v>168</v>
      </c>
      <c r="B7" s="151"/>
      <c r="C7" s="151"/>
      <c r="D7" s="151"/>
      <c r="E7" s="151"/>
      <c r="F7" s="151"/>
      <c r="G7" s="151"/>
      <c r="H7" s="151"/>
      <c r="I7" s="151"/>
      <c r="J7" s="151"/>
      <c r="K7" s="151"/>
      <c r="L7" s="151"/>
      <c r="M7" s="151"/>
      <c r="N7" s="151"/>
      <c r="O7" s="151"/>
    </row>
    <row r="8" spans="1:15" ht="33" customHeight="1" x14ac:dyDescent="0.3">
      <c r="A8" s="151" t="s">
        <v>169</v>
      </c>
      <c r="B8" s="151"/>
      <c r="C8" s="151"/>
      <c r="D8" s="151"/>
      <c r="E8" s="151"/>
      <c r="F8" s="151"/>
      <c r="G8" s="151"/>
      <c r="H8" s="151"/>
      <c r="I8" s="151"/>
      <c r="J8" s="151"/>
      <c r="K8" s="151"/>
      <c r="L8" s="151"/>
      <c r="M8" s="151"/>
      <c r="N8" s="151"/>
      <c r="O8" s="151"/>
    </row>
    <row r="9" spans="1:15" ht="33" customHeight="1" x14ac:dyDescent="0.3">
      <c r="A9" s="151" t="s">
        <v>170</v>
      </c>
      <c r="B9" s="151"/>
      <c r="C9" s="151"/>
      <c r="D9" s="151"/>
      <c r="E9" s="151"/>
      <c r="F9" s="151"/>
      <c r="G9" s="151"/>
      <c r="H9" s="151"/>
      <c r="I9" s="151"/>
      <c r="J9" s="151"/>
      <c r="K9" s="151"/>
      <c r="L9" s="151"/>
      <c r="M9" s="151"/>
      <c r="N9" s="151"/>
      <c r="O9" s="151"/>
    </row>
    <row r="10" spans="1:15" ht="33" customHeight="1" x14ac:dyDescent="0.3">
      <c r="A10" s="151" t="s">
        <v>171</v>
      </c>
      <c r="B10" s="151"/>
      <c r="C10" s="151"/>
      <c r="D10" s="151"/>
      <c r="E10" s="151"/>
      <c r="F10" s="151"/>
      <c r="G10" s="151"/>
      <c r="H10" s="151"/>
      <c r="I10" s="151"/>
      <c r="J10" s="151"/>
      <c r="K10" s="151"/>
      <c r="L10" s="151"/>
      <c r="M10" s="151"/>
      <c r="N10" s="151"/>
      <c r="O10" s="151"/>
    </row>
    <row r="11" spans="1:15" ht="33" customHeight="1" x14ac:dyDescent="0.3">
      <c r="A11" s="151" t="s">
        <v>178</v>
      </c>
      <c r="B11" s="151"/>
      <c r="C11" s="151"/>
      <c r="D11" s="151"/>
      <c r="E11" s="151"/>
      <c r="F11" s="151"/>
      <c r="G11" s="151"/>
      <c r="H11" s="151"/>
      <c r="I11" s="151"/>
      <c r="J11" s="151"/>
      <c r="K11" s="151"/>
      <c r="L11" s="151"/>
      <c r="M11" s="151"/>
      <c r="N11" s="151"/>
      <c r="O11" s="151"/>
    </row>
    <row r="12" spans="1:15" ht="26" x14ac:dyDescent="0.3">
      <c r="A12" s="152"/>
      <c r="B12" s="152"/>
      <c r="C12" s="152"/>
      <c r="D12" s="152"/>
      <c r="E12" s="152"/>
      <c r="F12" s="152"/>
      <c r="G12" s="152"/>
      <c r="H12" s="152"/>
      <c r="I12" s="152"/>
      <c r="J12" s="152"/>
      <c r="K12" s="152"/>
      <c r="L12" s="152"/>
      <c r="M12" s="152"/>
      <c r="N12" s="152"/>
      <c r="O12" s="152"/>
    </row>
    <row r="13" spans="1:15" x14ac:dyDescent="0.2">
      <c r="A13" s="153"/>
      <c r="B13" s="153"/>
      <c r="C13" s="153"/>
      <c r="D13" s="153"/>
      <c r="E13" s="153"/>
      <c r="F13" s="153"/>
      <c r="G13" s="153"/>
      <c r="H13" s="153"/>
      <c r="I13" s="153"/>
      <c r="J13" s="153"/>
      <c r="K13" s="153"/>
      <c r="L13" s="153"/>
      <c r="M13" s="153"/>
      <c r="N13" s="153"/>
      <c r="O13" s="153"/>
    </row>
    <row r="14" spans="1:15" x14ac:dyDescent="0.2">
      <c r="A14" s="153"/>
      <c r="B14" s="153"/>
      <c r="C14" s="153"/>
      <c r="D14" s="153"/>
      <c r="E14" s="153"/>
      <c r="F14" s="153"/>
      <c r="G14" s="153"/>
      <c r="H14" s="153"/>
      <c r="I14" s="153"/>
      <c r="J14" s="153"/>
      <c r="K14" s="153"/>
      <c r="L14" s="153"/>
      <c r="M14" s="153"/>
      <c r="N14" s="153"/>
      <c r="O14" s="153"/>
    </row>
  </sheetData>
  <mergeCells count="14">
    <mergeCell ref="A9:O9"/>
    <mergeCell ref="A2:O2"/>
    <mergeCell ref="A3:O3"/>
    <mergeCell ref="A4:O4"/>
    <mergeCell ref="A1:O1"/>
    <mergeCell ref="A5:O5"/>
    <mergeCell ref="A6:O6"/>
    <mergeCell ref="A7:O7"/>
    <mergeCell ref="A8:O8"/>
    <mergeCell ref="A10:O10"/>
    <mergeCell ref="A11:O11"/>
    <mergeCell ref="A12:O12"/>
    <mergeCell ref="A13:O13"/>
    <mergeCell ref="A14:O1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38"/>
  <sheetViews>
    <sheetView topLeftCell="A22" workbookViewId="0">
      <selection activeCell="K7" sqref="K7"/>
    </sheetView>
  </sheetViews>
  <sheetFormatPr baseColWidth="10" defaultColWidth="9" defaultRowHeight="16" x14ac:dyDescent="0.2"/>
  <cols>
    <col min="1" max="1" width="11.6640625" style="45" customWidth="1"/>
    <col min="2" max="2" width="16.6640625" style="45" bestFit="1" customWidth="1"/>
    <col min="3" max="3" width="4.83203125" style="45" bestFit="1" customWidth="1"/>
    <col min="4" max="4" width="6" style="45" bestFit="1" customWidth="1"/>
    <col min="5" max="6" width="10.33203125" style="45" bestFit="1" customWidth="1"/>
    <col min="7" max="7" width="6.1640625" style="45" bestFit="1" customWidth="1"/>
    <col min="8" max="8" width="7.1640625" style="45" bestFit="1" customWidth="1"/>
    <col min="9" max="9" width="6.33203125" style="45" bestFit="1" customWidth="1"/>
    <col min="10" max="10" width="13.6640625" style="45" bestFit="1" customWidth="1"/>
    <col min="11" max="11" width="9.1640625" style="45" bestFit="1" customWidth="1"/>
    <col min="12" max="12" width="17.5" style="45" bestFit="1" customWidth="1"/>
    <col min="13" max="13" width="11" style="45" bestFit="1" customWidth="1"/>
    <col min="14" max="14" width="9.1640625" style="45" bestFit="1" customWidth="1"/>
    <col min="15" max="16384" width="9" style="45"/>
  </cols>
  <sheetData>
    <row r="1" spans="1:14" ht="19" x14ac:dyDescent="0.25">
      <c r="A1" s="76" t="s">
        <v>117</v>
      </c>
    </row>
    <row r="2" spans="1:14" x14ac:dyDescent="0.2">
      <c r="A2" s="121" t="s">
        <v>157</v>
      </c>
    </row>
    <row r="3" spans="1:14" x14ac:dyDescent="0.2">
      <c r="A3" t="s">
        <v>162</v>
      </c>
    </row>
    <row r="6" spans="1:14" x14ac:dyDescent="0.2">
      <c r="A6" s="1" t="s">
        <v>0</v>
      </c>
      <c r="B6" s="1" t="s">
        <v>1</v>
      </c>
      <c r="C6" s="1" t="s">
        <v>2</v>
      </c>
      <c r="D6" s="1" t="s">
        <v>3</v>
      </c>
      <c r="E6" s="1" t="s">
        <v>4</v>
      </c>
      <c r="F6" s="1" t="s">
        <v>5</v>
      </c>
      <c r="G6" s="1" t="s">
        <v>6</v>
      </c>
      <c r="H6" s="1" t="s">
        <v>7</v>
      </c>
      <c r="I6" s="1" t="s">
        <v>8</v>
      </c>
      <c r="J6" s="1" t="s">
        <v>9</v>
      </c>
      <c r="K6" s="1" t="s">
        <v>51</v>
      </c>
      <c r="L6" s="1" t="s">
        <v>10</v>
      </c>
      <c r="M6" s="1" t="s">
        <v>11</v>
      </c>
      <c r="N6" s="3" t="s">
        <v>12</v>
      </c>
    </row>
    <row r="7" spans="1:14" x14ac:dyDescent="0.2">
      <c r="A7" s="4" t="s">
        <v>13</v>
      </c>
      <c r="B7" s="4" t="s">
        <v>14</v>
      </c>
      <c r="C7" s="5">
        <v>2007</v>
      </c>
      <c r="D7" s="5">
        <v>3</v>
      </c>
      <c r="E7" s="6">
        <v>38993</v>
      </c>
      <c r="F7" s="6">
        <v>38989</v>
      </c>
      <c r="G7" s="4">
        <v>2922</v>
      </c>
      <c r="H7" s="4">
        <v>120200</v>
      </c>
      <c r="I7" s="4" t="s">
        <v>15</v>
      </c>
      <c r="J7" s="4">
        <v>2013</v>
      </c>
      <c r="K7" s="122" t="str">
        <f>VLOOKUP(J7,'procard list'!$A$2:$C$7,2,FALSE)</f>
        <v>Smith</v>
      </c>
      <c r="L7" s="4" t="s">
        <v>16</v>
      </c>
      <c r="M7" s="4" t="s">
        <v>17</v>
      </c>
      <c r="N7" s="7">
        <v>1578</v>
      </c>
    </row>
    <row r="8" spans="1:14" x14ac:dyDescent="0.2">
      <c r="A8" s="4" t="s">
        <v>18</v>
      </c>
      <c r="B8" s="4" t="s">
        <v>14</v>
      </c>
      <c r="C8" s="5">
        <v>2007</v>
      </c>
      <c r="D8" s="5">
        <v>3</v>
      </c>
      <c r="E8" s="6">
        <v>38987</v>
      </c>
      <c r="F8" s="6">
        <v>38982</v>
      </c>
      <c r="G8" s="4">
        <v>2922</v>
      </c>
      <c r="H8" s="4">
        <v>120200</v>
      </c>
      <c r="I8" s="4" t="s">
        <v>15</v>
      </c>
      <c r="J8" s="4">
        <v>2013</v>
      </c>
      <c r="K8" s="122" t="str">
        <f>VLOOKUP(J8,'procard list'!$A$2:$C$7,2,FALSE)</f>
        <v>Smith</v>
      </c>
      <c r="L8" s="4" t="s">
        <v>16</v>
      </c>
      <c r="M8" s="4" t="s">
        <v>19</v>
      </c>
      <c r="N8" s="7">
        <v>1578</v>
      </c>
    </row>
    <row r="9" spans="1:14" x14ac:dyDescent="0.2">
      <c r="A9" s="4" t="s">
        <v>20</v>
      </c>
      <c r="B9" s="4" t="s">
        <v>14</v>
      </c>
      <c r="C9" s="5">
        <v>2007</v>
      </c>
      <c r="D9" s="5">
        <v>3</v>
      </c>
      <c r="E9" s="6">
        <v>38987</v>
      </c>
      <c r="F9" s="6">
        <v>38982</v>
      </c>
      <c r="G9" s="4">
        <v>2922</v>
      </c>
      <c r="H9" s="4">
        <v>120200</v>
      </c>
      <c r="I9" s="4" t="s">
        <v>15</v>
      </c>
      <c r="J9" s="4">
        <v>2013</v>
      </c>
      <c r="K9" s="122" t="str">
        <f>VLOOKUP(J9,'procard list'!$A$2:$C$7,2,FALSE)</f>
        <v>Smith</v>
      </c>
      <c r="L9" s="4" t="s">
        <v>21</v>
      </c>
      <c r="M9" s="4" t="s">
        <v>19</v>
      </c>
      <c r="N9" s="7">
        <v>99.11</v>
      </c>
    </row>
    <row r="10" spans="1:14" x14ac:dyDescent="0.2">
      <c r="A10" s="4" t="s">
        <v>22</v>
      </c>
      <c r="B10" s="4" t="s">
        <v>14</v>
      </c>
      <c r="C10" s="5">
        <v>2007</v>
      </c>
      <c r="D10" s="5">
        <v>3</v>
      </c>
      <c r="E10" s="6">
        <v>38993</v>
      </c>
      <c r="F10" s="6">
        <v>38989</v>
      </c>
      <c r="G10" s="4">
        <v>2922</v>
      </c>
      <c r="H10" s="4">
        <v>120200</v>
      </c>
      <c r="I10" s="4" t="s">
        <v>15</v>
      </c>
      <c r="J10" s="4">
        <v>2013</v>
      </c>
      <c r="K10" s="122" t="str">
        <f>VLOOKUP(J10,'procard list'!$A$2:$C$7,2,FALSE)</f>
        <v>Smith</v>
      </c>
      <c r="L10" s="4" t="s">
        <v>21</v>
      </c>
      <c r="M10" s="4" t="s">
        <v>17</v>
      </c>
      <c r="N10" s="7">
        <v>99.11</v>
      </c>
    </row>
    <row r="11" spans="1:14" x14ac:dyDescent="0.2">
      <c r="A11" s="4" t="s">
        <v>23</v>
      </c>
      <c r="B11" s="4" t="s">
        <v>14</v>
      </c>
      <c r="C11" s="5">
        <v>2007</v>
      </c>
      <c r="D11" s="5">
        <v>3</v>
      </c>
      <c r="E11" s="6">
        <v>38987</v>
      </c>
      <c r="F11" s="6">
        <v>38982</v>
      </c>
      <c r="G11" s="4">
        <v>2922</v>
      </c>
      <c r="H11" s="4">
        <v>120200</v>
      </c>
      <c r="I11" s="4" t="s">
        <v>15</v>
      </c>
      <c r="J11" s="4">
        <v>2013</v>
      </c>
      <c r="K11" s="122" t="str">
        <f>VLOOKUP(J11,'procard list'!$A$2:$C$7,2,FALSE)</f>
        <v>Smith</v>
      </c>
      <c r="L11" s="4" t="s">
        <v>16</v>
      </c>
      <c r="M11" s="4" t="s">
        <v>19</v>
      </c>
      <c r="N11" s="7">
        <v>1940.54</v>
      </c>
    </row>
    <row r="12" spans="1:14" x14ac:dyDescent="0.2">
      <c r="A12" s="4" t="s">
        <v>24</v>
      </c>
      <c r="B12" s="4" t="s">
        <v>14</v>
      </c>
      <c r="C12" s="5">
        <v>2007</v>
      </c>
      <c r="D12" s="5">
        <v>3</v>
      </c>
      <c r="E12" s="6">
        <v>38993</v>
      </c>
      <c r="F12" s="6">
        <v>38989</v>
      </c>
      <c r="G12" s="4">
        <v>2922</v>
      </c>
      <c r="H12" s="4">
        <v>120200</v>
      </c>
      <c r="I12" s="4" t="s">
        <v>15</v>
      </c>
      <c r="J12" s="4">
        <v>4454</v>
      </c>
      <c r="K12" s="122" t="str">
        <f>VLOOKUP(J12,'procard list'!$A$2:$C$7,2,FALSE)</f>
        <v>Jones</v>
      </c>
      <c r="L12" s="4" t="s">
        <v>16</v>
      </c>
      <c r="M12" s="4" t="s">
        <v>17</v>
      </c>
      <c r="N12" s="7">
        <v>1940.54</v>
      </c>
    </row>
    <row r="13" spans="1:14" x14ac:dyDescent="0.2">
      <c r="A13" s="4" t="s">
        <v>25</v>
      </c>
      <c r="B13" s="4" t="s">
        <v>14</v>
      </c>
      <c r="C13" s="5">
        <v>2007</v>
      </c>
      <c r="D13" s="5">
        <v>3</v>
      </c>
      <c r="E13" s="6">
        <v>38987</v>
      </c>
      <c r="F13" s="6">
        <v>38982</v>
      </c>
      <c r="G13" s="4">
        <v>2922</v>
      </c>
      <c r="H13" s="4">
        <v>120200</v>
      </c>
      <c r="I13" s="4" t="s">
        <v>15</v>
      </c>
      <c r="J13" s="4">
        <v>9999</v>
      </c>
      <c r="K13" s="122" t="e">
        <f>VLOOKUP(J13,'procard list'!$A$2:$C$7,2,FALSE)</f>
        <v>#N/A</v>
      </c>
      <c r="L13" s="4" t="s">
        <v>16</v>
      </c>
      <c r="M13" s="4" t="s">
        <v>19</v>
      </c>
      <c r="N13" s="7">
        <v>3077.96</v>
      </c>
    </row>
    <row r="14" spans="1:14" x14ac:dyDescent="0.2">
      <c r="A14" s="4" t="s">
        <v>26</v>
      </c>
      <c r="B14" s="4" t="s">
        <v>14</v>
      </c>
      <c r="C14" s="5">
        <v>2007</v>
      </c>
      <c r="D14" s="5">
        <v>3</v>
      </c>
      <c r="E14" s="6">
        <v>38993</v>
      </c>
      <c r="F14" s="6">
        <v>38989</v>
      </c>
      <c r="G14" s="4">
        <v>2922</v>
      </c>
      <c r="H14" s="4">
        <v>120200</v>
      </c>
      <c r="I14" s="4" t="s">
        <v>15</v>
      </c>
      <c r="J14" s="4">
        <v>4454</v>
      </c>
      <c r="K14" s="122" t="str">
        <f>VLOOKUP(J14,'procard list'!$A$2:$C$7,2,FALSE)</f>
        <v>Jones</v>
      </c>
      <c r="L14" s="4" t="s">
        <v>16</v>
      </c>
      <c r="M14" s="4" t="s">
        <v>17</v>
      </c>
      <c r="N14" s="7">
        <v>3077.96</v>
      </c>
    </row>
    <row r="15" spans="1:14" x14ac:dyDescent="0.2">
      <c r="A15" s="4" t="s">
        <v>27</v>
      </c>
      <c r="B15" s="4" t="s">
        <v>14</v>
      </c>
      <c r="C15" s="5">
        <v>2007</v>
      </c>
      <c r="D15" s="5">
        <v>3</v>
      </c>
      <c r="E15" s="6">
        <v>38993</v>
      </c>
      <c r="F15" s="6">
        <v>38989</v>
      </c>
      <c r="G15" s="4">
        <v>2922</v>
      </c>
      <c r="H15" s="4">
        <v>120200</v>
      </c>
      <c r="I15" s="4" t="s">
        <v>15</v>
      </c>
      <c r="J15" s="4">
        <v>4454</v>
      </c>
      <c r="K15" s="122" t="str">
        <f>VLOOKUP(J15,'procard list'!$A$2:$C$7,2,FALSE)</f>
        <v>Jones</v>
      </c>
      <c r="L15" s="4" t="s">
        <v>16</v>
      </c>
      <c r="M15" s="4" t="s">
        <v>17</v>
      </c>
      <c r="N15" s="7">
        <v>1995.54</v>
      </c>
    </row>
    <row r="16" spans="1:14" x14ac:dyDescent="0.2">
      <c r="A16" s="4" t="s">
        <v>28</v>
      </c>
      <c r="B16" s="4" t="s">
        <v>14</v>
      </c>
      <c r="C16" s="5">
        <v>2007</v>
      </c>
      <c r="D16" s="5">
        <v>3</v>
      </c>
      <c r="E16" s="6">
        <v>38987</v>
      </c>
      <c r="F16" s="6">
        <v>38982</v>
      </c>
      <c r="G16" s="4">
        <v>2922</v>
      </c>
      <c r="H16" s="4">
        <v>120200</v>
      </c>
      <c r="I16" s="4" t="s">
        <v>15</v>
      </c>
      <c r="J16" s="4"/>
      <c r="K16" s="122" t="e">
        <f>VLOOKUP(J16,'procard list'!$A$2:$C$7,2,FALSE)</f>
        <v>#N/A</v>
      </c>
      <c r="L16" s="4" t="s">
        <v>16</v>
      </c>
      <c r="M16" s="4" t="s">
        <v>19</v>
      </c>
      <c r="N16" s="7">
        <v>1995.54</v>
      </c>
    </row>
    <row r="17" spans="1:14" x14ac:dyDescent="0.2">
      <c r="A17" s="4" t="s">
        <v>29</v>
      </c>
      <c r="B17" s="4" t="s">
        <v>14</v>
      </c>
      <c r="C17" s="5">
        <v>2007</v>
      </c>
      <c r="D17" s="5">
        <v>3</v>
      </c>
      <c r="E17" s="6">
        <v>38987</v>
      </c>
      <c r="F17" s="6">
        <v>38982</v>
      </c>
      <c r="G17" s="4">
        <v>2922</v>
      </c>
      <c r="H17" s="4">
        <v>120200</v>
      </c>
      <c r="I17" s="4" t="s">
        <v>15</v>
      </c>
      <c r="J17" s="4"/>
      <c r="K17" s="122" t="e">
        <f>VLOOKUP(J17,'procard list'!$A$2:$C$7,2,FALSE)</f>
        <v>#N/A</v>
      </c>
      <c r="L17" s="4" t="s">
        <v>21</v>
      </c>
      <c r="M17" s="4" t="s">
        <v>19</v>
      </c>
      <c r="N17" s="7">
        <v>5.0599999999999996</v>
      </c>
    </row>
    <row r="18" spans="1:14" x14ac:dyDescent="0.2">
      <c r="A18" s="4" t="s">
        <v>30</v>
      </c>
      <c r="B18" s="4" t="s">
        <v>14</v>
      </c>
      <c r="C18" s="5">
        <v>2007</v>
      </c>
      <c r="D18" s="5">
        <v>3</v>
      </c>
      <c r="E18" s="6">
        <v>38993</v>
      </c>
      <c r="F18" s="6">
        <v>38989</v>
      </c>
      <c r="G18" s="4">
        <v>2922</v>
      </c>
      <c r="H18" s="4">
        <v>120200</v>
      </c>
      <c r="I18" s="4" t="s">
        <v>15</v>
      </c>
      <c r="J18" s="4">
        <v>4454</v>
      </c>
      <c r="K18" s="122" t="str">
        <f>VLOOKUP(J18,'procard list'!$A$2:$C$7,2,FALSE)</f>
        <v>Jones</v>
      </c>
      <c r="L18" s="4" t="s">
        <v>21</v>
      </c>
      <c r="M18" s="4" t="s">
        <v>17</v>
      </c>
      <c r="N18" s="7">
        <v>5.0599999999999996</v>
      </c>
    </row>
    <row r="19" spans="1:14" x14ac:dyDescent="0.2">
      <c r="A19" s="4" t="s">
        <v>31</v>
      </c>
      <c r="B19" s="4" t="s">
        <v>14</v>
      </c>
      <c r="C19" s="5">
        <v>2007</v>
      </c>
      <c r="D19" s="5">
        <v>3</v>
      </c>
      <c r="E19" s="6">
        <v>38993</v>
      </c>
      <c r="F19" s="6">
        <v>38989</v>
      </c>
      <c r="G19" s="4">
        <v>2922</v>
      </c>
      <c r="H19" s="4">
        <v>120200</v>
      </c>
      <c r="I19" s="4" t="s">
        <v>15</v>
      </c>
      <c r="J19" s="4">
        <v>4454</v>
      </c>
      <c r="K19" s="122" t="str">
        <f>VLOOKUP(J19,'procard list'!$A$2:$C$7,2,FALSE)</f>
        <v>Jones</v>
      </c>
      <c r="L19" s="4" t="s">
        <v>16</v>
      </c>
      <c r="M19" s="4" t="s">
        <v>17</v>
      </c>
      <c r="N19" s="7">
        <v>99.13</v>
      </c>
    </row>
    <row r="20" spans="1:14" x14ac:dyDescent="0.2">
      <c r="A20" s="4" t="s">
        <v>32</v>
      </c>
      <c r="B20" s="4" t="s">
        <v>14</v>
      </c>
      <c r="C20" s="5">
        <v>2007</v>
      </c>
      <c r="D20" s="5">
        <v>3</v>
      </c>
      <c r="E20" s="6">
        <v>38987</v>
      </c>
      <c r="F20" s="6">
        <v>38982</v>
      </c>
      <c r="G20" s="4">
        <v>2922</v>
      </c>
      <c r="H20" s="4">
        <v>120200</v>
      </c>
      <c r="I20" s="4" t="s">
        <v>15</v>
      </c>
      <c r="J20" s="4">
        <v>4454</v>
      </c>
      <c r="K20" s="122" t="str">
        <f>VLOOKUP(J20,'procard list'!$A$2:$C$7,2,FALSE)</f>
        <v>Jones</v>
      </c>
      <c r="L20" s="4" t="s">
        <v>16</v>
      </c>
      <c r="M20" s="4" t="s">
        <v>19</v>
      </c>
      <c r="N20" s="7">
        <v>99.13</v>
      </c>
    </row>
    <row r="21" spans="1:14" x14ac:dyDescent="0.2">
      <c r="A21" s="4" t="s">
        <v>33</v>
      </c>
      <c r="B21" s="4" t="s">
        <v>14</v>
      </c>
      <c r="C21" s="5">
        <v>2007</v>
      </c>
      <c r="D21" s="5">
        <v>4</v>
      </c>
      <c r="E21" s="6">
        <v>39027</v>
      </c>
      <c r="F21" s="6">
        <v>39021</v>
      </c>
      <c r="G21" s="4">
        <v>2922</v>
      </c>
      <c r="H21" s="4">
        <v>120200</v>
      </c>
      <c r="I21" s="4" t="s">
        <v>15</v>
      </c>
      <c r="J21" s="46">
        <v>4454</v>
      </c>
      <c r="K21" s="122" t="str">
        <f>VLOOKUP(J21,'procard list'!$A$2:$C$7,2,FALSE)</f>
        <v>Jones</v>
      </c>
      <c r="L21" s="4" t="s">
        <v>16</v>
      </c>
      <c r="M21" s="4" t="s">
        <v>34</v>
      </c>
      <c r="N21" s="7">
        <v>1578</v>
      </c>
    </row>
    <row r="22" spans="1:14" x14ac:dyDescent="0.2">
      <c r="A22" s="4" t="s">
        <v>27</v>
      </c>
      <c r="B22" s="4" t="s">
        <v>14</v>
      </c>
      <c r="C22" s="5">
        <v>2007</v>
      </c>
      <c r="D22" s="5">
        <v>3</v>
      </c>
      <c r="E22" s="6">
        <v>38993</v>
      </c>
      <c r="F22" s="6">
        <v>38989</v>
      </c>
      <c r="G22" s="4">
        <v>2922</v>
      </c>
      <c r="H22" s="4">
        <v>120200</v>
      </c>
      <c r="I22" s="4" t="s">
        <v>15</v>
      </c>
      <c r="J22" s="4">
        <v>4454</v>
      </c>
      <c r="K22" s="122" t="str">
        <f>VLOOKUP(J22,'procard list'!$A$2:$C$7,2,FALSE)</f>
        <v>Jones</v>
      </c>
      <c r="L22" s="4" t="s">
        <v>16</v>
      </c>
      <c r="M22" s="4" t="s">
        <v>17</v>
      </c>
      <c r="N22" s="7">
        <v>244</v>
      </c>
    </row>
    <row r="23" spans="1:14" customFormat="1" x14ac:dyDescent="0.2"/>
    <row r="24" spans="1:14" customFormat="1" x14ac:dyDescent="0.2"/>
    <row r="25" spans="1:14" customFormat="1" x14ac:dyDescent="0.2"/>
    <row r="26" spans="1:14" customFormat="1" x14ac:dyDescent="0.2">
      <c r="A26" s="70" t="s">
        <v>119</v>
      </c>
    </row>
    <row r="27" spans="1:14" customFormat="1" x14ac:dyDescent="0.2"/>
    <row r="28" spans="1:14" customFormat="1" x14ac:dyDescent="0.2"/>
    <row r="29" spans="1:14" customFormat="1" x14ac:dyDescent="0.2"/>
    <row r="30" spans="1:14" customFormat="1" x14ac:dyDescent="0.2"/>
    <row r="31" spans="1:14" customFormat="1" x14ac:dyDescent="0.2"/>
    <row r="32" spans="1:14" customFormat="1" x14ac:dyDescent="0.2"/>
    <row r="33" customFormat="1" x14ac:dyDescent="0.2"/>
    <row r="34" customFormat="1" x14ac:dyDescent="0.2"/>
    <row r="35" customFormat="1" x14ac:dyDescent="0.2"/>
    <row r="36" customFormat="1" x14ac:dyDescent="0.2"/>
    <row r="37" customFormat="1" x14ac:dyDescent="0.2"/>
    <row r="38" customFormat="1" x14ac:dyDescent="0.2"/>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9"/>
  <sheetViews>
    <sheetView workbookViewId="0">
      <selection activeCell="A3" sqref="A3"/>
    </sheetView>
  </sheetViews>
  <sheetFormatPr baseColWidth="10" defaultColWidth="9.1640625" defaultRowHeight="16" x14ac:dyDescent="0.2"/>
  <cols>
    <col min="1" max="1" width="7.6640625" style="73" bestFit="1" customWidth="1"/>
    <col min="2" max="2" width="8.1640625" style="73" bestFit="1" customWidth="1"/>
    <col min="3" max="3" width="14.1640625" style="73" bestFit="1" customWidth="1"/>
    <col min="4" max="4" width="10.5" style="73" bestFit="1" customWidth="1"/>
    <col min="5" max="5" width="11" style="73" bestFit="1" customWidth="1"/>
    <col min="6" max="6" width="9.1640625" style="73" bestFit="1" customWidth="1"/>
    <col min="7" max="7" width="11.1640625" style="73" bestFit="1" customWidth="1"/>
    <col min="8" max="8" width="14.6640625" style="73" bestFit="1" customWidth="1"/>
    <col min="9" max="9" width="12.5" style="73" bestFit="1" customWidth="1"/>
    <col min="10" max="16384" width="9.1640625" style="73"/>
  </cols>
  <sheetData>
    <row r="1" spans="1:9" ht="19" x14ac:dyDescent="0.25">
      <c r="A1" s="75" t="s">
        <v>158</v>
      </c>
    </row>
    <row r="2" spans="1:9" x14ac:dyDescent="0.2">
      <c r="A2" t="s">
        <v>198</v>
      </c>
    </row>
    <row r="4" spans="1:9" x14ac:dyDescent="0.2">
      <c r="A4" s="99" t="s">
        <v>7</v>
      </c>
      <c r="B4" s="99" t="s">
        <v>84</v>
      </c>
      <c r="C4" s="99" t="s">
        <v>10</v>
      </c>
      <c r="D4" s="99" t="s">
        <v>85</v>
      </c>
      <c r="E4" s="99" t="s">
        <v>11</v>
      </c>
      <c r="F4" s="99" t="s">
        <v>86</v>
      </c>
      <c r="G4" s="99" t="s">
        <v>12</v>
      </c>
      <c r="H4" s="100" t="s">
        <v>87</v>
      </c>
      <c r="I4" s="100" t="s">
        <v>88</v>
      </c>
    </row>
    <row r="5" spans="1:9" x14ac:dyDescent="0.2">
      <c r="A5" s="102" t="s">
        <v>89</v>
      </c>
      <c r="B5" s="102" t="s">
        <v>91</v>
      </c>
      <c r="C5" s="102" t="s">
        <v>16</v>
      </c>
      <c r="D5" s="103" t="s">
        <v>49</v>
      </c>
      <c r="E5" s="102" t="s">
        <v>92</v>
      </c>
      <c r="F5" s="104" t="s">
        <v>93</v>
      </c>
      <c r="G5" s="47">
        <v>294.27</v>
      </c>
      <c r="H5" s="123"/>
      <c r="I5" s="117" t="str">
        <f>IF(G5&gt;1500,"reduce cost","ok")</f>
        <v>ok</v>
      </c>
    </row>
    <row r="6" spans="1:9" x14ac:dyDescent="0.2">
      <c r="A6" s="102" t="s">
        <v>89</v>
      </c>
      <c r="B6" s="102" t="s">
        <v>91</v>
      </c>
      <c r="C6" s="102" t="s">
        <v>16</v>
      </c>
      <c r="D6" s="103" t="s">
        <v>49</v>
      </c>
      <c r="E6" s="102" t="s">
        <v>94</v>
      </c>
      <c r="F6" s="104" t="s">
        <v>93</v>
      </c>
      <c r="G6" s="47">
        <v>294.27</v>
      </c>
      <c r="H6" s="123"/>
      <c r="I6" s="117" t="str">
        <f t="shared" ref="I6:I14" si="0">IF(G6&gt;1500,"reduce cost","ok")</f>
        <v>ok</v>
      </c>
    </row>
    <row r="7" spans="1:9" x14ac:dyDescent="0.2">
      <c r="A7" s="102" t="s">
        <v>89</v>
      </c>
      <c r="B7" s="102" t="s">
        <v>91</v>
      </c>
      <c r="C7" s="102" t="s">
        <v>16</v>
      </c>
      <c r="D7" s="103" t="s">
        <v>50</v>
      </c>
      <c r="E7" s="102" t="s">
        <v>92</v>
      </c>
      <c r="F7" s="104" t="s">
        <v>96</v>
      </c>
      <c r="G7" s="47">
        <v>1507.29</v>
      </c>
      <c r="H7" s="123"/>
      <c r="I7" s="117" t="str">
        <f t="shared" si="0"/>
        <v>reduce cost</v>
      </c>
    </row>
    <row r="8" spans="1:9" x14ac:dyDescent="0.2">
      <c r="A8" s="102" t="s">
        <v>89</v>
      </c>
      <c r="B8" s="102" t="s">
        <v>91</v>
      </c>
      <c r="C8" s="102" t="s">
        <v>16</v>
      </c>
      <c r="D8" s="103" t="s">
        <v>50</v>
      </c>
      <c r="E8" s="102" t="s">
        <v>94</v>
      </c>
      <c r="F8" s="104" t="s">
        <v>96</v>
      </c>
      <c r="G8" s="47">
        <v>1507.29</v>
      </c>
      <c r="H8" s="123"/>
      <c r="I8" s="117" t="str">
        <f t="shared" si="0"/>
        <v>reduce cost</v>
      </c>
    </row>
    <row r="9" spans="1:9" x14ac:dyDescent="0.2">
      <c r="A9" s="102" t="s">
        <v>89</v>
      </c>
      <c r="B9" s="102" t="s">
        <v>91</v>
      </c>
      <c r="C9" s="102" t="s">
        <v>16</v>
      </c>
      <c r="D9" s="103" t="s">
        <v>98</v>
      </c>
      <c r="E9" s="102" t="s">
        <v>92</v>
      </c>
      <c r="F9" s="104" t="s">
        <v>99</v>
      </c>
      <c r="G9" s="47">
        <v>1932.75</v>
      </c>
      <c r="H9" s="123"/>
      <c r="I9" s="117" t="str">
        <f t="shared" si="0"/>
        <v>reduce cost</v>
      </c>
    </row>
    <row r="10" spans="1:9" x14ac:dyDescent="0.2">
      <c r="A10" s="102" t="s">
        <v>89</v>
      </c>
      <c r="B10" s="102" t="s">
        <v>91</v>
      </c>
      <c r="C10" s="102" t="s">
        <v>16</v>
      </c>
      <c r="D10" s="103" t="s">
        <v>98</v>
      </c>
      <c r="E10" s="102" t="s">
        <v>94</v>
      </c>
      <c r="F10" s="104" t="s">
        <v>99</v>
      </c>
      <c r="G10" s="47">
        <v>1932.75</v>
      </c>
      <c r="H10" s="123"/>
      <c r="I10" s="117" t="str">
        <f t="shared" si="0"/>
        <v>reduce cost</v>
      </c>
    </row>
    <row r="11" spans="1:9" x14ac:dyDescent="0.2">
      <c r="A11" s="102" t="s">
        <v>89</v>
      </c>
      <c r="B11" s="102" t="s">
        <v>91</v>
      </c>
      <c r="C11" s="102" t="s">
        <v>16</v>
      </c>
      <c r="D11" s="103" t="s">
        <v>101</v>
      </c>
      <c r="E11" s="102" t="s">
        <v>92</v>
      </c>
      <c r="F11" s="104" t="s">
        <v>102</v>
      </c>
      <c r="G11" s="47">
        <v>1481.92</v>
      </c>
      <c r="H11" s="123"/>
      <c r="I11" s="117" t="str">
        <f t="shared" si="0"/>
        <v>ok</v>
      </c>
    </row>
    <row r="12" spans="1:9" x14ac:dyDescent="0.2">
      <c r="A12" s="102" t="s">
        <v>89</v>
      </c>
      <c r="B12" s="102" t="s">
        <v>91</v>
      </c>
      <c r="C12" s="102" t="s">
        <v>16</v>
      </c>
      <c r="D12" s="103" t="s">
        <v>101</v>
      </c>
      <c r="E12" s="102" t="s">
        <v>94</v>
      </c>
      <c r="F12" s="104" t="s">
        <v>102</v>
      </c>
      <c r="G12" s="47">
        <v>1481.92</v>
      </c>
      <c r="H12" s="123"/>
      <c r="I12" s="117" t="str">
        <f t="shared" si="0"/>
        <v>ok</v>
      </c>
    </row>
    <row r="13" spans="1:9" x14ac:dyDescent="0.2">
      <c r="A13" s="102" t="s">
        <v>89</v>
      </c>
      <c r="B13" s="102" t="s">
        <v>91</v>
      </c>
      <c r="C13" s="102" t="s">
        <v>16</v>
      </c>
      <c r="D13" s="103" t="s">
        <v>104</v>
      </c>
      <c r="E13" s="102" t="s">
        <v>94</v>
      </c>
      <c r="F13" s="104" t="s">
        <v>105</v>
      </c>
      <c r="G13" s="47">
        <v>1687.5</v>
      </c>
      <c r="H13" s="123"/>
      <c r="I13" s="117" t="str">
        <f t="shared" si="0"/>
        <v>reduce cost</v>
      </c>
    </row>
    <row r="14" spans="1:9" x14ac:dyDescent="0.2">
      <c r="A14" s="102" t="s">
        <v>89</v>
      </c>
      <c r="B14" s="102" t="s">
        <v>91</v>
      </c>
      <c r="C14" s="102" t="s">
        <v>16</v>
      </c>
      <c r="D14" s="103" t="s">
        <v>104</v>
      </c>
      <c r="E14" s="102" t="s">
        <v>92</v>
      </c>
      <c r="F14" s="104" t="s">
        <v>105</v>
      </c>
      <c r="G14" s="47">
        <v>1687.5</v>
      </c>
      <c r="H14" s="123"/>
      <c r="I14" s="117" t="str">
        <f t="shared" si="0"/>
        <v>reduce cost</v>
      </c>
    </row>
    <row r="15" spans="1:9" x14ac:dyDescent="0.2">
      <c r="A15" s="115"/>
      <c r="B15" s="115"/>
      <c r="C15" s="115"/>
      <c r="D15" s="116"/>
      <c r="E15" s="115"/>
      <c r="F15" s="115"/>
      <c r="G15" s="118">
        <f>SUM(G5:G14)</f>
        <v>13807.460000000001</v>
      </c>
      <c r="H15" s="115"/>
      <c r="I15" s="115"/>
    </row>
    <row r="19" spans="1:1" x14ac:dyDescent="0.2">
      <c r="A19" s="70" t="s">
        <v>193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8"/>
  <sheetViews>
    <sheetView workbookViewId="0">
      <selection activeCell="A2" sqref="A2"/>
    </sheetView>
  </sheetViews>
  <sheetFormatPr baseColWidth="10" defaultColWidth="8.83203125" defaultRowHeight="16" x14ac:dyDescent="0.2"/>
  <cols>
    <col min="1" max="1" width="12" customWidth="1"/>
  </cols>
  <sheetData>
    <row r="1" spans="1:5" ht="19" x14ac:dyDescent="0.25">
      <c r="A1" s="75" t="s">
        <v>199</v>
      </c>
    </row>
    <row r="4" spans="1:5" x14ac:dyDescent="0.2">
      <c r="A4" s="20"/>
      <c r="B4" s="159" t="s">
        <v>53</v>
      </c>
      <c r="C4" s="160"/>
      <c r="D4" s="160"/>
      <c r="E4" s="21"/>
    </row>
    <row r="5" spans="1:5" x14ac:dyDescent="0.2">
      <c r="A5" s="22"/>
      <c r="B5" s="23" t="s">
        <v>54</v>
      </c>
      <c r="C5" s="24" t="s">
        <v>55</v>
      </c>
      <c r="D5" s="24" t="s">
        <v>56</v>
      </c>
      <c r="E5" s="25" t="s">
        <v>57</v>
      </c>
    </row>
    <row r="6" spans="1:5" x14ac:dyDescent="0.2">
      <c r="A6" s="26" t="s">
        <v>58</v>
      </c>
      <c r="B6" s="27">
        <v>37.5</v>
      </c>
      <c r="C6" s="27">
        <v>4.5</v>
      </c>
      <c r="D6" s="19">
        <f>SUM(B6:C6)</f>
        <v>42</v>
      </c>
      <c r="E6" s="133" t="e">
        <f>IF(D6&gt;37.5,(B6*$C$15)+(C6*$E$16),B6*$E$15)</f>
        <v>#VALUE!</v>
      </c>
    </row>
    <row r="7" spans="1:5" x14ac:dyDescent="0.2">
      <c r="A7" s="26" t="s">
        <v>59</v>
      </c>
      <c r="B7" s="27">
        <f>36.5+1</f>
        <v>37.5</v>
      </c>
      <c r="C7" s="27">
        <v>2.5</v>
      </c>
      <c r="D7" s="19">
        <f t="shared" ref="D7:D12" si="0">SUM(B7:C7)</f>
        <v>40</v>
      </c>
      <c r="E7" s="28">
        <f t="shared" ref="E7:E12" si="1">IF(D7&gt;37.5,(B7*$E$15)+(C7*$E$16),B7*$E$15)</f>
        <v>623.375</v>
      </c>
    </row>
    <row r="8" spans="1:5" x14ac:dyDescent="0.2">
      <c r="A8" s="26" t="s">
        <v>60</v>
      </c>
      <c r="B8" s="27">
        <f>2.5+7.5+7.5+7.5+7.5+5</f>
        <v>37.5</v>
      </c>
      <c r="C8" s="27"/>
      <c r="D8" s="19">
        <f t="shared" si="0"/>
        <v>37.5</v>
      </c>
      <c r="E8" s="28">
        <f t="shared" si="1"/>
        <v>573.375</v>
      </c>
    </row>
    <row r="9" spans="1:5" x14ac:dyDescent="0.2">
      <c r="A9" s="26" t="s">
        <v>61</v>
      </c>
      <c r="B9" s="27">
        <v>37.5</v>
      </c>
      <c r="C9" s="27">
        <v>5</v>
      </c>
      <c r="D9" s="19">
        <f t="shared" si="0"/>
        <v>42.5</v>
      </c>
      <c r="E9" s="28">
        <f t="shared" si="1"/>
        <v>673.375</v>
      </c>
    </row>
    <row r="10" spans="1:5" x14ac:dyDescent="0.2">
      <c r="A10" s="26" t="s">
        <v>62</v>
      </c>
      <c r="B10" s="27">
        <f>(7.5*4)+7.5</f>
        <v>37.5</v>
      </c>
      <c r="C10" s="27"/>
      <c r="D10" s="19">
        <f t="shared" si="0"/>
        <v>37.5</v>
      </c>
      <c r="E10" s="28">
        <f t="shared" si="1"/>
        <v>573.375</v>
      </c>
    </row>
    <row r="11" spans="1:5" x14ac:dyDescent="0.2">
      <c r="A11" s="26" t="s">
        <v>63</v>
      </c>
      <c r="B11" s="27">
        <f>7.5+7.5+7.5+7.5+3.5+4</f>
        <v>37.5</v>
      </c>
      <c r="C11" s="27"/>
      <c r="D11" s="19">
        <f t="shared" si="0"/>
        <v>37.5</v>
      </c>
      <c r="E11" s="28">
        <f t="shared" si="1"/>
        <v>573.375</v>
      </c>
    </row>
    <row r="12" spans="1:5" x14ac:dyDescent="0.2">
      <c r="A12" s="26" t="s">
        <v>64</v>
      </c>
      <c r="B12" s="29">
        <v>37.5</v>
      </c>
      <c r="C12" s="30">
        <v>2</v>
      </c>
      <c r="D12" s="19">
        <f t="shared" si="0"/>
        <v>39.5</v>
      </c>
      <c r="E12" s="28">
        <f t="shared" si="1"/>
        <v>613.375</v>
      </c>
    </row>
    <row r="13" spans="1:5" x14ac:dyDescent="0.2">
      <c r="A13" s="31"/>
      <c r="B13" s="32"/>
      <c r="C13" s="33">
        <f>SUM(C6:C12)</f>
        <v>14</v>
      </c>
      <c r="D13" s="33"/>
      <c r="E13" s="34" t="e">
        <f>SUM(E6:E12)</f>
        <v>#VALUE!</v>
      </c>
    </row>
    <row r="14" spans="1:5" x14ac:dyDescent="0.2">
      <c r="A14" s="26"/>
      <c r="B14" s="35"/>
      <c r="C14" s="19"/>
      <c r="D14" s="19"/>
      <c r="E14" s="36"/>
    </row>
    <row r="15" spans="1:5" x14ac:dyDescent="0.2">
      <c r="A15" s="26"/>
      <c r="B15" s="35"/>
      <c r="C15" t="s">
        <v>65</v>
      </c>
      <c r="E15" s="37">
        <v>15.29</v>
      </c>
    </row>
    <row r="16" spans="1:5" x14ac:dyDescent="0.2">
      <c r="A16" s="26"/>
      <c r="B16" s="35"/>
      <c r="C16" t="s">
        <v>66</v>
      </c>
      <c r="E16" s="37">
        <v>20</v>
      </c>
    </row>
    <row r="18" spans="1:1" x14ac:dyDescent="0.2">
      <c r="A18" s="70" t="s">
        <v>163</v>
      </c>
    </row>
  </sheetData>
  <mergeCells count="1">
    <mergeCell ref="B4:D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23"/>
  <sheetViews>
    <sheetView workbookViewId="0">
      <selection activeCell="I15" sqref="I15"/>
    </sheetView>
  </sheetViews>
  <sheetFormatPr baseColWidth="10" defaultColWidth="9" defaultRowHeight="16" x14ac:dyDescent="0.2"/>
  <cols>
    <col min="1" max="1" width="6.33203125" style="51" customWidth="1"/>
    <col min="2" max="2" width="11.5" style="51" customWidth="1"/>
    <col min="3" max="3" width="8.1640625" style="51" bestFit="1" customWidth="1"/>
    <col min="4" max="4" width="5.5" style="51" bestFit="1" customWidth="1"/>
    <col min="5" max="5" width="10.1640625" style="51" bestFit="1" customWidth="1"/>
    <col min="6" max="6" width="15.1640625" style="51" bestFit="1" customWidth="1"/>
    <col min="7" max="7" width="11.5" style="51" bestFit="1" customWidth="1"/>
    <col min="8" max="8" width="12" style="51" bestFit="1" customWidth="1"/>
    <col min="9" max="9" width="12.1640625" style="51" bestFit="1" customWidth="1"/>
    <col min="10" max="10" width="9" style="51"/>
    <col min="11" max="11" width="11.1640625" style="51" bestFit="1" customWidth="1"/>
    <col min="12" max="16384" width="9" style="51"/>
  </cols>
  <sheetData>
    <row r="1" spans="1:11" ht="19" x14ac:dyDescent="0.2">
      <c r="A1" s="82" t="s">
        <v>120</v>
      </c>
      <c r="B1"/>
      <c r="C1"/>
      <c r="D1"/>
      <c r="E1"/>
      <c r="F1"/>
      <c r="G1"/>
      <c r="H1"/>
    </row>
    <row r="2" spans="1:11" x14ac:dyDescent="0.2">
      <c r="B2"/>
      <c r="C2"/>
      <c r="D2"/>
      <c r="E2"/>
      <c r="F2"/>
      <c r="G2"/>
      <c r="H2"/>
      <c r="K2" s="140"/>
    </row>
    <row r="3" spans="1:11" x14ac:dyDescent="0.2">
      <c r="K3" s="140">
        <v>35000</v>
      </c>
    </row>
    <row r="4" spans="1:11" x14ac:dyDescent="0.2">
      <c r="A4" s="66" t="s">
        <v>3</v>
      </c>
      <c r="B4" s="66" t="s">
        <v>5</v>
      </c>
      <c r="C4" s="66" t="s">
        <v>7</v>
      </c>
      <c r="D4" s="66" t="s">
        <v>83</v>
      </c>
      <c r="E4" s="66" t="s">
        <v>84</v>
      </c>
      <c r="F4" s="66" t="s">
        <v>164</v>
      </c>
      <c r="G4" s="66" t="s">
        <v>85</v>
      </c>
      <c r="H4" s="66" t="s">
        <v>11</v>
      </c>
      <c r="I4" s="66" t="s">
        <v>12</v>
      </c>
    </row>
    <row r="5" spans="1:11" x14ac:dyDescent="0.2">
      <c r="A5" s="60">
        <v>2</v>
      </c>
      <c r="B5" s="61">
        <v>39310</v>
      </c>
      <c r="C5" s="81">
        <v>120200</v>
      </c>
      <c r="D5" s="78" t="s">
        <v>90</v>
      </c>
      <c r="E5" s="62" t="s">
        <v>91</v>
      </c>
      <c r="F5" s="62" t="s">
        <v>16</v>
      </c>
      <c r="G5" s="67" t="s">
        <v>49</v>
      </c>
      <c r="H5" s="62" t="s">
        <v>92</v>
      </c>
      <c r="I5" s="65">
        <v>294.27</v>
      </c>
    </row>
    <row r="6" spans="1:11" x14ac:dyDescent="0.2">
      <c r="A6" s="60">
        <v>2</v>
      </c>
      <c r="B6" s="61">
        <v>39325</v>
      </c>
      <c r="C6" s="62" t="s">
        <v>89</v>
      </c>
      <c r="D6" s="62" t="s">
        <v>90</v>
      </c>
      <c r="E6" s="62" t="s">
        <v>91</v>
      </c>
      <c r="F6" s="62" t="s">
        <v>16</v>
      </c>
      <c r="G6" s="67" t="s">
        <v>49</v>
      </c>
      <c r="H6" s="62" t="s">
        <v>94</v>
      </c>
      <c r="I6" s="65">
        <v>294.27</v>
      </c>
    </row>
    <row r="7" spans="1:11" x14ac:dyDescent="0.2">
      <c r="A7" s="60">
        <v>2</v>
      </c>
      <c r="B7" s="61">
        <v>39310</v>
      </c>
      <c r="C7" s="62" t="s">
        <v>89</v>
      </c>
      <c r="D7" s="62" t="s">
        <v>95</v>
      </c>
      <c r="E7" s="62" t="s">
        <v>91</v>
      </c>
      <c r="F7" s="62" t="s">
        <v>16</v>
      </c>
      <c r="G7" s="67" t="s">
        <v>50</v>
      </c>
      <c r="H7" s="62" t="s">
        <v>92</v>
      </c>
      <c r="I7" s="65">
        <v>1507.29</v>
      </c>
    </row>
    <row r="8" spans="1:11" x14ac:dyDescent="0.2">
      <c r="A8" s="60">
        <v>2</v>
      </c>
      <c r="B8" s="61">
        <v>39325</v>
      </c>
      <c r="C8" s="62" t="s">
        <v>89</v>
      </c>
      <c r="D8" s="62" t="s">
        <v>95</v>
      </c>
      <c r="E8" s="62" t="s">
        <v>91</v>
      </c>
      <c r="F8" s="62" t="s">
        <v>16</v>
      </c>
      <c r="G8" s="67" t="s">
        <v>50</v>
      </c>
      <c r="H8" s="62" t="s">
        <v>94</v>
      </c>
      <c r="I8" s="65">
        <v>1507.29</v>
      </c>
    </row>
    <row r="9" spans="1:11" x14ac:dyDescent="0.2">
      <c r="A9" s="60">
        <v>2</v>
      </c>
      <c r="B9" s="61">
        <v>39310</v>
      </c>
      <c r="C9" s="62" t="s">
        <v>89</v>
      </c>
      <c r="D9" s="62" t="s">
        <v>97</v>
      </c>
      <c r="E9" s="62" t="s">
        <v>91</v>
      </c>
      <c r="F9" s="62" t="s">
        <v>16</v>
      </c>
      <c r="G9" s="67" t="s">
        <v>98</v>
      </c>
      <c r="H9" s="62" t="s">
        <v>92</v>
      </c>
      <c r="I9" s="65">
        <v>1932.75</v>
      </c>
    </row>
    <row r="10" spans="1:11" x14ac:dyDescent="0.2">
      <c r="A10" s="60">
        <v>2</v>
      </c>
      <c r="B10" s="61">
        <v>39325</v>
      </c>
      <c r="C10" s="62" t="s">
        <v>89</v>
      </c>
      <c r="D10" s="62" t="s">
        <v>97</v>
      </c>
      <c r="E10" s="62" t="s">
        <v>91</v>
      </c>
      <c r="F10" s="62" t="s">
        <v>16</v>
      </c>
      <c r="G10" s="67" t="s">
        <v>98</v>
      </c>
      <c r="H10" s="62" t="s">
        <v>94</v>
      </c>
      <c r="I10" s="65">
        <v>1932.75</v>
      </c>
    </row>
    <row r="11" spans="1:11" x14ac:dyDescent="0.2">
      <c r="A11" s="60">
        <v>2</v>
      </c>
      <c r="B11" s="61">
        <v>39310</v>
      </c>
      <c r="C11" s="62" t="s">
        <v>89</v>
      </c>
      <c r="D11" s="62" t="s">
        <v>100</v>
      </c>
      <c r="E11" s="62" t="s">
        <v>91</v>
      </c>
      <c r="F11" s="62" t="s">
        <v>16</v>
      </c>
      <c r="G11" s="67" t="s">
        <v>101</v>
      </c>
      <c r="H11" s="62" t="s">
        <v>92</v>
      </c>
      <c r="I11" s="65">
        <v>1481.92</v>
      </c>
    </row>
    <row r="12" spans="1:11" x14ac:dyDescent="0.2">
      <c r="A12" s="60">
        <v>2</v>
      </c>
      <c r="B12" s="61">
        <v>39325</v>
      </c>
      <c r="C12" s="62" t="s">
        <v>89</v>
      </c>
      <c r="D12" s="62" t="s">
        <v>100</v>
      </c>
      <c r="E12" s="62" t="s">
        <v>91</v>
      </c>
      <c r="F12" s="62" t="s">
        <v>16</v>
      </c>
      <c r="G12" s="67" t="s">
        <v>101</v>
      </c>
      <c r="H12" s="62" t="s">
        <v>94</v>
      </c>
      <c r="I12" s="65">
        <v>1481.92</v>
      </c>
    </row>
    <row r="13" spans="1:11" x14ac:dyDescent="0.2">
      <c r="A13" s="60">
        <v>2</v>
      </c>
      <c r="B13" s="61">
        <v>39325</v>
      </c>
      <c r="C13" s="62" t="s">
        <v>89</v>
      </c>
      <c r="D13" s="62" t="s">
        <v>103</v>
      </c>
      <c r="E13" s="62" t="s">
        <v>91</v>
      </c>
      <c r="F13" s="62" t="s">
        <v>16</v>
      </c>
      <c r="G13" s="67" t="s">
        <v>104</v>
      </c>
      <c r="H13" s="62" t="s">
        <v>94</v>
      </c>
      <c r="I13" s="65">
        <v>1687.5</v>
      </c>
    </row>
    <row r="14" spans="1:11" x14ac:dyDescent="0.2">
      <c r="A14" s="60">
        <v>2</v>
      </c>
      <c r="B14" s="61">
        <v>39310</v>
      </c>
      <c r="C14" s="62" t="s">
        <v>89</v>
      </c>
      <c r="D14" s="62" t="s">
        <v>103</v>
      </c>
      <c r="E14" s="62" t="s">
        <v>91</v>
      </c>
      <c r="F14" s="62" t="s">
        <v>16</v>
      </c>
      <c r="G14" s="67" t="s">
        <v>104</v>
      </c>
      <c r="H14" s="62" t="s">
        <v>92</v>
      </c>
      <c r="I14" s="65">
        <v>1687.5</v>
      </c>
    </row>
    <row r="15" spans="1:11" x14ac:dyDescent="0.2">
      <c r="A15" s="68" t="s">
        <v>165</v>
      </c>
      <c r="B15" s="63"/>
      <c r="C15" s="64"/>
      <c r="D15" s="64"/>
      <c r="E15" s="64"/>
      <c r="F15" s="64"/>
      <c r="G15" s="69"/>
      <c r="H15" s="64"/>
      <c r="I15" s="134" t="e">
        <f>#REF!-SUM(I5:I14)</f>
        <v>#REF!</v>
      </c>
    </row>
    <row r="17" spans="1:2" x14ac:dyDescent="0.2">
      <c r="A17" s="51" t="s">
        <v>126</v>
      </c>
    </row>
    <row r="18" spans="1:2" x14ac:dyDescent="0.2">
      <c r="B18" s="83" t="s">
        <v>121</v>
      </c>
    </row>
    <row r="19" spans="1:2" x14ac:dyDescent="0.2">
      <c r="B19" s="83" t="s">
        <v>122</v>
      </c>
    </row>
    <row r="20" spans="1:2" x14ac:dyDescent="0.2">
      <c r="B20" s="84" t="s">
        <v>127</v>
      </c>
    </row>
    <row r="21" spans="1:2" x14ac:dyDescent="0.2">
      <c r="B21" s="83" t="s">
        <v>123</v>
      </c>
    </row>
    <row r="22" spans="1:2" x14ac:dyDescent="0.2">
      <c r="B22" s="84" t="s">
        <v>128</v>
      </c>
    </row>
    <row r="23" spans="1:2" x14ac:dyDescent="0.2">
      <c r="B23" s="83" t="s">
        <v>125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C11"/>
  <sheetViews>
    <sheetView workbookViewId="0">
      <selection activeCell="A2" sqref="A2"/>
    </sheetView>
  </sheetViews>
  <sheetFormatPr baseColWidth="10" defaultColWidth="8.83203125" defaultRowHeight="16" x14ac:dyDescent="0.2"/>
  <sheetData>
    <row r="1" spans="1:3" ht="19" x14ac:dyDescent="0.25">
      <c r="A1" s="75" t="s">
        <v>129</v>
      </c>
      <c r="B1" s="85"/>
      <c r="C1" s="85"/>
    </row>
    <row r="2" spans="1:3" ht="14.25" customHeight="1" x14ac:dyDescent="0.2">
      <c r="A2" s="85"/>
      <c r="B2" s="85" t="s">
        <v>130</v>
      </c>
      <c r="C2" s="85"/>
    </row>
    <row r="3" spans="1:3" x14ac:dyDescent="0.2">
      <c r="A3" s="85"/>
      <c r="B3" s="142" t="s">
        <v>216</v>
      </c>
      <c r="C3" s="85"/>
    </row>
    <row r="4" spans="1:3" ht="15.75" customHeight="1" x14ac:dyDescent="0.2">
      <c r="A4" s="85"/>
      <c r="B4" s="142" t="s">
        <v>131</v>
      </c>
      <c r="C4" s="85"/>
    </row>
    <row r="5" spans="1:3" ht="15.75" customHeight="1" x14ac:dyDescent="0.2">
      <c r="C5" s="85"/>
    </row>
    <row r="6" spans="1:3" ht="15.75" customHeight="1" x14ac:dyDescent="0.25">
      <c r="A6" s="75" t="s">
        <v>217</v>
      </c>
      <c r="B6" s="85"/>
      <c r="C6" s="85"/>
    </row>
    <row r="7" spans="1:3" ht="15.75" customHeight="1" x14ac:dyDescent="0.2">
      <c r="A7" s="85"/>
      <c r="B7" s="85" t="s">
        <v>132</v>
      </c>
      <c r="C7" s="85"/>
    </row>
    <row r="8" spans="1:3" x14ac:dyDescent="0.2">
      <c r="A8" s="85"/>
      <c r="B8" s="85" t="s">
        <v>133</v>
      </c>
      <c r="C8" s="85"/>
    </row>
    <row r="9" spans="1:3" x14ac:dyDescent="0.2">
      <c r="A9" s="85"/>
      <c r="B9" s="85"/>
      <c r="C9" s="85"/>
    </row>
    <row r="10" spans="1:3" ht="19" x14ac:dyDescent="0.25">
      <c r="A10" s="75" t="s">
        <v>134</v>
      </c>
      <c r="B10" s="85"/>
    </row>
    <row r="11" spans="1:3" x14ac:dyDescent="0.2">
      <c r="B11" s="85" t="s">
        <v>135</v>
      </c>
    </row>
  </sheetData>
  <hyperlinks>
    <hyperlink ref="A4" r:id="rId1" display="http://www.udel.edu/help" xr:uid="{00000000-0004-0000-0D00-000000000000}"/>
    <hyperlink ref="A7" r:id="rId2" display="http://www.datapigtechnologies.com/" xr:uid="{00000000-0004-0000-0D00-000001000000}"/>
    <hyperlink ref="A8" r:id="rId3" display="http://office.microsoft.com/en-us/training" xr:uid="{00000000-0004-0000-0D00-000002000000}"/>
    <hyperlink ref="B3" r:id="rId4" xr:uid="{00000000-0004-0000-0D00-000003000000}"/>
    <hyperlink ref="B4" r:id="rId5" xr:uid="{00000000-0004-0000-0D00-000004000000}"/>
  </hyperlinks>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7"/>
  <sheetViews>
    <sheetView workbookViewId="0">
      <selection activeCell="I16" sqref="I16"/>
    </sheetView>
  </sheetViews>
  <sheetFormatPr baseColWidth="10" defaultColWidth="13.33203125" defaultRowHeight="16" x14ac:dyDescent="0.2"/>
  <cols>
    <col min="1" max="1" width="7.6640625" style="51" bestFit="1" customWidth="1"/>
    <col min="2" max="2" width="11.5" style="51" customWidth="1"/>
    <col min="3" max="3" width="16" style="56" bestFit="1" customWidth="1"/>
    <col min="4" max="4" width="18.1640625" style="51" bestFit="1" customWidth="1"/>
    <col min="5" max="5" width="11.6640625" style="51" bestFit="1" customWidth="1"/>
    <col min="6" max="6" width="11.5" style="51" customWidth="1"/>
    <col min="7" max="7" width="13.33203125" style="51"/>
    <col min="8" max="8" width="11.83203125" style="51" customWidth="1"/>
    <col min="9" max="15" width="11.1640625" style="51" bestFit="1" customWidth="1"/>
    <col min="16" max="16384" width="13.33203125" style="51"/>
  </cols>
  <sheetData>
    <row r="1" spans="1:7" ht="19" x14ac:dyDescent="0.25">
      <c r="A1" s="75" t="s">
        <v>115</v>
      </c>
      <c r="C1" s="71"/>
    </row>
    <row r="2" spans="1:7" x14ac:dyDescent="0.2">
      <c r="A2" s="73" t="s">
        <v>136</v>
      </c>
      <c r="C2" s="71"/>
    </row>
    <row r="3" spans="1:7" x14ac:dyDescent="0.2">
      <c r="A3" s="73" t="s">
        <v>138</v>
      </c>
      <c r="C3" s="71"/>
    </row>
    <row r="6" spans="1:7" x14ac:dyDescent="0.2">
      <c r="A6" s="48" t="s">
        <v>7</v>
      </c>
      <c r="B6" s="48" t="s">
        <v>8</v>
      </c>
      <c r="C6" s="49" t="s">
        <v>52</v>
      </c>
      <c r="D6" s="48" t="s">
        <v>10</v>
      </c>
      <c r="E6" s="48" t="s">
        <v>11</v>
      </c>
      <c r="F6" s="50" t="s">
        <v>12</v>
      </c>
    </row>
    <row r="7" spans="1:7" x14ac:dyDescent="0.2">
      <c r="A7" s="52">
        <v>120200</v>
      </c>
      <c r="B7" s="52" t="s">
        <v>15</v>
      </c>
      <c r="C7" s="53">
        <v>2013</v>
      </c>
      <c r="D7" s="52" t="s">
        <v>16</v>
      </c>
      <c r="E7" s="52" t="s">
        <v>17</v>
      </c>
      <c r="F7" s="54">
        <v>1578</v>
      </c>
    </row>
    <row r="8" spans="1:7" x14ac:dyDescent="0.2">
      <c r="A8" s="52">
        <v>120200</v>
      </c>
      <c r="B8" s="52" t="s">
        <v>15</v>
      </c>
      <c r="C8" s="53">
        <v>2013</v>
      </c>
      <c r="D8" s="52" t="s">
        <v>16</v>
      </c>
      <c r="E8" s="52" t="s">
        <v>19</v>
      </c>
      <c r="F8" s="54">
        <v>1578</v>
      </c>
    </row>
    <row r="9" spans="1:7" x14ac:dyDescent="0.2">
      <c r="A9" s="52">
        <v>120200</v>
      </c>
      <c r="B9" s="52" t="s">
        <v>15</v>
      </c>
      <c r="C9" s="53">
        <v>2013</v>
      </c>
      <c r="D9" s="52" t="s">
        <v>21</v>
      </c>
      <c r="E9" s="52" t="s">
        <v>19</v>
      </c>
      <c r="F9" s="54">
        <v>99.11</v>
      </c>
    </row>
    <row r="10" spans="1:7" x14ac:dyDescent="0.2">
      <c r="A10" s="52">
        <v>143440</v>
      </c>
      <c r="B10" s="52" t="s">
        <v>15</v>
      </c>
      <c r="C10" s="53">
        <v>2013</v>
      </c>
      <c r="D10" s="52" t="s">
        <v>21</v>
      </c>
      <c r="E10" s="52" t="s">
        <v>17</v>
      </c>
      <c r="F10" s="54">
        <v>99.11</v>
      </c>
    </row>
    <row r="11" spans="1:7" x14ac:dyDescent="0.2">
      <c r="A11" s="52">
        <v>143440</v>
      </c>
      <c r="B11" s="52" t="s">
        <v>15</v>
      </c>
      <c r="C11" s="53">
        <v>2013</v>
      </c>
      <c r="D11" s="52" t="s">
        <v>16</v>
      </c>
      <c r="E11" s="52" t="s">
        <v>19</v>
      </c>
      <c r="F11" s="54">
        <v>1940.54</v>
      </c>
    </row>
    <row r="12" spans="1:7" x14ac:dyDescent="0.2">
      <c r="A12" s="52">
        <v>143440</v>
      </c>
      <c r="B12" s="52" t="s">
        <v>15</v>
      </c>
      <c r="C12" s="53">
        <v>4454</v>
      </c>
      <c r="D12" s="52" t="s">
        <v>16</v>
      </c>
      <c r="E12" s="52" t="s">
        <v>17</v>
      </c>
      <c r="F12" s="54">
        <v>1940.54</v>
      </c>
    </row>
    <row r="13" spans="1:7" x14ac:dyDescent="0.2">
      <c r="A13" s="52">
        <v>143440</v>
      </c>
      <c r="B13" s="52" t="s">
        <v>15</v>
      </c>
      <c r="C13" s="53">
        <v>4454</v>
      </c>
      <c r="D13" s="52" t="s">
        <v>16</v>
      </c>
      <c r="E13" s="52" t="s">
        <v>19</v>
      </c>
      <c r="F13" s="54">
        <v>3077.96</v>
      </c>
    </row>
    <row r="14" spans="1:7" x14ac:dyDescent="0.2">
      <c r="F14" s="86"/>
      <c r="G14" s="57"/>
    </row>
    <row r="16" spans="1:7" x14ac:dyDescent="0.2">
      <c r="A16" t="s">
        <v>184</v>
      </c>
    </row>
    <row r="18" spans="1:9" x14ac:dyDescent="0.2">
      <c r="A18" s="48" t="s">
        <v>7</v>
      </c>
      <c r="B18" s="48">
        <v>120200</v>
      </c>
      <c r="C18" s="48">
        <v>120200</v>
      </c>
      <c r="D18" s="48">
        <v>120200</v>
      </c>
      <c r="E18" s="48">
        <v>143440</v>
      </c>
      <c r="F18" s="48">
        <v>143440</v>
      </c>
      <c r="G18" s="48">
        <v>143440</v>
      </c>
      <c r="H18" s="48">
        <v>143440</v>
      </c>
    </row>
    <row r="19" spans="1:9" x14ac:dyDescent="0.2">
      <c r="A19" s="48"/>
      <c r="B19" s="55">
        <v>7644</v>
      </c>
      <c r="C19" s="55">
        <v>6476</v>
      </c>
      <c r="D19" s="55">
        <v>123</v>
      </c>
      <c r="E19" s="55">
        <v>322</v>
      </c>
      <c r="F19" s="55">
        <v>343</v>
      </c>
      <c r="G19" s="55">
        <v>555</v>
      </c>
      <c r="H19" s="55">
        <v>2533</v>
      </c>
    </row>
    <row r="20" spans="1:9" x14ac:dyDescent="0.2">
      <c r="A20" s="48"/>
      <c r="B20" s="55">
        <v>4566</v>
      </c>
      <c r="C20" s="55">
        <v>7555</v>
      </c>
      <c r="D20" s="55">
        <v>766</v>
      </c>
      <c r="E20" s="55">
        <v>566</v>
      </c>
      <c r="F20" s="55">
        <v>544</v>
      </c>
      <c r="G20" s="55">
        <v>3445</v>
      </c>
      <c r="H20" s="55">
        <v>564</v>
      </c>
    </row>
    <row r="21" spans="1:9" x14ac:dyDescent="0.2">
      <c r="A21" s="50"/>
      <c r="B21" s="54">
        <v>1578</v>
      </c>
      <c r="C21" s="54">
        <v>1578</v>
      </c>
      <c r="D21" s="54">
        <v>99.11</v>
      </c>
      <c r="E21" s="54">
        <v>99.11</v>
      </c>
      <c r="F21" s="54">
        <v>1940.54</v>
      </c>
      <c r="G21" s="54">
        <v>1940.54</v>
      </c>
      <c r="H21" s="54">
        <v>3077.96</v>
      </c>
    </row>
    <row r="22" spans="1:9" x14ac:dyDescent="0.2">
      <c r="B22" s="87"/>
      <c r="C22" s="87"/>
      <c r="D22" s="87"/>
      <c r="E22" s="87"/>
      <c r="F22" s="87"/>
      <c r="G22" s="87"/>
      <c r="H22" s="87"/>
      <c r="I22" s="135"/>
    </row>
    <row r="25" spans="1:9" x14ac:dyDescent="0.2">
      <c r="A25" s="70" t="s">
        <v>139</v>
      </c>
      <c r="B25" s="70" t="s">
        <v>140</v>
      </c>
    </row>
    <row r="26" spans="1:9" x14ac:dyDescent="0.2">
      <c r="A26" s="73"/>
      <c r="B26" s="70" t="s">
        <v>137</v>
      </c>
    </row>
    <row r="27" spans="1:9" x14ac:dyDescent="0.2">
      <c r="A27" s="73"/>
      <c r="B27" s="70" t="s">
        <v>141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7"/>
  <sheetViews>
    <sheetView workbookViewId="0">
      <selection activeCell="D8" sqref="D8"/>
    </sheetView>
  </sheetViews>
  <sheetFormatPr baseColWidth="10" defaultColWidth="8.83203125" defaultRowHeight="16" x14ac:dyDescent="0.2"/>
  <cols>
    <col min="1" max="1" width="17.83203125" customWidth="1"/>
    <col min="2" max="2" width="12" customWidth="1"/>
    <col min="3" max="3" width="12.1640625" bestFit="1" customWidth="1"/>
    <col min="4" max="4" width="16.6640625" bestFit="1" customWidth="1"/>
    <col min="5" max="5" width="16.83203125" bestFit="1" customWidth="1"/>
    <col min="6" max="6" width="15.83203125" bestFit="1" customWidth="1"/>
    <col min="7" max="7" width="13.6640625" style="129" bestFit="1" customWidth="1"/>
    <col min="8" max="8" width="17.6640625" bestFit="1" customWidth="1"/>
    <col min="9" max="9" width="15.5" bestFit="1" customWidth="1"/>
  </cols>
  <sheetData>
    <row r="1" spans="1:8" ht="19" x14ac:dyDescent="0.25">
      <c r="A1" s="75" t="s">
        <v>154</v>
      </c>
    </row>
    <row r="2" spans="1:8" x14ac:dyDescent="0.2">
      <c r="A2" t="s">
        <v>191</v>
      </c>
      <c r="B2" t="s">
        <v>189</v>
      </c>
    </row>
    <row r="3" spans="1:8" x14ac:dyDescent="0.2">
      <c r="A3" t="s">
        <v>188</v>
      </c>
    </row>
    <row r="4" spans="1:8" x14ac:dyDescent="0.2">
      <c r="A4" t="s">
        <v>192</v>
      </c>
    </row>
    <row r="5" spans="1:8" x14ac:dyDescent="0.2">
      <c r="B5" t="s">
        <v>190</v>
      </c>
    </row>
    <row r="6" spans="1:8" ht="17" thickBot="1" x14ac:dyDescent="0.25"/>
    <row r="7" spans="1:8" ht="33" thickTop="1" x14ac:dyDescent="0.25">
      <c r="A7" s="148" t="s">
        <v>67</v>
      </c>
      <c r="B7" s="145" t="s">
        <v>194</v>
      </c>
      <c r="C7" s="145" t="s">
        <v>195</v>
      </c>
      <c r="D7" s="149" t="s">
        <v>218</v>
      </c>
      <c r="E7" s="146" t="s">
        <v>219</v>
      </c>
      <c r="F7" s="147" t="s">
        <v>220</v>
      </c>
      <c r="G7" s="146" t="s">
        <v>68</v>
      </c>
      <c r="H7" s="150" t="s">
        <v>196</v>
      </c>
    </row>
    <row r="8" spans="1:8" ht="17" x14ac:dyDescent="0.25">
      <c r="A8" s="38" t="s">
        <v>69</v>
      </c>
      <c r="B8" s="39">
        <v>1000</v>
      </c>
      <c r="C8" s="39">
        <v>500</v>
      </c>
      <c r="D8" s="88"/>
      <c r="E8" s="93">
        <f>SUM(B8:C8)</f>
        <v>1500</v>
      </c>
      <c r="F8" s="40">
        <v>999.02</v>
      </c>
      <c r="G8" s="93">
        <f t="shared" ref="G8:G21" si="0">E8-F8</f>
        <v>500.98</v>
      </c>
      <c r="H8" s="130"/>
    </row>
    <row r="9" spans="1:8" ht="17" x14ac:dyDescent="0.25">
      <c r="A9" s="38" t="s">
        <v>72</v>
      </c>
      <c r="B9" s="39">
        <v>2822</v>
      </c>
      <c r="C9" s="39">
        <v>2942</v>
      </c>
      <c r="D9" s="88"/>
      <c r="E9" s="93">
        <f>SUM(B9:C9)</f>
        <v>5764</v>
      </c>
      <c r="F9" s="40">
        <v>2821.07</v>
      </c>
      <c r="G9" s="93">
        <f t="shared" si="0"/>
        <v>2942.93</v>
      </c>
      <c r="H9" s="130"/>
    </row>
    <row r="10" spans="1:8" ht="17" x14ac:dyDescent="0.25">
      <c r="A10" s="38" t="s">
        <v>70</v>
      </c>
      <c r="B10" s="39">
        <v>0</v>
      </c>
      <c r="C10" s="39">
        <v>4851</v>
      </c>
      <c r="D10" s="88"/>
      <c r="E10" s="93">
        <f>SUM(B10:C10)</f>
        <v>4851</v>
      </c>
      <c r="F10" s="40">
        <v>345</v>
      </c>
      <c r="G10" s="93">
        <f t="shared" si="0"/>
        <v>4506</v>
      </c>
      <c r="H10" s="130"/>
    </row>
    <row r="11" spans="1:8" ht="17" x14ac:dyDescent="0.25">
      <c r="A11" s="38" t="s">
        <v>71</v>
      </c>
      <c r="B11" s="39">
        <v>0</v>
      </c>
      <c r="C11" s="39">
        <v>0</v>
      </c>
      <c r="D11" s="88"/>
      <c r="E11" s="93">
        <v>7000</v>
      </c>
      <c r="F11" s="40">
        <v>6149</v>
      </c>
      <c r="G11" s="93">
        <f t="shared" si="0"/>
        <v>851</v>
      </c>
      <c r="H11" s="130"/>
    </row>
    <row r="12" spans="1:8" ht="17" x14ac:dyDescent="0.25">
      <c r="A12" s="38" t="s">
        <v>75</v>
      </c>
      <c r="B12" s="39">
        <v>7390</v>
      </c>
      <c r="C12" s="39">
        <v>29808</v>
      </c>
      <c r="D12" s="88"/>
      <c r="E12" s="93">
        <f>SUM(B12:C12)</f>
        <v>37198</v>
      </c>
      <c r="F12" s="40">
        <v>20323.04</v>
      </c>
      <c r="G12" s="93">
        <f t="shared" si="0"/>
        <v>16874.96</v>
      </c>
      <c r="H12" s="130"/>
    </row>
    <row r="13" spans="1:8" ht="17" x14ac:dyDescent="0.25">
      <c r="A13" s="38" t="s">
        <v>76</v>
      </c>
      <c r="B13" s="39">
        <v>0</v>
      </c>
      <c r="C13" s="39">
        <v>0</v>
      </c>
      <c r="D13" s="88"/>
      <c r="E13" s="93">
        <v>500</v>
      </c>
      <c r="F13" s="40">
        <v>287.5</v>
      </c>
      <c r="G13" s="93">
        <f t="shared" si="0"/>
        <v>212.5</v>
      </c>
      <c r="H13" s="130"/>
    </row>
    <row r="14" spans="1:8" ht="17" x14ac:dyDescent="0.25">
      <c r="A14" s="38" t="s">
        <v>77</v>
      </c>
      <c r="B14" s="39">
        <v>19442</v>
      </c>
      <c r="C14" s="39">
        <v>20269</v>
      </c>
      <c r="D14" s="88"/>
      <c r="E14" s="93">
        <f t="shared" ref="E14:E21" si="1">SUM(B14:C14)</f>
        <v>39711</v>
      </c>
      <c r="F14" s="40">
        <v>36597.42</v>
      </c>
      <c r="G14" s="93">
        <f t="shared" si="0"/>
        <v>3113.5800000000017</v>
      </c>
      <c r="H14" s="130"/>
    </row>
    <row r="15" spans="1:8" ht="17" x14ac:dyDescent="0.25">
      <c r="A15" s="38" t="s">
        <v>73</v>
      </c>
      <c r="B15" s="39">
        <v>600</v>
      </c>
      <c r="C15" s="39">
        <v>300</v>
      </c>
      <c r="D15" s="88"/>
      <c r="E15" s="93">
        <f t="shared" si="1"/>
        <v>900</v>
      </c>
      <c r="F15" s="40">
        <v>500</v>
      </c>
      <c r="G15" s="93">
        <f t="shared" si="0"/>
        <v>400</v>
      </c>
      <c r="H15" s="130"/>
    </row>
    <row r="16" spans="1:8" ht="17" x14ac:dyDescent="0.25">
      <c r="A16" s="38" t="s">
        <v>81</v>
      </c>
      <c r="B16" s="39">
        <f>500+5310.42</f>
        <v>5810.42</v>
      </c>
      <c r="C16" s="39">
        <v>500</v>
      </c>
      <c r="D16" s="88"/>
      <c r="E16" s="93">
        <f t="shared" si="1"/>
        <v>6310.42</v>
      </c>
      <c r="F16" s="40">
        <v>5810.42</v>
      </c>
      <c r="G16" s="93">
        <f t="shared" si="0"/>
        <v>500</v>
      </c>
      <c r="H16" s="130"/>
    </row>
    <row r="17" spans="1:8" ht="17" x14ac:dyDescent="0.25">
      <c r="A17" s="38" t="s">
        <v>82</v>
      </c>
      <c r="B17" s="39">
        <v>2000</v>
      </c>
      <c r="C17" s="39">
        <v>500</v>
      </c>
      <c r="D17" s="88"/>
      <c r="E17" s="93">
        <f t="shared" si="1"/>
        <v>2500</v>
      </c>
      <c r="F17" s="40">
        <v>0</v>
      </c>
      <c r="G17" s="93">
        <f t="shared" si="0"/>
        <v>2500</v>
      </c>
      <c r="H17" s="130"/>
    </row>
    <row r="18" spans="1:8" ht="17" x14ac:dyDescent="0.25">
      <c r="A18" s="38" t="s">
        <v>80</v>
      </c>
      <c r="B18" s="39">
        <v>0</v>
      </c>
      <c r="C18" s="39">
        <v>0</v>
      </c>
      <c r="D18" s="88"/>
      <c r="E18" s="93">
        <f t="shared" si="1"/>
        <v>0</v>
      </c>
      <c r="F18" s="40">
        <v>240</v>
      </c>
      <c r="G18" s="93">
        <f t="shared" si="0"/>
        <v>-240</v>
      </c>
      <c r="H18" s="130"/>
    </row>
    <row r="19" spans="1:8" ht="17" x14ac:dyDescent="0.25">
      <c r="A19" s="38" t="s">
        <v>74</v>
      </c>
      <c r="B19" s="39">
        <f>500+5310.42</f>
        <v>5810.42</v>
      </c>
      <c r="C19" s="39">
        <v>500</v>
      </c>
      <c r="D19" s="88"/>
      <c r="E19" s="93">
        <f t="shared" si="1"/>
        <v>6310.42</v>
      </c>
      <c r="F19" s="40">
        <v>5810.42</v>
      </c>
      <c r="G19" s="93">
        <f t="shared" si="0"/>
        <v>500</v>
      </c>
      <c r="H19" s="130"/>
    </row>
    <row r="20" spans="1:8" ht="17" x14ac:dyDescent="0.25">
      <c r="A20" s="38" t="s">
        <v>78</v>
      </c>
      <c r="B20" s="39">
        <v>5514</v>
      </c>
      <c r="C20" s="39">
        <v>0</v>
      </c>
      <c r="D20" s="88"/>
      <c r="E20" s="93">
        <f t="shared" si="1"/>
        <v>5514</v>
      </c>
      <c r="F20" s="40">
        <v>5514</v>
      </c>
      <c r="G20" s="93">
        <f t="shared" si="0"/>
        <v>0</v>
      </c>
      <c r="H20" s="130"/>
    </row>
    <row r="21" spans="1:8" ht="17" x14ac:dyDescent="0.25">
      <c r="A21" s="38" t="s">
        <v>79</v>
      </c>
      <c r="B21" s="39">
        <v>15372</v>
      </c>
      <c r="C21" s="39">
        <v>16025</v>
      </c>
      <c r="D21" s="88"/>
      <c r="E21" s="93">
        <f t="shared" si="1"/>
        <v>31397</v>
      </c>
      <c r="F21" s="40">
        <v>21300</v>
      </c>
      <c r="G21" s="93">
        <f t="shared" si="0"/>
        <v>10097</v>
      </c>
      <c r="H21" s="130"/>
    </row>
    <row r="22" spans="1:8" ht="17" x14ac:dyDescent="0.25">
      <c r="A22" s="41"/>
      <c r="B22" s="42"/>
      <c r="C22" s="42"/>
      <c r="D22" s="44"/>
      <c r="E22" s="43"/>
      <c r="F22" s="43"/>
      <c r="G22" s="92"/>
      <c r="H22" s="131"/>
    </row>
    <row r="23" spans="1:8" x14ac:dyDescent="0.2">
      <c r="F23" s="91"/>
    </row>
    <row r="26" spans="1:8" x14ac:dyDescent="0.2">
      <c r="A26" s="70" t="s">
        <v>142</v>
      </c>
    </row>
    <row r="27" spans="1:8" x14ac:dyDescent="0.2">
      <c r="A27" s="70" t="s">
        <v>179</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1"/>
  <sheetViews>
    <sheetView tabSelected="1" workbookViewId="0">
      <selection activeCell="N21" sqref="N21"/>
    </sheetView>
  </sheetViews>
  <sheetFormatPr baseColWidth="10" defaultColWidth="8.83203125" defaultRowHeight="16" x14ac:dyDescent="0.2"/>
  <cols>
    <col min="1" max="1" width="10.5" style="73" bestFit="1" customWidth="1"/>
    <col min="2" max="3" width="8.83203125" style="73"/>
    <col min="4" max="4" width="11" style="73" customWidth="1"/>
    <col min="5" max="5" width="11.1640625" style="73" customWidth="1"/>
    <col min="6" max="6" width="8.83203125" style="73"/>
    <col min="7" max="7" width="11.1640625" style="73" bestFit="1" customWidth="1"/>
    <col min="8" max="8" width="9.33203125" style="136" customWidth="1"/>
    <col min="9" max="9" width="13" style="73" customWidth="1"/>
    <col min="10" max="10" width="10.1640625" style="73" bestFit="1" customWidth="1"/>
    <col min="11" max="11" width="11.1640625" style="73" customWidth="1"/>
    <col min="12" max="14" width="8.83203125" style="73"/>
    <col min="15" max="15" width="10.1640625" style="73" bestFit="1" customWidth="1"/>
    <col min="16" max="16384" width="8.83203125" style="73"/>
  </cols>
  <sheetData>
    <row r="1" spans="1:15" ht="19" x14ac:dyDescent="0.25">
      <c r="A1" s="75" t="s">
        <v>155</v>
      </c>
    </row>
    <row r="2" spans="1:15" x14ac:dyDescent="0.2">
      <c r="A2" s="74" t="s">
        <v>112</v>
      </c>
    </row>
    <row r="3" spans="1:15" x14ac:dyDescent="0.2">
      <c r="A3" s="94" t="s">
        <v>181</v>
      </c>
      <c r="D3" t="s">
        <v>185</v>
      </c>
      <c r="E3" s="94" t="s">
        <v>180</v>
      </c>
    </row>
    <row r="4" spans="1:15" x14ac:dyDescent="0.2">
      <c r="A4" s="73" t="s">
        <v>143</v>
      </c>
    </row>
    <row r="6" spans="1:15" x14ac:dyDescent="0.2">
      <c r="A6" s="99" t="s">
        <v>7</v>
      </c>
      <c r="B6" s="99" t="s">
        <v>84</v>
      </c>
      <c r="C6" s="99" t="s">
        <v>10</v>
      </c>
      <c r="D6" s="99" t="s">
        <v>85</v>
      </c>
      <c r="E6" s="99" t="s">
        <v>11</v>
      </c>
      <c r="F6" s="99" t="s">
        <v>86</v>
      </c>
      <c r="G6" s="99" t="s">
        <v>12</v>
      </c>
      <c r="H6" s="137" t="s">
        <v>116</v>
      </c>
      <c r="I6" s="100" t="s">
        <v>88</v>
      </c>
      <c r="K6" s="97"/>
      <c r="L6" s="157" t="s">
        <v>53</v>
      </c>
      <c r="M6" s="157"/>
      <c r="N6" s="158"/>
      <c r="O6" s="101"/>
    </row>
    <row r="7" spans="1:15" x14ac:dyDescent="0.2">
      <c r="A7" s="102" t="s">
        <v>89</v>
      </c>
      <c r="B7" s="102" t="s">
        <v>91</v>
      </c>
      <c r="C7" s="102" t="s">
        <v>16</v>
      </c>
      <c r="D7" s="103" t="s">
        <v>49</v>
      </c>
      <c r="E7" s="102" t="s">
        <v>92</v>
      </c>
      <c r="F7" s="104" t="s">
        <v>93</v>
      </c>
      <c r="G7" s="47">
        <v>294.27</v>
      </c>
      <c r="H7" s="138">
        <f>G7/$G$17</f>
        <v>2.1312391996790137E-2</v>
      </c>
      <c r="I7" s="105"/>
      <c r="K7" s="106"/>
      <c r="L7" s="107" t="s">
        <v>54</v>
      </c>
      <c r="M7" s="108" t="s">
        <v>55</v>
      </c>
      <c r="N7" s="108" t="s">
        <v>56</v>
      </c>
      <c r="O7" s="109" t="s">
        <v>57</v>
      </c>
    </row>
    <row r="8" spans="1:15" x14ac:dyDescent="0.2">
      <c r="A8" s="102" t="s">
        <v>89</v>
      </c>
      <c r="B8" s="102" t="s">
        <v>91</v>
      </c>
      <c r="C8" s="102" t="s">
        <v>16</v>
      </c>
      <c r="D8" s="103" t="s">
        <v>49</v>
      </c>
      <c r="E8" s="102" t="s">
        <v>94</v>
      </c>
      <c r="F8" s="104" t="s">
        <v>93</v>
      </c>
      <c r="G8" s="47">
        <v>294.27</v>
      </c>
      <c r="H8" s="138">
        <f t="shared" ref="H8:H16" si="0">G8/$G$17</f>
        <v>2.1312391996790137E-2</v>
      </c>
      <c r="I8" s="105"/>
      <c r="K8" s="95" t="s">
        <v>58</v>
      </c>
      <c r="L8" s="27">
        <v>37.5</v>
      </c>
      <c r="M8" s="27">
        <v>4.5</v>
      </c>
      <c r="N8" s="96">
        <f>SUM(L8:M8)</f>
        <v>42</v>
      </c>
      <c r="O8" s="132">
        <f t="shared" ref="O8:O14" si="1">IF(N8&gt;37.5,(L8*$O$17)+(M8*$O$18),L8*$O$17)</f>
        <v>663.375</v>
      </c>
    </row>
    <row r="9" spans="1:15" x14ac:dyDescent="0.2">
      <c r="A9" s="102" t="s">
        <v>89</v>
      </c>
      <c r="B9" s="102" t="s">
        <v>91</v>
      </c>
      <c r="C9" s="102" t="s">
        <v>16</v>
      </c>
      <c r="D9" s="103" t="s">
        <v>50</v>
      </c>
      <c r="E9" s="102" t="s">
        <v>92</v>
      </c>
      <c r="F9" s="104" t="s">
        <v>96</v>
      </c>
      <c r="G9" s="47">
        <v>1507.29</v>
      </c>
      <c r="H9" s="138">
        <f t="shared" si="0"/>
        <v>0.10916490071309276</v>
      </c>
      <c r="I9" s="105"/>
      <c r="K9" s="95" t="s">
        <v>59</v>
      </c>
      <c r="L9" s="27">
        <f>36.5+1</f>
        <v>37.5</v>
      </c>
      <c r="M9" s="27">
        <v>2.5</v>
      </c>
      <c r="N9" s="96">
        <f t="shared" ref="N9:N14" si="2">SUM(L9:M9)</f>
        <v>40</v>
      </c>
      <c r="O9" s="132">
        <f t="shared" si="1"/>
        <v>623.375</v>
      </c>
    </row>
    <row r="10" spans="1:15" x14ac:dyDescent="0.2">
      <c r="A10" s="102" t="s">
        <v>89</v>
      </c>
      <c r="B10" s="102" t="s">
        <v>91</v>
      </c>
      <c r="C10" s="102" t="s">
        <v>16</v>
      </c>
      <c r="D10" s="103" t="s">
        <v>50</v>
      </c>
      <c r="E10" s="102" t="s">
        <v>94</v>
      </c>
      <c r="F10" s="104" t="s">
        <v>96</v>
      </c>
      <c r="G10" s="47">
        <v>1507.29</v>
      </c>
      <c r="H10" s="138">
        <f t="shared" si="0"/>
        <v>0.10916490071309276</v>
      </c>
      <c r="I10" s="105"/>
      <c r="K10" s="95" t="s">
        <v>60</v>
      </c>
      <c r="L10" s="27">
        <f>2.5+7.5+7.5+7.5+7.5+5</f>
        <v>37.5</v>
      </c>
      <c r="M10" s="27"/>
      <c r="N10" s="96">
        <f t="shared" si="2"/>
        <v>37.5</v>
      </c>
      <c r="O10" s="132">
        <f t="shared" si="1"/>
        <v>573.375</v>
      </c>
    </row>
    <row r="11" spans="1:15" x14ac:dyDescent="0.2">
      <c r="A11" s="102" t="s">
        <v>89</v>
      </c>
      <c r="B11" s="102" t="s">
        <v>91</v>
      </c>
      <c r="C11" s="102" t="s">
        <v>16</v>
      </c>
      <c r="D11" s="103" t="s">
        <v>98</v>
      </c>
      <c r="E11" s="102" t="s">
        <v>92</v>
      </c>
      <c r="F11" s="104" t="s">
        <v>99</v>
      </c>
      <c r="G11" s="47">
        <v>1932.75</v>
      </c>
      <c r="H11" s="138">
        <f t="shared" si="0"/>
        <v>0.13997867819280302</v>
      </c>
      <c r="I11" s="105"/>
      <c r="K11" s="95" t="s">
        <v>61</v>
      </c>
      <c r="L11" s="27">
        <v>37.5</v>
      </c>
      <c r="M11" s="27">
        <v>5</v>
      </c>
      <c r="N11" s="96">
        <f t="shared" si="2"/>
        <v>42.5</v>
      </c>
      <c r="O11" s="132">
        <f t="shared" si="1"/>
        <v>673.375</v>
      </c>
    </row>
    <row r="12" spans="1:15" x14ac:dyDescent="0.2">
      <c r="A12" s="102" t="s">
        <v>89</v>
      </c>
      <c r="B12" s="102" t="s">
        <v>91</v>
      </c>
      <c r="C12" s="102" t="s">
        <v>16</v>
      </c>
      <c r="D12" s="103" t="s">
        <v>98</v>
      </c>
      <c r="E12" s="102" t="s">
        <v>94</v>
      </c>
      <c r="F12" s="104" t="s">
        <v>99</v>
      </c>
      <c r="G12" s="47">
        <v>1932.75</v>
      </c>
      <c r="H12" s="138">
        <f t="shared" si="0"/>
        <v>0.13997867819280302</v>
      </c>
      <c r="I12" s="105"/>
      <c r="K12" s="95" t="s">
        <v>62</v>
      </c>
      <c r="L12" s="27">
        <f>(7.5*4)+7.5</f>
        <v>37.5</v>
      </c>
      <c r="M12" s="27"/>
      <c r="N12" s="96">
        <f t="shared" si="2"/>
        <v>37.5</v>
      </c>
      <c r="O12" s="132">
        <f t="shared" si="1"/>
        <v>573.375</v>
      </c>
    </row>
    <row r="13" spans="1:15" x14ac:dyDescent="0.2">
      <c r="A13" s="102" t="s">
        <v>89</v>
      </c>
      <c r="B13" s="102" t="s">
        <v>91</v>
      </c>
      <c r="C13" s="102" t="s">
        <v>16</v>
      </c>
      <c r="D13" s="103" t="s">
        <v>101</v>
      </c>
      <c r="E13" s="102" t="s">
        <v>92</v>
      </c>
      <c r="F13" s="104" t="s">
        <v>102</v>
      </c>
      <c r="G13" s="47">
        <v>1481.92</v>
      </c>
      <c r="H13" s="138">
        <f t="shared" si="0"/>
        <v>0.10732748818392376</v>
      </c>
      <c r="I13" s="105"/>
      <c r="K13" s="95" t="s">
        <v>63</v>
      </c>
      <c r="L13" s="27">
        <f>7.5+7.5+7.5+7.5+3.5+4</f>
        <v>37.5</v>
      </c>
      <c r="M13" s="27"/>
      <c r="N13" s="96">
        <f t="shared" si="2"/>
        <v>37.5</v>
      </c>
      <c r="O13" s="132">
        <f t="shared" si="1"/>
        <v>573.375</v>
      </c>
    </row>
    <row r="14" spans="1:15" x14ac:dyDescent="0.2">
      <c r="A14" s="102" t="s">
        <v>89</v>
      </c>
      <c r="B14" s="102" t="s">
        <v>91</v>
      </c>
      <c r="C14" s="102" t="s">
        <v>16</v>
      </c>
      <c r="D14" s="103" t="s">
        <v>101</v>
      </c>
      <c r="E14" s="102" t="s">
        <v>94</v>
      </c>
      <c r="F14" s="104" t="s">
        <v>102</v>
      </c>
      <c r="G14" s="47">
        <v>1481.92</v>
      </c>
      <c r="H14" s="138">
        <f t="shared" si="0"/>
        <v>0.10732748818392376</v>
      </c>
      <c r="I14" s="105"/>
      <c r="K14" s="143" t="s">
        <v>64</v>
      </c>
      <c r="L14" s="144">
        <v>37.5</v>
      </c>
      <c r="M14" s="30">
        <v>2</v>
      </c>
      <c r="N14" s="96">
        <f t="shared" si="2"/>
        <v>39.5</v>
      </c>
      <c r="O14" s="132">
        <f t="shared" si="1"/>
        <v>613.375</v>
      </c>
    </row>
    <row r="15" spans="1:15" x14ac:dyDescent="0.2">
      <c r="A15" s="102" t="s">
        <v>89</v>
      </c>
      <c r="B15" s="102" t="s">
        <v>91</v>
      </c>
      <c r="C15" s="102" t="s">
        <v>16</v>
      </c>
      <c r="D15" s="103" t="s">
        <v>104</v>
      </c>
      <c r="E15" s="102" t="s">
        <v>94</v>
      </c>
      <c r="F15" s="104" t="s">
        <v>105</v>
      </c>
      <c r="G15" s="47">
        <v>1687.5</v>
      </c>
      <c r="H15" s="138">
        <f t="shared" si="0"/>
        <v>0.12221654091339029</v>
      </c>
      <c r="I15" s="105"/>
      <c r="K15" s="110"/>
      <c r="L15" s="111"/>
      <c r="M15" s="112">
        <f>SUM(M8:M14)</f>
        <v>14</v>
      </c>
      <c r="N15" s="112"/>
      <c r="O15" s="98">
        <f>SUM(O8:O14)</f>
        <v>4293.625</v>
      </c>
    </row>
    <row r="16" spans="1:15" x14ac:dyDescent="0.2">
      <c r="A16" s="102" t="s">
        <v>89</v>
      </c>
      <c r="B16" s="102" t="s">
        <v>91</v>
      </c>
      <c r="C16" s="102" t="s">
        <v>16</v>
      </c>
      <c r="D16" s="103" t="s">
        <v>104</v>
      </c>
      <c r="E16" s="102" t="s">
        <v>92</v>
      </c>
      <c r="F16" s="104" t="s">
        <v>105</v>
      </c>
      <c r="G16" s="47">
        <v>1687.5</v>
      </c>
      <c r="H16" s="138">
        <f t="shared" si="0"/>
        <v>0.12221654091339029</v>
      </c>
      <c r="I16" s="105"/>
      <c r="K16" s="95"/>
      <c r="L16" s="113"/>
      <c r="M16" s="96"/>
      <c r="N16" s="96"/>
      <c r="O16" s="114"/>
    </row>
    <row r="17" spans="1:15" x14ac:dyDescent="0.2">
      <c r="A17" s="115"/>
      <c r="B17" s="115"/>
      <c r="C17" s="115"/>
      <c r="D17" s="116"/>
      <c r="E17" s="115"/>
      <c r="F17" s="115"/>
      <c r="G17" s="118">
        <f>SUM(G7:G16)</f>
        <v>13807.460000000001</v>
      </c>
      <c r="H17" s="139"/>
      <c r="I17" s="117"/>
      <c r="K17" s="95"/>
      <c r="L17" s="113"/>
      <c r="M17" s="73" t="s">
        <v>65</v>
      </c>
      <c r="O17" s="37">
        <v>15.29</v>
      </c>
    </row>
    <row r="18" spans="1:15" x14ac:dyDescent="0.2">
      <c r="K18" s="95"/>
      <c r="L18" s="113"/>
      <c r="M18" s="73" t="s">
        <v>66</v>
      </c>
      <c r="O18" s="37">
        <v>20</v>
      </c>
    </row>
    <row r="20" spans="1:15" x14ac:dyDescent="0.2">
      <c r="A20" s="70" t="s">
        <v>139</v>
      </c>
      <c r="B20" s="70" t="s">
        <v>159</v>
      </c>
    </row>
    <row r="21" spans="1:15" x14ac:dyDescent="0.2">
      <c r="A21" s="70"/>
      <c r="B21" s="70" t="s">
        <v>160</v>
      </c>
    </row>
  </sheetData>
  <mergeCells count="1">
    <mergeCell ref="L6:N6"/>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4"/>
  <sheetViews>
    <sheetView workbookViewId="0">
      <selection activeCell="K9" sqref="K9"/>
    </sheetView>
  </sheetViews>
  <sheetFormatPr baseColWidth="10" defaultColWidth="8.83203125" defaultRowHeight="16" x14ac:dyDescent="0.2"/>
  <cols>
    <col min="1" max="1" width="10.83203125" bestFit="1" customWidth="1"/>
    <col min="2" max="2" width="16.6640625" bestFit="1" customWidth="1"/>
    <col min="3" max="3" width="4.83203125" bestFit="1" customWidth="1"/>
    <col min="4" max="4" width="6" bestFit="1" customWidth="1"/>
    <col min="5" max="5" width="10.33203125" style="9" bestFit="1" customWidth="1"/>
    <col min="6" max="6" width="10.33203125" bestFit="1" customWidth="1"/>
    <col min="7" max="7" width="6.1640625" bestFit="1" customWidth="1"/>
    <col min="8" max="8" width="7.1640625" bestFit="1" customWidth="1"/>
    <col min="9" max="9" width="6.33203125" bestFit="1" customWidth="1"/>
    <col min="10" max="10" width="13.6640625" style="18" bestFit="1" customWidth="1"/>
    <col min="11" max="11" width="13.6640625" style="77" customWidth="1"/>
    <col min="12" max="12" width="17.5" bestFit="1" customWidth="1"/>
    <col min="13" max="13" width="11" bestFit="1" customWidth="1"/>
    <col min="14" max="14" width="8.33203125" bestFit="1" customWidth="1"/>
  </cols>
  <sheetData>
    <row r="1" spans="1:14" ht="19" x14ac:dyDescent="0.25">
      <c r="A1" s="75" t="s">
        <v>118</v>
      </c>
      <c r="J1" s="72"/>
    </row>
    <row r="2" spans="1:14" x14ac:dyDescent="0.2">
      <c r="A2" s="59" t="s">
        <v>113</v>
      </c>
    </row>
    <row r="3" spans="1:14" x14ac:dyDescent="0.2">
      <c r="A3" s="120" t="s">
        <v>149</v>
      </c>
    </row>
    <row r="4" spans="1:14" x14ac:dyDescent="0.2">
      <c r="A4" t="s">
        <v>146</v>
      </c>
      <c r="B4" s="120" t="s">
        <v>147</v>
      </c>
      <c r="J4" s="90"/>
      <c r="K4" s="90"/>
    </row>
    <row r="5" spans="1:14" x14ac:dyDescent="0.2">
      <c r="B5" t="s">
        <v>148</v>
      </c>
      <c r="C5" s="120"/>
      <c r="J5" s="90"/>
      <c r="K5" s="90"/>
    </row>
    <row r="6" spans="1:14" x14ac:dyDescent="0.2">
      <c r="A6" s="120" t="s">
        <v>144</v>
      </c>
    </row>
    <row r="7" spans="1:14" x14ac:dyDescent="0.2">
      <c r="A7" s="12"/>
      <c r="B7" s="13"/>
      <c r="C7" s="13"/>
    </row>
    <row r="8" spans="1:14" x14ac:dyDescent="0.2">
      <c r="A8" s="11" t="s">
        <v>0</v>
      </c>
      <c r="B8" s="11" t="s">
        <v>1</v>
      </c>
      <c r="C8" s="11" t="s">
        <v>2</v>
      </c>
      <c r="D8" s="1" t="s">
        <v>3</v>
      </c>
      <c r="E8" s="10" t="s">
        <v>4</v>
      </c>
      <c r="F8" s="1" t="s">
        <v>5</v>
      </c>
      <c r="G8" s="1" t="s">
        <v>6</v>
      </c>
      <c r="H8" s="1" t="s">
        <v>7</v>
      </c>
      <c r="I8" s="1" t="s">
        <v>8</v>
      </c>
      <c r="J8" s="2" t="s">
        <v>52</v>
      </c>
      <c r="K8" s="2" t="s">
        <v>145</v>
      </c>
      <c r="L8" s="1" t="s">
        <v>10</v>
      </c>
      <c r="M8" s="1" t="s">
        <v>11</v>
      </c>
      <c r="N8" s="3" t="s">
        <v>12</v>
      </c>
    </row>
    <row r="9" spans="1:14" x14ac:dyDescent="0.2">
      <c r="A9" s="4" t="s">
        <v>13</v>
      </c>
      <c r="B9" s="4" t="s">
        <v>14</v>
      </c>
      <c r="C9" s="5">
        <v>2007</v>
      </c>
      <c r="D9" s="5">
        <v>3</v>
      </c>
      <c r="E9" s="6">
        <v>38993</v>
      </c>
      <c r="F9" s="6">
        <v>38989</v>
      </c>
      <c r="G9" s="4">
        <v>2922</v>
      </c>
      <c r="H9" s="4">
        <v>120200</v>
      </c>
      <c r="I9" s="4" t="s">
        <v>15</v>
      </c>
      <c r="J9" s="17">
        <v>2013</v>
      </c>
      <c r="K9" s="119"/>
      <c r="L9" s="4" t="s">
        <v>16</v>
      </c>
      <c r="M9" s="4" t="s">
        <v>17</v>
      </c>
      <c r="N9" s="7">
        <v>1578</v>
      </c>
    </row>
    <row r="10" spans="1:14" x14ac:dyDescent="0.2">
      <c r="A10" s="4" t="s">
        <v>18</v>
      </c>
      <c r="B10" s="4" t="s">
        <v>14</v>
      </c>
      <c r="C10" s="5">
        <v>2007</v>
      </c>
      <c r="D10" s="5">
        <v>3</v>
      </c>
      <c r="E10" s="6">
        <v>38987</v>
      </c>
      <c r="F10" s="6">
        <v>38982</v>
      </c>
      <c r="G10" s="4">
        <v>2922</v>
      </c>
      <c r="H10" s="4">
        <v>120200</v>
      </c>
      <c r="I10" s="4" t="s">
        <v>15</v>
      </c>
      <c r="J10" s="17">
        <v>2013</v>
      </c>
      <c r="K10" s="119"/>
      <c r="L10" s="4" t="s">
        <v>16</v>
      </c>
      <c r="M10" s="4" t="s">
        <v>19</v>
      </c>
      <c r="N10" s="7">
        <v>1578</v>
      </c>
    </row>
    <row r="11" spans="1:14" x14ac:dyDescent="0.2">
      <c r="A11" s="4" t="s">
        <v>20</v>
      </c>
      <c r="B11" s="4" t="s">
        <v>14</v>
      </c>
      <c r="C11" s="5">
        <v>2007</v>
      </c>
      <c r="D11" s="5">
        <v>3</v>
      </c>
      <c r="E11" s="6">
        <v>38987</v>
      </c>
      <c r="F11" s="6">
        <v>38982</v>
      </c>
      <c r="G11" s="4">
        <v>2922</v>
      </c>
      <c r="H11" s="4">
        <v>120200</v>
      </c>
      <c r="I11" s="4" t="s">
        <v>15</v>
      </c>
      <c r="J11" s="17">
        <v>2013</v>
      </c>
      <c r="K11" s="119"/>
      <c r="L11" s="4" t="s">
        <v>21</v>
      </c>
      <c r="M11" s="4" t="s">
        <v>19</v>
      </c>
      <c r="N11" s="7">
        <v>99.11</v>
      </c>
    </row>
    <row r="12" spans="1:14" x14ac:dyDescent="0.2">
      <c r="A12" s="4" t="s">
        <v>22</v>
      </c>
      <c r="B12" s="4" t="s">
        <v>14</v>
      </c>
      <c r="C12" s="5">
        <v>2007</v>
      </c>
      <c r="D12" s="5">
        <v>3</v>
      </c>
      <c r="E12" s="6">
        <v>38993</v>
      </c>
      <c r="F12" s="6">
        <v>38989</v>
      </c>
      <c r="G12" s="4">
        <v>2922</v>
      </c>
      <c r="H12" s="4">
        <v>120200</v>
      </c>
      <c r="I12" s="4" t="s">
        <v>15</v>
      </c>
      <c r="J12" s="17">
        <v>2013</v>
      </c>
      <c r="K12" s="119"/>
      <c r="L12" s="4" t="s">
        <v>21</v>
      </c>
      <c r="M12" s="4" t="s">
        <v>17</v>
      </c>
      <c r="N12" s="7">
        <v>99.11</v>
      </c>
    </row>
    <row r="13" spans="1:14" x14ac:dyDescent="0.2">
      <c r="A13" s="4" t="s">
        <v>23</v>
      </c>
      <c r="B13" s="4" t="s">
        <v>14</v>
      </c>
      <c r="C13" s="5">
        <v>2007</v>
      </c>
      <c r="D13" s="5">
        <v>3</v>
      </c>
      <c r="E13" s="6">
        <v>38987</v>
      </c>
      <c r="F13" s="6">
        <v>38982</v>
      </c>
      <c r="G13" s="4">
        <v>2922</v>
      </c>
      <c r="H13" s="4">
        <v>120200</v>
      </c>
      <c r="I13" s="4" t="s">
        <v>15</v>
      </c>
      <c r="J13" s="17">
        <v>2013</v>
      </c>
      <c r="K13" s="119"/>
      <c r="L13" s="4" t="s">
        <v>16</v>
      </c>
      <c r="M13" s="4" t="s">
        <v>19</v>
      </c>
      <c r="N13" s="7">
        <v>1940.54</v>
      </c>
    </row>
    <row r="14" spans="1:14" x14ac:dyDescent="0.2">
      <c r="A14" s="4" t="s">
        <v>24</v>
      </c>
      <c r="B14" s="4" t="s">
        <v>14</v>
      </c>
      <c r="C14" s="5">
        <v>2007</v>
      </c>
      <c r="D14" s="5">
        <v>3</v>
      </c>
      <c r="E14" s="6">
        <v>38993</v>
      </c>
      <c r="F14" s="6">
        <v>38989</v>
      </c>
      <c r="G14" s="4">
        <v>2922</v>
      </c>
      <c r="H14" s="4">
        <v>120200</v>
      </c>
      <c r="I14" s="4" t="s">
        <v>15</v>
      </c>
      <c r="J14" s="17">
        <v>4454</v>
      </c>
      <c r="K14" s="119"/>
      <c r="L14" s="4" t="s">
        <v>16</v>
      </c>
      <c r="M14" s="4" t="s">
        <v>17</v>
      </c>
      <c r="N14" s="7">
        <v>1940.54</v>
      </c>
    </row>
    <row r="15" spans="1:14" x14ac:dyDescent="0.2">
      <c r="A15" s="4" t="s">
        <v>25</v>
      </c>
      <c r="B15" s="4" t="s">
        <v>14</v>
      </c>
      <c r="C15" s="5">
        <v>2007</v>
      </c>
      <c r="D15" s="5">
        <v>3</v>
      </c>
      <c r="E15" s="6">
        <v>38987</v>
      </c>
      <c r="F15" s="6">
        <v>38982</v>
      </c>
      <c r="G15" s="4">
        <v>2922</v>
      </c>
      <c r="H15" s="4">
        <v>120200</v>
      </c>
      <c r="I15" s="4" t="s">
        <v>15</v>
      </c>
      <c r="J15" s="79"/>
      <c r="K15" s="119"/>
      <c r="L15" s="4" t="s">
        <v>16</v>
      </c>
      <c r="M15" s="4" t="s">
        <v>19</v>
      </c>
      <c r="N15" s="7">
        <v>3077.96</v>
      </c>
    </row>
    <row r="16" spans="1:14" x14ac:dyDescent="0.2">
      <c r="A16" s="4" t="s">
        <v>26</v>
      </c>
      <c r="B16" s="4" t="s">
        <v>14</v>
      </c>
      <c r="C16" s="5">
        <v>2007</v>
      </c>
      <c r="D16" s="5">
        <v>3</v>
      </c>
      <c r="E16" s="6">
        <v>38993</v>
      </c>
      <c r="F16" s="6">
        <v>38989</v>
      </c>
      <c r="G16" s="4">
        <v>2922</v>
      </c>
      <c r="H16" s="4">
        <v>120200</v>
      </c>
      <c r="I16" s="8" t="s">
        <v>15</v>
      </c>
      <c r="J16" s="80"/>
      <c r="K16" s="119"/>
      <c r="L16" s="14" t="s">
        <v>16</v>
      </c>
      <c r="M16" s="4" t="s">
        <v>17</v>
      </c>
      <c r="N16" s="7">
        <v>3077.96</v>
      </c>
    </row>
    <row r="17" spans="1:14" x14ac:dyDescent="0.2">
      <c r="A17" s="4" t="s">
        <v>27</v>
      </c>
      <c r="B17" s="4" t="s">
        <v>14</v>
      </c>
      <c r="C17" s="5">
        <v>2007</v>
      </c>
      <c r="D17" s="5">
        <v>3</v>
      </c>
      <c r="E17" s="6">
        <v>38993</v>
      </c>
      <c r="F17" s="6">
        <v>38989</v>
      </c>
      <c r="G17" s="4">
        <v>2922</v>
      </c>
      <c r="H17" s="4">
        <v>120200</v>
      </c>
      <c r="I17" s="8" t="s">
        <v>15</v>
      </c>
      <c r="J17" s="80"/>
      <c r="K17" s="119"/>
      <c r="L17" s="14" t="s">
        <v>16</v>
      </c>
      <c r="M17" s="4" t="s">
        <v>17</v>
      </c>
      <c r="N17" s="7">
        <v>1995.54</v>
      </c>
    </row>
    <row r="18" spans="1:14" x14ac:dyDescent="0.2">
      <c r="A18" s="4" t="s">
        <v>28</v>
      </c>
      <c r="B18" s="4" t="s">
        <v>14</v>
      </c>
      <c r="C18" s="5">
        <v>2007</v>
      </c>
      <c r="D18" s="5">
        <v>3</v>
      </c>
      <c r="E18" s="6">
        <v>38987</v>
      </c>
      <c r="F18" s="6">
        <v>38982</v>
      </c>
      <c r="G18" s="4">
        <v>2922</v>
      </c>
      <c r="H18" s="4">
        <v>120200</v>
      </c>
      <c r="I18" s="8" t="s">
        <v>15</v>
      </c>
      <c r="J18" s="80">
        <v>4454</v>
      </c>
      <c r="K18" s="119"/>
      <c r="L18" s="14" t="s">
        <v>16</v>
      </c>
      <c r="M18" s="4" t="s">
        <v>19</v>
      </c>
      <c r="N18" s="7">
        <v>1995.54</v>
      </c>
    </row>
    <row r="19" spans="1:14" x14ac:dyDescent="0.2">
      <c r="A19" s="4" t="s">
        <v>29</v>
      </c>
      <c r="B19" s="4" t="s">
        <v>14</v>
      </c>
      <c r="C19" s="5">
        <v>2007</v>
      </c>
      <c r="D19" s="5">
        <v>3</v>
      </c>
      <c r="E19" s="6">
        <v>38987</v>
      </c>
      <c r="F19" s="6">
        <v>38982</v>
      </c>
      <c r="G19" s="4">
        <v>2922</v>
      </c>
      <c r="H19" s="4">
        <v>120200</v>
      </c>
      <c r="I19" s="8" t="s">
        <v>15</v>
      </c>
      <c r="J19" s="80">
        <v>4454</v>
      </c>
      <c r="K19" s="119"/>
      <c r="L19" s="14" t="s">
        <v>21</v>
      </c>
      <c r="M19" s="4" t="s">
        <v>19</v>
      </c>
      <c r="N19" s="7">
        <v>156</v>
      </c>
    </row>
    <row r="20" spans="1:14" x14ac:dyDescent="0.2">
      <c r="A20" s="4" t="s">
        <v>30</v>
      </c>
      <c r="B20" s="4" t="s">
        <v>14</v>
      </c>
      <c r="C20" s="5">
        <v>2007</v>
      </c>
      <c r="D20" s="5">
        <v>3</v>
      </c>
      <c r="E20" s="6">
        <v>38993</v>
      </c>
      <c r="F20" s="6">
        <v>38989</v>
      </c>
      <c r="G20" s="4">
        <v>2922</v>
      </c>
      <c r="H20" s="4">
        <v>120200</v>
      </c>
      <c r="I20" s="8" t="s">
        <v>15</v>
      </c>
      <c r="J20" s="80">
        <v>4454</v>
      </c>
      <c r="K20" s="119"/>
      <c r="L20" s="14" t="s">
        <v>21</v>
      </c>
      <c r="M20" s="4" t="s">
        <v>17</v>
      </c>
      <c r="N20" s="7">
        <v>204</v>
      </c>
    </row>
    <row r="21" spans="1:14" x14ac:dyDescent="0.2">
      <c r="A21" s="4" t="s">
        <v>31</v>
      </c>
      <c r="B21" s="4" t="s">
        <v>14</v>
      </c>
      <c r="C21" s="5">
        <v>2007</v>
      </c>
      <c r="D21" s="5">
        <v>3</v>
      </c>
      <c r="E21" s="6">
        <v>38993</v>
      </c>
      <c r="F21" s="6">
        <v>38989</v>
      </c>
      <c r="G21" s="4">
        <v>2922</v>
      </c>
      <c r="H21" s="4">
        <v>120200</v>
      </c>
      <c r="I21" s="8" t="s">
        <v>15</v>
      </c>
      <c r="J21" s="80">
        <v>4454</v>
      </c>
      <c r="K21" s="119"/>
      <c r="L21" s="14" t="s">
        <v>16</v>
      </c>
      <c r="M21" s="4" t="s">
        <v>17</v>
      </c>
      <c r="N21" s="7">
        <v>99.13</v>
      </c>
    </row>
    <row r="22" spans="1:14" x14ac:dyDescent="0.2">
      <c r="A22" s="4" t="s">
        <v>32</v>
      </c>
      <c r="B22" s="4" t="s">
        <v>14</v>
      </c>
      <c r="C22" s="5">
        <v>2007</v>
      </c>
      <c r="D22" s="5">
        <v>3</v>
      </c>
      <c r="E22" s="6">
        <v>38987</v>
      </c>
      <c r="F22" s="6">
        <v>38982</v>
      </c>
      <c r="G22" s="4">
        <v>2922</v>
      </c>
      <c r="H22" s="4">
        <v>120200</v>
      </c>
      <c r="I22" s="8" t="s">
        <v>15</v>
      </c>
      <c r="J22" s="80">
        <v>4454</v>
      </c>
      <c r="K22" s="119"/>
      <c r="L22" s="14" t="s">
        <v>16</v>
      </c>
      <c r="M22" s="4" t="s">
        <v>19</v>
      </c>
      <c r="N22" s="7">
        <v>99.13</v>
      </c>
    </row>
    <row r="23" spans="1:14" x14ac:dyDescent="0.2">
      <c r="A23" s="4" t="s">
        <v>33</v>
      </c>
      <c r="B23" s="4" t="s">
        <v>14</v>
      </c>
      <c r="C23" s="5">
        <v>2007</v>
      </c>
      <c r="D23" s="5">
        <v>4</v>
      </c>
      <c r="E23" s="6">
        <v>39027</v>
      </c>
      <c r="F23" s="6">
        <v>39021</v>
      </c>
      <c r="G23" s="4">
        <v>2922</v>
      </c>
      <c r="H23" s="4">
        <v>120200</v>
      </c>
      <c r="I23" s="8" t="s">
        <v>15</v>
      </c>
      <c r="J23" s="80">
        <v>4454</v>
      </c>
      <c r="K23" s="119"/>
      <c r="L23" s="14" t="s">
        <v>16</v>
      </c>
      <c r="M23" s="4" t="s">
        <v>34</v>
      </c>
      <c r="N23" s="7">
        <v>1578</v>
      </c>
    </row>
    <row r="24" spans="1:14" x14ac:dyDescent="0.2">
      <c r="A24" s="4" t="s">
        <v>35</v>
      </c>
      <c r="B24" s="4" t="s">
        <v>14</v>
      </c>
      <c r="C24" s="5">
        <v>2007</v>
      </c>
      <c r="D24" s="5">
        <v>4</v>
      </c>
      <c r="E24" s="6">
        <v>39008</v>
      </c>
      <c r="F24" s="6">
        <v>39006</v>
      </c>
      <c r="G24" s="4">
        <v>2922</v>
      </c>
      <c r="H24" s="4">
        <v>120200</v>
      </c>
      <c r="I24" s="8" t="s">
        <v>15</v>
      </c>
      <c r="J24" s="80">
        <v>4454</v>
      </c>
      <c r="K24" s="119"/>
      <c r="L24" s="14" t="s">
        <v>16</v>
      </c>
      <c r="M24" s="4" t="s">
        <v>36</v>
      </c>
      <c r="N24" s="7">
        <v>1578</v>
      </c>
    </row>
    <row r="25" spans="1:14" x14ac:dyDescent="0.2">
      <c r="A25" s="4" t="s">
        <v>37</v>
      </c>
      <c r="B25" s="4" t="s">
        <v>14</v>
      </c>
      <c r="C25" s="5">
        <v>2007</v>
      </c>
      <c r="D25" s="5">
        <v>4</v>
      </c>
      <c r="E25" s="6">
        <v>39027</v>
      </c>
      <c r="F25" s="6">
        <v>39021</v>
      </c>
      <c r="G25" s="4">
        <v>2922</v>
      </c>
      <c r="H25" s="4">
        <v>120200</v>
      </c>
      <c r="I25" s="8" t="s">
        <v>15</v>
      </c>
      <c r="J25" s="80">
        <v>4454</v>
      </c>
      <c r="K25" s="119"/>
      <c r="L25" s="14" t="s">
        <v>21</v>
      </c>
      <c r="M25" s="4" t="s">
        <v>34</v>
      </c>
      <c r="N25" s="7">
        <v>99.11</v>
      </c>
    </row>
    <row r="26" spans="1:14" x14ac:dyDescent="0.2">
      <c r="A26" s="4" t="s">
        <v>38</v>
      </c>
      <c r="B26" s="4" t="s">
        <v>14</v>
      </c>
      <c r="C26" s="5">
        <v>2007</v>
      </c>
      <c r="D26" s="5">
        <v>4</v>
      </c>
      <c r="E26" s="6">
        <v>39008</v>
      </c>
      <c r="F26" s="6">
        <v>39006</v>
      </c>
      <c r="G26" s="4">
        <v>2922</v>
      </c>
      <c r="H26" s="4">
        <v>120200</v>
      </c>
      <c r="I26" s="8" t="s">
        <v>15</v>
      </c>
      <c r="J26" s="80">
        <v>2013</v>
      </c>
      <c r="K26" s="119"/>
      <c r="L26" s="14" t="s">
        <v>21</v>
      </c>
      <c r="M26" s="4" t="s">
        <v>36</v>
      </c>
      <c r="N26" s="7">
        <v>99.11</v>
      </c>
    </row>
    <row r="27" spans="1:14" x14ac:dyDescent="0.2">
      <c r="A27" s="4" t="s">
        <v>39</v>
      </c>
      <c r="B27" s="4" t="s">
        <v>14</v>
      </c>
      <c r="C27" s="5">
        <v>2007</v>
      </c>
      <c r="D27" s="5">
        <v>4</v>
      </c>
      <c r="E27" s="6">
        <v>39027</v>
      </c>
      <c r="F27" s="6">
        <v>39021</v>
      </c>
      <c r="G27" s="4">
        <v>2922</v>
      </c>
      <c r="H27" s="4">
        <v>120200</v>
      </c>
      <c r="I27" s="8" t="s">
        <v>15</v>
      </c>
      <c r="J27" s="80"/>
      <c r="K27" s="119"/>
      <c r="L27" s="14" t="s">
        <v>16</v>
      </c>
      <c r="M27" s="4" t="s">
        <v>34</v>
      </c>
      <c r="N27" s="7">
        <v>1940.54</v>
      </c>
    </row>
    <row r="28" spans="1:14" x14ac:dyDescent="0.2">
      <c r="A28" s="4" t="s">
        <v>40</v>
      </c>
      <c r="B28" s="4" t="s">
        <v>14</v>
      </c>
      <c r="C28" s="5">
        <v>2007</v>
      </c>
      <c r="D28" s="5">
        <v>4</v>
      </c>
      <c r="E28" s="6">
        <v>39008</v>
      </c>
      <c r="F28" s="6">
        <v>39006</v>
      </c>
      <c r="G28" s="4">
        <v>2922</v>
      </c>
      <c r="H28" s="4">
        <v>120200</v>
      </c>
      <c r="I28" s="8" t="s">
        <v>15</v>
      </c>
      <c r="J28" s="80">
        <v>2345</v>
      </c>
      <c r="K28" s="119"/>
      <c r="L28" s="14" t="s">
        <v>16</v>
      </c>
      <c r="M28" s="4" t="s">
        <v>36</v>
      </c>
      <c r="N28" s="7">
        <v>1940.54</v>
      </c>
    </row>
    <row r="29" spans="1:14" x14ac:dyDescent="0.2">
      <c r="A29" s="4" t="s">
        <v>41</v>
      </c>
      <c r="B29" s="4" t="s">
        <v>14</v>
      </c>
      <c r="C29" s="5">
        <v>2007</v>
      </c>
      <c r="D29" s="5">
        <v>4</v>
      </c>
      <c r="E29" s="6">
        <v>39027</v>
      </c>
      <c r="F29" s="6">
        <v>39021</v>
      </c>
      <c r="G29" s="4">
        <v>2922</v>
      </c>
      <c r="H29" s="4">
        <v>120200</v>
      </c>
      <c r="I29" s="8" t="s">
        <v>15</v>
      </c>
      <c r="J29" s="80">
        <v>2345</v>
      </c>
      <c r="K29" s="119"/>
      <c r="L29" s="14" t="s">
        <v>16</v>
      </c>
      <c r="M29" s="4" t="s">
        <v>34</v>
      </c>
      <c r="N29" s="7">
        <v>3077.96</v>
      </c>
    </row>
    <row r="30" spans="1:14" x14ac:dyDescent="0.2">
      <c r="A30" s="4" t="s">
        <v>42</v>
      </c>
      <c r="B30" s="4" t="s">
        <v>14</v>
      </c>
      <c r="C30" s="5">
        <v>2007</v>
      </c>
      <c r="D30" s="5">
        <v>4</v>
      </c>
      <c r="E30" s="6">
        <v>39008</v>
      </c>
      <c r="F30" s="6">
        <v>39006</v>
      </c>
      <c r="G30" s="4">
        <v>2922</v>
      </c>
      <c r="H30" s="4">
        <v>120200</v>
      </c>
      <c r="I30" s="8" t="s">
        <v>15</v>
      </c>
      <c r="J30" s="80">
        <v>2345</v>
      </c>
      <c r="K30" s="119"/>
      <c r="L30" s="14" t="s">
        <v>16</v>
      </c>
      <c r="M30" s="4" t="s">
        <v>36</v>
      </c>
      <c r="N30" s="7">
        <v>3077.96</v>
      </c>
    </row>
    <row r="31" spans="1:14" x14ac:dyDescent="0.2">
      <c r="A31" s="4" t="s">
        <v>43</v>
      </c>
      <c r="B31" s="4" t="s">
        <v>14</v>
      </c>
      <c r="C31" s="5">
        <v>2007</v>
      </c>
      <c r="D31" s="5">
        <v>4</v>
      </c>
      <c r="E31" s="6">
        <v>39027</v>
      </c>
      <c r="F31" s="6">
        <v>39021</v>
      </c>
      <c r="G31" s="4">
        <v>2922</v>
      </c>
      <c r="H31" s="4">
        <v>120200</v>
      </c>
      <c r="I31" s="8" t="s">
        <v>15</v>
      </c>
      <c r="J31" s="80"/>
      <c r="K31" s="119"/>
      <c r="L31" s="14" t="s">
        <v>16</v>
      </c>
      <c r="M31" s="4" t="s">
        <v>34</v>
      </c>
      <c r="N31" s="7">
        <v>1995.54</v>
      </c>
    </row>
    <row r="32" spans="1:14" x14ac:dyDescent="0.2">
      <c r="A32" s="4" t="s">
        <v>44</v>
      </c>
      <c r="B32" s="4" t="s">
        <v>14</v>
      </c>
      <c r="C32" s="5">
        <v>2007</v>
      </c>
      <c r="D32" s="5">
        <v>4</v>
      </c>
      <c r="E32" s="6">
        <v>39008</v>
      </c>
      <c r="F32" s="6">
        <v>39006</v>
      </c>
      <c r="G32" s="4">
        <v>2922</v>
      </c>
      <c r="H32" s="4">
        <v>120200</v>
      </c>
      <c r="I32" s="8" t="s">
        <v>15</v>
      </c>
      <c r="J32" s="80"/>
      <c r="K32" s="119"/>
      <c r="L32" s="14" t="s">
        <v>16</v>
      </c>
      <c r="M32" s="4" t="s">
        <v>36</v>
      </c>
      <c r="N32" s="7">
        <v>1995.54</v>
      </c>
    </row>
    <row r="34" spans="4:11" x14ac:dyDescent="0.2">
      <c r="D34" s="9"/>
      <c r="E34"/>
      <c r="I34" s="18"/>
      <c r="J34" s="77"/>
      <c r="K3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
  <sheetViews>
    <sheetView workbookViewId="0">
      <selection activeCell="A3" sqref="A3:C7"/>
    </sheetView>
  </sheetViews>
  <sheetFormatPr baseColWidth="10" defaultColWidth="8.83203125" defaultRowHeight="16" x14ac:dyDescent="0.2"/>
  <cols>
    <col min="2" max="2" width="9.6640625" bestFit="1" customWidth="1"/>
    <col min="3" max="3" width="10" bestFit="1" customWidth="1"/>
  </cols>
  <sheetData>
    <row r="1" spans="1:3" ht="19" x14ac:dyDescent="0.25">
      <c r="A1" s="75" t="s">
        <v>156</v>
      </c>
    </row>
    <row r="3" spans="1:3" x14ac:dyDescent="0.2">
      <c r="A3" s="58" t="s">
        <v>45</v>
      </c>
      <c r="B3" s="58" t="s">
        <v>46</v>
      </c>
      <c r="C3" s="59" t="s">
        <v>106</v>
      </c>
    </row>
    <row r="4" spans="1:3" x14ac:dyDescent="0.2">
      <c r="A4" s="15">
        <v>2345</v>
      </c>
      <c r="B4" s="16" t="s">
        <v>47</v>
      </c>
      <c r="C4" t="s">
        <v>107</v>
      </c>
    </row>
    <row r="5" spans="1:3" x14ac:dyDescent="0.2">
      <c r="A5" s="15">
        <v>4555</v>
      </c>
      <c r="B5" s="16" t="s">
        <v>48</v>
      </c>
      <c r="C5" t="s">
        <v>108</v>
      </c>
    </row>
    <row r="6" spans="1:3" x14ac:dyDescent="0.2">
      <c r="A6" s="15">
        <v>2013</v>
      </c>
      <c r="B6" s="16" t="s">
        <v>49</v>
      </c>
      <c r="C6" t="s">
        <v>109</v>
      </c>
    </row>
    <row r="7" spans="1:3" x14ac:dyDescent="0.2">
      <c r="A7" s="15">
        <v>4454</v>
      </c>
      <c r="B7" s="16" t="s">
        <v>50</v>
      </c>
      <c r="C7" t="s">
        <v>110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3"/>
  <sheetViews>
    <sheetView workbookViewId="0">
      <selection activeCell="A4" sqref="A4:C8"/>
    </sheetView>
  </sheetViews>
  <sheetFormatPr baseColWidth="10" defaultColWidth="8.83203125" defaultRowHeight="16" x14ac:dyDescent="0.2"/>
  <cols>
    <col min="2" max="2" width="9.6640625" bestFit="1" customWidth="1"/>
    <col min="3" max="3" width="10" bestFit="1" customWidth="1"/>
  </cols>
  <sheetData>
    <row r="1" spans="1:3" ht="19" x14ac:dyDescent="0.25">
      <c r="A1" s="75" t="s">
        <v>173</v>
      </c>
    </row>
    <row r="2" spans="1:3" x14ac:dyDescent="0.2">
      <c r="A2" t="s">
        <v>174</v>
      </c>
    </row>
    <row r="4" spans="1:3" x14ac:dyDescent="0.2">
      <c r="A4" s="124" t="s">
        <v>45</v>
      </c>
      <c r="B4" s="124" t="s">
        <v>46</v>
      </c>
      <c r="C4" s="125" t="s">
        <v>106</v>
      </c>
    </row>
    <row r="5" spans="1:3" x14ac:dyDescent="0.2">
      <c r="A5" s="126">
        <v>2345</v>
      </c>
      <c r="B5" s="127" t="s">
        <v>47</v>
      </c>
      <c r="C5" s="128" t="s">
        <v>107</v>
      </c>
    </row>
    <row r="6" spans="1:3" x14ac:dyDescent="0.2">
      <c r="A6" s="126">
        <v>4555</v>
      </c>
      <c r="B6" s="127" t="s">
        <v>48</v>
      </c>
      <c r="C6" s="128" t="s">
        <v>108</v>
      </c>
    </row>
    <row r="7" spans="1:3" x14ac:dyDescent="0.2">
      <c r="A7" s="126">
        <v>2013</v>
      </c>
      <c r="B7" s="127" t="s">
        <v>49</v>
      </c>
      <c r="C7" s="128" t="s">
        <v>109</v>
      </c>
    </row>
    <row r="8" spans="1:3" x14ac:dyDescent="0.2">
      <c r="A8" s="126">
        <v>4454</v>
      </c>
      <c r="B8" s="127" t="s">
        <v>50</v>
      </c>
      <c r="C8" s="128" t="s">
        <v>110</v>
      </c>
    </row>
    <row r="11" spans="1:3" x14ac:dyDescent="0.2">
      <c r="A11" s="70" t="s">
        <v>139</v>
      </c>
      <c r="B11" s="70" t="s">
        <v>182</v>
      </c>
    </row>
    <row r="12" spans="1:3" x14ac:dyDescent="0.2">
      <c r="B12" s="70" t="s">
        <v>197</v>
      </c>
    </row>
    <row r="13" spans="1:3" x14ac:dyDescent="0.2">
      <c r="B13" s="70" t="s">
        <v>183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30"/>
  <sheetViews>
    <sheetView workbookViewId="0">
      <selection activeCell="K5" sqref="K5"/>
    </sheetView>
  </sheetViews>
  <sheetFormatPr baseColWidth="10" defaultColWidth="8.83203125" defaultRowHeight="16" x14ac:dyDescent="0.2"/>
  <cols>
    <col min="1" max="1" width="10.83203125" bestFit="1" customWidth="1"/>
    <col min="2" max="2" width="16.6640625" bestFit="1" customWidth="1"/>
    <col min="3" max="3" width="4.83203125" bestFit="1" customWidth="1"/>
    <col min="4" max="4" width="6" bestFit="1" customWidth="1"/>
    <col min="5" max="5" width="10.33203125" style="9" bestFit="1" customWidth="1"/>
    <col min="6" max="6" width="10.33203125" bestFit="1" customWidth="1"/>
    <col min="7" max="7" width="6.1640625" bestFit="1" customWidth="1"/>
    <col min="8" max="8" width="7.1640625" bestFit="1" customWidth="1"/>
    <col min="9" max="9" width="6.33203125" bestFit="1" customWidth="1"/>
    <col min="10" max="10" width="13.6640625" style="90" bestFit="1" customWidth="1"/>
    <col min="11" max="11" width="13.6640625" style="90" customWidth="1"/>
    <col min="12" max="12" width="17.5" bestFit="1" customWidth="1"/>
    <col min="13" max="13" width="11" bestFit="1" customWidth="1"/>
    <col min="14" max="14" width="8.33203125" bestFit="1" customWidth="1"/>
  </cols>
  <sheetData>
    <row r="1" spans="1:14" ht="19" x14ac:dyDescent="0.25">
      <c r="A1" s="75" t="s">
        <v>175</v>
      </c>
    </row>
    <row r="2" spans="1:14" x14ac:dyDescent="0.2">
      <c r="A2" s="120" t="s">
        <v>177</v>
      </c>
      <c r="E2" s="9" t="s">
        <v>186</v>
      </c>
      <c r="G2" s="120" t="s">
        <v>176</v>
      </c>
    </row>
    <row r="3" spans="1:14" x14ac:dyDescent="0.2">
      <c r="A3" s="12"/>
      <c r="B3" s="13"/>
      <c r="C3" s="13"/>
    </row>
    <row r="4" spans="1:14" x14ac:dyDescent="0.2">
      <c r="A4" s="11" t="s">
        <v>0</v>
      </c>
      <c r="B4" s="11" t="s">
        <v>1</v>
      </c>
      <c r="C4" s="11" t="s">
        <v>2</v>
      </c>
      <c r="D4" s="1" t="s">
        <v>3</v>
      </c>
      <c r="E4" s="10" t="s">
        <v>4</v>
      </c>
      <c r="F4" s="1" t="s">
        <v>5</v>
      </c>
      <c r="G4" s="1" t="s">
        <v>6</v>
      </c>
      <c r="H4" s="1" t="s">
        <v>7</v>
      </c>
      <c r="I4" s="1" t="s">
        <v>8</v>
      </c>
      <c r="J4" s="2" t="s">
        <v>52</v>
      </c>
      <c r="K4" s="2" t="s">
        <v>145</v>
      </c>
      <c r="L4" s="1" t="s">
        <v>10</v>
      </c>
      <c r="M4" s="1" t="s">
        <v>11</v>
      </c>
      <c r="N4" s="3" t="s">
        <v>12</v>
      </c>
    </row>
    <row r="5" spans="1:14" x14ac:dyDescent="0.2">
      <c r="A5" s="4" t="s">
        <v>13</v>
      </c>
      <c r="B5" s="4" t="s">
        <v>14</v>
      </c>
      <c r="C5" s="5">
        <v>2007</v>
      </c>
      <c r="D5" s="5">
        <v>3</v>
      </c>
      <c r="E5" s="6">
        <v>38993</v>
      </c>
      <c r="F5" s="6">
        <v>38989</v>
      </c>
      <c r="G5" s="4">
        <v>2922</v>
      </c>
      <c r="H5" s="4">
        <v>120200</v>
      </c>
      <c r="I5" s="4" t="s">
        <v>15</v>
      </c>
      <c r="J5" s="17">
        <v>2013</v>
      </c>
      <c r="K5" s="119"/>
      <c r="L5" s="4" t="s">
        <v>16</v>
      </c>
      <c r="M5" s="4" t="s">
        <v>17</v>
      </c>
      <c r="N5" s="7">
        <v>1578</v>
      </c>
    </row>
    <row r="6" spans="1:14" x14ac:dyDescent="0.2">
      <c r="A6" s="4" t="s">
        <v>18</v>
      </c>
      <c r="B6" s="4" t="s">
        <v>14</v>
      </c>
      <c r="C6" s="5">
        <v>2007</v>
      </c>
      <c r="D6" s="5">
        <v>3</v>
      </c>
      <c r="E6" s="6">
        <v>38987</v>
      </c>
      <c r="F6" s="6">
        <v>38982</v>
      </c>
      <c r="G6" s="4">
        <v>2922</v>
      </c>
      <c r="H6" s="4">
        <v>120200</v>
      </c>
      <c r="I6" s="4" t="s">
        <v>15</v>
      </c>
      <c r="J6" s="17">
        <v>2013</v>
      </c>
      <c r="K6" s="119"/>
      <c r="L6" s="4" t="s">
        <v>16</v>
      </c>
      <c r="M6" s="4" t="s">
        <v>19</v>
      </c>
      <c r="N6" s="7">
        <v>1578</v>
      </c>
    </row>
    <row r="7" spans="1:14" x14ac:dyDescent="0.2">
      <c r="A7" s="4" t="s">
        <v>20</v>
      </c>
      <c r="B7" s="4" t="s">
        <v>14</v>
      </c>
      <c r="C7" s="5">
        <v>2007</v>
      </c>
      <c r="D7" s="5">
        <v>3</v>
      </c>
      <c r="E7" s="6">
        <v>38987</v>
      </c>
      <c r="F7" s="6">
        <v>38982</v>
      </c>
      <c r="G7" s="4">
        <v>2922</v>
      </c>
      <c r="H7" s="4">
        <v>120200</v>
      </c>
      <c r="I7" s="4" t="s">
        <v>15</v>
      </c>
      <c r="J7" s="17">
        <v>2013</v>
      </c>
      <c r="K7" s="119"/>
      <c r="L7" s="4" t="s">
        <v>21</v>
      </c>
      <c r="M7" s="4" t="s">
        <v>19</v>
      </c>
      <c r="N7" s="7">
        <v>99.11</v>
      </c>
    </row>
    <row r="8" spans="1:14" x14ac:dyDescent="0.2">
      <c r="A8" s="4" t="s">
        <v>22</v>
      </c>
      <c r="B8" s="4" t="s">
        <v>14</v>
      </c>
      <c r="C8" s="5">
        <v>2007</v>
      </c>
      <c r="D8" s="5">
        <v>3</v>
      </c>
      <c r="E8" s="6">
        <v>38993</v>
      </c>
      <c r="F8" s="6">
        <v>38989</v>
      </c>
      <c r="G8" s="4">
        <v>2922</v>
      </c>
      <c r="H8" s="4">
        <v>120200</v>
      </c>
      <c r="I8" s="4" t="s">
        <v>15</v>
      </c>
      <c r="J8" s="17">
        <v>2013</v>
      </c>
      <c r="K8" s="119"/>
      <c r="L8" s="4" t="s">
        <v>21</v>
      </c>
      <c r="M8" s="4" t="s">
        <v>17</v>
      </c>
      <c r="N8" s="7">
        <v>99.11</v>
      </c>
    </row>
    <row r="9" spans="1:14" x14ac:dyDescent="0.2">
      <c r="A9" s="4" t="s">
        <v>23</v>
      </c>
      <c r="B9" s="4" t="s">
        <v>14</v>
      </c>
      <c r="C9" s="5">
        <v>2007</v>
      </c>
      <c r="D9" s="5">
        <v>3</v>
      </c>
      <c r="E9" s="6">
        <v>38987</v>
      </c>
      <c r="F9" s="6">
        <v>38982</v>
      </c>
      <c r="G9" s="4">
        <v>2922</v>
      </c>
      <c r="H9" s="4">
        <v>120200</v>
      </c>
      <c r="I9" s="4" t="s">
        <v>15</v>
      </c>
      <c r="J9" s="17">
        <v>2013</v>
      </c>
      <c r="K9" s="119"/>
      <c r="L9" s="4" t="s">
        <v>16</v>
      </c>
      <c r="M9" s="4" t="s">
        <v>19</v>
      </c>
      <c r="N9" s="7">
        <v>1940.54</v>
      </c>
    </row>
    <row r="10" spans="1:14" x14ac:dyDescent="0.2">
      <c r="A10" s="4" t="s">
        <v>24</v>
      </c>
      <c r="B10" s="4" t="s">
        <v>14</v>
      </c>
      <c r="C10" s="5">
        <v>2007</v>
      </c>
      <c r="D10" s="5">
        <v>3</v>
      </c>
      <c r="E10" s="6">
        <v>38993</v>
      </c>
      <c r="F10" s="6">
        <v>38989</v>
      </c>
      <c r="G10" s="4">
        <v>2922</v>
      </c>
      <c r="H10" s="4">
        <v>120200</v>
      </c>
      <c r="I10" s="4" t="s">
        <v>15</v>
      </c>
      <c r="J10" s="17">
        <v>4454</v>
      </c>
      <c r="K10" s="119"/>
      <c r="L10" s="4" t="s">
        <v>16</v>
      </c>
      <c r="M10" s="4" t="s">
        <v>17</v>
      </c>
      <c r="N10" s="7">
        <v>1940.54</v>
      </c>
    </row>
    <row r="11" spans="1:14" x14ac:dyDescent="0.2">
      <c r="A11" s="4" t="s">
        <v>25</v>
      </c>
      <c r="B11" s="4" t="s">
        <v>14</v>
      </c>
      <c r="C11" s="5">
        <v>2007</v>
      </c>
      <c r="D11" s="5">
        <v>3</v>
      </c>
      <c r="E11" s="6">
        <v>38987</v>
      </c>
      <c r="F11" s="6">
        <v>38982</v>
      </c>
      <c r="G11" s="4">
        <v>2922</v>
      </c>
      <c r="H11" s="4">
        <v>120200</v>
      </c>
      <c r="I11" s="4" t="s">
        <v>15</v>
      </c>
      <c r="J11" s="79"/>
      <c r="K11" s="119"/>
      <c r="L11" s="4" t="s">
        <v>16</v>
      </c>
      <c r="M11" s="4" t="s">
        <v>19</v>
      </c>
      <c r="N11" s="7">
        <v>3077.96</v>
      </c>
    </row>
    <row r="12" spans="1:14" x14ac:dyDescent="0.2">
      <c r="A12" s="4" t="s">
        <v>26</v>
      </c>
      <c r="B12" s="4" t="s">
        <v>14</v>
      </c>
      <c r="C12" s="5">
        <v>2007</v>
      </c>
      <c r="D12" s="5">
        <v>3</v>
      </c>
      <c r="E12" s="6">
        <v>38993</v>
      </c>
      <c r="F12" s="6">
        <v>38989</v>
      </c>
      <c r="G12" s="4">
        <v>2922</v>
      </c>
      <c r="H12" s="4">
        <v>120200</v>
      </c>
      <c r="I12" s="8" t="s">
        <v>15</v>
      </c>
      <c r="J12" s="80"/>
      <c r="K12" s="119"/>
      <c r="L12" s="14" t="s">
        <v>16</v>
      </c>
      <c r="M12" s="4" t="s">
        <v>17</v>
      </c>
      <c r="N12" s="7">
        <v>3077.96</v>
      </c>
    </row>
    <row r="13" spans="1:14" x14ac:dyDescent="0.2">
      <c r="A13" s="4" t="s">
        <v>27</v>
      </c>
      <c r="B13" s="4" t="s">
        <v>14</v>
      </c>
      <c r="C13" s="5">
        <v>2007</v>
      </c>
      <c r="D13" s="5">
        <v>3</v>
      </c>
      <c r="E13" s="6">
        <v>38993</v>
      </c>
      <c r="F13" s="6">
        <v>38989</v>
      </c>
      <c r="G13" s="4">
        <v>2922</v>
      </c>
      <c r="H13" s="4">
        <v>120200</v>
      </c>
      <c r="I13" s="8" t="s">
        <v>15</v>
      </c>
      <c r="J13" s="80"/>
      <c r="K13" s="119"/>
      <c r="L13" s="14" t="s">
        <v>16</v>
      </c>
      <c r="M13" s="4" t="s">
        <v>17</v>
      </c>
      <c r="N13" s="7">
        <v>1995.54</v>
      </c>
    </row>
    <row r="14" spans="1:14" x14ac:dyDescent="0.2">
      <c r="A14" s="4" t="s">
        <v>28</v>
      </c>
      <c r="B14" s="4" t="s">
        <v>14</v>
      </c>
      <c r="C14" s="5">
        <v>2007</v>
      </c>
      <c r="D14" s="5">
        <v>3</v>
      </c>
      <c r="E14" s="6">
        <v>38987</v>
      </c>
      <c r="F14" s="6">
        <v>38982</v>
      </c>
      <c r="G14" s="4">
        <v>2922</v>
      </c>
      <c r="H14" s="4">
        <v>120200</v>
      </c>
      <c r="I14" s="8" t="s">
        <v>15</v>
      </c>
      <c r="J14" s="80">
        <v>4454</v>
      </c>
      <c r="K14" s="119"/>
      <c r="L14" s="14" t="s">
        <v>16</v>
      </c>
      <c r="M14" s="4" t="s">
        <v>19</v>
      </c>
      <c r="N14" s="7">
        <v>1995.54</v>
      </c>
    </row>
    <row r="15" spans="1:14" x14ac:dyDescent="0.2">
      <c r="A15" s="4" t="s">
        <v>29</v>
      </c>
      <c r="B15" s="4" t="s">
        <v>14</v>
      </c>
      <c r="C15" s="5">
        <v>2007</v>
      </c>
      <c r="D15" s="5">
        <v>3</v>
      </c>
      <c r="E15" s="6">
        <v>38987</v>
      </c>
      <c r="F15" s="6">
        <v>38982</v>
      </c>
      <c r="G15" s="4">
        <v>2922</v>
      </c>
      <c r="H15" s="4">
        <v>120200</v>
      </c>
      <c r="I15" s="8" t="s">
        <v>15</v>
      </c>
      <c r="J15" s="80">
        <v>4454</v>
      </c>
      <c r="K15" s="119"/>
      <c r="L15" s="14" t="s">
        <v>21</v>
      </c>
      <c r="M15" s="4" t="s">
        <v>19</v>
      </c>
      <c r="N15" s="7">
        <v>156</v>
      </c>
    </row>
    <row r="16" spans="1:14" x14ac:dyDescent="0.2">
      <c r="A16" s="4" t="s">
        <v>30</v>
      </c>
      <c r="B16" s="4" t="s">
        <v>14</v>
      </c>
      <c r="C16" s="5">
        <v>2007</v>
      </c>
      <c r="D16" s="5">
        <v>3</v>
      </c>
      <c r="E16" s="6">
        <v>38993</v>
      </c>
      <c r="F16" s="6">
        <v>38989</v>
      </c>
      <c r="G16" s="4">
        <v>2922</v>
      </c>
      <c r="H16" s="4">
        <v>120200</v>
      </c>
      <c r="I16" s="8" t="s">
        <v>15</v>
      </c>
      <c r="J16" s="80">
        <v>4454</v>
      </c>
      <c r="K16" s="119"/>
      <c r="L16" s="14" t="s">
        <v>21</v>
      </c>
      <c r="M16" s="4" t="s">
        <v>17</v>
      </c>
      <c r="N16" s="7">
        <v>204</v>
      </c>
    </row>
    <row r="17" spans="1:14" x14ac:dyDescent="0.2">
      <c r="A17" s="4" t="s">
        <v>31</v>
      </c>
      <c r="B17" s="4" t="s">
        <v>14</v>
      </c>
      <c r="C17" s="5">
        <v>2007</v>
      </c>
      <c r="D17" s="5">
        <v>3</v>
      </c>
      <c r="E17" s="6">
        <v>38993</v>
      </c>
      <c r="F17" s="6">
        <v>38989</v>
      </c>
      <c r="G17" s="4">
        <v>2922</v>
      </c>
      <c r="H17" s="4">
        <v>120200</v>
      </c>
      <c r="I17" s="8" t="s">
        <v>15</v>
      </c>
      <c r="J17" s="80">
        <v>4454</v>
      </c>
      <c r="K17" s="119"/>
      <c r="L17" s="14" t="s">
        <v>16</v>
      </c>
      <c r="M17" s="4" t="s">
        <v>17</v>
      </c>
      <c r="N17" s="7">
        <v>99.13</v>
      </c>
    </row>
    <row r="18" spans="1:14" x14ac:dyDescent="0.2">
      <c r="A18" s="4" t="s">
        <v>32</v>
      </c>
      <c r="B18" s="4" t="s">
        <v>14</v>
      </c>
      <c r="C18" s="5">
        <v>2007</v>
      </c>
      <c r="D18" s="5">
        <v>3</v>
      </c>
      <c r="E18" s="6">
        <v>38987</v>
      </c>
      <c r="F18" s="6">
        <v>38982</v>
      </c>
      <c r="G18" s="4">
        <v>2922</v>
      </c>
      <c r="H18" s="4">
        <v>120200</v>
      </c>
      <c r="I18" s="8" t="s">
        <v>15</v>
      </c>
      <c r="J18" s="80">
        <v>4454</v>
      </c>
      <c r="K18" s="119"/>
      <c r="L18" s="14" t="s">
        <v>16</v>
      </c>
      <c r="M18" s="4" t="s">
        <v>19</v>
      </c>
      <c r="N18" s="7">
        <v>99.13</v>
      </c>
    </row>
    <row r="19" spans="1:14" x14ac:dyDescent="0.2">
      <c r="A19" s="4" t="s">
        <v>33</v>
      </c>
      <c r="B19" s="4" t="s">
        <v>14</v>
      </c>
      <c r="C19" s="5">
        <v>2007</v>
      </c>
      <c r="D19" s="5">
        <v>4</v>
      </c>
      <c r="E19" s="6">
        <v>39027</v>
      </c>
      <c r="F19" s="6">
        <v>39021</v>
      </c>
      <c r="G19" s="4">
        <v>2922</v>
      </c>
      <c r="H19" s="4">
        <v>120200</v>
      </c>
      <c r="I19" s="8" t="s">
        <v>15</v>
      </c>
      <c r="J19" s="80">
        <v>4454</v>
      </c>
      <c r="K19" s="119"/>
      <c r="L19" s="14" t="s">
        <v>16</v>
      </c>
      <c r="M19" s="4" t="s">
        <v>34</v>
      </c>
      <c r="N19" s="7">
        <v>1578</v>
      </c>
    </row>
    <row r="20" spans="1:14" x14ac:dyDescent="0.2">
      <c r="A20" s="4" t="s">
        <v>35</v>
      </c>
      <c r="B20" s="4" t="s">
        <v>14</v>
      </c>
      <c r="C20" s="5">
        <v>2007</v>
      </c>
      <c r="D20" s="5">
        <v>4</v>
      </c>
      <c r="E20" s="6">
        <v>39008</v>
      </c>
      <c r="F20" s="6">
        <v>39006</v>
      </c>
      <c r="G20" s="4">
        <v>2922</v>
      </c>
      <c r="H20" s="4">
        <v>120200</v>
      </c>
      <c r="I20" s="8" t="s">
        <v>15</v>
      </c>
      <c r="J20" s="80">
        <v>4454</v>
      </c>
      <c r="K20" s="119"/>
      <c r="L20" s="14" t="s">
        <v>16</v>
      </c>
      <c r="M20" s="4" t="s">
        <v>36</v>
      </c>
      <c r="N20" s="7">
        <v>1578</v>
      </c>
    </row>
    <row r="21" spans="1:14" x14ac:dyDescent="0.2">
      <c r="A21" s="4" t="s">
        <v>37</v>
      </c>
      <c r="B21" s="4" t="s">
        <v>14</v>
      </c>
      <c r="C21" s="5">
        <v>2007</v>
      </c>
      <c r="D21" s="5">
        <v>4</v>
      </c>
      <c r="E21" s="6">
        <v>39027</v>
      </c>
      <c r="F21" s="6">
        <v>39021</v>
      </c>
      <c r="G21" s="4">
        <v>2922</v>
      </c>
      <c r="H21" s="4">
        <v>120200</v>
      </c>
      <c r="I21" s="8" t="s">
        <v>15</v>
      </c>
      <c r="J21" s="80">
        <v>4454</v>
      </c>
      <c r="K21" s="119"/>
      <c r="L21" s="14" t="s">
        <v>21</v>
      </c>
      <c r="M21" s="4" t="s">
        <v>34</v>
      </c>
      <c r="N21" s="7">
        <v>99.11</v>
      </c>
    </row>
    <row r="22" spans="1:14" x14ac:dyDescent="0.2">
      <c r="A22" s="4" t="s">
        <v>38</v>
      </c>
      <c r="B22" s="4" t="s">
        <v>14</v>
      </c>
      <c r="C22" s="5">
        <v>2007</v>
      </c>
      <c r="D22" s="5">
        <v>4</v>
      </c>
      <c r="E22" s="6">
        <v>39008</v>
      </c>
      <c r="F22" s="6">
        <v>39006</v>
      </c>
      <c r="G22" s="4">
        <v>2922</v>
      </c>
      <c r="H22" s="4">
        <v>120200</v>
      </c>
      <c r="I22" s="8" t="s">
        <v>15</v>
      </c>
      <c r="J22" s="80">
        <v>2013</v>
      </c>
      <c r="K22" s="119"/>
      <c r="L22" s="14" t="s">
        <v>21</v>
      </c>
      <c r="M22" s="4" t="s">
        <v>36</v>
      </c>
      <c r="N22" s="7">
        <v>99.11</v>
      </c>
    </row>
    <row r="23" spans="1:14" x14ac:dyDescent="0.2">
      <c r="A23" s="4" t="s">
        <v>39</v>
      </c>
      <c r="B23" s="4" t="s">
        <v>14</v>
      </c>
      <c r="C23" s="5">
        <v>2007</v>
      </c>
      <c r="D23" s="5">
        <v>4</v>
      </c>
      <c r="E23" s="6">
        <v>39027</v>
      </c>
      <c r="F23" s="6">
        <v>39021</v>
      </c>
      <c r="G23" s="4">
        <v>2922</v>
      </c>
      <c r="H23" s="4">
        <v>120200</v>
      </c>
      <c r="I23" s="8" t="s">
        <v>15</v>
      </c>
      <c r="J23" s="80"/>
      <c r="K23" s="119"/>
      <c r="L23" s="14" t="s">
        <v>16</v>
      </c>
      <c r="M23" s="4" t="s">
        <v>34</v>
      </c>
      <c r="N23" s="7">
        <v>1940.54</v>
      </c>
    </row>
    <row r="24" spans="1:14" x14ac:dyDescent="0.2">
      <c r="A24" s="4" t="s">
        <v>40</v>
      </c>
      <c r="B24" s="4" t="s">
        <v>14</v>
      </c>
      <c r="C24" s="5">
        <v>2007</v>
      </c>
      <c r="D24" s="5">
        <v>4</v>
      </c>
      <c r="E24" s="6">
        <v>39008</v>
      </c>
      <c r="F24" s="6">
        <v>39006</v>
      </c>
      <c r="G24" s="4">
        <v>2922</v>
      </c>
      <c r="H24" s="4">
        <v>120200</v>
      </c>
      <c r="I24" s="8" t="s">
        <v>15</v>
      </c>
      <c r="J24" s="80">
        <v>2345</v>
      </c>
      <c r="K24" s="119"/>
      <c r="L24" s="14" t="s">
        <v>16</v>
      </c>
      <c r="M24" s="4" t="s">
        <v>36</v>
      </c>
      <c r="N24" s="7">
        <v>1940.54</v>
      </c>
    </row>
    <row r="25" spans="1:14" x14ac:dyDescent="0.2">
      <c r="A25" s="4" t="s">
        <v>41</v>
      </c>
      <c r="B25" s="4" t="s">
        <v>14</v>
      </c>
      <c r="C25" s="5">
        <v>2007</v>
      </c>
      <c r="D25" s="5">
        <v>4</v>
      </c>
      <c r="E25" s="6">
        <v>39027</v>
      </c>
      <c r="F25" s="6">
        <v>39021</v>
      </c>
      <c r="G25" s="4">
        <v>2922</v>
      </c>
      <c r="H25" s="4">
        <v>120200</v>
      </c>
      <c r="I25" s="8" t="s">
        <v>15</v>
      </c>
      <c r="J25" s="80">
        <v>2345</v>
      </c>
      <c r="K25" s="119"/>
      <c r="L25" s="14" t="s">
        <v>16</v>
      </c>
      <c r="M25" s="4" t="s">
        <v>34</v>
      </c>
      <c r="N25" s="7">
        <v>3077.96</v>
      </c>
    </row>
    <row r="26" spans="1:14" x14ac:dyDescent="0.2">
      <c r="A26" s="4" t="s">
        <v>42</v>
      </c>
      <c r="B26" s="4" t="s">
        <v>14</v>
      </c>
      <c r="C26" s="5">
        <v>2007</v>
      </c>
      <c r="D26" s="5">
        <v>4</v>
      </c>
      <c r="E26" s="6">
        <v>39008</v>
      </c>
      <c r="F26" s="6">
        <v>39006</v>
      </c>
      <c r="G26" s="4">
        <v>2922</v>
      </c>
      <c r="H26" s="4">
        <v>120200</v>
      </c>
      <c r="I26" s="8" t="s">
        <v>15</v>
      </c>
      <c r="J26" s="80">
        <v>2345</v>
      </c>
      <c r="K26" s="119"/>
      <c r="L26" s="14" t="s">
        <v>16</v>
      </c>
      <c r="M26" s="4" t="s">
        <v>36</v>
      </c>
      <c r="N26" s="7">
        <v>3077.96</v>
      </c>
    </row>
    <row r="27" spans="1:14" x14ac:dyDescent="0.2">
      <c r="A27" s="4" t="s">
        <v>43</v>
      </c>
      <c r="B27" s="4" t="s">
        <v>14</v>
      </c>
      <c r="C27" s="5">
        <v>2007</v>
      </c>
      <c r="D27" s="5">
        <v>4</v>
      </c>
      <c r="E27" s="6">
        <v>39027</v>
      </c>
      <c r="F27" s="6">
        <v>39021</v>
      </c>
      <c r="G27" s="4">
        <v>2922</v>
      </c>
      <c r="H27" s="4">
        <v>120200</v>
      </c>
      <c r="I27" s="8" t="s">
        <v>15</v>
      </c>
      <c r="J27" s="80"/>
      <c r="K27" s="119"/>
      <c r="L27" s="14" t="s">
        <v>16</v>
      </c>
      <c r="M27" s="4" t="s">
        <v>34</v>
      </c>
      <c r="N27" s="7">
        <v>1995.54</v>
      </c>
    </row>
    <row r="28" spans="1:14" x14ac:dyDescent="0.2">
      <c r="A28" s="4" t="s">
        <v>44</v>
      </c>
      <c r="B28" s="4" t="s">
        <v>14</v>
      </c>
      <c r="C28" s="5">
        <v>2007</v>
      </c>
      <c r="D28" s="5">
        <v>4</v>
      </c>
      <c r="E28" s="6">
        <v>39008</v>
      </c>
      <c r="F28" s="6">
        <v>39006</v>
      </c>
      <c r="G28" s="4">
        <v>2922</v>
      </c>
      <c r="H28" s="4">
        <v>120200</v>
      </c>
      <c r="I28" s="8" t="s">
        <v>15</v>
      </c>
      <c r="J28" s="80"/>
      <c r="K28" s="119"/>
      <c r="L28" s="14" t="s">
        <v>16</v>
      </c>
      <c r="M28" s="4" t="s">
        <v>36</v>
      </c>
      <c r="N28" s="7">
        <v>1995.54</v>
      </c>
    </row>
    <row r="30" spans="1:14" x14ac:dyDescent="0.2">
      <c r="D30" s="9"/>
      <c r="E30"/>
      <c r="I30" s="90"/>
      <c r="K30"/>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7"/>
  <sheetViews>
    <sheetView workbookViewId="0">
      <selection activeCell="A5" sqref="A5"/>
    </sheetView>
  </sheetViews>
  <sheetFormatPr baseColWidth="10" defaultColWidth="8.83203125" defaultRowHeight="16" x14ac:dyDescent="0.2"/>
  <cols>
    <col min="2" max="2" width="17.6640625" customWidth="1"/>
    <col min="6" max="6" width="17.6640625" customWidth="1"/>
  </cols>
  <sheetData>
    <row r="1" spans="1:12" ht="19" x14ac:dyDescent="0.25">
      <c r="A1" s="75" t="s">
        <v>124</v>
      </c>
    </row>
    <row r="2" spans="1:12" x14ac:dyDescent="0.2">
      <c r="A2" s="59" t="s">
        <v>150</v>
      </c>
      <c r="E2" s="70" t="s">
        <v>152</v>
      </c>
    </row>
    <row r="3" spans="1:12" x14ac:dyDescent="0.2">
      <c r="A3" t="s">
        <v>151</v>
      </c>
    </row>
    <row r="4" spans="1:12" x14ac:dyDescent="0.2">
      <c r="A4" t="s">
        <v>213</v>
      </c>
      <c r="E4" t="s">
        <v>212</v>
      </c>
      <c r="K4" s="141" t="s">
        <v>46</v>
      </c>
      <c r="L4" s="141" t="s">
        <v>106</v>
      </c>
    </row>
    <row r="5" spans="1:12" x14ac:dyDescent="0.2">
      <c r="A5" s="73"/>
      <c r="K5" t="s">
        <v>200</v>
      </c>
      <c r="L5" t="s">
        <v>201</v>
      </c>
    </row>
    <row r="6" spans="1:12" x14ac:dyDescent="0.2">
      <c r="B6" s="89"/>
      <c r="F6" s="89"/>
      <c r="K6" t="s">
        <v>202</v>
      </c>
      <c r="L6" t="s">
        <v>203</v>
      </c>
    </row>
    <row r="7" spans="1:12" x14ac:dyDescent="0.2">
      <c r="B7" s="89"/>
      <c r="F7" s="89"/>
      <c r="K7" t="s">
        <v>204</v>
      </c>
      <c r="L7" t="s">
        <v>205</v>
      </c>
    </row>
    <row r="8" spans="1:12" x14ac:dyDescent="0.2">
      <c r="K8" t="s">
        <v>206</v>
      </c>
      <c r="L8" t="s">
        <v>207</v>
      </c>
    </row>
    <row r="9" spans="1:12" x14ac:dyDescent="0.2">
      <c r="A9" t="s">
        <v>153</v>
      </c>
      <c r="K9" t="s">
        <v>208</v>
      </c>
      <c r="L9" t="s">
        <v>209</v>
      </c>
    </row>
    <row r="10" spans="1:12" x14ac:dyDescent="0.2">
      <c r="A10" t="s">
        <v>214</v>
      </c>
      <c r="E10" t="s">
        <v>215</v>
      </c>
      <c r="K10" t="s">
        <v>210</v>
      </c>
      <c r="L10" t="s">
        <v>211</v>
      </c>
    </row>
    <row r="12" spans="1:12" x14ac:dyDescent="0.2">
      <c r="B12" s="89"/>
      <c r="F12" s="89"/>
    </row>
    <row r="13" spans="1:12" x14ac:dyDescent="0.2">
      <c r="B13" s="89"/>
      <c r="F13" s="89"/>
    </row>
    <row r="16" spans="1:12" x14ac:dyDescent="0.2">
      <c r="A16" s="70" t="s">
        <v>139</v>
      </c>
      <c r="B16" s="70" t="s">
        <v>161</v>
      </c>
    </row>
    <row r="17" spans="2:2" x14ac:dyDescent="0.2">
      <c r="B17" s="70" t="s">
        <v>187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174E96D7A97C4A8621229C61985210" ma:contentTypeVersion="0" ma:contentTypeDescription="Create a new document." ma:contentTypeScope="" ma:versionID="7f9a8c9663e9947a206befaa10eed5b5">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66D06D-DD88-424B-A7E5-F528980B94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496DDB1D-14BC-44C2-A613-AA204F680704}">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86F5E867-F6B8-45C0-9313-E4C06B90CD1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Intro</vt:lpstr>
      <vt:lpstr>simple formulas</vt:lpstr>
      <vt:lpstr>absolute reference</vt:lpstr>
      <vt:lpstr>IF with overtime calc</vt:lpstr>
      <vt:lpstr>VLOOKUP with procard</vt:lpstr>
      <vt:lpstr>procard list</vt:lpstr>
      <vt:lpstr>range name</vt:lpstr>
      <vt:lpstr>VLOOKUP  - range name</vt:lpstr>
      <vt:lpstr>join cell values</vt:lpstr>
      <vt:lpstr>=IFERROR</vt:lpstr>
      <vt:lpstr>DIV by 0 error</vt:lpstr>
      <vt:lpstr>VALUE error</vt:lpstr>
      <vt:lpstr>REF error</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neff</dc:creator>
  <cp:lastModifiedBy>57010821</cp:lastModifiedBy>
  <dcterms:created xsi:type="dcterms:W3CDTF">2009-01-30T20:39:05Z</dcterms:created>
  <dcterms:modified xsi:type="dcterms:W3CDTF">2018-03-06T16:40:15Z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0x0101006E174E96D7A97C4A8621229C61985210</vt:lpwstr>
  </property>
</Properties>
</file>