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160"/>
  </bookViews>
  <sheets>
    <sheet name="八月" sheetId="22" r:id="rId1"/>
  </sheets>
  <calcPr calcId="144525"/>
</workbook>
</file>

<file path=xl/comments1.xml><?xml version="1.0" encoding="utf-8"?>
<comments xmlns="http://schemas.openxmlformats.org/spreadsheetml/2006/main">
  <authors>
    <author>Edmond Zhou</author>
  </authors>
  <commentList>
    <comment ref="F2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充电</t>
        </r>
      </text>
    </comment>
    <comment ref="H2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饮料
烤肠</t>
        </r>
      </text>
    </comment>
    <comment ref="H4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奶茶（scy）</t>
        </r>
      </text>
    </comment>
    <comment ref="K4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联通
</t>
        </r>
      </text>
    </comment>
    <comment ref="D5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下午茶
</t>
        </r>
      </text>
    </comment>
    <comment ref="H7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饮料
</t>
        </r>
      </text>
    </comment>
    <comment ref="M7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看病</t>
        </r>
      </text>
    </comment>
    <comment ref="H8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买菜
醋</t>
        </r>
      </text>
    </comment>
    <comment ref="C11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请吃早饭</t>
        </r>
      </text>
    </comment>
    <comment ref="G14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洗面奶</t>
        </r>
      </text>
    </comment>
    <comment ref="G15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鞋</t>
        </r>
      </text>
    </comment>
    <comment ref="H19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理发充值
饮料
鸡蛋</t>
        </r>
      </text>
    </comment>
    <comment ref="J19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红牛</t>
        </r>
      </text>
    </comment>
    <comment ref="L19" authorId="0">
      <text>
        <r>
          <rPr>
            <b/>
            <sz val="9"/>
            <rFont val="宋体"/>
            <charset val="134"/>
          </rPr>
          <t xml:space="preserve">Edmond Zhou:
</t>
        </r>
        <r>
          <rPr>
            <sz val="9"/>
            <rFont val="宋体"/>
            <charset val="134"/>
          </rPr>
          <t>陈杰</t>
        </r>
      </text>
    </comment>
    <comment ref="F20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租车</t>
        </r>
      </text>
    </comment>
    <comment ref="F22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打车
</t>
        </r>
      </text>
    </comment>
    <comment ref="F23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加油</t>
        </r>
      </text>
    </comment>
    <comment ref="H24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烫头</t>
        </r>
      </text>
    </comment>
    <comment ref="H26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饮料</t>
        </r>
      </text>
    </comment>
    <comment ref="G27" authorId="0">
      <text>
        <r>
          <rPr>
            <b/>
            <sz val="9"/>
            <rFont val="宋体"/>
            <charset val="134"/>
          </rPr>
          <t xml:space="preserve">Edmond Zhou:
</t>
        </r>
        <r>
          <rPr>
            <sz val="9"/>
            <rFont val="宋体"/>
            <charset val="134"/>
          </rPr>
          <t>毛巾</t>
        </r>
      </text>
    </comment>
    <comment ref="O27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医保到账</t>
        </r>
      </text>
    </comment>
    <comment ref="G28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手套</t>
        </r>
      </text>
    </comment>
    <comment ref="G29" authorId="0">
      <text>
        <r>
          <rPr>
            <b/>
            <sz val="9"/>
            <rFont val="宋体"/>
            <charset val="134"/>
          </rPr>
          <t>Edmond Zhou:</t>
        </r>
        <r>
          <rPr>
            <sz val="9"/>
            <rFont val="宋体"/>
            <charset val="134"/>
          </rPr>
          <t xml:space="preserve">
衣服裤子</t>
        </r>
      </text>
    </comment>
  </commentList>
</comments>
</file>

<file path=xl/sharedStrings.xml><?xml version="1.0" encoding="utf-8"?>
<sst xmlns="http://schemas.openxmlformats.org/spreadsheetml/2006/main" count="64" uniqueCount="26">
  <si>
    <t>星期</t>
  </si>
  <si>
    <t>日期</t>
  </si>
  <si>
    <t>早餐</t>
  </si>
  <si>
    <t>午餐</t>
  </si>
  <si>
    <t>晚餐</t>
  </si>
  <si>
    <t>交通</t>
  </si>
  <si>
    <t>购物</t>
  </si>
  <si>
    <t>日用</t>
  </si>
  <si>
    <t>社交</t>
  </si>
  <si>
    <t>杂项</t>
  </si>
  <si>
    <t>通讯</t>
  </si>
  <si>
    <t>借款</t>
  </si>
  <si>
    <t>医疗</t>
  </si>
  <si>
    <t>支出</t>
  </si>
  <si>
    <t>收入</t>
  </si>
  <si>
    <t>欠款</t>
  </si>
  <si>
    <t>星期一</t>
  </si>
  <si>
    <t>星期二</t>
  </si>
  <si>
    <t>星期三</t>
  </si>
  <si>
    <t xml:space="preserve">   </t>
  </si>
  <si>
    <t>星期四</t>
  </si>
  <si>
    <t>星期五</t>
  </si>
  <si>
    <t>星期六</t>
  </si>
  <si>
    <t>星期日</t>
  </si>
  <si>
    <t xml:space="preserve">  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</si>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</sst>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9">
    <font>
      <sz val="11"/>
      <color theme="1"/>
      <name val="等线"/>
      <charset val="134"/>
      <scheme val="minor"/>
    </font>
    <font>
      <b/>
      <sz val="14"/>
      <color theme="1"/>
      <name val="华文楷体"/>
      <charset val="134"/>
    </font>
    <font>
      <sz val="14"/>
      <color theme="1"/>
      <name val="华文楷体"/>
      <charset val="134"/>
    </font>
    <font>
      <b/>
      <sz val="14"/>
      <color theme="5"/>
      <name val="等线"/>
      <charset val="134"/>
      <scheme val="minor"/>
    </font>
    <font>
      <sz val="14"/>
      <name val="等线"/>
      <charset val="134"/>
      <scheme val="minor"/>
    </font>
    <font>
      <b/>
      <sz val="12"/>
      <color theme="5" tint="-0.249977111117893"/>
      <name val="等线"/>
      <charset val="134"/>
      <scheme val="minor"/>
    </font>
    <font>
      <b/>
      <sz val="12"/>
      <name val="等线"/>
      <charset val="134"/>
      <scheme val="minor"/>
    </font>
    <font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6">
    <xf numFmtId="0" fontId="0" fillId="0" borderId="0" xfId="0"/>
    <xf numFmtId="176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6" borderId="0" xfId="0" applyFont="1" applyFill="1" applyAlignment="1">
      <alignment vertical="center"/>
    </xf>
    <xf numFmtId="176" fontId="6" fillId="6" borderId="0" xfId="0" applyNumberFormat="1" applyFont="1" applyFill="1" applyAlignment="1">
      <alignment vertical="center"/>
    </xf>
    <xf numFmtId="176" fontId="7" fillId="4" borderId="0" xfId="0" applyNumberFormat="1" applyFont="1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6" fontId="3" fillId="6" borderId="0" xfId="0" applyNumberFormat="1" applyFont="1" applyFill="1" applyAlignment="1">
      <alignment horizontal="center" vertical="center"/>
    </xf>
    <xf numFmtId="176" fontId="7" fillId="6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0" borderId="0" xfId="0" applyFont="1"/>
    <xf numFmtId="176" fontId="7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5" fillId="6" borderId="0" xfId="0" applyNumberFormat="1" applyFont="1" applyFill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76" fontId="7" fillId="2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workbookViewId="0">
      <pane ySplit="1" topLeftCell="A2" activePane="bottomLeft" state="frozen"/>
      <selection/>
      <selection pane="bottomLeft" activeCell="J14" sqref="J14"/>
    </sheetView>
  </sheetViews>
  <sheetFormatPr defaultColWidth="9.10714285714286" defaultRowHeight="16.8"/>
  <cols>
    <col min="1" max="1" width="10" customWidth="1"/>
    <col min="3" max="3" width="9.22321428571429" style="1" customWidth="1"/>
    <col min="4" max="4" width="10.3303571428571" style="1" customWidth="1"/>
    <col min="5" max="5" width="9.22321428571429" style="1" customWidth="1"/>
    <col min="6" max="6" width="9.4375" style="1" customWidth="1"/>
    <col min="7" max="9" width="10.3303571428571" style="1" customWidth="1"/>
    <col min="10" max="10" width="9.22321428571429" style="1" customWidth="1"/>
    <col min="11" max="13" width="10.4375" style="1" customWidth="1"/>
    <col min="14" max="14" width="12.1071428571429" style="1" customWidth="1"/>
    <col min="15" max="15" width="12.2232142857143" style="1" customWidth="1"/>
    <col min="16" max="16" width="9.10714285714286" style="1"/>
  </cols>
  <sheetData>
    <row r="1" ht="20.4" spans="1:16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2" t="s">
        <v>15</v>
      </c>
    </row>
    <row r="2" ht="20.4" spans="1:16">
      <c r="A2" s="2" t="s">
        <v>16</v>
      </c>
      <c r="B2" s="5">
        <v>1</v>
      </c>
      <c r="C2" s="6"/>
      <c r="D2" s="6">
        <v>25.5</v>
      </c>
      <c r="E2" s="6"/>
      <c r="F2" s="6">
        <v>1.7</v>
      </c>
      <c r="G2" s="6"/>
      <c r="H2" s="6">
        <f>12+7</f>
        <v>19</v>
      </c>
      <c r="I2" s="6"/>
      <c r="J2" s="6"/>
      <c r="K2" s="6"/>
      <c r="L2" s="6"/>
      <c r="M2" s="6"/>
      <c r="N2" s="13">
        <f t="shared" ref="N2:N8" si="0">SUM(C2:M2)</f>
        <v>46.2</v>
      </c>
      <c r="O2" s="13"/>
      <c r="P2" s="13"/>
    </row>
    <row r="3" ht="20.4" spans="1:16">
      <c r="A3" s="2" t="s">
        <v>17</v>
      </c>
      <c r="B3" s="5">
        <v>2</v>
      </c>
      <c r="C3" s="7">
        <f>11.7</f>
        <v>11.7</v>
      </c>
      <c r="D3" s="7">
        <f>16.2+20.1</f>
        <v>36.3</v>
      </c>
      <c r="E3" s="7"/>
      <c r="F3" s="7">
        <f>3-1.17</f>
        <v>1.83</v>
      </c>
      <c r="G3" s="7"/>
      <c r="H3" s="7">
        <f>12+20</f>
        <v>32</v>
      </c>
      <c r="I3" s="7"/>
      <c r="J3" s="7"/>
      <c r="K3" s="7"/>
      <c r="L3" s="7"/>
      <c r="M3" s="7"/>
      <c r="N3" s="13">
        <f t="shared" si="0"/>
        <v>81.83</v>
      </c>
      <c r="O3" s="13"/>
      <c r="P3" s="13"/>
    </row>
    <row r="4" ht="20.4" spans="1:16">
      <c r="A4" s="2" t="s">
        <v>18</v>
      </c>
      <c r="B4" s="5">
        <v>3</v>
      </c>
      <c r="C4" s="6">
        <f>20.8</f>
        <v>20.8</v>
      </c>
      <c r="D4" s="6">
        <f>16.2</f>
        <v>16.2</v>
      </c>
      <c r="E4" s="6">
        <f>23</f>
        <v>23</v>
      </c>
      <c r="F4" s="6">
        <f>3-1.17</f>
        <v>1.83</v>
      </c>
      <c r="G4" s="6"/>
      <c r="H4" s="6">
        <f>49</f>
        <v>49</v>
      </c>
      <c r="I4" s="6"/>
      <c r="J4" s="6"/>
      <c r="K4" s="6">
        <f>100</f>
        <v>100</v>
      </c>
      <c r="L4" s="6"/>
      <c r="M4" s="6" t="s">
        <v>19</v>
      </c>
      <c r="N4" s="13">
        <f t="shared" si="0"/>
        <v>210.83</v>
      </c>
      <c r="O4" s="13"/>
      <c r="P4" s="13"/>
    </row>
    <row r="5" ht="20.4" spans="1:16">
      <c r="A5" s="2" t="s">
        <v>20</v>
      </c>
      <c r="B5" s="5">
        <v>4</v>
      </c>
      <c r="C5" s="7">
        <f>16.2</f>
        <v>16.2</v>
      </c>
      <c r="D5" s="7">
        <f>8.7</f>
        <v>8.7</v>
      </c>
      <c r="E5" s="7"/>
      <c r="F5" s="7">
        <f>3-0.69</f>
        <v>2.31</v>
      </c>
      <c r="G5" s="7"/>
      <c r="H5" s="7"/>
      <c r="I5" s="7"/>
      <c r="J5" s="7"/>
      <c r="K5" s="7"/>
      <c r="L5" s="7"/>
      <c r="M5" s="7"/>
      <c r="N5" s="13">
        <f t="shared" si="0"/>
        <v>27.21</v>
      </c>
      <c r="O5" s="13"/>
      <c r="P5" s="13"/>
    </row>
    <row r="6" ht="20.4" spans="1:16">
      <c r="A6" s="2" t="s">
        <v>21</v>
      </c>
      <c r="B6" s="5">
        <v>5</v>
      </c>
      <c r="C6" s="6"/>
      <c r="D6" s="6">
        <f>26.2</f>
        <v>26.2</v>
      </c>
      <c r="E6" s="6"/>
      <c r="F6" s="6"/>
      <c r="G6" s="6"/>
      <c r="H6" s="6"/>
      <c r="I6" s="6"/>
      <c r="J6" s="6"/>
      <c r="K6" s="6"/>
      <c r="L6" s="6"/>
      <c r="M6" s="6"/>
      <c r="N6" s="13">
        <f t="shared" si="0"/>
        <v>26.2</v>
      </c>
      <c r="O6" s="13"/>
      <c r="P6" s="13"/>
    </row>
    <row r="7" ht="20.4" spans="1:16">
      <c r="A7" s="2" t="s">
        <v>22</v>
      </c>
      <c r="B7" s="5">
        <v>6</v>
      </c>
      <c r="C7" s="7"/>
      <c r="D7" s="7"/>
      <c r="E7" s="7"/>
      <c r="F7" s="7"/>
      <c r="G7" s="7"/>
      <c r="H7" s="7">
        <f>10</f>
        <v>10</v>
      </c>
      <c r="I7" s="7"/>
      <c r="J7" s="7"/>
      <c r="K7" s="7"/>
      <c r="L7" s="7"/>
      <c r="M7" s="7">
        <f>112</f>
        <v>112</v>
      </c>
      <c r="N7" s="13">
        <f t="shared" si="0"/>
        <v>122</v>
      </c>
      <c r="O7" s="13"/>
      <c r="P7" s="21"/>
    </row>
    <row r="8" ht="20.4" spans="1:16">
      <c r="A8" s="2" t="s">
        <v>23</v>
      </c>
      <c r="B8" s="8">
        <v>7</v>
      </c>
      <c r="C8" s="6"/>
      <c r="D8" s="6"/>
      <c r="E8" s="6"/>
      <c r="F8" s="6"/>
      <c r="G8" s="6"/>
      <c r="H8" s="6">
        <f>5.3+7.2+7</f>
        <v>19.5</v>
      </c>
      <c r="I8" s="6"/>
      <c r="J8" s="6"/>
      <c r="K8" s="6"/>
      <c r="L8" s="6"/>
      <c r="M8" s="6"/>
      <c r="N8" s="13">
        <f t="shared" si="0"/>
        <v>19.5</v>
      </c>
      <c r="O8" s="13"/>
      <c r="P8" s="13"/>
    </row>
    <row r="9" ht="20.4" spans="1:16">
      <c r="A9" s="9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23"/>
      <c r="O9" s="23"/>
      <c r="P9" s="23"/>
    </row>
    <row r="10" ht="20.4" spans="1:16">
      <c r="A10" s="2" t="s">
        <v>16</v>
      </c>
      <c r="B10" s="5">
        <v>8</v>
      </c>
      <c r="C10" s="6"/>
      <c r="D10" s="6">
        <f>21</f>
        <v>21</v>
      </c>
      <c r="E10" s="6">
        <f>25.8</f>
        <v>25.8</v>
      </c>
      <c r="F10" s="6"/>
      <c r="G10" s="6"/>
      <c r="H10" s="6"/>
      <c r="I10" s="6"/>
      <c r="J10" s="6"/>
      <c r="K10" s="6"/>
      <c r="L10" s="6"/>
      <c r="M10" s="6"/>
      <c r="N10" s="13">
        <f t="shared" ref="N10:N16" si="1">SUM(C10:M10)</f>
        <v>46.8</v>
      </c>
      <c r="O10" s="13">
        <f>5033.46</f>
        <v>5033.46</v>
      </c>
      <c r="P10" s="13"/>
    </row>
    <row r="11" ht="20.4" spans="1:16">
      <c r="A11" s="2" t="s">
        <v>17</v>
      </c>
      <c r="B11" s="5">
        <v>9</v>
      </c>
      <c r="C11" s="7">
        <f>35</f>
        <v>35</v>
      </c>
      <c r="D11" s="7"/>
      <c r="E11" s="7">
        <f>19.9</f>
        <v>19.9</v>
      </c>
      <c r="F11" s="7"/>
      <c r="G11" s="7"/>
      <c r="H11" s="7"/>
      <c r="I11" s="7"/>
      <c r="J11" s="7"/>
      <c r="K11" s="7"/>
      <c r="L11" s="7"/>
      <c r="M11" s="7"/>
      <c r="N11" s="13">
        <f t="shared" si="1"/>
        <v>54.9</v>
      </c>
      <c r="O11" s="13"/>
      <c r="P11" s="13"/>
    </row>
    <row r="12" ht="20.4" spans="1:16">
      <c r="A12" s="2" t="s">
        <v>18</v>
      </c>
      <c r="B12" s="5">
        <v>10</v>
      </c>
      <c r="C12" s="6">
        <f>10</f>
        <v>10</v>
      </c>
      <c r="D12" s="6"/>
      <c r="E12" s="6"/>
      <c r="F12" s="6">
        <f>3-0.72</f>
        <v>2.28</v>
      </c>
      <c r="G12" s="6"/>
      <c r="H12" s="6"/>
      <c r="I12" s="6"/>
      <c r="J12" s="6"/>
      <c r="K12" s="6"/>
      <c r="L12" s="6"/>
      <c r="M12" s="6" t="s">
        <v>24</v>
      </c>
      <c r="N12" s="13">
        <f t="shared" si="1"/>
        <v>12.28</v>
      </c>
      <c r="O12" s="13"/>
      <c r="P12" s="13"/>
    </row>
    <row r="13" ht="20.4" spans="1:16">
      <c r="A13" s="2" t="s">
        <v>20</v>
      </c>
      <c r="B13" s="5">
        <v>11</v>
      </c>
      <c r="C13" s="7"/>
      <c r="D13" s="7">
        <f>30.9</f>
        <v>30.9</v>
      </c>
      <c r="E13" s="7">
        <f>17</f>
        <v>17</v>
      </c>
      <c r="F13" s="7">
        <f>3-2.07</f>
        <v>0.93</v>
      </c>
      <c r="G13" s="7"/>
      <c r="H13" s="7"/>
      <c r="I13" s="7"/>
      <c r="J13" s="7"/>
      <c r="K13" s="7"/>
      <c r="L13" s="7"/>
      <c r="M13" s="7"/>
      <c r="N13" s="13">
        <f t="shared" si="1"/>
        <v>48.83</v>
      </c>
      <c r="O13" s="13"/>
      <c r="P13" s="13"/>
    </row>
    <row r="14" ht="20.4" spans="1:16">
      <c r="A14" s="2" t="s">
        <v>21</v>
      </c>
      <c r="B14" s="5">
        <v>12</v>
      </c>
      <c r="C14" s="6">
        <f>11</f>
        <v>11</v>
      </c>
      <c r="D14" s="6"/>
      <c r="E14" s="6"/>
      <c r="F14" s="6">
        <f>3-1.11</f>
        <v>1.89</v>
      </c>
      <c r="G14" s="6">
        <f>178</f>
        <v>178</v>
      </c>
      <c r="H14" s="6"/>
      <c r="I14" s="6"/>
      <c r="J14" s="6"/>
      <c r="K14" s="6"/>
      <c r="L14" s="6"/>
      <c r="M14" s="6"/>
      <c r="N14" s="13">
        <f t="shared" si="1"/>
        <v>190.89</v>
      </c>
      <c r="O14" s="13"/>
      <c r="P14" s="13"/>
    </row>
    <row r="15" ht="20.4" spans="1:16">
      <c r="A15" s="2" t="s">
        <v>22</v>
      </c>
      <c r="B15" s="5">
        <v>13</v>
      </c>
      <c r="C15" s="12"/>
      <c r="D15" s="12"/>
      <c r="E15" s="12"/>
      <c r="F15" s="12"/>
      <c r="G15" s="12">
        <f>439</f>
        <v>439</v>
      </c>
      <c r="H15" s="12">
        <f>10</f>
        <v>10</v>
      </c>
      <c r="I15" s="12"/>
      <c r="J15" s="12"/>
      <c r="K15" s="12"/>
      <c r="L15" s="12"/>
      <c r="M15" s="12"/>
      <c r="N15" s="13">
        <f t="shared" si="1"/>
        <v>449</v>
      </c>
      <c r="O15" s="13"/>
      <c r="P15" s="13"/>
    </row>
    <row r="16" ht="20.4" spans="1:16">
      <c r="A16" s="2" t="s">
        <v>23</v>
      </c>
      <c r="B16" s="8">
        <v>14</v>
      </c>
      <c r="C16" s="13"/>
      <c r="D16" s="13"/>
      <c r="E16" s="13"/>
      <c r="F16" s="13"/>
      <c r="G16" s="13"/>
      <c r="H16" s="13">
        <f>5</f>
        <v>5</v>
      </c>
      <c r="I16" s="13"/>
      <c r="J16" s="13"/>
      <c r="K16" s="13"/>
      <c r="L16" s="13"/>
      <c r="M16" s="13"/>
      <c r="N16" s="13">
        <f t="shared" si="1"/>
        <v>5</v>
      </c>
      <c r="O16" s="13"/>
      <c r="P16" s="13"/>
    </row>
    <row r="17" ht="20.4" spans="1:16">
      <c r="A17" s="9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3"/>
      <c r="O17" s="16"/>
      <c r="P17" s="16"/>
    </row>
    <row r="18" ht="20.4" spans="1:16">
      <c r="A18" s="2" t="s">
        <v>16</v>
      </c>
      <c r="B18" s="5">
        <v>15</v>
      </c>
      <c r="C18" s="13"/>
      <c r="D18" s="13">
        <f>14.9+16</f>
        <v>30.9</v>
      </c>
      <c r="E18" s="13"/>
      <c r="F18" s="13"/>
      <c r="G18" s="13"/>
      <c r="H18" s="13">
        <f>6+10</f>
        <v>16</v>
      </c>
      <c r="I18" s="13"/>
      <c r="J18" s="13"/>
      <c r="K18" s="13"/>
      <c r="L18" s="13"/>
      <c r="M18" s="13"/>
      <c r="N18" s="13">
        <f t="shared" ref="N18:N24" si="2">SUM(C18:M18)</f>
        <v>46.9</v>
      </c>
      <c r="O18" s="13"/>
      <c r="P18" s="13"/>
    </row>
    <row r="19" ht="20.4" spans="1:16">
      <c r="A19" s="2" t="s">
        <v>17</v>
      </c>
      <c r="B19" s="5">
        <v>16</v>
      </c>
      <c r="C19" s="12">
        <f>17</f>
        <v>17</v>
      </c>
      <c r="D19" s="12"/>
      <c r="E19" s="12"/>
      <c r="F19" s="12">
        <f>3-1.23</f>
        <v>1.77</v>
      </c>
      <c r="G19" s="12"/>
      <c r="H19" s="12">
        <f>300+8+11.4+3</f>
        <v>322.4</v>
      </c>
      <c r="I19" s="12"/>
      <c r="J19" s="12">
        <f>0.6</f>
        <v>0.6</v>
      </c>
      <c r="K19" s="12"/>
      <c r="L19" s="12">
        <f>500</f>
        <v>500</v>
      </c>
      <c r="M19" s="12"/>
      <c r="N19" s="13">
        <f t="shared" si="2"/>
        <v>841.77</v>
      </c>
      <c r="O19" s="13"/>
      <c r="P19" s="13"/>
    </row>
    <row r="20" ht="20.4" spans="1:16">
      <c r="A20" s="2" t="s">
        <v>18</v>
      </c>
      <c r="B20" s="5">
        <v>17</v>
      </c>
      <c r="C20" s="13"/>
      <c r="D20" s="13"/>
      <c r="E20" s="13"/>
      <c r="F20" s="13">
        <f>367.72</f>
        <v>367.72</v>
      </c>
      <c r="G20" s="13"/>
      <c r="H20" s="13">
        <f>3</f>
        <v>3</v>
      </c>
      <c r="I20" s="13"/>
      <c r="J20" s="13"/>
      <c r="K20" s="13"/>
      <c r="L20" s="13"/>
      <c r="M20" s="13"/>
      <c r="N20" s="13">
        <f t="shared" si="2"/>
        <v>370.72</v>
      </c>
      <c r="O20" s="13"/>
      <c r="P20" s="21"/>
    </row>
    <row r="21" ht="20.4" spans="1:16">
      <c r="A21" s="2" t="s">
        <v>20</v>
      </c>
      <c r="B21" s="5">
        <v>18</v>
      </c>
      <c r="C21" s="12"/>
      <c r="D21" s="12">
        <f>8</f>
        <v>8</v>
      </c>
      <c r="E21" s="12"/>
      <c r="F21" s="12"/>
      <c r="G21" s="12"/>
      <c r="H21" s="12"/>
      <c r="I21" s="12"/>
      <c r="J21" s="12"/>
      <c r="K21" s="12"/>
      <c r="L21" s="12"/>
      <c r="M21" s="12"/>
      <c r="N21" s="13">
        <f t="shared" si="2"/>
        <v>8</v>
      </c>
      <c r="O21" s="13"/>
      <c r="P21" s="13"/>
    </row>
    <row r="22" ht="20.4" spans="1:16">
      <c r="A22" s="2" t="s">
        <v>21</v>
      </c>
      <c r="B22" s="5">
        <v>19</v>
      </c>
      <c r="C22" s="13"/>
      <c r="D22" s="13"/>
      <c r="E22" s="13"/>
      <c r="F22" s="13">
        <f>3+54.2-0.51+48.98</f>
        <v>105.67</v>
      </c>
      <c r="G22" s="13"/>
      <c r="H22" s="13"/>
      <c r="I22" s="13"/>
      <c r="J22" s="13"/>
      <c r="K22" s="13"/>
      <c r="L22" s="13"/>
      <c r="M22" s="13"/>
      <c r="N22" s="13">
        <f t="shared" si="2"/>
        <v>105.67</v>
      </c>
      <c r="O22" s="24"/>
      <c r="P22" s="24"/>
    </row>
    <row r="23" ht="20.4" spans="1:16">
      <c r="A23" s="2" t="s">
        <v>22</v>
      </c>
      <c r="B23" s="5">
        <v>20</v>
      </c>
      <c r="C23" s="12"/>
      <c r="D23" s="12">
        <f>69*2</f>
        <v>138</v>
      </c>
      <c r="E23" s="12">
        <f>17</f>
        <v>17</v>
      </c>
      <c r="F23" s="12">
        <f>320+20+26.88</f>
        <v>366.88</v>
      </c>
      <c r="G23" s="12"/>
      <c r="H23" s="12"/>
      <c r="I23" s="12"/>
      <c r="J23" s="12"/>
      <c r="K23" s="12"/>
      <c r="L23" s="12"/>
      <c r="M23" s="12"/>
      <c r="N23" s="13">
        <f t="shared" si="2"/>
        <v>521.88</v>
      </c>
      <c r="O23" s="13"/>
      <c r="P23" s="13"/>
    </row>
    <row r="24" ht="20.4" spans="1:16">
      <c r="A24" s="2" t="s">
        <v>23</v>
      </c>
      <c r="B24" s="8">
        <v>21</v>
      </c>
      <c r="C24" s="13"/>
      <c r="D24" s="13"/>
      <c r="E24" s="13"/>
      <c r="F24" s="13">
        <f>7+13</f>
        <v>20</v>
      </c>
      <c r="G24" s="13"/>
      <c r="H24" s="13">
        <f>288</f>
        <v>288</v>
      </c>
      <c r="I24" s="13"/>
      <c r="J24" s="13">
        <f>36</f>
        <v>36</v>
      </c>
      <c r="K24" s="13"/>
      <c r="L24" s="13"/>
      <c r="M24" s="13"/>
      <c r="N24" s="13">
        <f t="shared" si="2"/>
        <v>344</v>
      </c>
      <c r="O24" s="13"/>
      <c r="P24" s="13"/>
    </row>
    <row r="25" ht="20.4" spans="1:16">
      <c r="A25" s="9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23"/>
      <c r="O25" s="16"/>
      <c r="P25" s="16"/>
    </row>
    <row r="26" ht="20.4" spans="1:16">
      <c r="A26" s="2" t="s">
        <v>16</v>
      </c>
      <c r="B26" s="5">
        <v>22</v>
      </c>
      <c r="C26" s="13">
        <f>9.5</f>
        <v>9.5</v>
      </c>
      <c r="D26" s="13"/>
      <c r="E26" s="13"/>
      <c r="F26" s="13">
        <f>2-0.76</f>
        <v>1.24</v>
      </c>
      <c r="G26" s="13"/>
      <c r="H26" s="13">
        <f>21</f>
        <v>21</v>
      </c>
      <c r="I26" s="13"/>
      <c r="J26" s="13"/>
      <c r="K26" s="13"/>
      <c r="L26" s="13"/>
      <c r="M26" s="13"/>
      <c r="N26" s="13">
        <f t="shared" ref="N26:N32" si="3">SUM(C26:M26)</f>
        <v>31.74</v>
      </c>
      <c r="O26" s="13">
        <f>103.33</f>
        <v>103.33</v>
      </c>
      <c r="P26" s="13"/>
    </row>
    <row r="27" ht="20.4" spans="1:16">
      <c r="A27" s="2" t="s">
        <v>17</v>
      </c>
      <c r="B27" s="5">
        <v>23</v>
      </c>
      <c r="C27" s="12">
        <f>9</f>
        <v>9</v>
      </c>
      <c r="D27" s="12">
        <f>22</f>
        <v>22</v>
      </c>
      <c r="E27" s="12"/>
      <c r="F27" s="12">
        <f>3-1.08</f>
        <v>1.92</v>
      </c>
      <c r="G27" s="12">
        <f>28.9</f>
        <v>28.9</v>
      </c>
      <c r="H27" s="12"/>
      <c r="I27" s="12"/>
      <c r="J27" s="12"/>
      <c r="K27" s="12"/>
      <c r="L27" s="12"/>
      <c r="M27" s="12"/>
      <c r="N27" s="13">
        <f t="shared" si="3"/>
        <v>61.82</v>
      </c>
      <c r="O27" s="13">
        <f>3158</f>
        <v>3158</v>
      </c>
      <c r="P27" s="13"/>
    </row>
    <row r="28" ht="20.4" spans="1:16">
      <c r="A28" s="2" t="s">
        <v>18</v>
      </c>
      <c r="B28" s="5">
        <v>24</v>
      </c>
      <c r="C28" s="13">
        <f>9</f>
        <v>9</v>
      </c>
      <c r="D28" s="13">
        <f>40.1</f>
        <v>40.1</v>
      </c>
      <c r="E28" s="13"/>
      <c r="F28" s="13">
        <f>3+1-0.8-1.1</f>
        <v>2.1</v>
      </c>
      <c r="G28" s="13">
        <f>29.9</f>
        <v>29.9</v>
      </c>
      <c r="H28" s="13">
        <f>15</f>
        <v>15</v>
      </c>
      <c r="I28" s="13"/>
      <c r="J28" s="13"/>
      <c r="K28" s="13"/>
      <c r="L28" s="13"/>
      <c r="M28" s="13"/>
      <c r="N28" s="13">
        <f t="shared" si="3"/>
        <v>96.1</v>
      </c>
      <c r="O28" s="13"/>
      <c r="P28" s="13"/>
    </row>
    <row r="29" ht="20.4" spans="1:16">
      <c r="A29" s="2" t="s">
        <v>20</v>
      </c>
      <c r="B29" s="5">
        <v>25</v>
      </c>
      <c r="C29" s="12"/>
      <c r="D29" s="12">
        <f>18</f>
        <v>18</v>
      </c>
      <c r="E29" s="12"/>
      <c r="F29" s="12"/>
      <c r="G29" s="12">
        <f>333.99</f>
        <v>333.99</v>
      </c>
      <c r="H29" s="12">
        <f>9</f>
        <v>9</v>
      </c>
      <c r="I29" s="12"/>
      <c r="J29" s="12"/>
      <c r="K29" s="12"/>
      <c r="L29" s="12"/>
      <c r="M29" s="12"/>
      <c r="N29" s="13">
        <f t="shared" si="3"/>
        <v>360.99</v>
      </c>
      <c r="O29" s="13"/>
      <c r="P29" s="13"/>
    </row>
    <row r="30" ht="20.4" spans="1:16">
      <c r="A30" s="2" t="s">
        <v>21</v>
      </c>
      <c r="B30" s="5">
        <v>26</v>
      </c>
      <c r="C30" s="13">
        <f>8</f>
        <v>8</v>
      </c>
      <c r="D30" s="13">
        <f>30</f>
        <v>30</v>
      </c>
      <c r="E30" s="13"/>
      <c r="F30" s="13"/>
      <c r="G30" s="13"/>
      <c r="H30" s="13"/>
      <c r="I30" s="13"/>
      <c r="J30" s="21"/>
      <c r="K30" s="21"/>
      <c r="L30" s="21"/>
      <c r="M30" s="21"/>
      <c r="N30" s="13">
        <f t="shared" si="3"/>
        <v>38</v>
      </c>
      <c r="O30" s="13"/>
      <c r="P30" s="13"/>
    </row>
    <row r="31" ht="20.4" spans="1:16">
      <c r="A31" s="2" t="s">
        <v>22</v>
      </c>
      <c r="B31" s="5">
        <v>27</v>
      </c>
      <c r="C31" s="12"/>
      <c r="D31" s="12"/>
      <c r="E31" s="12"/>
      <c r="F31" s="12"/>
      <c r="G31" s="12"/>
      <c r="H31" s="12">
        <f>5</f>
        <v>5</v>
      </c>
      <c r="I31" s="12"/>
      <c r="J31" s="12"/>
      <c r="K31" s="12"/>
      <c r="L31" s="12"/>
      <c r="M31" s="12">
        <f>50</f>
        <v>50</v>
      </c>
      <c r="N31" s="13">
        <f t="shared" si="3"/>
        <v>55</v>
      </c>
      <c r="O31" s="13"/>
      <c r="P31" s="13"/>
    </row>
    <row r="32" ht="20.4" spans="1:16">
      <c r="A32" s="2" t="s">
        <v>23</v>
      </c>
      <c r="B32" s="8">
        <v>28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f t="shared" si="3"/>
        <v>0</v>
      </c>
      <c r="O32" s="13"/>
      <c r="P32" s="13"/>
    </row>
    <row r="33" ht="20.4" spans="1:16">
      <c r="A33" s="9"/>
      <c r="B33" s="14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23"/>
      <c r="O33" s="16"/>
      <c r="P33" s="16"/>
    </row>
    <row r="34" ht="20.4" spans="1:16">
      <c r="A34" s="2" t="s">
        <v>16</v>
      </c>
      <c r="B34" s="5">
        <v>29</v>
      </c>
      <c r="C34" s="12">
        <f>6.5</f>
        <v>6.5</v>
      </c>
      <c r="D34" s="12">
        <f>14</f>
        <v>14</v>
      </c>
      <c r="E34" s="12"/>
      <c r="F34" s="12"/>
      <c r="G34" s="12"/>
      <c r="H34" s="12">
        <f>9</f>
        <v>9</v>
      </c>
      <c r="I34" s="12">
        <f>120</f>
        <v>120</v>
      </c>
      <c r="J34" s="12"/>
      <c r="K34" s="12"/>
      <c r="L34" s="12"/>
      <c r="M34" s="12"/>
      <c r="N34" s="13">
        <f>SUM(C34:M34)</f>
        <v>149.5</v>
      </c>
      <c r="O34" s="13"/>
      <c r="P34" s="13"/>
    </row>
    <row r="35" ht="20.4" spans="1:16">
      <c r="A35" s="2" t="s">
        <v>17</v>
      </c>
      <c r="B35" s="5">
        <v>30</v>
      </c>
      <c r="C35" s="13">
        <f>8.5</f>
        <v>8.5</v>
      </c>
      <c r="D35" s="13">
        <f>19.9</f>
        <v>19.9</v>
      </c>
      <c r="E35" s="13">
        <f>26.8</f>
        <v>26.8</v>
      </c>
      <c r="F35" s="13">
        <f>5</f>
        <v>5</v>
      </c>
      <c r="G35" s="13"/>
      <c r="H35" s="13">
        <f>9</f>
        <v>9</v>
      </c>
      <c r="I35" s="13"/>
      <c r="J35" s="13"/>
      <c r="K35" s="13"/>
      <c r="L35" s="13"/>
      <c r="M35" s="13"/>
      <c r="N35" s="13">
        <f>SUM(C35:M35)</f>
        <v>69.2</v>
      </c>
      <c r="O35" s="13"/>
      <c r="P35" s="13"/>
    </row>
    <row r="36" ht="20.4" spans="1:16">
      <c r="A36" s="2" t="s">
        <v>18</v>
      </c>
      <c r="B36" s="5">
        <v>31</v>
      </c>
      <c r="C36" s="12">
        <f>11</f>
        <v>11</v>
      </c>
      <c r="D36" s="12">
        <f>19.1</f>
        <v>19.1</v>
      </c>
      <c r="E36" s="12"/>
      <c r="F36" s="12"/>
      <c r="G36" s="12"/>
      <c r="H36" s="12">
        <f>8</f>
        <v>8</v>
      </c>
      <c r="I36" s="12"/>
      <c r="J36" s="12"/>
      <c r="K36" s="12"/>
      <c r="L36" s="12"/>
      <c r="M36" s="12"/>
      <c r="N36" s="13">
        <f>SUM(C36:M36)</f>
        <v>38.1</v>
      </c>
      <c r="O36" s="13"/>
      <c r="P36" s="13"/>
    </row>
    <row r="37" ht="19.8" customHeight="1" spans="1:16">
      <c r="A37" s="9"/>
      <c r="B37" s="17"/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4" t="s">
        <v>12</v>
      </c>
      <c r="N37" s="4" t="s">
        <v>13</v>
      </c>
      <c r="O37" s="4" t="s">
        <v>14</v>
      </c>
      <c r="P37" s="22" t="s">
        <v>15</v>
      </c>
    </row>
    <row r="38" ht="20.4" spans="1:16">
      <c r="A38" s="9"/>
      <c r="B38" s="18"/>
      <c r="C38" s="19">
        <f>SUM(C2:C36)</f>
        <v>183.2</v>
      </c>
      <c r="D38" s="19">
        <f t="shared" ref="D38:P38" si="4">SUM(D2:D36)</f>
        <v>504.8</v>
      </c>
      <c r="E38" s="19">
        <f t="shared" si="4"/>
        <v>129.5</v>
      </c>
      <c r="F38" s="19">
        <f t="shared" si="4"/>
        <v>885.07</v>
      </c>
      <c r="G38" s="19">
        <f t="shared" si="4"/>
        <v>1009.79</v>
      </c>
      <c r="H38" s="19">
        <f t="shared" si="4"/>
        <v>849.9</v>
      </c>
      <c r="I38" s="19">
        <f t="shared" si="4"/>
        <v>120</v>
      </c>
      <c r="J38" s="19">
        <f t="shared" si="4"/>
        <v>36.6</v>
      </c>
      <c r="K38" s="19">
        <f t="shared" si="4"/>
        <v>100</v>
      </c>
      <c r="L38" s="19">
        <f t="shared" si="4"/>
        <v>500</v>
      </c>
      <c r="M38" s="19">
        <f t="shared" si="4"/>
        <v>162</v>
      </c>
      <c r="N38" s="19">
        <f t="shared" si="4"/>
        <v>4480.86</v>
      </c>
      <c r="O38" s="19">
        <f t="shared" si="4"/>
        <v>8294.79</v>
      </c>
      <c r="P38" s="18">
        <f t="shared" si="4"/>
        <v>0</v>
      </c>
    </row>
    <row r="39" ht="20.4" spans="1:16">
      <c r="A39" s="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4" t="s">
        <v>25</v>
      </c>
      <c r="O39" s="25">
        <f>O38-N38</f>
        <v>3813.93</v>
      </c>
      <c r="P39" s="21"/>
    </row>
  </sheetData>
  <mergeCells count="3">
    <mergeCell ref="C17:M17"/>
    <mergeCell ref="C25:M25"/>
    <mergeCell ref="C33:M33"/>
  </mergeCells>
  <conditionalFormatting sqref="C38:O38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{7fb7c348-773b-4b90-b98b-a807ae13313b}</x14:id>
        </ext>
      </extLst>
    </cfRule>
  </conditionalFormatting>
  <conditionalFormatting sqref="O39">
    <cfRule type="dataBar" priority="1">
      <dataBar>
        <cfvo type="num" val="0"/>
        <cfvo type="num" val="80000"/>
        <color theme="9"/>
      </dataBar>
      <extLst>
        <ext xmlns:x14="http://schemas.microsoft.com/office/spreadsheetml/2009/9/main" uri="{B025F937-C7B1-47D3-B67F-A62EFF666E3E}">
          <x14:id>{fc933822-db8b-4339-96bd-b3ed6711561d}</x14:id>
        </ext>
      </extLst>
    </cfRule>
    <cfRule type="dataBar" priority="2">
      <dataBar>
        <cfvo type="num" val="0"/>
        <cfvo type="num" val="80000"/>
        <color theme="5"/>
      </dataBar>
      <extLst>
        <ext xmlns:x14="http://schemas.microsoft.com/office/spreadsheetml/2009/9/main" uri="{B025F937-C7B1-47D3-B67F-A62EFF666E3E}">
          <x14:id>{a40e64a5-3375-4ec6-9dbd-31883a226f65}</x14:id>
        </ext>
      </extLst>
    </cfRule>
  </conditionalFormatting>
  <pageMargins left="0.75" right="0.75" top="1" bottom="1" header="0.511805555555556" footer="0.511805555555556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7c348-773b-4b90-b98b-a807ae133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C38:O38</xm:sqref>
        </x14:conditionalFormatting>
        <x14:conditionalFormatting xmlns:xm="http://schemas.microsoft.com/office/excel/2006/main">
          <x14:cfRule type="dataBar" id="{fc933822-db8b-4339-96bd-b3ed6711561d}">
            <x14:dataBar minLength="0" maxLength="100" gradient="0">
              <x14:cfvo type="num">
                <xm:f>0</xm:f>
              </x14:cfvo>
              <x14:cfvo type="num">
                <xm:f>80000</xm:f>
              </x14:cfvo>
              <x14:negativeFillColor rgb="FFFF0000"/>
              <x14:axisColor rgb="FF000000"/>
            </x14:dataBar>
          </x14:cfRule>
          <x14:cfRule type="dataBar" id="{a40e64a5-3375-4ec6-9dbd-31883a226f65}">
            <x14:dataBar minLength="0" maxLength="100" gradient="0" direction="leftToRight">
              <x14:cfvo type="num">
                <xm:f>0</xm:f>
              </x14:cfvo>
              <x14:cfvo type="num">
                <xm:f>80000</xm:f>
              </x14:cfvo>
              <x14:negativeFillColor rgb="FFFF0000"/>
              <x14:axisColor rgb="FF000000"/>
            </x14:dataBar>
          </x14:cfRule>
          <xm:sqref>O39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e n c o d i n g = ' U T F - 8 '   s t a n d a l o n e = ' y e s ' ? > 
 < c o m m e n t s   x m l n s : s = " h t t p : / / s c h e m a s . o p e n x m l f o r m a t s . o r g / s p r e a d s h e e t m l / 2 0 0 6 / m a i n "   x m l n s = " h t t p s : / / w e b . w p s . c n / e t / 2 0 1 8 / m a i n " > 
   < c o m m e n t L i s t   s h e e t S t i d = " 1 9 " > 
     < c o m m e n t   s : r e f = " O 1 "   r g b C l r = " 0 0 0 0 0 6 " / > 
     < c o m m e n t   s : r e f = " S 2 "   r g b C l r = " 0 0 0 0 0 6 " / > 
     < c o m m e n t   s : r e f = " S 2 6 "   r g b C l r = " 0 0 0 0 0 6 " / > 
   < / c o m m e n t L i s t > 
   < c o m m e n t L i s t   s h e e t S t i d = " 2 2 " > 
     < c o m m e n t   s : r e f = " O 1 "   r g b C l r = " 0 0 0 0 0 6 " / > 
     < c o m m e n t   s : r e f = " S 2 "   r g b C l r = " 0 0 0 0 0 6 " / > 
     < c o m m e n t   s : r e f = " S 2 6 "   r g b C l r = " 0 0 0 0 0 6 " / > 
   < / c o m m e n t L i s t > 
 < / c o m m e n t s > 
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八月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如侠</dc:creator>
  <cp:lastModifiedBy>张邵</cp:lastModifiedBy>
  <dcterms:created xsi:type="dcterms:W3CDTF">2015-07-18T02:17:00Z</dcterms:created>
  <dcterms:modified xsi:type="dcterms:W3CDTF">2024-02-05T09:55:46Z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KSOReadingLayout">
    <vt:bool>true</vt:bool>
  </property>
  <property fmtid="{D5CDD505-2E9C-101B-9397-08002B2CF9AE}" pid="4" name="ICV">
    <vt:lpwstr>C8E84B5D531347BE9D3DA0513D71DA70</vt:lpwstr>
  </property>
</Properties>
</file>