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tangeb/Dropbox/AAA_CO-AuthorResearch/information_sovereign_default_project/paper/IER_Submission/2nd_Revision/"/>
    </mc:Choice>
  </mc:AlternateContent>
  <xr:revisionPtr revIDLastSave="0" documentId="13_ncr:1_{14523FB0-953A-1743-92AB-66CFC4323194}" xr6:coauthVersionLast="47" xr6:coauthVersionMax="47" xr10:uidLastSave="{00000000-0000-0000-0000-000000000000}"/>
  <bookViews>
    <workbookView xWindow="920" yWindow="2900" windowWidth="27640" windowHeight="16940" activeTab="2" xr2:uid="{9FB6BE3C-FA9F-9843-8CD1-C24A4631614B}"/>
  </bookViews>
  <sheets>
    <sheet name="debt_moments" sheetId="1" r:id="rId1"/>
    <sheet name="output_process" sheetId="2" r:id="rId2"/>
    <sheet name="cyclicali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" i="3" l="1"/>
  <c r="F84" i="3" s="1"/>
  <c r="D83" i="3"/>
  <c r="F83" i="3" s="1"/>
  <c r="D82" i="3"/>
  <c r="F82" i="3" s="1"/>
  <c r="D81" i="3"/>
  <c r="F81" i="3" s="1"/>
  <c r="D80" i="3"/>
  <c r="F80" i="3" s="1"/>
  <c r="D79" i="3"/>
  <c r="F79" i="3" s="1"/>
  <c r="D78" i="3"/>
  <c r="F78" i="3" s="1"/>
  <c r="D77" i="3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O17" i="3"/>
  <c r="D20" i="3"/>
  <c r="F20" i="3" s="1"/>
  <c r="H20" i="3" s="1"/>
  <c r="O16" i="3"/>
  <c r="D19" i="3"/>
  <c r="F19" i="3" s="1"/>
  <c r="D18" i="3"/>
  <c r="F18" i="3" s="1"/>
  <c r="D17" i="3"/>
  <c r="F17" i="3" s="1"/>
  <c r="H17" i="3" s="1"/>
  <c r="D16" i="3"/>
  <c r="F16" i="3" s="1"/>
  <c r="D15" i="3"/>
  <c r="F15" i="3" s="1"/>
  <c r="O11" i="3"/>
  <c r="D14" i="3"/>
  <c r="O10" i="3"/>
  <c r="F13" i="3"/>
  <c r="H13" i="3" s="1"/>
  <c r="D13" i="3"/>
  <c r="D12" i="3"/>
  <c r="O8" i="3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E36" i="1" s="1"/>
  <c r="E37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E35" i="1" s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E45" i="1" s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H18" i="3" l="1"/>
  <c r="G18" i="3"/>
  <c r="O7" i="3"/>
  <c r="H19" i="3"/>
  <c r="G19" i="3"/>
  <c r="H16" i="3"/>
  <c r="G16" i="3"/>
  <c r="F12" i="3"/>
  <c r="H12" i="3" s="1"/>
  <c r="G5" i="3"/>
  <c r="G17" i="3"/>
  <c r="O12" i="3"/>
  <c r="H21" i="3"/>
  <c r="G21" i="3"/>
  <c r="H29" i="3"/>
  <c r="G29" i="3"/>
  <c r="H37" i="3"/>
  <c r="G37" i="3"/>
  <c r="H45" i="3"/>
  <c r="G45" i="3"/>
  <c r="H53" i="3"/>
  <c r="G53" i="3"/>
  <c r="H61" i="3"/>
  <c r="G61" i="3"/>
  <c r="H65" i="3"/>
  <c r="G65" i="3"/>
  <c r="H77" i="3"/>
  <c r="G77" i="3"/>
  <c r="H22" i="3"/>
  <c r="G22" i="3"/>
  <c r="H30" i="3"/>
  <c r="G30" i="3"/>
  <c r="H38" i="3"/>
  <c r="G38" i="3"/>
  <c r="H46" i="3"/>
  <c r="G46" i="3"/>
  <c r="H54" i="3"/>
  <c r="G54" i="3"/>
  <c r="H62" i="3"/>
  <c r="G62" i="3"/>
  <c r="H70" i="3"/>
  <c r="G70" i="3"/>
  <c r="H74" i="3"/>
  <c r="G74" i="3"/>
  <c r="H82" i="3"/>
  <c r="G82" i="3"/>
  <c r="H23" i="3"/>
  <c r="G23" i="3"/>
  <c r="H27" i="3"/>
  <c r="G27" i="3"/>
  <c r="H31" i="3"/>
  <c r="G31" i="3"/>
  <c r="H35" i="3"/>
  <c r="G35" i="3"/>
  <c r="H39" i="3"/>
  <c r="G39" i="3"/>
  <c r="H43" i="3"/>
  <c r="G43" i="3"/>
  <c r="H47" i="3"/>
  <c r="G47" i="3"/>
  <c r="H51" i="3"/>
  <c r="G51" i="3"/>
  <c r="H55" i="3"/>
  <c r="G55" i="3"/>
  <c r="H59" i="3"/>
  <c r="G59" i="3"/>
  <c r="H63" i="3"/>
  <c r="G63" i="3"/>
  <c r="H67" i="3"/>
  <c r="G67" i="3"/>
  <c r="H71" i="3"/>
  <c r="G71" i="3"/>
  <c r="H75" i="3"/>
  <c r="G75" i="3"/>
  <c r="H79" i="3"/>
  <c r="G79" i="3"/>
  <c r="H83" i="3"/>
  <c r="G83" i="3"/>
  <c r="H25" i="3"/>
  <c r="G25" i="3"/>
  <c r="H33" i="3"/>
  <c r="G33" i="3"/>
  <c r="H41" i="3"/>
  <c r="G41" i="3"/>
  <c r="H49" i="3"/>
  <c r="G49" i="3"/>
  <c r="H57" i="3"/>
  <c r="G57" i="3"/>
  <c r="H69" i="3"/>
  <c r="G69" i="3"/>
  <c r="H73" i="3"/>
  <c r="G73" i="3"/>
  <c r="H81" i="3"/>
  <c r="G81" i="3"/>
  <c r="H26" i="3"/>
  <c r="G26" i="3"/>
  <c r="H34" i="3"/>
  <c r="G34" i="3"/>
  <c r="H42" i="3"/>
  <c r="G42" i="3"/>
  <c r="H50" i="3"/>
  <c r="G50" i="3"/>
  <c r="H58" i="3"/>
  <c r="G58" i="3"/>
  <c r="H66" i="3"/>
  <c r="G66" i="3"/>
  <c r="H78" i="3"/>
  <c r="G78" i="3"/>
  <c r="G15" i="3"/>
  <c r="H15" i="3"/>
  <c r="H24" i="3"/>
  <c r="G24" i="3"/>
  <c r="H28" i="3"/>
  <c r="G28" i="3"/>
  <c r="H32" i="3"/>
  <c r="G32" i="3"/>
  <c r="H36" i="3"/>
  <c r="G36" i="3"/>
  <c r="H40" i="3"/>
  <c r="G40" i="3"/>
  <c r="H44" i="3"/>
  <c r="G44" i="3"/>
  <c r="H48" i="3"/>
  <c r="G48" i="3"/>
  <c r="H52" i="3"/>
  <c r="G52" i="3"/>
  <c r="H56" i="3"/>
  <c r="G56" i="3"/>
  <c r="H60" i="3"/>
  <c r="G60" i="3"/>
  <c r="H64" i="3"/>
  <c r="G64" i="3"/>
  <c r="H68" i="3"/>
  <c r="G68" i="3"/>
  <c r="H72" i="3"/>
  <c r="G72" i="3"/>
  <c r="H76" i="3"/>
  <c r="G76" i="3"/>
  <c r="H80" i="3"/>
  <c r="G80" i="3"/>
  <c r="H84" i="3"/>
  <c r="G84" i="3"/>
  <c r="G4" i="3"/>
  <c r="G13" i="3"/>
  <c r="F14" i="3"/>
  <c r="G20" i="3"/>
  <c r="E46" i="1"/>
  <c r="G12" i="3" l="1"/>
  <c r="H14" i="3"/>
  <c r="G14" i="3"/>
  <c r="I4" i="3" l="1"/>
</calcChain>
</file>

<file path=xl/sharedStrings.xml><?xml version="1.0" encoding="utf-8"?>
<sst xmlns="http://schemas.openxmlformats.org/spreadsheetml/2006/main" count="164" uniqueCount="137">
  <si>
    <t>Spread target (EMBI)</t>
  </si>
  <si>
    <t>Avg sprd = 3.1%</t>
  </si>
  <si>
    <t>sprd vol = 2.2%</t>
  </si>
  <si>
    <t xml:space="preserve">Debt service target </t>
  </si>
  <si>
    <t>External debt stocks includes short-term debt</t>
  </si>
  <si>
    <r>
      <t xml:space="preserve">Debt service does </t>
    </r>
    <r>
      <rPr>
        <i/>
        <sz val="10"/>
        <rFont val="Arial"/>
        <family val="2"/>
      </rPr>
      <t>not</t>
    </r>
    <r>
      <rPr>
        <sz val="12"/>
        <color theme="1"/>
        <rFont val="Calibri"/>
        <family val="2"/>
        <scheme val="minor"/>
      </rPr>
      <t xml:space="preserve"> include short-term debt</t>
    </r>
  </si>
  <si>
    <t>Country Name</t>
  </si>
  <si>
    <t>Country Code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</si>
  <si>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</si>
  <si>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</si>
  <si>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</si>
  <si>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</si>
  <si>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</si>
  <si>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</si>
  <si>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</si>
  <si>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</si>
  <si>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</si>
  <si>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</si>
  <si>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</si>
  <si>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</si>
  <si>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</si>
  <si>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</si>
  <si>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</si>
  <si>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</si>
  <si>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</si>
  <si>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</si>
  <si>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</si>
  <si>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</si>
  <si>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</si>
  <si>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</si>
  <si>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</si>
  <si>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</si>
  <si>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</si>
  <si>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</si>
  <si>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</si>
  <si>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</si>
  <si>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</si>
  <si>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</si>
  <si>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</si>
  <si>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</si>
  <si>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</si>
  <si>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</si>
  <si>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</si>
  <si>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</si>
  <si>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</si>
  <si>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</si>
  <si>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</si>
  <si>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</si>
  <si>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</si>
  <si>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</si>
  <si>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</si>
  <si>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</si>
  <si>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</si>
  <si>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</si>
  <si>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</si>
  <si>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</si>
  <si>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</si>
  <si>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</si>
  <si>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</si>
  <si>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</si>
  <si>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</si>
  <si>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</si>
  <si>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</si>
  <si>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</si>
  <si>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</si>
  <si>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</si>
  <si>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</si>
  <si>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</si>
  <si>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Russian Federation</t>
  </si>
  <si>
    <t>RUS</t>
  </si>
  <si>
    <t>External debt stocks, public and publicly guaranteed (PPG) (DOD, current US$)</t>
  </si>
  <si>
    <t>External debt stocks, total (DOD, current US$)</t>
  </si>
  <si>
    <t>Debt service on external debt, total (TDS, current US$)</t>
  </si>
  <si>
    <t>DT.TDS.DECT.CD</t>
  </si>
  <si>
    <t>Short-term debt (% of total external debt)</t>
  </si>
  <si>
    <t>Debt service on external debt, public and publicly guaranteed (PPG) (TDS, current US$)</t>
  </si>
  <si>
    <t>Total debt service (% of exports of goods, services and primary income)</t>
  </si>
  <si>
    <t>Short-term debt (% of exports of goods, services and primary income)</t>
  </si>
  <si>
    <t>Public and publicly guaranteed debt service (% of exports of goods, services and primary income)</t>
  </si>
  <si>
    <t>Exports of goods and services (% of GDP)</t>
  </si>
  <si>
    <t>NE.EXP.GNFS.ZS</t>
  </si>
  <si>
    <t>ASSUMES GOV'T RESPONSIBLE FOR HALF OF SHORT-TERM DEBT; GS/GDP around 36% and government fairly involved in private sector</t>
  </si>
  <si>
    <t>Public debt service/GDP</t>
  </si>
  <si>
    <t>Total debt service/GDP</t>
  </si>
  <si>
    <t>(debt service)/totalDebt (annual)</t>
  </si>
  <si>
    <t>New data moments (WHOLE ECONOMY)</t>
  </si>
  <si>
    <t>REAL COSTS</t>
  </si>
  <si>
    <t>Average foreign debt service/GDP (2001-2020)</t>
  </si>
  <si>
    <t>MATURITY + .01 coupon</t>
  </si>
  <si>
    <t>Average quarterly foreign debt service/TotalStock (2001-2020)</t>
  </si>
  <si>
    <t>Maturity</t>
  </si>
  <si>
    <t>New data moments (Just public debt)</t>
  </si>
  <si>
    <t>Assume same maturity as total economy</t>
  </si>
  <si>
    <t>Average public foreign debt service/GDP (2001-2020)</t>
  </si>
  <si>
    <t>Debt/GDP target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</si>
  <si>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</si>
  <si>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</si>
  <si>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</si>
  <si>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</si>
  <si>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</si>
  <si>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</si>
  <si>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RUSGDPNQDSMEI</t>
  </si>
  <si>
    <t>Current Price Gross Domestic Product in Russian Federation, Russian Ruble, Quarterly, Seasonally Adjusted</t>
  </si>
  <si>
    <t>CCUSMA02RUM618N</t>
  </si>
  <si>
    <t>National Currency to US Dollar Exchange Rate: Average of Daily Rates for the Russian Federation, National Currency Units per US Dollar, Quarterly, Not Seasonally Adjusted</t>
  </si>
  <si>
    <t>Frequency: Quarterly</t>
  </si>
  <si>
    <t>observation_date</t>
  </si>
  <si>
    <t>$-valued GDP</t>
  </si>
  <si>
    <t>log($-valued output)</t>
  </si>
  <si>
    <t>BP-filter (done in matlab)</t>
  </si>
  <si>
    <t>rho</t>
  </si>
  <si>
    <t>sigma</t>
  </si>
  <si>
    <t>parameters 6 and 32 for quarterly data</t>
  </si>
  <si>
    <t>Source: World Bank International Debt Statistics</t>
  </si>
  <si>
    <t>BP-filtered AR(1) estimates</t>
  </si>
  <si>
    <t>Average Trade Share</t>
  </si>
  <si>
    <t>Average DE/Output</t>
  </si>
  <si>
    <t>Trade share volatility</t>
  </si>
  <si>
    <t>XTEXVA01RUQ188S</t>
  </si>
  <si>
    <t>Exports: Value Goods for the Russian Federation, Percent of GDP, Quarterly, Seasonally Adjusted</t>
  </si>
  <si>
    <t>Imports: Value Goods for the Russian Federation, Percent of GDP, Quarterly, Seasonally Adjusted</t>
  </si>
  <si>
    <t>Trade share cyclicality (BP)</t>
  </si>
  <si>
    <t>XTIMVA01RUQ188S</t>
  </si>
  <si>
    <t>Trade Share</t>
  </si>
  <si>
    <t>Output</t>
  </si>
  <si>
    <t>Domestic Expenditure</t>
  </si>
  <si>
    <t>DE/Output</t>
  </si>
  <si>
    <t>Log(DE)</t>
  </si>
  <si>
    <t>BP-filtered deviations</t>
  </si>
  <si>
    <t>BP-devs (DE)</t>
  </si>
  <si>
    <t>BP-devs (cons)</t>
  </si>
  <si>
    <t>DE cyclicality (BP)</t>
  </si>
  <si>
    <t>std_output (BP)</t>
  </si>
  <si>
    <t>std_de (BP)</t>
  </si>
  <si>
    <t>std_de/std_output (BP)</t>
  </si>
  <si>
    <t>std_cons/std_output (BP)</t>
  </si>
  <si>
    <t>cons cyclicality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</si>
</sst>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0000E+00"/>
    <numFmt numFmtId="166" formatCode="yyyy\-mm\-dd"/>
    <numFmt numFmtId="167" formatCode="0.0000000000000"/>
    <numFmt numFmtId="168" formatCode="0.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EE-E2DE-014F-92D9-6ACA5215EDB5}">
  <dimension ref="A1:BN46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19.6640625" customWidth="1"/>
    <col min="2" max="2" width="22.83203125" customWidth="1"/>
    <col min="3" max="3" width="56.6640625" customWidth="1"/>
    <col min="4" max="4" width="9.33203125" hidden="1" customWidth="1"/>
    <col min="5" max="5" width="12" customWidth="1"/>
    <col min="7" max="7" width="13.83203125" customWidth="1"/>
    <col min="257" max="257" width="19.6640625" customWidth="1"/>
    <col min="258" max="258" width="22.83203125" customWidth="1"/>
    <col min="259" max="259" width="56.6640625" customWidth="1"/>
    <col min="260" max="260" width="0" hidden="1" customWidth="1"/>
    <col min="261" max="261" width="12" customWidth="1"/>
    <col min="263" max="263" width="13.83203125" customWidth="1"/>
    <col min="513" max="513" width="19.6640625" customWidth="1"/>
    <col min="514" max="514" width="22.83203125" customWidth="1"/>
    <col min="515" max="515" width="56.6640625" customWidth="1"/>
    <col min="516" max="516" width="0" hidden="1" customWidth="1"/>
    <col min="517" max="517" width="12" customWidth="1"/>
    <col min="519" max="519" width="13.83203125" customWidth="1"/>
    <col min="769" max="769" width="19.6640625" customWidth="1"/>
    <col min="770" max="770" width="22.83203125" customWidth="1"/>
    <col min="771" max="771" width="56.6640625" customWidth="1"/>
    <col min="772" max="772" width="0" hidden="1" customWidth="1"/>
    <col min="773" max="773" width="12" customWidth="1"/>
    <col min="775" max="775" width="13.83203125" customWidth="1"/>
    <col min="1025" max="1025" width="19.6640625" customWidth="1"/>
    <col min="1026" max="1026" width="22.83203125" customWidth="1"/>
    <col min="1027" max="1027" width="56.6640625" customWidth="1"/>
    <col min="1028" max="1028" width="0" hidden="1" customWidth="1"/>
    <col min="1029" max="1029" width="12" customWidth="1"/>
    <col min="1031" max="1031" width="13.83203125" customWidth="1"/>
    <col min="1281" max="1281" width="19.6640625" customWidth="1"/>
    <col min="1282" max="1282" width="22.83203125" customWidth="1"/>
    <col min="1283" max="1283" width="56.6640625" customWidth="1"/>
    <col min="1284" max="1284" width="0" hidden="1" customWidth="1"/>
    <col min="1285" max="1285" width="12" customWidth="1"/>
    <col min="1287" max="1287" width="13.83203125" customWidth="1"/>
    <col min="1537" max="1537" width="19.6640625" customWidth="1"/>
    <col min="1538" max="1538" width="22.83203125" customWidth="1"/>
    <col min="1539" max="1539" width="56.6640625" customWidth="1"/>
    <col min="1540" max="1540" width="0" hidden="1" customWidth="1"/>
    <col min="1541" max="1541" width="12" customWidth="1"/>
    <col min="1543" max="1543" width="13.83203125" customWidth="1"/>
    <col min="1793" max="1793" width="19.6640625" customWidth="1"/>
    <col min="1794" max="1794" width="22.83203125" customWidth="1"/>
    <col min="1795" max="1795" width="56.6640625" customWidth="1"/>
    <col min="1796" max="1796" width="0" hidden="1" customWidth="1"/>
    <col min="1797" max="1797" width="12" customWidth="1"/>
    <col min="1799" max="1799" width="13.83203125" customWidth="1"/>
    <col min="2049" max="2049" width="19.6640625" customWidth="1"/>
    <col min="2050" max="2050" width="22.83203125" customWidth="1"/>
    <col min="2051" max="2051" width="56.6640625" customWidth="1"/>
    <col min="2052" max="2052" width="0" hidden="1" customWidth="1"/>
    <col min="2053" max="2053" width="12" customWidth="1"/>
    <col min="2055" max="2055" width="13.83203125" customWidth="1"/>
    <col min="2305" max="2305" width="19.6640625" customWidth="1"/>
    <col min="2306" max="2306" width="22.83203125" customWidth="1"/>
    <col min="2307" max="2307" width="56.6640625" customWidth="1"/>
    <col min="2308" max="2308" width="0" hidden="1" customWidth="1"/>
    <col min="2309" max="2309" width="12" customWidth="1"/>
    <col min="2311" max="2311" width="13.83203125" customWidth="1"/>
    <col min="2561" max="2561" width="19.6640625" customWidth="1"/>
    <col min="2562" max="2562" width="22.83203125" customWidth="1"/>
    <col min="2563" max="2563" width="56.6640625" customWidth="1"/>
    <col min="2564" max="2564" width="0" hidden="1" customWidth="1"/>
    <col min="2565" max="2565" width="12" customWidth="1"/>
    <col min="2567" max="2567" width="13.83203125" customWidth="1"/>
    <col min="2817" max="2817" width="19.6640625" customWidth="1"/>
    <col min="2818" max="2818" width="22.83203125" customWidth="1"/>
    <col min="2819" max="2819" width="56.6640625" customWidth="1"/>
    <col min="2820" max="2820" width="0" hidden="1" customWidth="1"/>
    <col min="2821" max="2821" width="12" customWidth="1"/>
    <col min="2823" max="2823" width="13.83203125" customWidth="1"/>
    <col min="3073" max="3073" width="19.6640625" customWidth="1"/>
    <col min="3074" max="3074" width="22.83203125" customWidth="1"/>
    <col min="3075" max="3075" width="56.6640625" customWidth="1"/>
    <col min="3076" max="3076" width="0" hidden="1" customWidth="1"/>
    <col min="3077" max="3077" width="12" customWidth="1"/>
    <col min="3079" max="3079" width="13.83203125" customWidth="1"/>
    <col min="3329" max="3329" width="19.6640625" customWidth="1"/>
    <col min="3330" max="3330" width="22.83203125" customWidth="1"/>
    <col min="3331" max="3331" width="56.6640625" customWidth="1"/>
    <col min="3332" max="3332" width="0" hidden="1" customWidth="1"/>
    <col min="3333" max="3333" width="12" customWidth="1"/>
    <col min="3335" max="3335" width="13.83203125" customWidth="1"/>
    <col min="3585" max="3585" width="19.6640625" customWidth="1"/>
    <col min="3586" max="3586" width="22.83203125" customWidth="1"/>
    <col min="3587" max="3587" width="56.6640625" customWidth="1"/>
    <col min="3588" max="3588" width="0" hidden="1" customWidth="1"/>
    <col min="3589" max="3589" width="12" customWidth="1"/>
    <col min="3591" max="3591" width="13.83203125" customWidth="1"/>
    <col min="3841" max="3841" width="19.6640625" customWidth="1"/>
    <col min="3842" max="3842" width="22.83203125" customWidth="1"/>
    <col min="3843" max="3843" width="56.6640625" customWidth="1"/>
    <col min="3844" max="3844" width="0" hidden="1" customWidth="1"/>
    <col min="3845" max="3845" width="12" customWidth="1"/>
    <col min="3847" max="3847" width="13.83203125" customWidth="1"/>
    <col min="4097" max="4097" width="19.6640625" customWidth="1"/>
    <col min="4098" max="4098" width="22.83203125" customWidth="1"/>
    <col min="4099" max="4099" width="56.6640625" customWidth="1"/>
    <col min="4100" max="4100" width="0" hidden="1" customWidth="1"/>
    <col min="4101" max="4101" width="12" customWidth="1"/>
    <col min="4103" max="4103" width="13.83203125" customWidth="1"/>
    <col min="4353" max="4353" width="19.6640625" customWidth="1"/>
    <col min="4354" max="4354" width="22.83203125" customWidth="1"/>
    <col min="4355" max="4355" width="56.6640625" customWidth="1"/>
    <col min="4356" max="4356" width="0" hidden="1" customWidth="1"/>
    <col min="4357" max="4357" width="12" customWidth="1"/>
    <col min="4359" max="4359" width="13.83203125" customWidth="1"/>
    <col min="4609" max="4609" width="19.6640625" customWidth="1"/>
    <col min="4610" max="4610" width="22.83203125" customWidth="1"/>
    <col min="4611" max="4611" width="56.6640625" customWidth="1"/>
    <col min="4612" max="4612" width="0" hidden="1" customWidth="1"/>
    <col min="4613" max="4613" width="12" customWidth="1"/>
    <col min="4615" max="4615" width="13.83203125" customWidth="1"/>
    <col min="4865" max="4865" width="19.6640625" customWidth="1"/>
    <col min="4866" max="4866" width="22.83203125" customWidth="1"/>
    <col min="4867" max="4867" width="56.6640625" customWidth="1"/>
    <col min="4868" max="4868" width="0" hidden="1" customWidth="1"/>
    <col min="4869" max="4869" width="12" customWidth="1"/>
    <col min="4871" max="4871" width="13.83203125" customWidth="1"/>
    <col min="5121" max="5121" width="19.6640625" customWidth="1"/>
    <col min="5122" max="5122" width="22.83203125" customWidth="1"/>
    <col min="5123" max="5123" width="56.6640625" customWidth="1"/>
    <col min="5124" max="5124" width="0" hidden="1" customWidth="1"/>
    <col min="5125" max="5125" width="12" customWidth="1"/>
    <col min="5127" max="5127" width="13.83203125" customWidth="1"/>
    <col min="5377" max="5377" width="19.6640625" customWidth="1"/>
    <col min="5378" max="5378" width="22.83203125" customWidth="1"/>
    <col min="5379" max="5379" width="56.6640625" customWidth="1"/>
    <col min="5380" max="5380" width="0" hidden="1" customWidth="1"/>
    <col min="5381" max="5381" width="12" customWidth="1"/>
    <col min="5383" max="5383" width="13.83203125" customWidth="1"/>
    <col min="5633" max="5633" width="19.6640625" customWidth="1"/>
    <col min="5634" max="5634" width="22.83203125" customWidth="1"/>
    <col min="5635" max="5635" width="56.6640625" customWidth="1"/>
    <col min="5636" max="5636" width="0" hidden="1" customWidth="1"/>
    <col min="5637" max="5637" width="12" customWidth="1"/>
    <col min="5639" max="5639" width="13.83203125" customWidth="1"/>
    <col min="5889" max="5889" width="19.6640625" customWidth="1"/>
    <col min="5890" max="5890" width="22.83203125" customWidth="1"/>
    <col min="5891" max="5891" width="56.6640625" customWidth="1"/>
    <col min="5892" max="5892" width="0" hidden="1" customWidth="1"/>
    <col min="5893" max="5893" width="12" customWidth="1"/>
    <col min="5895" max="5895" width="13.83203125" customWidth="1"/>
    <col min="6145" max="6145" width="19.6640625" customWidth="1"/>
    <col min="6146" max="6146" width="22.83203125" customWidth="1"/>
    <col min="6147" max="6147" width="56.6640625" customWidth="1"/>
    <col min="6148" max="6148" width="0" hidden="1" customWidth="1"/>
    <col min="6149" max="6149" width="12" customWidth="1"/>
    <col min="6151" max="6151" width="13.83203125" customWidth="1"/>
    <col min="6401" max="6401" width="19.6640625" customWidth="1"/>
    <col min="6402" max="6402" width="22.83203125" customWidth="1"/>
    <col min="6403" max="6403" width="56.6640625" customWidth="1"/>
    <col min="6404" max="6404" width="0" hidden="1" customWidth="1"/>
    <col min="6405" max="6405" width="12" customWidth="1"/>
    <col min="6407" max="6407" width="13.83203125" customWidth="1"/>
    <col min="6657" max="6657" width="19.6640625" customWidth="1"/>
    <col min="6658" max="6658" width="22.83203125" customWidth="1"/>
    <col min="6659" max="6659" width="56.6640625" customWidth="1"/>
    <col min="6660" max="6660" width="0" hidden="1" customWidth="1"/>
    <col min="6661" max="6661" width="12" customWidth="1"/>
    <col min="6663" max="6663" width="13.83203125" customWidth="1"/>
    <col min="6913" max="6913" width="19.6640625" customWidth="1"/>
    <col min="6914" max="6914" width="22.83203125" customWidth="1"/>
    <col min="6915" max="6915" width="56.6640625" customWidth="1"/>
    <col min="6916" max="6916" width="0" hidden="1" customWidth="1"/>
    <col min="6917" max="6917" width="12" customWidth="1"/>
    <col min="6919" max="6919" width="13.83203125" customWidth="1"/>
    <col min="7169" max="7169" width="19.6640625" customWidth="1"/>
    <col min="7170" max="7170" width="22.83203125" customWidth="1"/>
    <col min="7171" max="7171" width="56.6640625" customWidth="1"/>
    <col min="7172" max="7172" width="0" hidden="1" customWidth="1"/>
    <col min="7173" max="7173" width="12" customWidth="1"/>
    <col min="7175" max="7175" width="13.83203125" customWidth="1"/>
    <col min="7425" max="7425" width="19.6640625" customWidth="1"/>
    <col min="7426" max="7426" width="22.83203125" customWidth="1"/>
    <col min="7427" max="7427" width="56.6640625" customWidth="1"/>
    <col min="7428" max="7428" width="0" hidden="1" customWidth="1"/>
    <col min="7429" max="7429" width="12" customWidth="1"/>
    <col min="7431" max="7431" width="13.83203125" customWidth="1"/>
    <col min="7681" max="7681" width="19.6640625" customWidth="1"/>
    <col min="7682" max="7682" width="22.83203125" customWidth="1"/>
    <col min="7683" max="7683" width="56.6640625" customWidth="1"/>
    <col min="7684" max="7684" width="0" hidden="1" customWidth="1"/>
    <col min="7685" max="7685" width="12" customWidth="1"/>
    <col min="7687" max="7687" width="13.83203125" customWidth="1"/>
    <col min="7937" max="7937" width="19.6640625" customWidth="1"/>
    <col min="7938" max="7938" width="22.83203125" customWidth="1"/>
    <col min="7939" max="7939" width="56.6640625" customWidth="1"/>
    <col min="7940" max="7940" width="0" hidden="1" customWidth="1"/>
    <col min="7941" max="7941" width="12" customWidth="1"/>
    <col min="7943" max="7943" width="13.83203125" customWidth="1"/>
    <col min="8193" max="8193" width="19.6640625" customWidth="1"/>
    <col min="8194" max="8194" width="22.83203125" customWidth="1"/>
    <col min="8195" max="8195" width="56.6640625" customWidth="1"/>
    <col min="8196" max="8196" width="0" hidden="1" customWidth="1"/>
    <col min="8197" max="8197" width="12" customWidth="1"/>
    <col min="8199" max="8199" width="13.83203125" customWidth="1"/>
    <col min="8449" max="8449" width="19.6640625" customWidth="1"/>
    <col min="8450" max="8450" width="22.83203125" customWidth="1"/>
    <col min="8451" max="8451" width="56.6640625" customWidth="1"/>
    <col min="8452" max="8452" width="0" hidden="1" customWidth="1"/>
    <col min="8453" max="8453" width="12" customWidth="1"/>
    <col min="8455" max="8455" width="13.83203125" customWidth="1"/>
    <col min="8705" max="8705" width="19.6640625" customWidth="1"/>
    <col min="8706" max="8706" width="22.83203125" customWidth="1"/>
    <col min="8707" max="8707" width="56.6640625" customWidth="1"/>
    <col min="8708" max="8708" width="0" hidden="1" customWidth="1"/>
    <col min="8709" max="8709" width="12" customWidth="1"/>
    <col min="8711" max="8711" width="13.83203125" customWidth="1"/>
    <col min="8961" max="8961" width="19.6640625" customWidth="1"/>
    <col min="8962" max="8962" width="22.83203125" customWidth="1"/>
    <col min="8963" max="8963" width="56.6640625" customWidth="1"/>
    <col min="8964" max="8964" width="0" hidden="1" customWidth="1"/>
    <col min="8965" max="8965" width="12" customWidth="1"/>
    <col min="8967" max="8967" width="13.83203125" customWidth="1"/>
    <col min="9217" max="9217" width="19.6640625" customWidth="1"/>
    <col min="9218" max="9218" width="22.83203125" customWidth="1"/>
    <col min="9219" max="9219" width="56.6640625" customWidth="1"/>
    <col min="9220" max="9220" width="0" hidden="1" customWidth="1"/>
    <col min="9221" max="9221" width="12" customWidth="1"/>
    <col min="9223" max="9223" width="13.83203125" customWidth="1"/>
    <col min="9473" max="9473" width="19.6640625" customWidth="1"/>
    <col min="9474" max="9474" width="22.83203125" customWidth="1"/>
    <col min="9475" max="9475" width="56.6640625" customWidth="1"/>
    <col min="9476" max="9476" width="0" hidden="1" customWidth="1"/>
    <col min="9477" max="9477" width="12" customWidth="1"/>
    <col min="9479" max="9479" width="13.83203125" customWidth="1"/>
    <col min="9729" max="9729" width="19.6640625" customWidth="1"/>
    <col min="9730" max="9730" width="22.83203125" customWidth="1"/>
    <col min="9731" max="9731" width="56.6640625" customWidth="1"/>
    <col min="9732" max="9732" width="0" hidden="1" customWidth="1"/>
    <col min="9733" max="9733" width="12" customWidth="1"/>
    <col min="9735" max="9735" width="13.83203125" customWidth="1"/>
    <col min="9985" max="9985" width="19.6640625" customWidth="1"/>
    <col min="9986" max="9986" width="22.83203125" customWidth="1"/>
    <col min="9987" max="9987" width="56.6640625" customWidth="1"/>
    <col min="9988" max="9988" width="0" hidden="1" customWidth="1"/>
    <col min="9989" max="9989" width="12" customWidth="1"/>
    <col min="9991" max="9991" width="13.83203125" customWidth="1"/>
    <col min="10241" max="10241" width="19.6640625" customWidth="1"/>
    <col min="10242" max="10242" width="22.83203125" customWidth="1"/>
    <col min="10243" max="10243" width="56.6640625" customWidth="1"/>
    <col min="10244" max="10244" width="0" hidden="1" customWidth="1"/>
    <col min="10245" max="10245" width="12" customWidth="1"/>
    <col min="10247" max="10247" width="13.83203125" customWidth="1"/>
    <col min="10497" max="10497" width="19.6640625" customWidth="1"/>
    <col min="10498" max="10498" width="22.83203125" customWidth="1"/>
    <col min="10499" max="10499" width="56.6640625" customWidth="1"/>
    <col min="10500" max="10500" width="0" hidden="1" customWidth="1"/>
    <col min="10501" max="10501" width="12" customWidth="1"/>
    <col min="10503" max="10503" width="13.83203125" customWidth="1"/>
    <col min="10753" max="10753" width="19.6640625" customWidth="1"/>
    <col min="10754" max="10754" width="22.83203125" customWidth="1"/>
    <col min="10755" max="10755" width="56.6640625" customWidth="1"/>
    <col min="10756" max="10756" width="0" hidden="1" customWidth="1"/>
    <col min="10757" max="10757" width="12" customWidth="1"/>
    <col min="10759" max="10759" width="13.83203125" customWidth="1"/>
    <col min="11009" max="11009" width="19.6640625" customWidth="1"/>
    <col min="11010" max="11010" width="22.83203125" customWidth="1"/>
    <col min="11011" max="11011" width="56.6640625" customWidth="1"/>
    <col min="11012" max="11012" width="0" hidden="1" customWidth="1"/>
    <col min="11013" max="11013" width="12" customWidth="1"/>
    <col min="11015" max="11015" width="13.83203125" customWidth="1"/>
    <col min="11265" max="11265" width="19.6640625" customWidth="1"/>
    <col min="11266" max="11266" width="22.83203125" customWidth="1"/>
    <col min="11267" max="11267" width="56.6640625" customWidth="1"/>
    <col min="11268" max="11268" width="0" hidden="1" customWidth="1"/>
    <col min="11269" max="11269" width="12" customWidth="1"/>
    <col min="11271" max="11271" width="13.83203125" customWidth="1"/>
    <col min="11521" max="11521" width="19.6640625" customWidth="1"/>
    <col min="11522" max="11522" width="22.83203125" customWidth="1"/>
    <col min="11523" max="11523" width="56.6640625" customWidth="1"/>
    <col min="11524" max="11524" width="0" hidden="1" customWidth="1"/>
    <col min="11525" max="11525" width="12" customWidth="1"/>
    <col min="11527" max="11527" width="13.83203125" customWidth="1"/>
    <col min="11777" max="11777" width="19.6640625" customWidth="1"/>
    <col min="11778" max="11778" width="22.83203125" customWidth="1"/>
    <col min="11779" max="11779" width="56.6640625" customWidth="1"/>
    <col min="11780" max="11780" width="0" hidden="1" customWidth="1"/>
    <col min="11781" max="11781" width="12" customWidth="1"/>
    <col min="11783" max="11783" width="13.83203125" customWidth="1"/>
    <col min="12033" max="12033" width="19.6640625" customWidth="1"/>
    <col min="12034" max="12034" width="22.83203125" customWidth="1"/>
    <col min="12035" max="12035" width="56.6640625" customWidth="1"/>
    <col min="12036" max="12036" width="0" hidden="1" customWidth="1"/>
    <col min="12037" max="12037" width="12" customWidth="1"/>
    <col min="12039" max="12039" width="13.83203125" customWidth="1"/>
    <col min="12289" max="12289" width="19.6640625" customWidth="1"/>
    <col min="12290" max="12290" width="22.83203125" customWidth="1"/>
    <col min="12291" max="12291" width="56.6640625" customWidth="1"/>
    <col min="12292" max="12292" width="0" hidden="1" customWidth="1"/>
    <col min="12293" max="12293" width="12" customWidth="1"/>
    <col min="12295" max="12295" width="13.83203125" customWidth="1"/>
    <col min="12545" max="12545" width="19.6640625" customWidth="1"/>
    <col min="12546" max="12546" width="22.83203125" customWidth="1"/>
    <col min="12547" max="12547" width="56.6640625" customWidth="1"/>
    <col min="12548" max="12548" width="0" hidden="1" customWidth="1"/>
    <col min="12549" max="12549" width="12" customWidth="1"/>
    <col min="12551" max="12551" width="13.83203125" customWidth="1"/>
    <col min="12801" max="12801" width="19.6640625" customWidth="1"/>
    <col min="12802" max="12802" width="22.83203125" customWidth="1"/>
    <col min="12803" max="12803" width="56.6640625" customWidth="1"/>
    <col min="12804" max="12804" width="0" hidden="1" customWidth="1"/>
    <col min="12805" max="12805" width="12" customWidth="1"/>
    <col min="12807" max="12807" width="13.83203125" customWidth="1"/>
    <col min="13057" max="13057" width="19.6640625" customWidth="1"/>
    <col min="13058" max="13058" width="22.83203125" customWidth="1"/>
    <col min="13059" max="13059" width="56.6640625" customWidth="1"/>
    <col min="13060" max="13060" width="0" hidden="1" customWidth="1"/>
    <col min="13061" max="13061" width="12" customWidth="1"/>
    <col min="13063" max="13063" width="13.83203125" customWidth="1"/>
    <col min="13313" max="13313" width="19.6640625" customWidth="1"/>
    <col min="13314" max="13314" width="22.83203125" customWidth="1"/>
    <col min="13315" max="13315" width="56.6640625" customWidth="1"/>
    <col min="13316" max="13316" width="0" hidden="1" customWidth="1"/>
    <col min="13317" max="13317" width="12" customWidth="1"/>
    <col min="13319" max="13319" width="13.83203125" customWidth="1"/>
    <col min="13569" max="13569" width="19.6640625" customWidth="1"/>
    <col min="13570" max="13570" width="22.83203125" customWidth="1"/>
    <col min="13571" max="13571" width="56.6640625" customWidth="1"/>
    <col min="13572" max="13572" width="0" hidden="1" customWidth="1"/>
    <col min="13573" max="13573" width="12" customWidth="1"/>
    <col min="13575" max="13575" width="13.83203125" customWidth="1"/>
    <col min="13825" max="13825" width="19.6640625" customWidth="1"/>
    <col min="13826" max="13826" width="22.83203125" customWidth="1"/>
    <col min="13827" max="13827" width="56.6640625" customWidth="1"/>
    <col min="13828" max="13828" width="0" hidden="1" customWidth="1"/>
    <col min="13829" max="13829" width="12" customWidth="1"/>
    <col min="13831" max="13831" width="13.83203125" customWidth="1"/>
    <col min="14081" max="14081" width="19.6640625" customWidth="1"/>
    <col min="14082" max="14082" width="22.83203125" customWidth="1"/>
    <col min="14083" max="14083" width="56.6640625" customWidth="1"/>
    <col min="14084" max="14084" width="0" hidden="1" customWidth="1"/>
    <col min="14085" max="14085" width="12" customWidth="1"/>
    <col min="14087" max="14087" width="13.83203125" customWidth="1"/>
    <col min="14337" max="14337" width="19.6640625" customWidth="1"/>
    <col min="14338" max="14338" width="22.83203125" customWidth="1"/>
    <col min="14339" max="14339" width="56.6640625" customWidth="1"/>
    <col min="14340" max="14340" width="0" hidden="1" customWidth="1"/>
    <col min="14341" max="14341" width="12" customWidth="1"/>
    <col min="14343" max="14343" width="13.83203125" customWidth="1"/>
    <col min="14593" max="14593" width="19.6640625" customWidth="1"/>
    <col min="14594" max="14594" width="22.83203125" customWidth="1"/>
    <col min="14595" max="14595" width="56.6640625" customWidth="1"/>
    <col min="14596" max="14596" width="0" hidden="1" customWidth="1"/>
    <col min="14597" max="14597" width="12" customWidth="1"/>
    <col min="14599" max="14599" width="13.83203125" customWidth="1"/>
    <col min="14849" max="14849" width="19.6640625" customWidth="1"/>
    <col min="14850" max="14850" width="22.83203125" customWidth="1"/>
    <col min="14851" max="14851" width="56.6640625" customWidth="1"/>
    <col min="14852" max="14852" width="0" hidden="1" customWidth="1"/>
    <col min="14853" max="14853" width="12" customWidth="1"/>
    <col min="14855" max="14855" width="13.83203125" customWidth="1"/>
    <col min="15105" max="15105" width="19.6640625" customWidth="1"/>
    <col min="15106" max="15106" width="22.83203125" customWidth="1"/>
    <col min="15107" max="15107" width="56.6640625" customWidth="1"/>
    <col min="15108" max="15108" width="0" hidden="1" customWidth="1"/>
    <col min="15109" max="15109" width="12" customWidth="1"/>
    <col min="15111" max="15111" width="13.83203125" customWidth="1"/>
    <col min="15361" max="15361" width="19.6640625" customWidth="1"/>
    <col min="15362" max="15362" width="22.83203125" customWidth="1"/>
    <col min="15363" max="15363" width="56.6640625" customWidth="1"/>
    <col min="15364" max="15364" width="0" hidden="1" customWidth="1"/>
    <col min="15365" max="15365" width="12" customWidth="1"/>
    <col min="15367" max="15367" width="13.83203125" customWidth="1"/>
    <col min="15617" max="15617" width="19.6640625" customWidth="1"/>
    <col min="15618" max="15618" width="22.83203125" customWidth="1"/>
    <col min="15619" max="15619" width="56.6640625" customWidth="1"/>
    <col min="15620" max="15620" width="0" hidden="1" customWidth="1"/>
    <col min="15621" max="15621" width="12" customWidth="1"/>
    <col min="15623" max="15623" width="13.83203125" customWidth="1"/>
    <col min="15873" max="15873" width="19.6640625" customWidth="1"/>
    <col min="15874" max="15874" width="22.83203125" customWidth="1"/>
    <col min="15875" max="15875" width="56.6640625" customWidth="1"/>
    <col min="15876" max="15876" width="0" hidden="1" customWidth="1"/>
    <col min="15877" max="15877" width="12" customWidth="1"/>
    <col min="15879" max="15879" width="13.83203125" customWidth="1"/>
    <col min="16129" max="16129" width="19.6640625" customWidth="1"/>
    <col min="16130" max="16130" width="22.83203125" customWidth="1"/>
    <col min="16131" max="16131" width="56.6640625" customWidth="1"/>
    <col min="16132" max="16132" width="0" hidden="1" customWidth="1"/>
    <col min="16133" max="16133" width="12" customWidth="1"/>
    <col min="16135" max="16135" width="13.83203125" customWidth="1"/>
  </cols>
  <sheetData>
    <row r="1" spans="1:66" x14ac:dyDescent="0.2">
      <c r="A1" t="s">
        <v>0</v>
      </c>
      <c r="C1" t="s">
        <v>113</v>
      </c>
    </row>
    <row r="2" spans="1:66" x14ac:dyDescent="0.2">
      <c r="B2" s="1" t="s">
        <v>1</v>
      </c>
    </row>
    <row r="3" spans="1:66" x14ac:dyDescent="0.2">
      <c r="B3" s="1" t="s">
        <v>2</v>
      </c>
    </row>
    <row r="5" spans="1:66" x14ac:dyDescent="0.2">
      <c r="A5" t="s">
        <v>3</v>
      </c>
      <c r="C5" t="s">
        <v>4</v>
      </c>
    </row>
    <row r="6" spans="1:66" x14ac:dyDescent="0.2">
      <c r="C6" t="s">
        <v>5</v>
      </c>
    </row>
    <row r="9" spans="1:66" x14ac:dyDescent="0.2">
      <c r="A9" t="s">
        <v>6</v>
      </c>
      <c r="B9" t="s">
        <v>7</v>
      </c>
      <c r="C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t="s">
        <v>25</v>
      </c>
      <c r="V9" t="s">
        <v>26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  <c r="AB9" t="s">
        <v>32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  <c r="AH9" t="s">
        <v>38</v>
      </c>
      <c r="AI9" t="s">
        <v>39</v>
      </c>
      <c r="AJ9" t="s">
        <v>40</v>
      </c>
      <c r="AK9" t="s">
        <v>41</v>
      </c>
      <c r="AL9" t="s">
        <v>42</v>
      </c>
      <c r="AM9" t="s">
        <v>43</v>
      </c>
      <c r="AN9" t="s">
        <v>44</v>
      </c>
      <c r="AO9" t="s">
        <v>45</v>
      </c>
      <c r="AP9" t="s">
        <v>46</v>
      </c>
      <c r="AQ9" t="s">
        <v>47</v>
      </c>
      <c r="AR9" t="s">
        <v>48</v>
      </c>
      <c r="AS9" t="s">
        <v>49</v>
      </c>
      <c r="AT9" t="s">
        <v>50</v>
      </c>
      <c r="AU9" t="s">
        <v>51</v>
      </c>
      <c r="AV9" t="s">
        <v>52</v>
      </c>
      <c r="AW9" t="s">
        <v>53</v>
      </c>
      <c r="AX9" t="s">
        <v>54</v>
      </c>
      <c r="AY9" t="s">
        <v>55</v>
      </c>
      <c r="AZ9" t="s">
        <v>56</v>
      </c>
      <c r="BA9" t="s">
        <v>57</v>
      </c>
      <c r="BB9" t="s">
        <v>58</v>
      </c>
      <c r="BC9" t="s">
        <v>59</v>
      </c>
      <c r="BD9" t="s">
        <v>60</v>
      </c>
      <c r="BE9" t="s">
        <v>61</v>
      </c>
      <c r="BF9" t="s">
        <v>62</v>
      </c>
      <c r="BG9" t="s">
        <v>63</v>
      </c>
      <c r="BH9" t="s">
        <v>64</v>
      </c>
      <c r="BI9" t="s">
        <v>65</v>
      </c>
      <c r="BJ9" t="s">
        <v>66</v>
      </c>
      <c r="BK9" t="s">
        <v>67</v>
      </c>
      <c r="BL9">
        <v>2019</v>
      </c>
      <c r="BM9">
        <v>2020</v>
      </c>
      <c r="BN9">
        <v>2021</v>
      </c>
    </row>
    <row r="10" spans="1:66" x14ac:dyDescent="0.2">
      <c r="A10" t="s">
        <v>68</v>
      </c>
      <c r="B10" t="s">
        <v>69</v>
      </c>
      <c r="C10" t="s">
        <v>70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64571299242.099998</v>
      </c>
      <c r="AL10">
        <v>101701066418.2</v>
      </c>
      <c r="AM10">
        <v>108301652541.7</v>
      </c>
      <c r="AN10">
        <v>102097010119</v>
      </c>
      <c r="AO10">
        <v>102391857383</v>
      </c>
      <c r="AP10">
        <v>106937580211.89999</v>
      </c>
      <c r="AQ10">
        <v>119242285204.60001</v>
      </c>
      <c r="AR10">
        <v>118812116899.60001</v>
      </c>
      <c r="AS10">
        <v>90270420402.199997</v>
      </c>
      <c r="AT10">
        <v>85292632574.899994</v>
      </c>
      <c r="AU10">
        <v>79421946677.800003</v>
      </c>
      <c r="AV10">
        <v>84962852957.800003</v>
      </c>
      <c r="AW10">
        <v>92130795237.899994</v>
      </c>
      <c r="AX10">
        <v>76005809710.600006</v>
      </c>
      <c r="AY10">
        <v>97195350768.399994</v>
      </c>
      <c r="AZ10">
        <v>125218443689.2</v>
      </c>
      <c r="BA10">
        <v>125254489467.10001</v>
      </c>
      <c r="BB10">
        <v>145865260317.60001</v>
      </c>
      <c r="BC10">
        <v>165630662825.29999</v>
      </c>
      <c r="BD10">
        <v>195433855960</v>
      </c>
      <c r="BE10">
        <v>209994494112.20001</v>
      </c>
      <c r="BF10">
        <v>273803162166.70001</v>
      </c>
      <c r="BG10">
        <v>228372506844.70001</v>
      </c>
      <c r="BH10">
        <v>194185224930.20001</v>
      </c>
      <c r="BI10">
        <v>189423409008.20001</v>
      </c>
      <c r="BJ10">
        <v>220078777962.79999</v>
      </c>
      <c r="BK10">
        <v>177149818233.70001</v>
      </c>
    </row>
    <row r="11" spans="1:66" x14ac:dyDescent="0.2">
      <c r="A11" t="s">
        <v>68</v>
      </c>
      <c r="B11" t="s">
        <v>69</v>
      </c>
      <c r="C11" t="s">
        <v>71</v>
      </c>
      <c r="AK11">
        <v>79671384011.600006</v>
      </c>
      <c r="AL11">
        <v>112463242743.2</v>
      </c>
      <c r="AM11">
        <v>122365566099.3</v>
      </c>
      <c r="AN11">
        <v>122074627736.60001</v>
      </c>
      <c r="AO11">
        <v>127025505816.3</v>
      </c>
      <c r="AP11">
        <v>128143868208</v>
      </c>
      <c r="AQ11">
        <v>175719267829</v>
      </c>
      <c r="AR11">
        <v>180043060834.5</v>
      </c>
      <c r="AS11">
        <v>146665107929.79999</v>
      </c>
      <c r="AT11">
        <v>141151650545.70001</v>
      </c>
      <c r="AU11">
        <v>138446858475.70001</v>
      </c>
      <c r="AV11">
        <v>185905051377.89999</v>
      </c>
      <c r="AW11">
        <v>214206935067.29999</v>
      </c>
      <c r="AX11">
        <v>249832035581</v>
      </c>
      <c r="AY11">
        <v>311276773723.70001</v>
      </c>
      <c r="AZ11">
        <v>416328308281.20001</v>
      </c>
      <c r="BA11">
        <v>419311363943.59998</v>
      </c>
      <c r="BB11">
        <v>406462229699.79999</v>
      </c>
      <c r="BC11">
        <v>417886400642.79999</v>
      </c>
      <c r="BD11">
        <v>544355500577.79999</v>
      </c>
      <c r="BE11">
        <v>591836363719.5</v>
      </c>
      <c r="BF11">
        <v>668513129019.5</v>
      </c>
      <c r="BG11">
        <v>553102745561.19995</v>
      </c>
      <c r="BH11">
        <v>485704137727.20001</v>
      </c>
      <c r="BI11">
        <v>529275173047.29999</v>
      </c>
      <c r="BJ11">
        <v>514279537324.59998</v>
      </c>
      <c r="BK11">
        <v>471884966126.20001</v>
      </c>
      <c r="BL11">
        <v>484240497644.5</v>
      </c>
      <c r="BM11">
        <v>475518171675.90002</v>
      </c>
    </row>
    <row r="12" spans="1:66" x14ac:dyDescent="0.2">
      <c r="A12" t="s">
        <v>68</v>
      </c>
      <c r="B12" t="s">
        <v>69</v>
      </c>
      <c r="C12" t="s">
        <v>72</v>
      </c>
      <c r="D12" t="s">
        <v>73</v>
      </c>
      <c r="AK12">
        <v>1358414235.8</v>
      </c>
      <c r="AL12">
        <v>2196350759.0999999</v>
      </c>
      <c r="AM12">
        <v>3469678704.9000001</v>
      </c>
      <c r="AN12">
        <v>6158457958.3000002</v>
      </c>
      <c r="AO12">
        <v>7315000750.1999998</v>
      </c>
      <c r="AP12">
        <v>7032658583</v>
      </c>
      <c r="AQ12">
        <v>10811803269.9</v>
      </c>
      <c r="AR12">
        <v>12069991740</v>
      </c>
      <c r="AS12">
        <v>11625175989.700001</v>
      </c>
      <c r="AT12">
        <v>16612454296.700001</v>
      </c>
      <c r="AU12">
        <v>13273101908.4</v>
      </c>
      <c r="AV12">
        <v>21768324625.900002</v>
      </c>
      <c r="AW12">
        <v>19923786527.099998</v>
      </c>
      <c r="AX12">
        <v>40642301940.400002</v>
      </c>
      <c r="AY12">
        <v>47898588695.300003</v>
      </c>
      <c r="AZ12">
        <v>37872479815.400002</v>
      </c>
      <c r="BA12">
        <v>81051308298.600006</v>
      </c>
      <c r="BB12">
        <v>91134743701.399994</v>
      </c>
      <c r="BC12">
        <v>55716069340.5</v>
      </c>
      <c r="BD12">
        <v>44638680671.300003</v>
      </c>
      <c r="BE12">
        <v>50063977181.699997</v>
      </c>
      <c r="BF12">
        <v>50928901217.099998</v>
      </c>
      <c r="BG12">
        <v>89832150995.5</v>
      </c>
      <c r="BH12">
        <v>104025652827.10001</v>
      </c>
      <c r="BI12">
        <v>93445875168.600006</v>
      </c>
      <c r="BJ12">
        <v>81118078885.399994</v>
      </c>
      <c r="BK12">
        <v>109997541459.60001</v>
      </c>
      <c r="BL12">
        <v>96208155333.5</v>
      </c>
      <c r="BM12">
        <v>97614225757.300003</v>
      </c>
    </row>
    <row r="13" spans="1:66" x14ac:dyDescent="0.2">
      <c r="A13" t="s">
        <v>68</v>
      </c>
      <c r="B13" t="s">
        <v>69</v>
      </c>
      <c r="C13" t="s">
        <v>74</v>
      </c>
      <c r="AK13">
        <v>16.459399999999999</v>
      </c>
      <c r="AL13">
        <v>7.3743999999999996</v>
      </c>
      <c r="AM13">
        <v>8.0626999999999995</v>
      </c>
      <c r="AN13">
        <v>8.4868000000000006</v>
      </c>
      <c r="AO13">
        <v>9.5460999999999991</v>
      </c>
      <c r="AP13">
        <v>4.7373000000000003</v>
      </c>
      <c r="AQ13">
        <v>8.5242000000000004</v>
      </c>
      <c r="AR13">
        <v>8.6785999999999994</v>
      </c>
      <c r="AS13">
        <v>10.657</v>
      </c>
      <c r="AT13">
        <v>13.4405</v>
      </c>
      <c r="AU13">
        <v>11.786799999999999</v>
      </c>
      <c r="AV13">
        <v>16.383299999999998</v>
      </c>
      <c r="AW13">
        <v>12.347099999999999</v>
      </c>
      <c r="AX13">
        <v>10.859500000000001</v>
      </c>
      <c r="AY13">
        <v>13.0433</v>
      </c>
      <c r="AZ13">
        <v>24.0825</v>
      </c>
      <c r="BA13">
        <v>17.697399999999998</v>
      </c>
      <c r="BB13">
        <v>13.063000000000001</v>
      </c>
      <c r="BC13">
        <v>14.409000000000001</v>
      </c>
      <c r="BD13">
        <v>12.838200000000001</v>
      </c>
      <c r="BE13">
        <v>13.8385</v>
      </c>
      <c r="BF13">
        <v>12.565099999999999</v>
      </c>
      <c r="BG13">
        <v>11.155200000000001</v>
      </c>
      <c r="BH13">
        <v>8.6677999999999997</v>
      </c>
      <c r="BI13">
        <v>8.5210000000000008</v>
      </c>
      <c r="BJ13">
        <v>9.9235000000000007</v>
      </c>
      <c r="BK13">
        <v>10.2355</v>
      </c>
      <c r="BL13">
        <v>11.9155</v>
      </c>
      <c r="BM13">
        <v>12.0646</v>
      </c>
    </row>
    <row r="14" spans="1:66" x14ac:dyDescent="0.2">
      <c r="A14" t="s">
        <v>68</v>
      </c>
      <c r="B14" t="s">
        <v>69</v>
      </c>
      <c r="C14" t="s">
        <v>75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1358414235.8</v>
      </c>
      <c r="AL14">
        <v>2103736878.8</v>
      </c>
      <c r="AM14">
        <v>3294589010.9000001</v>
      </c>
      <c r="AN14">
        <v>5864183679.1999998</v>
      </c>
      <c r="AO14">
        <v>6323332854.6999998</v>
      </c>
      <c r="AP14">
        <v>5955740166</v>
      </c>
      <c r="AQ14">
        <v>7161403348.1999998</v>
      </c>
      <c r="AR14">
        <v>4248499370.5</v>
      </c>
      <c r="AS14">
        <v>4713058530.1999998</v>
      </c>
      <c r="AT14">
        <v>9146893441.8999996</v>
      </c>
      <c r="AU14">
        <v>7818888030.3999996</v>
      </c>
      <c r="AV14">
        <v>10636392615.299999</v>
      </c>
      <c r="AW14">
        <v>10327831380.6</v>
      </c>
      <c r="AX14">
        <v>27671366092.099998</v>
      </c>
      <c r="AY14">
        <v>35871502713.800003</v>
      </c>
      <c r="AZ14">
        <v>16139964210.799999</v>
      </c>
      <c r="BA14">
        <v>32961002344.5</v>
      </c>
      <c r="BB14">
        <v>21674690106.900002</v>
      </c>
      <c r="BC14">
        <v>31710888763.200001</v>
      </c>
      <c r="BD14">
        <v>23931688644.5</v>
      </c>
      <c r="BE14">
        <v>16479948905.1</v>
      </c>
      <c r="BF14">
        <v>22389706161</v>
      </c>
      <c r="BG14">
        <v>50022981072.300003</v>
      </c>
      <c r="BH14">
        <v>44157646207.400002</v>
      </c>
      <c r="BI14">
        <v>30371011551.599998</v>
      </c>
      <c r="BJ14">
        <v>27105468892.400002</v>
      </c>
      <c r="BK14">
        <v>61967692680.400002</v>
      </c>
    </row>
    <row r="15" spans="1:66" x14ac:dyDescent="0.2">
      <c r="A15" t="s">
        <v>68</v>
      </c>
      <c r="B15" t="s">
        <v>69</v>
      </c>
      <c r="C15" t="s">
        <v>76</v>
      </c>
      <c r="AM15">
        <v>4.3752494626267397</v>
      </c>
      <c r="AN15">
        <v>6.3316496309748445</v>
      </c>
      <c r="AO15">
        <v>6.8173911290768077</v>
      </c>
      <c r="AP15">
        <v>6.7368205405121646</v>
      </c>
      <c r="AQ15">
        <v>11.94033838189568</v>
      </c>
      <c r="AR15">
        <v>14.26154647258662</v>
      </c>
      <c r="AS15">
        <v>10.084907117199421</v>
      </c>
      <c r="AT15">
        <v>14.312096748144828</v>
      </c>
      <c r="AU15">
        <v>10.803227960196438</v>
      </c>
      <c r="AV15">
        <v>13.73028059858539</v>
      </c>
      <c r="AW15">
        <v>9.3614626249091337</v>
      </c>
      <c r="AX15">
        <v>14.193197994933204</v>
      </c>
      <c r="AY15">
        <v>13.196283193225453</v>
      </c>
      <c r="AZ15">
        <v>8.686857041586471</v>
      </c>
      <c r="BA15">
        <v>13.848917616246247</v>
      </c>
      <c r="BB15">
        <v>24.21538354923883</v>
      </c>
      <c r="BC15">
        <v>11.610008662798558</v>
      </c>
      <c r="BD15">
        <v>7.2449490624452082</v>
      </c>
      <c r="BE15">
        <v>7.8527732928696139</v>
      </c>
      <c r="BF15">
        <v>8.0312450426886528</v>
      </c>
      <c r="BG15">
        <v>14.733266685963947</v>
      </c>
      <c r="BH15">
        <v>24.175045900832668</v>
      </c>
      <c r="BI15">
        <v>25.061558455386766</v>
      </c>
      <c r="BJ15">
        <v>17.747765091782863</v>
      </c>
      <c r="BK15">
        <v>19.590781714880716</v>
      </c>
      <c r="BL15">
        <v>17.965660958807671</v>
      </c>
      <c r="BM15">
        <v>22.957382527965709</v>
      </c>
    </row>
    <row r="16" spans="1:66" x14ac:dyDescent="0.2">
      <c r="A16" t="s">
        <v>68</v>
      </c>
      <c r="B16" t="s">
        <v>69</v>
      </c>
      <c r="C16" t="s">
        <v>77</v>
      </c>
      <c r="AM16">
        <v>12.6404388586396</v>
      </c>
      <c r="AN16">
        <v>10.789614158404696</v>
      </c>
      <c r="AO16">
        <v>11.427249434270118</v>
      </c>
      <c r="AP16">
        <v>5.815288673028113</v>
      </c>
      <c r="AQ16">
        <v>16.542320361839035</v>
      </c>
      <c r="AR16">
        <v>18.462303641647619</v>
      </c>
      <c r="AS16">
        <v>13.559285965032055</v>
      </c>
      <c r="AT16">
        <v>16.344519759233904</v>
      </c>
      <c r="AU16">
        <v>13.28194710878522</v>
      </c>
      <c r="AV16">
        <v>19.210913593746433</v>
      </c>
      <c r="AW16">
        <v>12.427206964732177</v>
      </c>
      <c r="AX16">
        <v>9.4746345179139873</v>
      </c>
      <c r="AY16">
        <v>11.185708582768342</v>
      </c>
      <c r="AZ16">
        <v>22.99736993780003</v>
      </c>
      <c r="BA16">
        <v>12.679557075534451</v>
      </c>
      <c r="BB16">
        <v>14.108230354668482</v>
      </c>
      <c r="BC16">
        <v>12.547194722332847</v>
      </c>
      <c r="BD16">
        <v>11.342614597293169</v>
      </c>
      <c r="BE16">
        <v>12.846693730596673</v>
      </c>
      <c r="BF16">
        <v>13.246399734996311</v>
      </c>
      <c r="BG16">
        <v>10.11934529508831</v>
      </c>
      <c r="BH16">
        <v>9.7838312451321947</v>
      </c>
      <c r="BI16">
        <v>12.095518226980472</v>
      </c>
      <c r="BJ16">
        <v>11.165910286642164</v>
      </c>
      <c r="BK16">
        <v>8.6023264181433792</v>
      </c>
      <c r="BL16">
        <v>10.774748083775478</v>
      </c>
      <c r="BM16">
        <v>13.459383228426914</v>
      </c>
    </row>
    <row r="17" spans="1:66" x14ac:dyDescent="0.2">
      <c r="A17" t="s">
        <v>68</v>
      </c>
      <c r="B17" t="s">
        <v>69</v>
      </c>
      <c r="C17" t="s">
        <v>78</v>
      </c>
      <c r="AM17">
        <v>4.2210494196005657</v>
      </c>
      <c r="AN17">
        <v>6.1071715456377529</v>
      </c>
      <c r="AO17">
        <v>5.9589361617895582</v>
      </c>
      <c r="AP17">
        <v>5.7052041145933918</v>
      </c>
      <c r="AQ17">
        <v>7.9089100247325881</v>
      </c>
      <c r="AR17">
        <v>5.0199016301183272</v>
      </c>
      <c r="AS17">
        <v>4.0886054161334036</v>
      </c>
      <c r="AT17">
        <v>7.8803060371067062</v>
      </c>
      <c r="AU17">
        <v>6.3639404240696322</v>
      </c>
      <c r="AV17">
        <v>6.7088605887028612</v>
      </c>
      <c r="AW17">
        <v>4.8526723238247502</v>
      </c>
      <c r="AX17">
        <v>9.6634579978121913</v>
      </c>
      <c r="AY17">
        <v>9.8827652603532581</v>
      </c>
      <c r="AZ17">
        <v>3.7020433422616841</v>
      </c>
      <c r="BA17">
        <v>5.6319165674191165</v>
      </c>
      <c r="BB17">
        <v>5.7591749637126943</v>
      </c>
      <c r="BC17">
        <v>6.6078547464613653</v>
      </c>
      <c r="BD17">
        <v>3.8841619555117437</v>
      </c>
      <c r="BE17">
        <v>2.5849584854223262</v>
      </c>
      <c r="BF17">
        <v>3.5307499733061389</v>
      </c>
      <c r="BG17">
        <v>8.20421099125236</v>
      </c>
      <c r="BH17">
        <v>10.262018020794615</v>
      </c>
      <c r="BI17">
        <v>8.1453020796942841</v>
      </c>
      <c r="BJ17">
        <v>5.9271312637328366</v>
      </c>
      <c r="BK17">
        <v>11.054258715926101</v>
      </c>
    </row>
    <row r="18" spans="1:66" x14ac:dyDescent="0.2">
      <c r="A18" t="s">
        <v>68</v>
      </c>
      <c r="B18" t="s">
        <v>69</v>
      </c>
      <c r="C18" t="s">
        <v>79</v>
      </c>
      <c r="D18" t="s">
        <v>80</v>
      </c>
      <c r="AH18">
        <v>21.902268760907504</v>
      </c>
      <c r="AI18">
        <v>18.162061471592672</v>
      </c>
      <c r="AJ18">
        <v>13.271362173757598</v>
      </c>
      <c r="AK18">
        <v>62.322461862177803</v>
      </c>
      <c r="AL18">
        <v>38.204594484286631</v>
      </c>
      <c r="AM18">
        <v>27.75837904216128</v>
      </c>
      <c r="AN18">
        <v>29.2890113495619</v>
      </c>
      <c r="AO18">
        <v>26.072988130290831</v>
      </c>
      <c r="AP18">
        <v>24.729841529228853</v>
      </c>
      <c r="AQ18">
        <v>31.221205473179996</v>
      </c>
      <c r="AR18">
        <v>43.219968512824437</v>
      </c>
      <c r="AS18">
        <v>44.060441305514615</v>
      </c>
      <c r="AT18">
        <v>36.893493596033736</v>
      </c>
      <c r="AU18">
        <v>35.212594063062646</v>
      </c>
      <c r="AV18">
        <v>35.249981774979986</v>
      </c>
      <c r="AW18">
        <v>34.417891054853342</v>
      </c>
      <c r="AX18">
        <v>35.20306596462941</v>
      </c>
      <c r="AY18">
        <v>33.730475443850892</v>
      </c>
      <c r="AZ18">
        <v>30.164060484718451</v>
      </c>
      <c r="BA18">
        <v>31.309560333568875</v>
      </c>
      <c r="BB18">
        <v>27.93810120429605</v>
      </c>
      <c r="BC18">
        <v>29.215560785038875</v>
      </c>
      <c r="BD18">
        <v>28.055361479854941</v>
      </c>
      <c r="BE18">
        <v>26.907320339366315</v>
      </c>
      <c r="BF18">
        <v>25.845336826255007</v>
      </c>
      <c r="BG18">
        <v>27.111097051752498</v>
      </c>
      <c r="BH18">
        <v>28.703389442923953</v>
      </c>
      <c r="BI18">
        <v>25.854482976916728</v>
      </c>
      <c r="BJ18">
        <v>26.090880979756804</v>
      </c>
      <c r="BK18">
        <v>30.793256802074296</v>
      </c>
      <c r="BL18">
        <v>28.433430679975878</v>
      </c>
      <c r="BM18">
        <v>25.531215027121018</v>
      </c>
      <c r="BN18">
        <v>30.844762770527691</v>
      </c>
    </row>
    <row r="20" spans="1:66" x14ac:dyDescent="0.2">
      <c r="B20" t="s">
        <v>81</v>
      </c>
      <c r="C20" t="s">
        <v>82</v>
      </c>
      <c r="E20" t="e">
        <f>(C17 + 0.5*C16)*C18/10000</f>
        <v>#VALUE!</v>
      </c>
      <c r="F20" t="e">
        <f t="shared" ref="F20:BM20" si="0">(D17 + 0.5*D16)*D18/10000</f>
        <v>#VALUE!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2.9260853629365861E-2</v>
      </c>
      <c r="AP20">
        <f t="shared" si="0"/>
        <v>3.3688158248536007E-2</v>
      </c>
      <c r="AQ20">
        <f t="shared" si="0"/>
        <v>3.0433854124629862E-2</v>
      </c>
      <c r="AR20">
        <f t="shared" si="0"/>
        <v>2.1299437731115138E-2</v>
      </c>
      <c r="AS20">
        <f t="shared" si="0"/>
        <v>5.0516129646114218E-2</v>
      </c>
      <c r="AT20">
        <f t="shared" si="0"/>
        <v>6.1593008142429718E-2</v>
      </c>
      <c r="AU20">
        <f t="shared" si="0"/>
        <v>4.7885982066244642E-2</v>
      </c>
      <c r="AV20">
        <f t="shared" si="0"/>
        <v>5.9223523784855368E-2</v>
      </c>
      <c r="AW20">
        <f t="shared" si="0"/>
        <v>4.5793675674863997E-2</v>
      </c>
      <c r="AX20">
        <f t="shared" si="0"/>
        <v>5.7507939051279593E-2</v>
      </c>
      <c r="AY20">
        <f t="shared" si="0"/>
        <v>3.8087787508043564E-2</v>
      </c>
      <c r="AZ20">
        <f t="shared" si="0"/>
        <v>5.069514413058486E-2</v>
      </c>
      <c r="BA20">
        <f t="shared" si="0"/>
        <v>5.2200000526825809E-2</v>
      </c>
      <c r="BB20">
        <f t="shared" si="0"/>
        <v>4.5851568818965363E-2</v>
      </c>
      <c r="BC20">
        <f t="shared" si="0"/>
        <v>3.7482851019092295E-2</v>
      </c>
      <c r="BD20">
        <f t="shared" si="0"/>
        <v>3.5797899672057806E-2</v>
      </c>
      <c r="BE20">
        <f t="shared" si="0"/>
        <v>3.7633884704996678E-2</v>
      </c>
      <c r="BF20">
        <f t="shared" si="0"/>
        <v>2.6808214403505178E-2</v>
      </c>
      <c r="BG20">
        <f t="shared" si="0"/>
        <v>2.4238935778666853E-2</v>
      </c>
      <c r="BH20">
        <f t="shared" si="0"/>
        <v>2.6243225375248539E-2</v>
      </c>
      <c r="BI20">
        <f t="shared" si="0"/>
        <v>3.5959843661456437E-2</v>
      </c>
      <c r="BJ20">
        <f t="shared" si="0"/>
        <v>4.3496925895760999E-2</v>
      </c>
      <c r="BK20">
        <f t="shared" si="0"/>
        <v>3.6695425900952656E-2</v>
      </c>
      <c r="BL20">
        <f t="shared" si="0"/>
        <v>3.0030829451316042E-2</v>
      </c>
      <c r="BM20">
        <f t="shared" si="0"/>
        <v>4.7284345064065904E-2</v>
      </c>
    </row>
    <row r="21" spans="1:66" x14ac:dyDescent="0.2">
      <c r="C21" t="s">
        <v>83</v>
      </c>
      <c r="E21">
        <f>(E15+E16)*E18/10000</f>
        <v>0</v>
      </c>
      <c r="F21">
        <f t="shared" ref="F21:BM21" si="1">(F15+F16)*F18/10000</f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0</v>
      </c>
      <c r="AF21">
        <f t="shared" si="1"/>
        <v>0</v>
      </c>
      <c r="AG21">
        <f t="shared" si="1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1"/>
        <v>0</v>
      </c>
      <c r="AL21">
        <f t="shared" si="1"/>
        <v>0</v>
      </c>
      <c r="AM21">
        <f t="shared" si="1"/>
        <v>4.7232792608498803E-2</v>
      </c>
      <c r="AN21">
        <f t="shared" si="1"/>
        <v>5.0146488944598056E-2</v>
      </c>
      <c r="AO21">
        <f t="shared" si="1"/>
        <v>4.7569229684956707E-2</v>
      </c>
      <c r="AP21">
        <f t="shared" si="1"/>
        <v>3.1041167170842449E-2</v>
      </c>
      <c r="AQ21">
        <f t="shared" si="1"/>
        <v>8.8926294106060844E-2</v>
      </c>
      <c r="AR21">
        <f t="shared" si="1"/>
        <v>0.14143237715555901</v>
      </c>
      <c r="AS21">
        <f t="shared" si="1"/>
        <v>0.10417735815159146</v>
      </c>
      <c r="AT21">
        <f t="shared" si="1"/>
        <v>0.11310296847910395</v>
      </c>
      <c r="AU21">
        <f t="shared" si="1"/>
        <v>8.4810149264184786E-2</v>
      </c>
      <c r="AV21">
        <f t="shared" si="1"/>
        <v>0.11611764949257733</v>
      </c>
      <c r="AW21">
        <f t="shared" si="1"/>
        <v>7.4992005616647067E-2</v>
      </c>
      <c r="AX21">
        <f t="shared" si="1"/>
        <v>8.331802691895604E-2</v>
      </c>
      <c r="AY21">
        <f t="shared" si="1"/>
        <v>8.2241617487233312E-2</v>
      </c>
      <c r="AZ21">
        <f t="shared" si="1"/>
        <v>9.5572493901776259E-2</v>
      </c>
      <c r="BA21">
        <f t="shared" si="1"/>
        <v>8.3059487891986264E-2</v>
      </c>
      <c r="BB21">
        <f t="shared" si="1"/>
        <v>0.10706890037617298</v>
      </c>
      <c r="BC21">
        <f t="shared" si="1"/>
        <v>7.0576624389485337E-2</v>
      </c>
      <c r="BD21">
        <f t="shared" si="1"/>
        <v>5.2148081750377558E-2</v>
      </c>
      <c r="BE21">
        <f t="shared" si="1"/>
        <v>5.5696719005455669E-2</v>
      </c>
      <c r="BF21">
        <f t="shared" si="1"/>
        <v>5.4992789614867366E-2</v>
      </c>
      <c r="BG21">
        <f t="shared" si="1"/>
        <v>6.7378157540785452E-2</v>
      </c>
      <c r="BH21">
        <f t="shared" si="1"/>
        <v>9.7473487576503925E-2</v>
      </c>
      <c r="BI21">
        <f t="shared" si="1"/>
        <v>9.6067700655625338E-2</v>
      </c>
      <c r="BJ21">
        <f t="shared" si="1"/>
        <v>7.5438326298581215E-2</v>
      </c>
      <c r="BK21">
        <f t="shared" si="1"/>
        <v>8.6815761878886039E-2</v>
      </c>
      <c r="BL21">
        <f t="shared" si="1"/>
        <v>8.1718842822643994E-2</v>
      </c>
      <c r="BM21">
        <f t="shared" si="1"/>
        <v>9.2976427711875739E-2</v>
      </c>
    </row>
    <row r="22" spans="1:66" x14ac:dyDescent="0.2">
      <c r="C22" t="s">
        <v>84</v>
      </c>
      <c r="E22" t="e">
        <f>(C13/100+C12/C11)</f>
        <v>#VALUE!</v>
      </c>
      <c r="F22" t="e">
        <f t="shared" ref="F22:BM22" si="2">(D13/100+D12/D11)</f>
        <v>#VALUE!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  <c r="K22" t="e">
        <f t="shared" si="2"/>
        <v>#DIV/0!</v>
      </c>
      <c r="L22" t="e">
        <f t="shared" si="2"/>
        <v>#DIV/0!</v>
      </c>
      <c r="M22" t="e">
        <f t="shared" si="2"/>
        <v>#DIV/0!</v>
      </c>
      <c r="N22" t="e">
        <f t="shared" si="2"/>
        <v>#DIV/0!</v>
      </c>
      <c r="O22" t="e">
        <f t="shared" si="2"/>
        <v>#DIV/0!</v>
      </c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  <c r="U22" t="e">
        <f t="shared" si="2"/>
        <v>#DIV/0!</v>
      </c>
      <c r="V22" t="e">
        <f t="shared" si="2"/>
        <v>#DIV/0!</v>
      </c>
      <c r="W22" t="e">
        <f t="shared" si="2"/>
        <v>#DIV/0!</v>
      </c>
      <c r="X22" t="e">
        <f t="shared" si="2"/>
        <v>#DIV/0!</v>
      </c>
      <c r="Y22" t="e">
        <f t="shared" si="2"/>
        <v>#DIV/0!</v>
      </c>
      <c r="Z22" t="e">
        <f t="shared" si="2"/>
        <v>#DIV/0!</v>
      </c>
      <c r="AA22" t="e">
        <f t="shared" si="2"/>
        <v>#DIV/0!</v>
      </c>
      <c r="AB22" t="e">
        <f t="shared" si="2"/>
        <v>#DIV/0!</v>
      </c>
      <c r="AC22" t="e">
        <f t="shared" si="2"/>
        <v>#DIV/0!</v>
      </c>
      <c r="AD22" t="e">
        <f t="shared" si="2"/>
        <v>#DIV/0!</v>
      </c>
      <c r="AE22" t="e">
        <f t="shared" si="2"/>
        <v>#DIV/0!</v>
      </c>
      <c r="AF22" t="e">
        <f t="shared" si="2"/>
        <v>#DIV/0!</v>
      </c>
      <c r="AG22" t="e">
        <f t="shared" si="2"/>
        <v>#DIV/0!</v>
      </c>
      <c r="AH22" t="e">
        <f t="shared" si="2"/>
        <v>#DIV/0!</v>
      </c>
      <c r="AI22" t="e">
        <f t="shared" si="2"/>
        <v>#DIV/0!</v>
      </c>
      <c r="AJ22" t="e">
        <f t="shared" si="2"/>
        <v>#DIV/0!</v>
      </c>
      <c r="AK22" t="e">
        <f t="shared" si="2"/>
        <v>#DIV/0!</v>
      </c>
      <c r="AL22" t="e">
        <f t="shared" si="2"/>
        <v>#DIV/0!</v>
      </c>
      <c r="AM22">
        <f t="shared" si="2"/>
        <v>0.18164421511365006</v>
      </c>
      <c r="AN22">
        <f t="shared" si="2"/>
        <v>9.3273498754674666E-2</v>
      </c>
      <c r="AO22">
        <f t="shared" si="2"/>
        <v>0.10898202515539662</v>
      </c>
      <c r="AP22">
        <f t="shared" si="2"/>
        <v>0.13531630422574037</v>
      </c>
      <c r="AQ22">
        <f t="shared" si="2"/>
        <v>0.15304786574945589</v>
      </c>
      <c r="AR22">
        <f t="shared" si="2"/>
        <v>0.10225396060581503</v>
      </c>
      <c r="AS22">
        <f t="shared" si="2"/>
        <v>0.14677084315692362</v>
      </c>
      <c r="AT22">
        <f t="shared" si="2"/>
        <v>0.15382547202438995</v>
      </c>
      <c r="AU22">
        <f t="shared" si="2"/>
        <v>0.18583340595790715</v>
      </c>
      <c r="AV22">
        <f t="shared" si="2"/>
        <v>0.25209724258076571</v>
      </c>
      <c r="AW22">
        <f t="shared" si="2"/>
        <v>0.21373945605567984</v>
      </c>
      <c r="AX22">
        <f t="shared" si="2"/>
        <v>0.28092677698215557</v>
      </c>
      <c r="AY22">
        <f t="shared" si="2"/>
        <v>0.21648286500259806</v>
      </c>
      <c r="AZ22">
        <f t="shared" si="2"/>
        <v>0.27127350456361127</v>
      </c>
      <c r="BA22">
        <f t="shared" si="2"/>
        <v>0.28431081144833004</v>
      </c>
      <c r="BB22">
        <f t="shared" si="2"/>
        <v>0.3317928228986049</v>
      </c>
      <c r="BC22">
        <f t="shared" si="2"/>
        <v>0.37027023584802704</v>
      </c>
      <c r="BD22">
        <f t="shared" si="2"/>
        <v>0.35484454453150349</v>
      </c>
      <c r="BE22">
        <f t="shared" si="2"/>
        <v>0.27741826637764855</v>
      </c>
      <c r="BF22">
        <f t="shared" si="2"/>
        <v>0.21038480997237793</v>
      </c>
      <c r="BG22">
        <f t="shared" si="2"/>
        <v>0.22297591101983683</v>
      </c>
      <c r="BH22">
        <f t="shared" si="2"/>
        <v>0.20183335006363567</v>
      </c>
      <c r="BI22">
        <f t="shared" si="2"/>
        <v>0.27396694318447606</v>
      </c>
      <c r="BJ22">
        <f t="shared" si="2"/>
        <v>0.30085293644150696</v>
      </c>
      <c r="BK22">
        <f t="shared" si="2"/>
        <v>0.26176442750240048</v>
      </c>
      <c r="BL22">
        <f t="shared" si="2"/>
        <v>0.25696649230746149</v>
      </c>
      <c r="BM22">
        <f t="shared" si="2"/>
        <v>0.33545744944354183</v>
      </c>
    </row>
    <row r="33" spans="1:5" x14ac:dyDescent="0.2">
      <c r="A33" s="1" t="s">
        <v>85</v>
      </c>
    </row>
    <row r="35" spans="1:5" x14ac:dyDescent="0.2">
      <c r="B35" t="s">
        <v>86</v>
      </c>
      <c r="C35" t="s">
        <v>87</v>
      </c>
      <c r="E35">
        <f>AVERAGE(AT21:BM21)</f>
        <v>8.3578310933686298E-2</v>
      </c>
    </row>
    <row r="36" spans="1:5" x14ac:dyDescent="0.2">
      <c r="B36" t="s">
        <v>88</v>
      </c>
      <c r="C36" t="s">
        <v>89</v>
      </c>
      <c r="E36">
        <f>AVERAGE(AT22:BM22)/4</f>
        <v>6.5712721552580733E-2</v>
      </c>
    </row>
    <row r="37" spans="1:5" x14ac:dyDescent="0.2">
      <c r="C37" s="1" t="s">
        <v>90</v>
      </c>
      <c r="D37" s="1"/>
      <c r="E37" s="1">
        <f>E36-0.01</f>
        <v>5.5712721552580731E-2</v>
      </c>
    </row>
    <row r="40" spans="1:5" x14ac:dyDescent="0.2">
      <c r="A40" t="s">
        <v>91</v>
      </c>
    </row>
    <row r="42" spans="1:5" x14ac:dyDescent="0.2">
      <c r="B42" t="s">
        <v>92</v>
      </c>
    </row>
    <row r="45" spans="1:5" x14ac:dyDescent="0.2">
      <c r="C45" t="s">
        <v>93</v>
      </c>
      <c r="E45">
        <f>AVERAGE(AT20:BM20)</f>
        <v>4.2025550531560624E-2</v>
      </c>
    </row>
    <row r="46" spans="1:5" x14ac:dyDescent="0.2">
      <c r="C46" s="1" t="s">
        <v>94</v>
      </c>
      <c r="D46" s="1"/>
      <c r="E46" s="1">
        <f>E45/E36</f>
        <v>0.63953446971350036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456E-F0AC-F64C-98EC-FFFF746EEAAF}">
  <dimension ref="A1:J85"/>
  <sheetViews>
    <sheetView workbookViewId="0">
      <selection activeCell="J18" sqref="J18"/>
    </sheetView>
  </sheetViews>
  <sheetFormatPr baseColWidth="10" defaultRowHeight="16" x14ac:dyDescent="0.2"/>
  <cols>
    <col min="2" max="2" width="22.6640625" customWidth="1"/>
    <col min="3" max="3" width="24.6640625" customWidth="1"/>
    <col min="4" max="4" width="21.33203125" customWidth="1"/>
    <col min="5" max="5" width="23.83203125" customWidth="1"/>
    <col min="6" max="6" width="24.1640625" customWidth="1"/>
    <col min="9" max="9" width="23.33203125" customWidth="1"/>
  </cols>
  <sheetData>
    <row r="1" spans="1:10" x14ac:dyDescent="0.2">
      <c r="A1" t="s">
        <v>95</v>
      </c>
    </row>
    <row r="2" spans="1:10" x14ac:dyDescent="0.2">
      <c r="A2" t="s">
        <v>96</v>
      </c>
    </row>
    <row r="3" spans="1:10" x14ac:dyDescent="0.2">
      <c r="A3" t="s">
        <v>97</v>
      </c>
    </row>
    <row r="4" spans="1:10" x14ac:dyDescent="0.2">
      <c r="A4" t="s">
        <v>98</v>
      </c>
    </row>
    <row r="5" spans="1:10" x14ac:dyDescent="0.2">
      <c r="A5" t="s">
        <v>99</v>
      </c>
    </row>
    <row r="6" spans="1:10" x14ac:dyDescent="0.2">
      <c r="A6" t="s">
        <v>100</v>
      </c>
    </row>
    <row r="8" spans="1:10" x14ac:dyDescent="0.2">
      <c r="A8" t="s">
        <v>101</v>
      </c>
      <c r="B8" t="s">
        <v>102</v>
      </c>
    </row>
    <row r="9" spans="1:10" x14ac:dyDescent="0.2">
      <c r="A9" t="s">
        <v>103</v>
      </c>
      <c r="B9" t="s">
        <v>104</v>
      </c>
    </row>
    <row r="11" spans="1:10" x14ac:dyDescent="0.2">
      <c r="A11" t="s">
        <v>105</v>
      </c>
    </row>
    <row r="12" spans="1:10" x14ac:dyDescent="0.2">
      <c r="A12" t="s">
        <v>106</v>
      </c>
      <c r="B12" t="s">
        <v>101</v>
      </c>
      <c r="C12" t="s">
        <v>103</v>
      </c>
      <c r="D12" t="s">
        <v>107</v>
      </c>
      <c r="E12" t="s">
        <v>108</v>
      </c>
      <c r="F12" t="s">
        <v>109</v>
      </c>
      <c r="I12" t="s">
        <v>114</v>
      </c>
      <c r="J12" t="s">
        <v>112</v>
      </c>
    </row>
    <row r="13" spans="1:10" x14ac:dyDescent="0.2">
      <c r="A13" s="2">
        <v>37622</v>
      </c>
      <c r="B13">
        <v>3318373033962.7202</v>
      </c>
      <c r="C13">
        <v>31.656933333333335</v>
      </c>
      <c r="D13">
        <f>B13/C13</f>
        <v>104822946651.8989</v>
      </c>
      <c r="E13">
        <f>LOG(D13)</f>
        <v>11.020456363882818</v>
      </c>
      <c r="F13">
        <v>-4.5654826856987601E-2</v>
      </c>
    </row>
    <row r="14" spans="1:10" x14ac:dyDescent="0.2">
      <c r="A14" s="2">
        <v>37712</v>
      </c>
      <c r="B14">
        <v>3440112751611.8198</v>
      </c>
      <c r="C14">
        <v>30.870966666666668</v>
      </c>
      <c r="D14">
        <f>B14/C14</f>
        <v>111435213181.26804</v>
      </c>
      <c r="E14">
        <f>LOG(D14)</f>
        <v>11.047022448232751</v>
      </c>
      <c r="F14">
        <v>-4.1714055121779899E-2</v>
      </c>
      <c r="I14" s="1" t="s">
        <v>110</v>
      </c>
      <c r="J14" s="4">
        <v>0.92120000000000002</v>
      </c>
    </row>
    <row r="15" spans="1:10" x14ac:dyDescent="0.2">
      <c r="A15" s="2">
        <v>37803</v>
      </c>
      <c r="B15">
        <v>3659133286773.8101</v>
      </c>
      <c r="C15">
        <v>30.434266666666666</v>
      </c>
      <c r="D15">
        <f>B15/C15</f>
        <v>120230703333.53885</v>
      </c>
      <c r="E15">
        <f>LOG(D15)</f>
        <v>11.08001538768001</v>
      </c>
      <c r="F15">
        <v>-3.4718799606814697E-2</v>
      </c>
      <c r="I15" s="1" t="s">
        <v>111</v>
      </c>
      <c r="J15" s="4">
        <v>2.2599999999999999E-2</v>
      </c>
    </row>
    <row r="16" spans="1:10" x14ac:dyDescent="0.2">
      <c r="A16" s="2">
        <v>37895</v>
      </c>
      <c r="B16">
        <v>3769251066417.8198</v>
      </c>
      <c r="C16">
        <v>29.805933333333332</v>
      </c>
      <c r="D16">
        <f>B16/C16</f>
        <v>126459756326.51955</v>
      </c>
      <c r="E16">
        <f>LOG(D16)</f>
        <v>11.101952340642233</v>
      </c>
      <c r="F16">
        <v>-2.7435857297156099E-2</v>
      </c>
    </row>
    <row r="17" spans="1:7" x14ac:dyDescent="0.2">
      <c r="A17" s="2">
        <v>37987</v>
      </c>
      <c r="B17">
        <v>4115344967775.6797</v>
      </c>
      <c r="C17">
        <v>28.657399999999999</v>
      </c>
      <c r="D17">
        <f>B17/C17</f>
        <v>143604966527.86646</v>
      </c>
      <c r="E17">
        <f>LOG(D17)</f>
        <v>11.157169460089762</v>
      </c>
      <c r="F17">
        <v>-1.9372461793352599E-2</v>
      </c>
    </row>
    <row r="18" spans="1:7" x14ac:dyDescent="0.2">
      <c r="A18" s="2">
        <v>38078</v>
      </c>
      <c r="B18">
        <v>4408204479678</v>
      </c>
      <c r="C18">
        <v>28.898033333333334</v>
      </c>
      <c r="D18">
        <f>B18/C18</f>
        <v>152543407671.73312</v>
      </c>
      <c r="E18">
        <f>LOG(D18)</f>
        <v>11.183393443878442</v>
      </c>
      <c r="F18">
        <v>-8.8130346183227792E-3</v>
      </c>
      <c r="G18" s="3"/>
    </row>
    <row r="19" spans="1:7" x14ac:dyDescent="0.2">
      <c r="A19" s="2">
        <v>38169</v>
      </c>
      <c r="B19">
        <v>4684841829553.2002</v>
      </c>
      <c r="C19">
        <v>29.172166666666666</v>
      </c>
      <c r="D19">
        <f>B19/C19</f>
        <v>160592865215.81189</v>
      </c>
      <c r="E19">
        <f>LOG(D19)</f>
        <v>11.205726246632368</v>
      </c>
      <c r="F19">
        <v>3.35608854511009E-3</v>
      </c>
    </row>
    <row r="20" spans="1:7" x14ac:dyDescent="0.2">
      <c r="A20" s="2">
        <v>38261</v>
      </c>
      <c r="B20">
        <v>5080393566147.6396</v>
      </c>
      <c r="C20">
        <v>28.527366666666666</v>
      </c>
      <c r="D20">
        <f>B20/C20</f>
        <v>178088416835.33029</v>
      </c>
      <c r="E20">
        <f>LOG(D20)</f>
        <v>11.250635673151669</v>
      </c>
      <c r="F20">
        <v>1.25355483800717E-2</v>
      </c>
      <c r="G20" s="3"/>
    </row>
    <row r="21" spans="1:7" x14ac:dyDescent="0.2">
      <c r="A21" s="2">
        <v>38353</v>
      </c>
      <c r="B21">
        <v>5240214589053.9697</v>
      </c>
      <c r="C21">
        <v>27.841533333333334</v>
      </c>
      <c r="D21">
        <f>B21/C21</f>
        <v>188215732456.80804</v>
      </c>
      <c r="E21">
        <f>LOG(D21)</f>
        <v>11.274655922139136</v>
      </c>
      <c r="F21">
        <v>1.39846042837884E-2</v>
      </c>
      <c r="G21" s="3"/>
    </row>
    <row r="22" spans="1:7" x14ac:dyDescent="0.2">
      <c r="A22" s="2">
        <v>38443</v>
      </c>
      <c r="B22">
        <v>5633211840437.6602</v>
      </c>
      <c r="C22">
        <v>28.081666666666667</v>
      </c>
      <c r="D22">
        <f>B22/C22</f>
        <v>200601050760.43658</v>
      </c>
      <c r="E22">
        <f>LOG(D22)</f>
        <v>11.30233320355112</v>
      </c>
      <c r="F22">
        <v>8.02266053854306E-3</v>
      </c>
    </row>
    <row r="23" spans="1:7" x14ac:dyDescent="0.2">
      <c r="A23" s="2">
        <v>38534</v>
      </c>
      <c r="B23">
        <v>5970985786209.0605</v>
      </c>
      <c r="C23">
        <v>28.509633333333333</v>
      </c>
      <c r="D23">
        <f>B23/C23</f>
        <v>209437480882.21854</v>
      </c>
      <c r="E23">
        <f>LOG(D23)</f>
        <v>11.321054405536268</v>
      </c>
      <c r="F23">
        <v>1.34879896892018E-3</v>
      </c>
    </row>
    <row r="24" spans="1:7" x14ac:dyDescent="0.2">
      <c r="A24" s="2">
        <v>38626</v>
      </c>
      <c r="B24">
        <v>6366483466482.7607</v>
      </c>
      <c r="C24">
        <v>28.704933333333333</v>
      </c>
      <c r="D24">
        <f>B24/C24</f>
        <v>221790567933.1344</v>
      </c>
      <c r="E24">
        <f>LOG(D24)</f>
        <v>11.345943073004788</v>
      </c>
      <c r="F24">
        <v>2.0455972752760399E-3</v>
      </c>
    </row>
    <row r="25" spans="1:7" x14ac:dyDescent="0.2">
      <c r="A25" s="2">
        <v>38718</v>
      </c>
      <c r="B25">
        <v>6805667606189.7393</v>
      </c>
      <c r="C25">
        <v>28.162233333333333</v>
      </c>
      <c r="D25">
        <f>B25/C25</f>
        <v>241659371458.1019</v>
      </c>
      <c r="E25">
        <f>LOG(D25)</f>
        <v>11.383203641575557</v>
      </c>
      <c r="F25">
        <v>1.20589797188452E-2</v>
      </c>
      <c r="G25" s="3"/>
    </row>
    <row r="26" spans="1:7" x14ac:dyDescent="0.2">
      <c r="A26" s="2">
        <v>38808</v>
      </c>
      <c r="B26">
        <v>7037182967131.3701</v>
      </c>
      <c r="C26">
        <v>27.204699999999999</v>
      </c>
      <c r="D26">
        <f>B26/C26</f>
        <v>258675264462.80865</v>
      </c>
      <c r="E26">
        <f>LOG(D26)</f>
        <v>11.41275490177061</v>
      </c>
      <c r="F26">
        <v>2.4359495525078202E-2</v>
      </c>
      <c r="G26" s="3"/>
    </row>
    <row r="27" spans="1:7" x14ac:dyDescent="0.2">
      <c r="A27" s="2">
        <v>38899</v>
      </c>
      <c r="B27">
        <v>7435885620822.46</v>
      </c>
      <c r="C27">
        <v>26.808166666666668</v>
      </c>
      <c r="D27">
        <f>B27/C27</f>
        <v>277373895547.59283</v>
      </c>
      <c r="E27">
        <f>LOG(D27)</f>
        <v>11.443065585961865</v>
      </c>
      <c r="F27">
        <v>2.86426462471343E-2</v>
      </c>
    </row>
    <row r="28" spans="1:7" x14ac:dyDescent="0.2">
      <c r="A28" s="2">
        <v>38991</v>
      </c>
      <c r="B28">
        <v>7632838595070.7197</v>
      </c>
      <c r="C28">
        <v>26.588733333333334</v>
      </c>
      <c r="D28">
        <f>B28/C28</f>
        <v>287070410590.10156</v>
      </c>
      <c r="E28">
        <f>LOG(D28)</f>
        <v>11.457988430463438</v>
      </c>
      <c r="F28">
        <v>2.1583999734017E-2</v>
      </c>
    </row>
    <row r="29" spans="1:7" x14ac:dyDescent="0.2">
      <c r="A29" s="2">
        <v>39083</v>
      </c>
      <c r="B29">
        <v>8001064376105.7598</v>
      </c>
      <c r="C29">
        <v>26.306933333333333</v>
      </c>
      <c r="D29">
        <f>B29/C29</f>
        <v>304142800482.47455</v>
      </c>
      <c r="E29">
        <f>LOG(D29)</f>
        <v>11.483077540517041</v>
      </c>
      <c r="F29">
        <v>1.2368180162905E-2</v>
      </c>
    </row>
    <row r="30" spans="1:7" x14ac:dyDescent="0.2">
      <c r="A30" s="2">
        <v>39173</v>
      </c>
      <c r="B30">
        <v>8593735259411.5088</v>
      </c>
      <c r="C30">
        <v>25.861966666666667</v>
      </c>
      <c r="D30">
        <f>B30/C30</f>
        <v>332292411098.33777</v>
      </c>
      <c r="E30">
        <f>LOG(D30)</f>
        <v>11.521520422964686</v>
      </c>
      <c r="F30">
        <v>1.7008805233255701E-2</v>
      </c>
    </row>
    <row r="31" spans="1:7" x14ac:dyDescent="0.2">
      <c r="A31" s="2">
        <v>39264</v>
      </c>
      <c r="B31">
        <v>9146087552717.1387</v>
      </c>
      <c r="C31">
        <v>25.509983332871865</v>
      </c>
      <c r="D31">
        <f>B31/C31</f>
        <v>358529734550.30048</v>
      </c>
      <c r="E31">
        <f>LOG(D31)</f>
        <v>11.554525179573169</v>
      </c>
      <c r="F31">
        <v>4.4413278575702299E-2</v>
      </c>
    </row>
    <row r="32" spans="1:7" x14ac:dyDescent="0.2">
      <c r="A32" s="2">
        <v>39356</v>
      </c>
      <c r="B32">
        <v>9970030664030.9297</v>
      </c>
      <c r="C32">
        <v>24.644498137289865</v>
      </c>
      <c r="D32">
        <f>B32/C32</f>
        <v>404554014794.2865</v>
      </c>
      <c r="E32">
        <f>LOG(D32)</f>
        <v>11.606976515468659</v>
      </c>
      <c r="F32">
        <v>8.5328126241180594E-2</v>
      </c>
    </row>
    <row r="33" spans="1:6" x14ac:dyDescent="0.2">
      <c r="A33" s="2">
        <v>39448</v>
      </c>
      <c r="B33">
        <v>10440280949259.801</v>
      </c>
      <c r="C33">
        <v>24.265499999999999</v>
      </c>
      <c r="D33">
        <f>B33/C33</f>
        <v>430252042993.5423</v>
      </c>
      <c r="E33">
        <f>LOG(D33)</f>
        <v>11.63372294119301</v>
      </c>
      <c r="F33">
        <v>0.114561271457763</v>
      </c>
    </row>
    <row r="34" spans="1:6" x14ac:dyDescent="0.2">
      <c r="A34" s="2">
        <v>39539</v>
      </c>
      <c r="B34">
        <v>11267813857792.199</v>
      </c>
      <c r="C34">
        <v>23.626566666666665</v>
      </c>
      <c r="D34">
        <f>B34/C34</f>
        <v>476912875948.6369</v>
      </c>
      <c r="E34">
        <f>LOG(D34)</f>
        <v>11.678439047906616</v>
      </c>
      <c r="F34">
        <v>0.10684100120310799</v>
      </c>
    </row>
    <row r="35" spans="1:6" x14ac:dyDescent="0.2">
      <c r="A35" s="2">
        <v>39630</v>
      </c>
      <c r="B35">
        <v>11855565032409</v>
      </c>
      <c r="C35">
        <v>24.255199999999999</v>
      </c>
      <c r="D35">
        <f>B35/C35</f>
        <v>488784468172.14453</v>
      </c>
      <c r="E35">
        <f>LOG(D35)</f>
        <v>11.689117397123404</v>
      </c>
      <c r="F35">
        <v>5.5228282448374098E-2</v>
      </c>
    </row>
    <row r="36" spans="1:6" x14ac:dyDescent="0.2">
      <c r="A36" s="2">
        <v>39722</v>
      </c>
      <c r="B36">
        <v>10771510797648.4</v>
      </c>
      <c r="C36">
        <v>27.264233333333333</v>
      </c>
      <c r="D36">
        <f>B36/C36</f>
        <v>395078440899.31256</v>
      </c>
      <c r="E36">
        <f>LOG(D36)</f>
        <v>11.596683331240737</v>
      </c>
      <c r="F36">
        <v>-2.21043146505704E-2</v>
      </c>
    </row>
    <row r="37" spans="1:6" x14ac:dyDescent="0.2">
      <c r="A37" s="2">
        <v>39814</v>
      </c>
      <c r="B37">
        <v>9758922771052.3984</v>
      </c>
      <c r="C37">
        <v>33.965899999999998</v>
      </c>
      <c r="D37">
        <f>B37/C37</f>
        <v>287315300670.74329</v>
      </c>
      <c r="E37">
        <f>LOG(D37)</f>
        <v>11.458358754498505</v>
      </c>
      <c r="F37">
        <v>-9.2527813684457796E-2</v>
      </c>
    </row>
    <row r="38" spans="1:6" x14ac:dyDescent="0.2">
      <c r="A38" s="2">
        <v>39904</v>
      </c>
      <c r="B38">
        <v>10182185198195.801</v>
      </c>
      <c r="C38">
        <v>32.21306666666667</v>
      </c>
      <c r="D38">
        <f>B38/C38</f>
        <v>316088663757.43384</v>
      </c>
      <c r="E38">
        <f>LOG(D38)</f>
        <v>11.499808920528364</v>
      </c>
      <c r="F38">
        <v>-0.12946395342227901</v>
      </c>
    </row>
    <row r="39" spans="1:6" x14ac:dyDescent="0.2">
      <c r="A39" s="2">
        <v>39995</v>
      </c>
      <c r="B39">
        <v>10759512379357.701</v>
      </c>
      <c r="C39">
        <v>31.318033333333332</v>
      </c>
      <c r="D39">
        <f>B39/C39</f>
        <v>343556450842.19958</v>
      </c>
      <c r="E39">
        <f>LOG(D39)</f>
        <v>11.53599810755272</v>
      </c>
      <c r="F39">
        <v>-0.12765996873558699</v>
      </c>
    </row>
    <row r="40" spans="1:6" x14ac:dyDescent="0.2">
      <c r="A40" s="2">
        <v>40087</v>
      </c>
      <c r="B40">
        <v>10981937596795.701</v>
      </c>
      <c r="C40">
        <v>29.464433333333332</v>
      </c>
      <c r="D40">
        <f>B40/C40</f>
        <v>372718438958.46295</v>
      </c>
      <c r="E40">
        <f>LOG(D40)</f>
        <v>11.571380878505991</v>
      </c>
      <c r="F40">
        <v>-0.10261921033512</v>
      </c>
    </row>
    <row r="41" spans="1:6" x14ac:dyDescent="0.2">
      <c r="A41" s="2">
        <v>40179</v>
      </c>
      <c r="B41">
        <v>11667430530751.301</v>
      </c>
      <c r="C41">
        <v>29.898833333333332</v>
      </c>
      <c r="D41">
        <f>B41/C41</f>
        <v>390230294295.25012</v>
      </c>
      <c r="E41">
        <f>LOG(D41)</f>
        <v>11.591320981446403</v>
      </c>
      <c r="F41">
        <v>-7.6176821994787605E-2</v>
      </c>
    </row>
    <row r="42" spans="1:6" x14ac:dyDescent="0.2">
      <c r="A42" s="2">
        <v>40269</v>
      </c>
      <c r="B42">
        <v>12097153057994</v>
      </c>
      <c r="C42">
        <v>30.238860846161465</v>
      </c>
      <c r="D42">
        <f>B42/C42</f>
        <v>400053200401.21875</v>
      </c>
      <c r="E42">
        <f>LOG(D42)</f>
        <v>11.602117749088839</v>
      </c>
      <c r="F42">
        <v>-6.0495504074928402E-2</v>
      </c>
    </row>
    <row r="43" spans="1:6" x14ac:dyDescent="0.2">
      <c r="A43" s="2">
        <v>40360</v>
      </c>
      <c r="B43">
        <v>12563434573922.799</v>
      </c>
      <c r="C43">
        <v>30.620925976539432</v>
      </c>
      <c r="D43">
        <f>B43/C43</f>
        <v>410289178829.81122</v>
      </c>
      <c r="E43">
        <f>LOG(D43)</f>
        <v>11.613090062820008</v>
      </c>
      <c r="F43">
        <v>-5.2589227195568099E-2</v>
      </c>
    </row>
    <row r="44" spans="1:6" x14ac:dyDescent="0.2">
      <c r="A44" s="2">
        <v>40452</v>
      </c>
      <c r="B44">
        <v>13411657231235.801</v>
      </c>
      <c r="C44">
        <v>30.713041197189533</v>
      </c>
      <c r="D44">
        <f>B44/C44</f>
        <v>436676301286.08252</v>
      </c>
      <c r="E44">
        <f>LOG(D44)</f>
        <v>11.64015962310989</v>
      </c>
      <c r="F44">
        <v>-4.1747682359317202E-2</v>
      </c>
    </row>
    <row r="45" spans="1:6" x14ac:dyDescent="0.2">
      <c r="A45" s="2">
        <v>40544</v>
      </c>
      <c r="B45">
        <v>14138345208715.9</v>
      </c>
      <c r="C45">
        <v>29.269766666666666</v>
      </c>
      <c r="D45">
        <f>B45/C45</f>
        <v>483035801744.77765</v>
      </c>
      <c r="E45">
        <f>LOG(D45)</f>
        <v>11.683979321070295</v>
      </c>
      <c r="F45">
        <v>-2.1655884077156799E-2</v>
      </c>
    </row>
    <row r="46" spans="1:6" x14ac:dyDescent="0.2">
      <c r="A46" s="2">
        <v>40634</v>
      </c>
      <c r="B46">
        <v>14815447110913.1</v>
      </c>
      <c r="C46">
        <v>27.985862926031366</v>
      </c>
      <c r="D46">
        <f>B46/C46</f>
        <v>529390397933.1059</v>
      </c>
      <c r="E46">
        <f>LOG(D46)</f>
        <v>11.723776059816698</v>
      </c>
      <c r="F46">
        <v>3.64604558440164E-3</v>
      </c>
    </row>
    <row r="47" spans="1:6" x14ac:dyDescent="0.2">
      <c r="A47" s="2">
        <v>40725</v>
      </c>
      <c r="B47">
        <v>15287753707220.1</v>
      </c>
      <c r="C47">
        <v>29.052559672023868</v>
      </c>
      <c r="D47">
        <f>B47/C47</f>
        <v>526210216235.83228</v>
      </c>
      <c r="E47">
        <f>LOG(D47)</f>
        <v>11.721159275547057</v>
      </c>
      <c r="F47">
        <v>2.41320110199045E-2</v>
      </c>
    </row>
    <row r="48" spans="1:6" x14ac:dyDescent="0.2">
      <c r="A48" s="2">
        <v>40817</v>
      </c>
      <c r="B48">
        <v>15872454773150.898</v>
      </c>
      <c r="C48">
        <v>31.221176218998966</v>
      </c>
      <c r="D48">
        <f>B48/C48</f>
        <v>508387469511.54462</v>
      </c>
      <c r="E48">
        <f>LOG(D48)</f>
        <v>11.706194837733552</v>
      </c>
      <c r="F48">
        <v>3.3250888881645298E-2</v>
      </c>
    </row>
    <row r="49" spans="1:6" x14ac:dyDescent="0.2">
      <c r="A49" s="2">
        <v>40909</v>
      </c>
      <c r="B49">
        <v>16514206646606.6</v>
      </c>
      <c r="C49">
        <v>30.2624228649331</v>
      </c>
      <c r="D49">
        <f>B49/C49</f>
        <v>545700082254.24042</v>
      </c>
      <c r="E49">
        <f>LOG(D49)</f>
        <v>11.736954019245049</v>
      </c>
      <c r="F49">
        <v>3.3451548307060701E-2</v>
      </c>
    </row>
    <row r="50" spans="1:6" x14ac:dyDescent="0.2">
      <c r="A50" s="2">
        <v>41000</v>
      </c>
      <c r="B50">
        <v>16888577569205.5</v>
      </c>
      <c r="C50">
        <v>29.995985021389</v>
      </c>
      <c r="D50">
        <f>B50/C50</f>
        <v>563027937144.35095</v>
      </c>
      <c r="E50">
        <f>LOG(D50)</f>
        <v>11.750529944845328</v>
      </c>
      <c r="F50">
        <v>3.3270577806545402E-2</v>
      </c>
    </row>
    <row r="51" spans="1:6" x14ac:dyDescent="0.2">
      <c r="A51" s="2">
        <v>41091</v>
      </c>
      <c r="B51">
        <v>17184117385008.201</v>
      </c>
      <c r="C51">
        <v>32.02009500207793</v>
      </c>
      <c r="D51">
        <f>B51/C51</f>
        <v>536666658356.04315</v>
      </c>
      <c r="E51">
        <f>LOG(D51)</f>
        <v>11.729704614586861</v>
      </c>
      <c r="F51">
        <v>3.9492841093588603E-2</v>
      </c>
    </row>
    <row r="52" spans="1:6" x14ac:dyDescent="0.2">
      <c r="A52" s="2">
        <v>41183</v>
      </c>
      <c r="B52">
        <v>17516547999179.699</v>
      </c>
      <c r="C52">
        <v>31.080822519566802</v>
      </c>
      <c r="D52">
        <f>B52/C52</f>
        <v>563580580538.11902</v>
      </c>
      <c r="E52">
        <f>LOG(D52)</f>
        <v>11.750956020082391</v>
      </c>
      <c r="F52">
        <v>5.1909912654493302E-2</v>
      </c>
    </row>
    <row r="53" spans="1:6" x14ac:dyDescent="0.2">
      <c r="A53" s="2">
        <v>41275</v>
      </c>
      <c r="B53">
        <v>17880841095913.203</v>
      </c>
      <c r="C53">
        <v>30.405673252042234</v>
      </c>
      <c r="D53">
        <f>B53/C53</f>
        <v>588075815578.66724</v>
      </c>
      <c r="E53">
        <f>LOG(D53)</f>
        <v>11.769433319553883</v>
      </c>
      <c r="F53">
        <v>6.4977596791064102E-2</v>
      </c>
    </row>
    <row r="54" spans="1:6" x14ac:dyDescent="0.2">
      <c r="A54" s="2">
        <v>41365</v>
      </c>
      <c r="B54">
        <v>18032058469691.699</v>
      </c>
      <c r="C54">
        <v>31.615795261066999</v>
      </c>
      <c r="D54">
        <f>B54/C54</f>
        <v>570349672396.09888</v>
      </c>
      <c r="E54">
        <f>LOG(D54)</f>
        <v>11.756141196428375</v>
      </c>
      <c r="F54">
        <v>7.3809670538922095E-2</v>
      </c>
    </row>
    <row r="55" spans="1:6" x14ac:dyDescent="0.2">
      <c r="A55" s="2">
        <v>41456</v>
      </c>
      <c r="B55">
        <v>18413404950855.102</v>
      </c>
      <c r="C55">
        <v>32.793423403608067</v>
      </c>
      <c r="D55">
        <f>B55/C55</f>
        <v>561496880768.75757</v>
      </c>
      <c r="E55">
        <f>LOG(D55)</f>
        <v>11.749347348008556</v>
      </c>
      <c r="F55">
        <v>7.8113141267301706E-2</v>
      </c>
    </row>
    <row r="56" spans="1:6" x14ac:dyDescent="0.2">
      <c r="A56" s="2">
        <v>41548</v>
      </c>
      <c r="B56">
        <v>18659396583540.098</v>
      </c>
      <c r="C56">
        <v>32.533682644407968</v>
      </c>
      <c r="D56">
        <f>B56/C56</f>
        <v>573540868013.21143</v>
      </c>
      <c r="E56">
        <f>LOG(D56)</f>
        <v>11.758564369264766</v>
      </c>
      <c r="F56">
        <v>8.0275649724138101E-2</v>
      </c>
    </row>
    <row r="57" spans="1:6" x14ac:dyDescent="0.2">
      <c r="A57" s="2">
        <v>41640</v>
      </c>
      <c r="B57">
        <v>19038667291101.5</v>
      </c>
      <c r="C57">
        <v>34.963900000000002</v>
      </c>
      <c r="D57">
        <f>B57/C57</f>
        <v>544523559760.25269</v>
      </c>
      <c r="E57">
        <f>LOG(D57)</f>
        <v>11.736016675005512</v>
      </c>
      <c r="F57">
        <v>8.0015395095723904E-2</v>
      </c>
    </row>
    <row r="58" spans="1:6" x14ac:dyDescent="0.2">
      <c r="A58" s="2">
        <v>41730</v>
      </c>
      <c r="B58">
        <v>19694225733997.902</v>
      </c>
      <c r="C58">
        <v>34.998399999999997</v>
      </c>
      <c r="D58">
        <f>B58/C58</f>
        <v>562717888074.82349</v>
      </c>
      <c r="E58">
        <f>LOG(D58)</f>
        <v>11.75029072103405</v>
      </c>
      <c r="F58">
        <v>7.1659989971017496E-2</v>
      </c>
    </row>
    <row r="59" spans="1:6" x14ac:dyDescent="0.2">
      <c r="A59" s="2">
        <v>41821</v>
      </c>
      <c r="B59">
        <v>19889121972294.602</v>
      </c>
      <c r="C59">
        <v>36.204896121112064</v>
      </c>
      <c r="D59">
        <f>B59/C59</f>
        <v>549348958377.39227</v>
      </c>
      <c r="E59">
        <f>LOG(D59)</f>
        <v>11.7398483053852</v>
      </c>
      <c r="F59">
        <v>4.7696070083989198E-2</v>
      </c>
    </row>
    <row r="60" spans="1:6" x14ac:dyDescent="0.2">
      <c r="A60" s="2">
        <v>41913</v>
      </c>
      <c r="B60">
        <v>20408025102606.102</v>
      </c>
      <c r="C60">
        <v>47.3456324565553</v>
      </c>
      <c r="D60">
        <f>B60/C60</f>
        <v>431043457310.08356</v>
      </c>
      <c r="E60">
        <f>LOG(D60)</f>
        <v>11.634521057442738</v>
      </c>
      <c r="F60">
        <v>6.0573872935430102E-3</v>
      </c>
    </row>
    <row r="61" spans="1:6" x14ac:dyDescent="0.2">
      <c r="A61" s="2">
        <v>42005</v>
      </c>
      <c r="B61">
        <v>20386717496475.5</v>
      </c>
      <c r="C61">
        <v>62.188467102247266</v>
      </c>
      <c r="D61">
        <f>B61/C61</f>
        <v>327821514927.46472</v>
      </c>
      <c r="E61">
        <f>LOG(D61)</f>
        <v>11.515637452918593</v>
      </c>
      <c r="F61">
        <v>-4.5408356991462097E-2</v>
      </c>
    </row>
    <row r="62" spans="1:6" x14ac:dyDescent="0.2">
      <c r="A62" s="2">
        <v>42095</v>
      </c>
      <c r="B62">
        <v>20473191709503.602</v>
      </c>
      <c r="C62">
        <v>52.649966666666664</v>
      </c>
      <c r="D62">
        <f>B62/C62</f>
        <v>388854789578.91589</v>
      </c>
      <c r="E62">
        <f>LOG(D62)</f>
        <v>11.589787452590059</v>
      </c>
      <c r="F62">
        <v>-9.1848468240891698E-2</v>
      </c>
    </row>
    <row r="63" spans="1:6" x14ac:dyDescent="0.2">
      <c r="A63" s="2">
        <v>42186</v>
      </c>
      <c r="B63">
        <v>21057455910512.598</v>
      </c>
      <c r="C63">
        <v>62.994999999999997</v>
      </c>
      <c r="D63">
        <f>B63/C63</f>
        <v>334271861425.70996</v>
      </c>
      <c r="E63">
        <f>LOG(D63)</f>
        <v>11.524099819781686</v>
      </c>
      <c r="F63">
        <v>-0.11993591345652101</v>
      </c>
    </row>
    <row r="64" spans="1:6" x14ac:dyDescent="0.2">
      <c r="A64" s="2">
        <v>42278</v>
      </c>
      <c r="B64">
        <v>21169994983508.301</v>
      </c>
      <c r="C64">
        <v>65.917166666666674</v>
      </c>
      <c r="D64">
        <f>B64/C64</f>
        <v>321160572488.83014</v>
      </c>
      <c r="E64">
        <f>LOG(D64)</f>
        <v>11.506722223401285</v>
      </c>
      <c r="F64">
        <v>-0.12535803883517899</v>
      </c>
    </row>
    <row r="65" spans="1:6" x14ac:dyDescent="0.2">
      <c r="A65" s="2">
        <v>42370</v>
      </c>
      <c r="B65">
        <v>20833461410806.898</v>
      </c>
      <c r="C65">
        <v>74.646366666666665</v>
      </c>
      <c r="D65">
        <f>B65/C65</f>
        <v>279095451542.05182</v>
      </c>
      <c r="E65">
        <f>LOG(D65)</f>
        <v>11.445752758787863</v>
      </c>
      <c r="F65">
        <v>-0.11350328148278201</v>
      </c>
    </row>
    <row r="66" spans="1:6" x14ac:dyDescent="0.2">
      <c r="A66" s="2">
        <v>42461</v>
      </c>
      <c r="B66">
        <v>21206121114310</v>
      </c>
      <c r="C66">
        <v>65.883899999999997</v>
      </c>
      <c r="D66">
        <f>B66/C66</f>
        <v>321871065834.1416</v>
      </c>
      <c r="E66">
        <f>LOG(D66)</f>
        <v>11.50768193812285</v>
      </c>
      <c r="F66">
        <v>-9.3438652866132704E-2</v>
      </c>
    </row>
    <row r="67" spans="1:6" x14ac:dyDescent="0.2">
      <c r="A67" s="2">
        <v>42552</v>
      </c>
      <c r="B67">
        <v>21526649681306.199</v>
      </c>
      <c r="C67">
        <v>64.618233333333336</v>
      </c>
      <c r="D67">
        <f>B67/C67</f>
        <v>333135843721.70801</v>
      </c>
      <c r="E67">
        <f>LOG(D67)</f>
        <v>11.522621363081655</v>
      </c>
      <c r="F67">
        <v>-7.0809304921233801E-2</v>
      </c>
    </row>
    <row r="68" spans="1:6" x14ac:dyDescent="0.2">
      <c r="A68" s="2">
        <v>42644</v>
      </c>
      <c r="B68">
        <v>22049851493576.801</v>
      </c>
      <c r="C68">
        <v>63.075233333333337</v>
      </c>
      <c r="D68">
        <f>B68/C68</f>
        <v>349580181131.47632</v>
      </c>
      <c r="E68">
        <f>LOG(D68)</f>
        <v>11.543546803054989</v>
      </c>
      <c r="F68">
        <v>-4.5673178055391901E-2</v>
      </c>
    </row>
    <row r="69" spans="1:6" x14ac:dyDescent="0.2">
      <c r="A69" s="2">
        <v>42736</v>
      </c>
      <c r="B69">
        <v>22627315023710.203</v>
      </c>
      <c r="C69">
        <v>58.8172</v>
      </c>
      <c r="D69">
        <f>B69/C69</f>
        <v>384705749741.74567</v>
      </c>
      <c r="E69">
        <f>LOG(D69)</f>
        <v>11.585128677241185</v>
      </c>
      <c r="F69">
        <v>-1.6394466558013802E-2</v>
      </c>
    </row>
    <row r="70" spans="1:6" x14ac:dyDescent="0.2">
      <c r="A70" s="2">
        <v>42826</v>
      </c>
      <c r="B70">
        <v>22638902534199.797</v>
      </c>
      <c r="C70">
        <v>57.139499589550098</v>
      </c>
      <c r="D70">
        <f>B70/C70</f>
        <v>396204074183.7384</v>
      </c>
      <c r="E70">
        <f>LOG(D70)</f>
        <v>11.597918937094548</v>
      </c>
      <c r="F70">
        <v>1.48779149580289E-2</v>
      </c>
    </row>
    <row r="71" spans="1:6" x14ac:dyDescent="0.2">
      <c r="A71" s="2">
        <v>42917</v>
      </c>
      <c r="B71">
        <v>22996979106097.5</v>
      </c>
      <c r="C71">
        <v>59.003030135455433</v>
      </c>
      <c r="D71">
        <f>B71/C71</f>
        <v>389759289536.52869</v>
      </c>
      <c r="E71">
        <f>LOG(D71)</f>
        <v>11.590796474974095</v>
      </c>
      <c r="F71">
        <v>4.0901841880988797E-2</v>
      </c>
    </row>
    <row r="72" spans="1:6" x14ac:dyDescent="0.2">
      <c r="A72" s="2">
        <v>43009</v>
      </c>
      <c r="B72">
        <v>23579957635992.598</v>
      </c>
      <c r="C72">
        <v>58.411475015682235</v>
      </c>
      <c r="D72">
        <f>B72/C72</f>
        <v>403687077404.94281</v>
      </c>
      <c r="E72">
        <f>LOG(D72)</f>
        <v>11.606044847251406</v>
      </c>
      <c r="F72">
        <v>5.3912153973992197E-2</v>
      </c>
    </row>
    <row r="73" spans="1:6" x14ac:dyDescent="0.2">
      <c r="A73" s="2">
        <v>43101</v>
      </c>
      <c r="B73">
        <v>24794519703816.801</v>
      </c>
      <c r="C73">
        <v>56.875</v>
      </c>
      <c r="D73">
        <f>B73/C73</f>
        <v>435947599187.98773</v>
      </c>
      <c r="E73">
        <f>LOG(D73)</f>
        <v>11.639434290298022</v>
      </c>
      <c r="F73">
        <v>5.2166922569628897E-2</v>
      </c>
    </row>
    <row r="74" spans="1:6" x14ac:dyDescent="0.2">
      <c r="A74" s="2">
        <v>43191</v>
      </c>
      <c r="B74">
        <v>25790073073351.398</v>
      </c>
      <c r="C74">
        <v>61.781500000000001</v>
      </c>
      <c r="D74">
        <f>B74/C74</f>
        <v>417440060104.58466</v>
      </c>
      <c r="E74">
        <f>LOG(D74)</f>
        <v>11.620594124287498</v>
      </c>
      <c r="F74">
        <v>4.2450605091872901E-2</v>
      </c>
    </row>
    <row r="75" spans="1:6" x14ac:dyDescent="0.2">
      <c r="A75" s="2">
        <v>43282</v>
      </c>
      <c r="B75">
        <v>26379093543315.199</v>
      </c>
      <c r="C75">
        <v>65.540866666666673</v>
      </c>
      <c r="D75">
        <f>B75/C75</f>
        <v>402483135865.0816</v>
      </c>
      <c r="E75">
        <f>LOG(D75)</f>
        <v>11.604747688047555</v>
      </c>
      <c r="F75">
        <v>3.5767272614531997E-2</v>
      </c>
    </row>
    <row r="76" spans="1:6" x14ac:dyDescent="0.2">
      <c r="A76" s="2">
        <v>43374</v>
      </c>
      <c r="B76">
        <v>26897964679516.5</v>
      </c>
      <c r="C76">
        <v>66.475166666666667</v>
      </c>
      <c r="D76">
        <f>B76/C76</f>
        <v>404631774966.33832</v>
      </c>
      <c r="E76">
        <f>LOG(D76)</f>
        <v>11.60705998409642</v>
      </c>
      <c r="F76">
        <v>3.9234151479111301E-2</v>
      </c>
    </row>
    <row r="77" spans="1:6" x14ac:dyDescent="0.2">
      <c r="A77" s="2">
        <v>43466</v>
      </c>
      <c r="B77">
        <v>27173476113015.801</v>
      </c>
      <c r="C77">
        <v>66.111666666666665</v>
      </c>
      <c r="D77">
        <f>B77/C77</f>
        <v>411023915794.22394</v>
      </c>
      <c r="E77">
        <f>LOG(D77)</f>
        <v>11.613867092424201</v>
      </c>
      <c r="F77">
        <v>5.0526809342248798E-2</v>
      </c>
    </row>
    <row r="78" spans="1:6" x14ac:dyDescent="0.2">
      <c r="A78" s="2">
        <v>43556</v>
      </c>
      <c r="B78">
        <v>27394673040225.398</v>
      </c>
      <c r="C78">
        <v>64.552266666666668</v>
      </c>
      <c r="D78">
        <f>B78/C78</f>
        <v>424379722894.70959</v>
      </c>
      <c r="E78">
        <f>LOG(D78)</f>
        <v>11.627754624886897</v>
      </c>
      <c r="F78">
        <v>5.9347488418874501E-2</v>
      </c>
    </row>
    <row r="79" spans="1:6" x14ac:dyDescent="0.2">
      <c r="A79" s="2">
        <v>43647</v>
      </c>
      <c r="B79">
        <v>27276208468823.301</v>
      </c>
      <c r="C79">
        <v>64.568533333333335</v>
      </c>
      <c r="D79">
        <f>B79/C79</f>
        <v>422438098880.31067</v>
      </c>
      <c r="E79">
        <f>LOG(D79)</f>
        <v>11.625763079476824</v>
      </c>
      <c r="F79">
        <v>5.4917493743162397E-2</v>
      </c>
    </row>
    <row r="80" spans="1:6" x14ac:dyDescent="0.2">
      <c r="A80" s="2">
        <v>43739</v>
      </c>
      <c r="B80">
        <v>27397178777935.598</v>
      </c>
      <c r="C80">
        <v>63.718166666666669</v>
      </c>
      <c r="D80">
        <f>B80/C80</f>
        <v>429974373262.50122</v>
      </c>
      <c r="E80">
        <f>LOG(D80)</f>
        <v>11.633442572132278</v>
      </c>
      <c r="F80">
        <v>3.3914228820285601E-2</v>
      </c>
    </row>
    <row r="81" spans="1:6" x14ac:dyDescent="0.2">
      <c r="A81" s="2">
        <v>43831</v>
      </c>
      <c r="B81">
        <v>27494592295206.598</v>
      </c>
      <c r="C81">
        <v>66.268799999999999</v>
      </c>
      <c r="D81">
        <f>B81/C81</f>
        <v>414894977654.74249</v>
      </c>
      <c r="E81">
        <f>LOG(D81)</f>
        <v>11.617938177682593</v>
      </c>
      <c r="F81">
        <v>3.1170895253421699E-3</v>
      </c>
    </row>
    <row r="82" spans="1:6" x14ac:dyDescent="0.2">
      <c r="A82" s="2">
        <v>43922</v>
      </c>
      <c r="B82">
        <v>24475350527956.098</v>
      </c>
      <c r="C82">
        <v>72.349866666666671</v>
      </c>
      <c r="D82">
        <f>B82/C82</f>
        <v>338291577519.00159</v>
      </c>
      <c r="E82">
        <f>LOG(D82)</f>
        <v>11.529291185247171</v>
      </c>
      <c r="F82">
        <v>-2.4859863427830101E-2</v>
      </c>
    </row>
    <row r="83" spans="1:6" x14ac:dyDescent="0.2">
      <c r="A83" s="2">
        <v>44013</v>
      </c>
      <c r="B83">
        <v>26631373230423.898</v>
      </c>
      <c r="C83">
        <v>73.576933333333329</v>
      </c>
      <c r="D83">
        <f>B83/C83</f>
        <v>361952748285.56641</v>
      </c>
      <c r="E83">
        <f>LOG(D83)</f>
        <v>11.558651878549009</v>
      </c>
      <c r="F83">
        <v>-3.9391520942108703E-2</v>
      </c>
    </row>
    <row r="84" spans="1:6" x14ac:dyDescent="0.2">
      <c r="A84" s="2">
        <v>44105</v>
      </c>
      <c r="B84">
        <v>28366143346413.398</v>
      </c>
      <c r="C84">
        <v>76.224033333333338</v>
      </c>
      <c r="D84">
        <f>B84/C84</f>
        <v>372141726250.12054</v>
      </c>
      <c r="E84">
        <f>LOG(D84)</f>
        <v>11.570708367856009</v>
      </c>
      <c r="F84">
        <v>-3.7738871099172303E-2</v>
      </c>
    </row>
    <row r="85" spans="1:6" x14ac:dyDescent="0.2">
      <c r="A85" s="2">
        <v>44197</v>
      </c>
      <c r="B85">
        <v>29751991285427</v>
      </c>
      <c r="C85">
        <v>74.337800000000001</v>
      </c>
      <c r="D85">
        <f>B85/C85</f>
        <v>400226954327.7713</v>
      </c>
      <c r="E85">
        <f>LOG(D85)</f>
        <v>11.602306333979394</v>
      </c>
      <c r="F85">
        <v>-2.5458260142207201E-2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93D1-1E1F-284F-BE33-B2DC491AE40D}">
  <dimension ref="A1:O106"/>
  <sheetViews>
    <sheetView tabSelected="1" workbookViewId="0">
      <selection activeCell="D4" sqref="D4"/>
    </sheetView>
  </sheetViews>
  <sheetFormatPr baseColWidth="10" defaultRowHeight="16" x14ac:dyDescent="0.2"/>
  <cols>
    <col min="1" max="1" width="23" customWidth="1"/>
    <col min="2" max="2" width="21.33203125" customWidth="1"/>
    <col min="3" max="3" width="25.5" customWidth="1"/>
    <col min="4" max="4" width="26.33203125" customWidth="1"/>
    <col min="5" max="5" width="24.83203125" customWidth="1"/>
    <col min="6" max="6" width="21.33203125" customWidth="1"/>
    <col min="7" max="7" width="20.5" customWidth="1"/>
    <col min="8" max="8" width="20" customWidth="1"/>
    <col min="9" max="9" width="21.83203125" customWidth="1"/>
    <col min="12" max="12" width="18.83203125" customWidth="1"/>
    <col min="14" max="14" width="26.1640625" customWidth="1"/>
    <col min="15" max="15" width="15.83203125" customWidth="1"/>
  </cols>
  <sheetData>
    <row r="1" spans="1:15" x14ac:dyDescent="0.2">
      <c r="A1" t="s">
        <v>95</v>
      </c>
    </row>
    <row r="2" spans="1:15" x14ac:dyDescent="0.2">
      <c r="A2" t="s">
        <v>96</v>
      </c>
    </row>
    <row r="3" spans="1:15" x14ac:dyDescent="0.2">
      <c r="A3" t="s">
        <v>97</v>
      </c>
    </row>
    <row r="4" spans="1:15" x14ac:dyDescent="0.2">
      <c r="A4" t="s">
        <v>98</v>
      </c>
      <c r="F4" t="s">
        <v>115</v>
      </c>
      <c r="G4">
        <f>AVERAGE(D12:D84)/100</f>
        <v>9.7498890494929158E-2</v>
      </c>
      <c r="H4" t="s">
        <v>116</v>
      </c>
      <c r="I4" s="5">
        <f>AVERAGE(G12:G84)</f>
        <v>0.90250110950507112</v>
      </c>
    </row>
    <row r="5" spans="1:15" x14ac:dyDescent="0.2">
      <c r="A5" t="s">
        <v>99</v>
      </c>
      <c r="F5" t="s">
        <v>117</v>
      </c>
      <c r="G5">
        <f>STDEV(D12:D84)/100</f>
        <v>2.5154331245358305E-2</v>
      </c>
    </row>
    <row r="6" spans="1:15" x14ac:dyDescent="0.2">
      <c r="A6" t="s">
        <v>100</v>
      </c>
    </row>
    <row r="7" spans="1:15" x14ac:dyDescent="0.2">
      <c r="N7" t="s">
        <v>121</v>
      </c>
      <c r="O7">
        <f>CORREL(I12:I84,D12:D84)</f>
        <v>0.12202615986872144</v>
      </c>
    </row>
    <row r="8" spans="1:15" x14ac:dyDescent="0.2">
      <c r="A8" t="s">
        <v>118</v>
      </c>
      <c r="B8" t="s">
        <v>119</v>
      </c>
      <c r="C8" t="s">
        <v>120</v>
      </c>
      <c r="N8" t="s">
        <v>131</v>
      </c>
      <c r="O8">
        <f>CORREL(I12:I84,J12:J84)</f>
        <v>0.98996146603261381</v>
      </c>
    </row>
    <row r="10" spans="1:15" x14ac:dyDescent="0.2">
      <c r="A10" t="s">
        <v>105</v>
      </c>
      <c r="N10" t="s">
        <v>132</v>
      </c>
      <c r="O10">
        <f>STDEV(I12:I84)</f>
        <v>5.933884991266869E-2</v>
      </c>
    </row>
    <row r="11" spans="1:15" x14ac:dyDescent="0.2">
      <c r="A11" t="s">
        <v>106</v>
      </c>
      <c r="B11" t="s">
        <v>118</v>
      </c>
      <c r="C11" t="s">
        <v>122</v>
      </c>
      <c r="D11" s="1" t="s">
        <v>123</v>
      </c>
      <c r="E11" s="1" t="s">
        <v>124</v>
      </c>
      <c r="F11" s="1" t="s">
        <v>125</v>
      </c>
      <c r="G11" s="1" t="s">
        <v>126</v>
      </c>
      <c r="H11" s="1" t="s">
        <v>127</v>
      </c>
      <c r="I11" t="s">
        <v>128</v>
      </c>
      <c r="J11" t="s">
        <v>129</v>
      </c>
      <c r="K11" t="s">
        <v>130</v>
      </c>
      <c r="N11" t="s">
        <v>133</v>
      </c>
      <c r="O11">
        <f>STDEV(J12:J84)</f>
        <v>5.8143774827985557E-2</v>
      </c>
    </row>
    <row r="12" spans="1:15" x14ac:dyDescent="0.2">
      <c r="A12" s="6">
        <v>37622</v>
      </c>
      <c r="B12" s="7">
        <v>30.173703900061899</v>
      </c>
      <c r="C12" s="7">
        <v>16.2227010331749</v>
      </c>
      <c r="D12" s="7">
        <f>B12-C12</f>
        <v>13.951002866886999</v>
      </c>
      <c r="E12" s="5">
        <v>104822946651.8989</v>
      </c>
      <c r="F12" s="5">
        <f>(100 - D12)/100*E12</f>
        <v>90199094359.337051</v>
      </c>
      <c r="G12" s="5">
        <f>F12/E12</f>
        <v>0.86048997133113003</v>
      </c>
      <c r="H12" s="5">
        <f>LOG(F12)</f>
        <v>10.955202177046187</v>
      </c>
      <c r="I12">
        <v>-4.5654826856987601E-2</v>
      </c>
      <c r="J12">
        <v>-4.1676691002039301E-2</v>
      </c>
      <c r="K12">
        <v>-4.3944189188003399E-2</v>
      </c>
      <c r="N12" t="s">
        <v>134</v>
      </c>
      <c r="O12">
        <f>O11/O10</f>
        <v>0.97986015761272804</v>
      </c>
    </row>
    <row r="13" spans="1:15" x14ac:dyDescent="0.2">
      <c r="A13" s="6">
        <v>37712</v>
      </c>
      <c r="B13" s="7">
        <v>27.090967908671701</v>
      </c>
      <c r="C13" s="7">
        <v>16.023001508485699</v>
      </c>
      <c r="D13" s="7">
        <f t="shared" ref="D13:D76" si="0">B13-C13</f>
        <v>11.067966400186002</v>
      </c>
      <c r="E13" s="5">
        <v>111435213181.26804</v>
      </c>
      <c r="F13" s="5">
        <f t="shared" ref="F13:F76" si="1">(100 - D13)/100*E13</f>
        <v>99101601228.389633</v>
      </c>
      <c r="G13" s="5">
        <f t="shared" ref="G13:G76" si="2">F13/E13</f>
        <v>0.88932033599813987</v>
      </c>
      <c r="H13" s="5">
        <f t="shared" ref="H13:H76" si="3">LOG(F13)</f>
        <v>10.996080671629937</v>
      </c>
      <c r="I13">
        <v>-4.1714055121779899E-2</v>
      </c>
      <c r="J13">
        <v>-3.3868206063545403E-2</v>
      </c>
      <c r="K13">
        <v>-4.0128730465027497E-2</v>
      </c>
    </row>
    <row r="14" spans="1:15" x14ac:dyDescent="0.2">
      <c r="A14" s="6">
        <v>37803</v>
      </c>
      <c r="B14" s="7">
        <v>26.8017554897331</v>
      </c>
      <c r="C14" s="7">
        <v>15.522037519794001</v>
      </c>
      <c r="D14" s="7">
        <f t="shared" si="0"/>
        <v>11.279717969939099</v>
      </c>
      <c r="E14" s="5">
        <v>120230703333.53885</v>
      </c>
      <c r="F14" s="5">
        <f t="shared" si="1"/>
        <v>106669019084.2415</v>
      </c>
      <c r="G14" s="5">
        <f t="shared" si="2"/>
        <v>0.88720282030060904</v>
      </c>
      <c r="H14" s="5">
        <f t="shared" si="3"/>
        <v>11.028038301388117</v>
      </c>
      <c r="I14">
        <v>-3.4718799606814697E-2</v>
      </c>
      <c r="J14">
        <v>-2.42857834581084E-2</v>
      </c>
      <c r="K14">
        <v>-3.1205746807586102E-2</v>
      </c>
    </row>
    <row r="15" spans="1:15" x14ac:dyDescent="0.2">
      <c r="A15" s="6">
        <v>37895</v>
      </c>
      <c r="B15" s="7">
        <v>27.575975958786501</v>
      </c>
      <c r="C15" s="7">
        <v>15.2782169375026</v>
      </c>
      <c r="D15" s="7">
        <f t="shared" si="0"/>
        <v>12.2977590212839</v>
      </c>
      <c r="E15" s="5">
        <v>126459756326.51955</v>
      </c>
      <c r="F15" s="5">
        <f t="shared" si="1"/>
        <v>110908040234.58136</v>
      </c>
      <c r="G15" s="5">
        <f t="shared" si="2"/>
        <v>0.87702240978716106</v>
      </c>
      <c r="H15" s="5">
        <f t="shared" si="3"/>
        <v>11.044963031297396</v>
      </c>
      <c r="I15">
        <v>-2.7435857297156099E-2</v>
      </c>
      <c r="J15">
        <v>-1.72803531567195E-2</v>
      </c>
      <c r="K15">
        <v>-2.0970055712098E-2</v>
      </c>
    </row>
    <row r="16" spans="1:15" x14ac:dyDescent="0.2">
      <c r="A16" s="6">
        <v>37987</v>
      </c>
      <c r="B16" s="7">
        <v>26.512683416966699</v>
      </c>
      <c r="C16" s="7">
        <v>14.613185559717801</v>
      </c>
      <c r="D16" s="7">
        <f t="shared" si="0"/>
        <v>11.899497857248898</v>
      </c>
      <c r="E16" s="5">
        <v>143604966527.86646</v>
      </c>
      <c r="F16" s="5">
        <f t="shared" si="1"/>
        <v>126516696612.97998</v>
      </c>
      <c r="G16" s="5">
        <f t="shared" si="2"/>
        <v>0.88100502142751091</v>
      </c>
      <c r="H16" s="5">
        <f t="shared" si="3"/>
        <v>11.102147843838978</v>
      </c>
      <c r="I16">
        <v>-1.9372461793352599E-2</v>
      </c>
      <c r="J16">
        <v>-1.25286490012428E-2</v>
      </c>
      <c r="K16">
        <v>-1.12166880690502E-2</v>
      </c>
      <c r="N16" t="s">
        <v>135</v>
      </c>
      <c r="O16">
        <f>STDEV(K12:K84)/STDEV(I12:I84)</f>
        <v>0.90836785626159067</v>
      </c>
    </row>
    <row r="17" spans="1:15" x14ac:dyDescent="0.2">
      <c r="A17" s="6">
        <v>38078</v>
      </c>
      <c r="B17" s="7">
        <v>27.503686730790399</v>
      </c>
      <c r="C17" s="7">
        <v>14.859954349051399</v>
      </c>
      <c r="D17" s="7">
        <f t="shared" si="0"/>
        <v>12.643732381738999</v>
      </c>
      <c r="E17" s="5">
        <v>152543407671.73312</v>
      </c>
      <c r="F17" s="5">
        <f t="shared" si="1"/>
        <v>133256227439.73407</v>
      </c>
      <c r="G17" s="5">
        <f t="shared" si="2"/>
        <v>0.87356267618260997</v>
      </c>
      <c r="H17" s="5">
        <f t="shared" si="3"/>
        <v>11.12468751398016</v>
      </c>
      <c r="I17">
        <v>-8.8130346183227792E-3</v>
      </c>
      <c r="J17">
        <v>-6.8272954439599501E-3</v>
      </c>
      <c r="K17">
        <v>-1.72909794456601E-3</v>
      </c>
      <c r="N17" t="s">
        <v>136</v>
      </c>
      <c r="O17">
        <f>CORREL(K12:K84,I12:I84)</f>
        <v>0.98106687393467573</v>
      </c>
    </row>
    <row r="18" spans="1:15" x14ac:dyDescent="0.2">
      <c r="A18" s="6">
        <v>38169</v>
      </c>
      <c r="B18" s="7">
        <v>28.519814826189801</v>
      </c>
      <c r="C18" s="7">
        <v>14.898078903636501</v>
      </c>
      <c r="D18" s="7">
        <f t="shared" si="0"/>
        <v>13.621735922553301</v>
      </c>
      <c r="E18" s="5">
        <v>160592865215.81189</v>
      </c>
      <c r="F18" s="5">
        <f t="shared" si="1"/>
        <v>138717329205.65204</v>
      </c>
      <c r="G18" s="5">
        <f t="shared" si="2"/>
        <v>0.86378264077446698</v>
      </c>
      <c r="H18" s="5">
        <f t="shared" si="3"/>
        <v>11.14213071852304</v>
      </c>
      <c r="I18">
        <v>3.35608854511009E-3</v>
      </c>
      <c r="J18">
        <v>1.10265642092363E-3</v>
      </c>
      <c r="K18">
        <v>7.3790526133309803E-3</v>
      </c>
    </row>
    <row r="19" spans="1:15" x14ac:dyDescent="0.2">
      <c r="A19" s="6">
        <v>38261</v>
      </c>
      <c r="B19" s="7">
        <v>28.319786084168399</v>
      </c>
      <c r="C19" s="7">
        <v>14.3709219891979</v>
      </c>
      <c r="D19" s="7">
        <f t="shared" si="0"/>
        <v>13.948864094970499</v>
      </c>
      <c r="E19" s="5">
        <v>178088416835.33029</v>
      </c>
      <c r="F19" s="5">
        <f t="shared" si="1"/>
        <v>153247105602.08551</v>
      </c>
      <c r="G19" s="5">
        <f t="shared" si="2"/>
        <v>0.86051135905029508</v>
      </c>
      <c r="H19" s="5">
        <f t="shared" si="3"/>
        <v>11.185392280691833</v>
      </c>
      <c r="I19">
        <v>1.25355483800717E-2</v>
      </c>
      <c r="J19">
        <v>7.94478570746723E-3</v>
      </c>
      <c r="K19">
        <v>1.3927409681562E-2</v>
      </c>
    </row>
    <row r="20" spans="1:15" x14ac:dyDescent="0.2">
      <c r="A20" s="6">
        <v>38353</v>
      </c>
      <c r="B20" s="7">
        <v>28.151719801983798</v>
      </c>
      <c r="C20" s="7">
        <v>15.1271374451136</v>
      </c>
      <c r="D20" s="7">
        <f t="shared" si="0"/>
        <v>13.024582356870198</v>
      </c>
      <c r="E20" s="5">
        <v>188215732456.80804</v>
      </c>
      <c r="F20" s="5">
        <f t="shared" si="1"/>
        <v>163701419374.38461</v>
      </c>
      <c r="G20" s="5">
        <f t="shared" si="2"/>
        <v>0.86975417643129804</v>
      </c>
      <c r="H20" s="5">
        <f t="shared" si="3"/>
        <v>11.21405244498183</v>
      </c>
      <c r="I20">
        <v>1.39846042837884E-2</v>
      </c>
      <c r="J20">
        <v>8.4421594452638894E-3</v>
      </c>
      <c r="K20">
        <v>1.49111957942606E-2</v>
      </c>
    </row>
    <row r="21" spans="1:15" x14ac:dyDescent="0.2">
      <c r="A21" s="6">
        <v>38443</v>
      </c>
      <c r="B21" s="7">
        <v>29.246306716860399</v>
      </c>
      <c r="C21" s="7">
        <v>14.5960689668489</v>
      </c>
      <c r="D21" s="7">
        <f t="shared" si="0"/>
        <v>14.650237750011499</v>
      </c>
      <c r="E21" s="5">
        <v>200601050760.43658</v>
      </c>
      <c r="F21" s="5">
        <f t="shared" si="1"/>
        <v>171212519895.01138</v>
      </c>
      <c r="G21" s="5">
        <f t="shared" si="2"/>
        <v>0.85349762249988503</v>
      </c>
      <c r="H21" s="5">
        <f t="shared" si="3"/>
        <v>11.233535519234305</v>
      </c>
      <c r="I21">
        <v>8.02266053854306E-3</v>
      </c>
      <c r="J21">
        <v>1.1636925464033E-3</v>
      </c>
      <c r="K21">
        <v>9.8374226833080197E-3</v>
      </c>
    </row>
    <row r="22" spans="1:15" x14ac:dyDescent="0.2">
      <c r="A22" s="6">
        <v>38534</v>
      </c>
      <c r="B22" s="7">
        <v>29.365942584424001</v>
      </c>
      <c r="C22" s="7">
        <v>15.097615821676699</v>
      </c>
      <c r="D22" s="7">
        <f t="shared" si="0"/>
        <v>14.268326762747302</v>
      </c>
      <c r="E22" s="5">
        <v>209437480882.21854</v>
      </c>
      <c r="F22" s="5">
        <f t="shared" si="1"/>
        <v>179554256746.27716</v>
      </c>
      <c r="G22" s="5">
        <f t="shared" si="2"/>
        <v>0.85731673237252681</v>
      </c>
      <c r="H22" s="5">
        <f t="shared" si="3"/>
        <v>11.254195705532853</v>
      </c>
      <c r="I22">
        <v>1.34879896892018E-3</v>
      </c>
      <c r="J22">
        <v>-8.4497880701872499E-3</v>
      </c>
      <c r="K22">
        <v>2.6104793520908198E-3</v>
      </c>
    </row>
    <row r="23" spans="1:15" x14ac:dyDescent="0.2">
      <c r="A23" s="6">
        <v>38626</v>
      </c>
      <c r="B23" s="7">
        <v>29.840236222847601</v>
      </c>
      <c r="C23" s="7">
        <v>15.1688588487656</v>
      </c>
      <c r="D23" s="7">
        <f t="shared" si="0"/>
        <v>14.671377374082001</v>
      </c>
      <c r="E23" s="5">
        <v>221790567933.1344</v>
      </c>
      <c r="F23" s="5">
        <f t="shared" si="1"/>
        <v>189250836731.54456</v>
      </c>
      <c r="G23" s="5">
        <f t="shared" si="2"/>
        <v>0.85328622625918005</v>
      </c>
      <c r="H23" s="5">
        <f t="shared" si="3"/>
        <v>11.277037808315251</v>
      </c>
      <c r="I23">
        <v>2.0455972752760399E-3</v>
      </c>
      <c r="J23">
        <v>-1.1555333689402999E-2</v>
      </c>
      <c r="K23">
        <v>-6.94552238406058E-4</v>
      </c>
    </row>
    <row r="24" spans="1:15" x14ac:dyDescent="0.2">
      <c r="A24" s="6">
        <v>38718</v>
      </c>
      <c r="B24" s="7">
        <v>29.722065157540602</v>
      </c>
      <c r="C24" s="7">
        <v>14.3107416967693</v>
      </c>
      <c r="D24" s="7">
        <f t="shared" si="0"/>
        <v>15.411323460771301</v>
      </c>
      <c r="E24" s="5">
        <v>241659371458.1019</v>
      </c>
      <c r="F24" s="5">
        <f t="shared" si="1"/>
        <v>204416464049.42697</v>
      </c>
      <c r="G24" s="5">
        <f t="shared" si="2"/>
        <v>0.84588676539228702</v>
      </c>
      <c r="H24" s="5">
        <f t="shared" si="3"/>
        <v>11.310515871687047</v>
      </c>
      <c r="I24">
        <v>1.20589797188452E-2</v>
      </c>
      <c r="J24">
        <v>-3.4822015967075201E-3</v>
      </c>
      <c r="K24">
        <v>3.13578163556266E-3</v>
      </c>
    </row>
    <row r="25" spans="1:15" x14ac:dyDescent="0.2">
      <c r="A25" s="6">
        <v>38808</v>
      </c>
      <c r="B25" s="7">
        <v>29.0964168635224</v>
      </c>
      <c r="C25" s="7">
        <v>15.2662511784503</v>
      </c>
      <c r="D25" s="7">
        <f t="shared" si="0"/>
        <v>13.8301656850721</v>
      </c>
      <c r="E25" s="5">
        <v>258675264462.80865</v>
      </c>
      <c r="F25" s="5">
        <f t="shared" si="1"/>
        <v>222900046801.30377</v>
      </c>
      <c r="G25" s="5">
        <f t="shared" si="2"/>
        <v>0.86169834314927896</v>
      </c>
      <c r="H25" s="5">
        <f t="shared" si="3"/>
        <v>11.348110159667074</v>
      </c>
      <c r="I25">
        <v>2.4359495525078202E-2</v>
      </c>
      <c r="J25">
        <v>1.1564029520961999E-2</v>
      </c>
      <c r="K25">
        <v>1.12290298010737E-2</v>
      </c>
    </row>
    <row r="26" spans="1:15" x14ac:dyDescent="0.2">
      <c r="A26" s="6">
        <v>38899</v>
      </c>
      <c r="B26" s="7">
        <v>27.428968721277698</v>
      </c>
      <c r="C26" s="7">
        <v>14.930856046657</v>
      </c>
      <c r="D26" s="7">
        <f t="shared" si="0"/>
        <v>12.498112674620698</v>
      </c>
      <c r="E26" s="5">
        <v>277373895547.59283</v>
      </c>
      <c r="F26" s="5">
        <f t="shared" si="1"/>
        <v>242707393552.06995</v>
      </c>
      <c r="G26" s="5">
        <f t="shared" si="2"/>
        <v>0.87501887325379302</v>
      </c>
      <c r="H26" s="5">
        <f t="shared" si="3"/>
        <v>11.385083006368841</v>
      </c>
      <c r="I26">
        <v>2.86426462471343E-2</v>
      </c>
      <c r="J26">
        <v>2.3787868752714901E-2</v>
      </c>
      <c r="K26">
        <v>1.68974737214421E-2</v>
      </c>
    </row>
    <row r="27" spans="1:15" x14ac:dyDescent="0.2">
      <c r="A27" s="6">
        <v>38991</v>
      </c>
      <c r="B27" s="7">
        <v>25.731786213242501</v>
      </c>
      <c r="C27" s="7">
        <v>16.036834169288301</v>
      </c>
      <c r="D27" s="7">
        <f t="shared" si="0"/>
        <v>9.6949520439541992</v>
      </c>
      <c r="E27" s="5">
        <v>287070410590.10156</v>
      </c>
      <c r="F27" s="5">
        <f t="shared" si="1"/>
        <v>259239071951.00876</v>
      </c>
      <c r="G27" s="5">
        <f t="shared" si="2"/>
        <v>0.90305047956045792</v>
      </c>
      <c r="H27" s="5">
        <f t="shared" si="3"/>
        <v>11.413700458054693</v>
      </c>
      <c r="I27">
        <v>2.1583999734017E-2</v>
      </c>
      <c r="J27">
        <v>2.6995972479731602E-2</v>
      </c>
      <c r="K27">
        <v>1.6186451745050099E-2</v>
      </c>
    </row>
    <row r="28" spans="1:15" x14ac:dyDescent="0.2">
      <c r="A28" s="6">
        <v>39083</v>
      </c>
      <c r="B28" s="7">
        <v>25.4094024241179</v>
      </c>
      <c r="C28" s="7">
        <v>16.0098252761338</v>
      </c>
      <c r="D28" s="7">
        <f t="shared" si="0"/>
        <v>9.3995771479841004</v>
      </c>
      <c r="E28" s="5">
        <v>304142800482.47455</v>
      </c>
      <c r="F28" s="5">
        <f t="shared" si="1"/>
        <v>275554663311.08496</v>
      </c>
      <c r="G28" s="5">
        <f t="shared" si="2"/>
        <v>0.90600422852015894</v>
      </c>
      <c r="H28" s="5">
        <f t="shared" si="3"/>
        <v>11.440207765146045</v>
      </c>
      <c r="I28">
        <v>1.2368180162905E-2</v>
      </c>
      <c r="J28">
        <v>2.5480552400845399E-2</v>
      </c>
      <c r="K28">
        <v>1.29133716995747E-2</v>
      </c>
    </row>
    <row r="29" spans="1:15" x14ac:dyDescent="0.2">
      <c r="A29" s="6">
        <v>39173</v>
      </c>
      <c r="B29" s="7">
        <v>24.585809348832999</v>
      </c>
      <c r="C29" s="7">
        <v>16.197685036334398</v>
      </c>
      <c r="D29" s="7">
        <f t="shared" si="0"/>
        <v>8.3881243124986007</v>
      </c>
      <c r="E29" s="5">
        <v>332292411098.33777</v>
      </c>
      <c r="F29" s="5">
        <f t="shared" si="1"/>
        <v>304419310574.41028</v>
      </c>
      <c r="G29" s="5">
        <f t="shared" si="2"/>
        <v>0.91611875687501398</v>
      </c>
      <c r="H29" s="5">
        <f t="shared" si="3"/>
        <v>11.483472198065384</v>
      </c>
      <c r="I29">
        <v>1.7008805233255701E-2</v>
      </c>
      <c r="J29">
        <v>3.1403046720090103E-2</v>
      </c>
      <c r="K29">
        <v>1.6774633518755699E-2</v>
      </c>
    </row>
    <row r="30" spans="1:15" x14ac:dyDescent="0.2">
      <c r="A30" s="6">
        <v>39264</v>
      </c>
      <c r="B30" s="7">
        <v>23.136565874559999</v>
      </c>
      <c r="C30" s="7">
        <v>15.7949862259764</v>
      </c>
      <c r="D30" s="7">
        <f t="shared" si="0"/>
        <v>7.3415796485835987</v>
      </c>
      <c r="E30" s="5">
        <v>358529734550.30048</v>
      </c>
      <c r="F30" s="5">
        <f t="shared" si="1"/>
        <v>332207988524.43481</v>
      </c>
      <c r="G30" s="5">
        <f t="shared" si="2"/>
        <v>0.92658420351416404</v>
      </c>
      <c r="H30" s="5">
        <f t="shared" si="3"/>
        <v>11.521410071614373</v>
      </c>
      <c r="I30">
        <v>4.4413278575702299E-2</v>
      </c>
      <c r="J30">
        <v>5.3532932389614103E-2</v>
      </c>
      <c r="K30">
        <v>3.4813968413618397E-2</v>
      </c>
    </row>
    <row r="31" spans="1:15" x14ac:dyDescent="0.2">
      <c r="A31" s="6">
        <v>39356</v>
      </c>
      <c r="B31" s="7">
        <v>25.430529860351999</v>
      </c>
      <c r="C31" s="7">
        <v>15.2983887413065</v>
      </c>
      <c r="D31" s="7">
        <f t="shared" si="0"/>
        <v>10.1321411190455</v>
      </c>
      <c r="E31" s="5">
        <v>404554014794.2865</v>
      </c>
      <c r="F31" s="5">
        <f t="shared" si="1"/>
        <v>363564031112.56519</v>
      </c>
      <c r="G31" s="5">
        <f t="shared" si="2"/>
        <v>0.89867858880954499</v>
      </c>
      <c r="H31" s="5">
        <f t="shared" si="3"/>
        <v>11.560580910132886</v>
      </c>
      <c r="I31">
        <v>8.5328126241180594E-2</v>
      </c>
      <c r="J31">
        <v>8.6486831321595403E-2</v>
      </c>
      <c r="K31">
        <v>6.2940428837109499E-2</v>
      </c>
    </row>
    <row r="32" spans="1:15" x14ac:dyDescent="0.2">
      <c r="A32" s="6">
        <v>39448</v>
      </c>
      <c r="B32" s="7">
        <v>27.67350305327</v>
      </c>
      <c r="C32" s="7">
        <v>16.047565770794499</v>
      </c>
      <c r="D32" s="7">
        <f t="shared" si="0"/>
        <v>11.625937282475501</v>
      </c>
      <c r="E32" s="5">
        <v>430252042993.5423</v>
      </c>
      <c r="F32" s="5">
        <f t="shared" si="1"/>
        <v>380231210318.54352</v>
      </c>
      <c r="G32" s="5">
        <f t="shared" si="2"/>
        <v>0.88374062717524493</v>
      </c>
      <c r="H32" s="5">
        <f t="shared" si="3"/>
        <v>11.580047761958184</v>
      </c>
      <c r="I32">
        <v>0.114561271457763</v>
      </c>
      <c r="J32">
        <v>0.110494146419283</v>
      </c>
      <c r="K32">
        <v>8.5350863065907306E-2</v>
      </c>
    </row>
    <row r="33" spans="1:11" x14ac:dyDescent="0.2">
      <c r="A33" s="6">
        <v>39539</v>
      </c>
      <c r="B33" s="7">
        <v>26.4717636999371</v>
      </c>
      <c r="C33" s="7">
        <v>15.888219592577601</v>
      </c>
      <c r="D33" s="7">
        <f t="shared" si="0"/>
        <v>10.583544107359499</v>
      </c>
      <c r="E33" s="5">
        <v>476912875948.6369</v>
      </c>
      <c r="F33" s="5">
        <f t="shared" si="1"/>
        <v>426438591368.93622</v>
      </c>
      <c r="G33" s="5">
        <f t="shared" si="2"/>
        <v>0.89416455892640501</v>
      </c>
      <c r="H33" s="5">
        <f t="shared" si="3"/>
        <v>11.629856500099638</v>
      </c>
      <c r="I33">
        <v>0.10684100120310799</v>
      </c>
      <c r="J33">
        <v>0.10366122155728801</v>
      </c>
      <c r="K33">
        <v>8.3909133702046598E-2</v>
      </c>
    </row>
    <row r="34" spans="1:11" x14ac:dyDescent="0.2">
      <c r="A34" s="6">
        <v>39630</v>
      </c>
      <c r="B34" s="7">
        <v>25.9958055548346</v>
      </c>
      <c r="C34" s="7">
        <v>16.329675143872599</v>
      </c>
      <c r="D34" s="7">
        <f t="shared" si="0"/>
        <v>9.6661304109620012</v>
      </c>
      <c r="E34" s="5">
        <v>488784468172.14453</v>
      </c>
      <c r="F34" s="5">
        <f t="shared" si="1"/>
        <v>441537924050.09802</v>
      </c>
      <c r="G34" s="5">
        <f t="shared" si="2"/>
        <v>0.90333869589038007</v>
      </c>
      <c r="H34" s="5">
        <f t="shared" si="3"/>
        <v>11.644968011420607</v>
      </c>
      <c r="I34">
        <v>5.5228282448374098E-2</v>
      </c>
      <c r="J34">
        <v>5.81395999975182E-2</v>
      </c>
      <c r="K34">
        <v>5.11950204464812E-2</v>
      </c>
    </row>
    <row r="35" spans="1:11" x14ac:dyDescent="0.2">
      <c r="A35" s="6">
        <v>39722</v>
      </c>
      <c r="B35" s="7">
        <v>23.4820485647307</v>
      </c>
      <c r="C35" s="7">
        <v>15.9743116814114</v>
      </c>
      <c r="D35" s="7">
        <f t="shared" si="0"/>
        <v>7.5077368833192999</v>
      </c>
      <c r="E35" s="5">
        <v>395078440899.31256</v>
      </c>
      <c r="F35" s="5">
        <f t="shared" si="1"/>
        <v>365416991073.87207</v>
      </c>
      <c r="G35" s="5">
        <f t="shared" si="2"/>
        <v>0.92492263116680706</v>
      </c>
      <c r="H35" s="5">
        <f t="shared" si="3"/>
        <v>11.562788737209363</v>
      </c>
      <c r="I35">
        <v>-2.21043146505704E-2</v>
      </c>
      <c r="J35">
        <v>-1.24062887036532E-2</v>
      </c>
      <c r="K35">
        <v>-2.8349377380271199E-3</v>
      </c>
    </row>
    <row r="36" spans="1:11" x14ac:dyDescent="0.2">
      <c r="A36" s="6">
        <v>39814</v>
      </c>
      <c r="B36" s="7">
        <v>22.1841912144004</v>
      </c>
      <c r="C36" s="7">
        <v>15.437138466607999</v>
      </c>
      <c r="D36" s="7">
        <f t="shared" si="0"/>
        <v>6.7470527477924005</v>
      </c>
      <c r="E36" s="5">
        <v>287315300670.74329</v>
      </c>
      <c r="F36" s="5">
        <f t="shared" si="1"/>
        <v>267929985782.00992</v>
      </c>
      <c r="G36" s="5">
        <f t="shared" si="2"/>
        <v>0.93252947252207607</v>
      </c>
      <c r="H36" s="5">
        <f t="shared" si="3"/>
        <v>11.428021321039751</v>
      </c>
      <c r="I36">
        <v>-9.2527813684457796E-2</v>
      </c>
      <c r="J36">
        <v>-8.0307891533120901E-2</v>
      </c>
      <c r="K36">
        <v>-5.6226844443617599E-2</v>
      </c>
    </row>
    <row r="37" spans="1:11" x14ac:dyDescent="0.2">
      <c r="A37" s="6">
        <v>39904</v>
      </c>
      <c r="B37" s="7">
        <v>20.064114192518598</v>
      </c>
      <c r="C37" s="7">
        <v>13.450174990483299</v>
      </c>
      <c r="D37" s="7">
        <f t="shared" si="0"/>
        <v>6.6139392020352989</v>
      </c>
      <c r="E37" s="5">
        <v>316088663757.43384</v>
      </c>
      <c r="F37" s="5">
        <f t="shared" si="1"/>
        <v>295182751711.99139</v>
      </c>
      <c r="G37" s="5">
        <f t="shared" si="2"/>
        <v>0.93386060797964709</v>
      </c>
      <c r="H37" s="5">
        <f t="shared" si="3"/>
        <v>11.470090976947906</v>
      </c>
      <c r="I37">
        <v>-0.12946395342227901</v>
      </c>
      <c r="J37">
        <v>-0.120997000275362</v>
      </c>
      <c r="K37">
        <v>-8.88050513953169E-2</v>
      </c>
    </row>
    <row r="38" spans="1:11" x14ac:dyDescent="0.2">
      <c r="A38" s="6">
        <v>39995</v>
      </c>
      <c r="B38" s="7">
        <v>22.824479183462898</v>
      </c>
      <c r="C38" s="7">
        <v>13.076915067359501</v>
      </c>
      <c r="D38" s="7">
        <f t="shared" si="0"/>
        <v>9.7475641161033977</v>
      </c>
      <c r="E38" s="5">
        <v>343556450842.19958</v>
      </c>
      <c r="F38" s="5">
        <f t="shared" si="1"/>
        <v>310068065521.34692</v>
      </c>
      <c r="G38" s="5">
        <f t="shared" si="2"/>
        <v>0.90252435883896598</v>
      </c>
      <c r="H38" s="5">
        <f t="shared" si="3"/>
        <v>11.491457039755442</v>
      </c>
      <c r="I38">
        <v>-0.12765996873558699</v>
      </c>
      <c r="J38">
        <v>-0.12698033690072999</v>
      </c>
      <c r="K38">
        <v>-9.4125748773248405E-2</v>
      </c>
    </row>
    <row r="39" spans="1:11" x14ac:dyDescent="0.2">
      <c r="A39" s="6">
        <v>40087</v>
      </c>
      <c r="B39" s="7">
        <v>24.090535163475899</v>
      </c>
      <c r="C39" s="7">
        <v>13.770979086985999</v>
      </c>
      <c r="D39" s="7">
        <f t="shared" si="0"/>
        <v>10.319556076489899</v>
      </c>
      <c r="E39" s="5">
        <v>372718438958.46295</v>
      </c>
      <c r="F39" s="5">
        <f t="shared" si="1"/>
        <v>334255550642.72656</v>
      </c>
      <c r="G39" s="5">
        <f t="shared" si="2"/>
        <v>0.89680443923510089</v>
      </c>
      <c r="H39" s="5">
        <f t="shared" si="3"/>
        <v>11.524078627881641</v>
      </c>
      <c r="I39">
        <v>-0.10261921033512</v>
      </c>
      <c r="J39">
        <v>-0.108923350251579</v>
      </c>
      <c r="K39">
        <v>-8.1015295462546003E-2</v>
      </c>
    </row>
    <row r="40" spans="1:11" x14ac:dyDescent="0.2">
      <c r="A40" s="6">
        <v>40179</v>
      </c>
      <c r="B40" s="7">
        <v>25.125837552667701</v>
      </c>
      <c r="C40" s="7">
        <v>13.3786757622315</v>
      </c>
      <c r="D40" s="7">
        <f t="shared" si="0"/>
        <v>11.7471617904362</v>
      </c>
      <c r="E40" s="5">
        <v>390230294295.25012</v>
      </c>
      <c r="F40" s="5">
        <f t="shared" si="1"/>
        <v>344389310269.09174</v>
      </c>
      <c r="G40" s="5">
        <f t="shared" si="2"/>
        <v>0.88252838209563789</v>
      </c>
      <c r="H40" s="5">
        <f t="shared" si="3"/>
        <v>11.537049662632963</v>
      </c>
      <c r="I40">
        <v>-7.6176821994787605E-2</v>
      </c>
      <c r="J40">
        <v>-8.4607002994053895E-2</v>
      </c>
      <c r="K40">
        <v>-6.4525911583114895E-2</v>
      </c>
    </row>
    <row r="41" spans="1:11" x14ac:dyDescent="0.2">
      <c r="A41" s="6">
        <v>40269</v>
      </c>
      <c r="B41" s="7">
        <v>23.788101770398999</v>
      </c>
      <c r="C41" s="7">
        <v>14.4432346281029</v>
      </c>
      <c r="D41" s="7">
        <f t="shared" si="0"/>
        <v>9.3448671422960992</v>
      </c>
      <c r="E41" s="5">
        <v>400053200401.21875</v>
      </c>
      <c r="F41" s="5">
        <f t="shared" si="1"/>
        <v>362668760325.22131</v>
      </c>
      <c r="G41" s="5">
        <f t="shared" si="2"/>
        <v>0.90655132857703902</v>
      </c>
      <c r="H41" s="5">
        <f t="shared" si="3"/>
        <v>11.559510147798012</v>
      </c>
      <c r="I41">
        <v>-6.0495504074928402E-2</v>
      </c>
      <c r="J41">
        <v>-6.5639271301751304E-2</v>
      </c>
      <c r="K41">
        <v>-5.4282373990508698E-2</v>
      </c>
    </row>
    <row r="42" spans="1:11" x14ac:dyDescent="0.2">
      <c r="A42" s="6">
        <v>40360</v>
      </c>
      <c r="B42" s="7">
        <v>22.848868864934499</v>
      </c>
      <c r="C42" s="7">
        <v>15.8196412955204</v>
      </c>
      <c r="D42" s="7">
        <f t="shared" si="0"/>
        <v>7.0292275694140987</v>
      </c>
      <c r="E42" s="5">
        <v>410289178829.81122</v>
      </c>
      <c r="F42" s="5">
        <f t="shared" si="1"/>
        <v>381449018757.18335</v>
      </c>
      <c r="G42" s="5">
        <f t="shared" si="2"/>
        <v>0.92970772430585891</v>
      </c>
      <c r="H42" s="5">
        <f t="shared" si="3"/>
        <v>11.581436502049876</v>
      </c>
      <c r="I42">
        <v>-5.2589227195568099E-2</v>
      </c>
      <c r="J42">
        <v>-5.21737051336243E-2</v>
      </c>
      <c r="K42">
        <v>-4.9388259651867002E-2</v>
      </c>
    </row>
    <row r="43" spans="1:11" x14ac:dyDescent="0.2">
      <c r="A43" s="6">
        <v>40452</v>
      </c>
      <c r="B43" s="7">
        <v>24.132901975373802</v>
      </c>
      <c r="C43" s="7">
        <v>15.6603991824899</v>
      </c>
      <c r="D43" s="7">
        <f t="shared" si="0"/>
        <v>8.4725027928839012</v>
      </c>
      <c r="E43" s="5">
        <v>436676301286.08252</v>
      </c>
      <c r="F43" s="5">
        <f t="shared" si="1"/>
        <v>399678889463.75708</v>
      </c>
      <c r="G43" s="5">
        <f t="shared" si="2"/>
        <v>0.91527497207116104</v>
      </c>
      <c r="H43" s="5">
        <f t="shared" si="3"/>
        <v>11.601711209977587</v>
      </c>
      <c r="I43">
        <v>-4.1747682359317202E-2</v>
      </c>
      <c r="J43">
        <v>-3.7969219967686402E-2</v>
      </c>
      <c r="K43">
        <v>-4.2742031376941998E-2</v>
      </c>
    </row>
    <row r="44" spans="1:11" x14ac:dyDescent="0.2">
      <c r="A44" s="6">
        <v>40544</v>
      </c>
      <c r="B44" s="7">
        <v>24.6084947268075</v>
      </c>
      <c r="C44" s="7">
        <v>15.512135821035701</v>
      </c>
      <c r="D44" s="7">
        <f t="shared" si="0"/>
        <v>9.0963589057717993</v>
      </c>
      <c r="E44" s="5">
        <v>483035801744.77765</v>
      </c>
      <c r="F44" s="5">
        <f t="shared" si="1"/>
        <v>439097131574.70038</v>
      </c>
      <c r="G44" s="5">
        <f t="shared" si="2"/>
        <v>0.90903641094228205</v>
      </c>
      <c r="H44" s="5">
        <f t="shared" si="3"/>
        <v>11.642560600061918</v>
      </c>
      <c r="I44">
        <v>-2.1655884077156799E-2</v>
      </c>
      <c r="J44">
        <v>-1.9330867641574202E-2</v>
      </c>
      <c r="K44">
        <v>-2.9580659670468998E-2</v>
      </c>
    </row>
    <row r="45" spans="1:11" x14ac:dyDescent="0.2">
      <c r="A45" s="6">
        <v>40634</v>
      </c>
      <c r="B45" s="7">
        <v>25.134127611031701</v>
      </c>
      <c r="C45" s="7">
        <v>15.5876451253132</v>
      </c>
      <c r="D45" s="7">
        <f t="shared" si="0"/>
        <v>9.5464824857185011</v>
      </c>
      <c r="E45" s="5">
        <v>529390397933.1059</v>
      </c>
      <c r="F45" s="5">
        <f t="shared" si="1"/>
        <v>478852236313.3465</v>
      </c>
      <c r="G45" s="5">
        <f t="shared" si="2"/>
        <v>0.90453517514281501</v>
      </c>
      <c r="H45" s="5">
        <f t="shared" si="3"/>
        <v>11.680201519982559</v>
      </c>
      <c r="I45">
        <v>3.64604558440164E-3</v>
      </c>
      <c r="J45">
        <v>6.7579460447004397E-4</v>
      </c>
      <c r="K45">
        <v>-1.22272621064183E-2</v>
      </c>
    </row>
    <row r="46" spans="1:11" x14ac:dyDescent="0.2">
      <c r="A46" s="6">
        <v>40725</v>
      </c>
      <c r="B46" s="7">
        <v>24.331912172596802</v>
      </c>
      <c r="C46" s="7">
        <v>15.2065729800299</v>
      </c>
      <c r="D46" s="7">
        <f t="shared" si="0"/>
        <v>9.1253391925669014</v>
      </c>
      <c r="E46" s="5">
        <v>526210216235.83228</v>
      </c>
      <c r="F46" s="5">
        <f t="shared" si="1"/>
        <v>478191749138.37286</v>
      </c>
      <c r="G46" s="5">
        <f t="shared" si="2"/>
        <v>0.90874660807433105</v>
      </c>
      <c r="H46" s="5">
        <f t="shared" si="3"/>
        <v>11.679602078399185</v>
      </c>
      <c r="I46">
        <v>2.41320110199045E-2</v>
      </c>
      <c r="J46">
        <v>1.57492860034615E-2</v>
      </c>
      <c r="K46">
        <v>2.6452822075590399E-3</v>
      </c>
    </row>
    <row r="47" spans="1:11" x14ac:dyDescent="0.2">
      <c r="A47" s="6">
        <v>40817</v>
      </c>
      <c r="B47" s="7">
        <v>26.7122689170134</v>
      </c>
      <c r="C47" s="7">
        <v>15.8652425570265</v>
      </c>
      <c r="D47" s="7">
        <f t="shared" si="0"/>
        <v>10.8470263599869</v>
      </c>
      <c r="E47" s="5">
        <v>508387469511.54462</v>
      </c>
      <c r="F47" s="5">
        <f t="shared" si="1"/>
        <v>453242546682.75702</v>
      </c>
      <c r="G47" s="5">
        <f t="shared" si="2"/>
        <v>0.891529736400131</v>
      </c>
      <c r="H47" s="5">
        <f t="shared" si="3"/>
        <v>11.656330671099228</v>
      </c>
      <c r="I47">
        <v>3.3250888881645298E-2</v>
      </c>
      <c r="J47">
        <v>2.3088619955034102E-2</v>
      </c>
      <c r="K47">
        <v>1.0805125697198201E-2</v>
      </c>
    </row>
    <row r="48" spans="1:11" x14ac:dyDescent="0.2">
      <c r="A48" s="6">
        <v>40909</v>
      </c>
      <c r="B48" s="7">
        <v>25.027229765709102</v>
      </c>
      <c r="C48" s="7">
        <v>15.116535623512201</v>
      </c>
      <c r="D48" s="7">
        <f t="shared" si="0"/>
        <v>9.9106941421969008</v>
      </c>
      <c r="E48" s="5">
        <v>545700082254.24042</v>
      </c>
      <c r="F48" s="5">
        <f t="shared" si="1"/>
        <v>491617416168.30573</v>
      </c>
      <c r="G48" s="5">
        <f t="shared" si="2"/>
        <v>0.90089305857803093</v>
      </c>
      <c r="H48" s="5">
        <f t="shared" si="3"/>
        <v>11.691627259917858</v>
      </c>
      <c r="I48">
        <v>3.3451548307060701E-2</v>
      </c>
      <c r="J48">
        <v>2.6322373699345501E-2</v>
      </c>
      <c r="K48">
        <v>1.45124297475063E-2</v>
      </c>
    </row>
    <row r="49" spans="1:11" x14ac:dyDescent="0.2">
      <c r="A49" s="6">
        <v>41000</v>
      </c>
      <c r="B49" s="7">
        <v>23.186874084762799</v>
      </c>
      <c r="C49" s="7">
        <v>14.5932170671884</v>
      </c>
      <c r="D49" s="7">
        <f t="shared" si="0"/>
        <v>8.5936570175743991</v>
      </c>
      <c r="E49" s="5">
        <v>563027937144.35095</v>
      </c>
      <c r="F49" s="5">
        <f t="shared" si="1"/>
        <v>514643247313.04108</v>
      </c>
      <c r="G49" s="5">
        <f t="shared" si="2"/>
        <v>0.91406342982425604</v>
      </c>
      <c r="H49" s="5">
        <f t="shared" si="3"/>
        <v>11.711506278726691</v>
      </c>
      <c r="I49">
        <v>3.3270577806545402E-2</v>
      </c>
      <c r="J49">
        <v>3.1960024515052102E-2</v>
      </c>
      <c r="K49">
        <v>2.01576419268218E-2</v>
      </c>
    </row>
    <row r="50" spans="1:11" x14ac:dyDescent="0.2">
      <c r="A50" s="6">
        <v>41091</v>
      </c>
      <c r="B50" s="7">
        <v>23.739997643032499</v>
      </c>
      <c r="C50" s="7">
        <v>15.705965394365499</v>
      </c>
      <c r="D50" s="7">
        <f t="shared" si="0"/>
        <v>8.0340322486669997</v>
      </c>
      <c r="E50" s="5">
        <v>536666658356.04315</v>
      </c>
      <c r="F50" s="5">
        <f t="shared" si="1"/>
        <v>493550685955.87506</v>
      </c>
      <c r="G50" s="5">
        <f t="shared" si="2"/>
        <v>0.91965967751332989</v>
      </c>
      <c r="H50" s="5">
        <f t="shared" si="3"/>
        <v>11.693331759843746</v>
      </c>
      <c r="I50">
        <v>3.9492841093588603E-2</v>
      </c>
      <c r="J50">
        <v>4.3219452910805201E-2</v>
      </c>
      <c r="K50">
        <v>3.2103912040796198E-2</v>
      </c>
    </row>
    <row r="51" spans="1:11" x14ac:dyDescent="0.2">
      <c r="A51" s="6">
        <v>41183</v>
      </c>
      <c r="B51" s="7">
        <v>23.419187523465201</v>
      </c>
      <c r="C51" s="7">
        <v>15.283606013999499</v>
      </c>
      <c r="D51" s="7">
        <f t="shared" si="0"/>
        <v>8.1355815094657018</v>
      </c>
      <c r="E51" s="5">
        <v>563580580538.11902</v>
      </c>
      <c r="F51" s="5">
        <f t="shared" si="1"/>
        <v>517730023036.92035</v>
      </c>
      <c r="G51" s="5">
        <f t="shared" si="2"/>
        <v>0.91864418490534294</v>
      </c>
      <c r="H51" s="5">
        <f t="shared" si="3"/>
        <v>11.714103350342485</v>
      </c>
      <c r="I51">
        <v>5.1909912654493302E-2</v>
      </c>
      <c r="J51">
        <v>5.7411834266395699E-2</v>
      </c>
      <c r="K51">
        <v>4.8777204356898703E-2</v>
      </c>
    </row>
    <row r="52" spans="1:11" x14ac:dyDescent="0.2">
      <c r="A52" s="6">
        <v>41275</v>
      </c>
      <c r="B52" s="7">
        <v>22.421230127655999</v>
      </c>
      <c r="C52" s="7">
        <v>15.197000489890399</v>
      </c>
      <c r="D52" s="7">
        <f t="shared" si="0"/>
        <v>7.2242296377655997</v>
      </c>
      <c r="E52" s="5">
        <v>588075815578.66724</v>
      </c>
      <c r="F52" s="5">
        <f t="shared" si="1"/>
        <v>545591868217.10138</v>
      </c>
      <c r="G52" s="5">
        <f t="shared" si="2"/>
        <v>0.927757703622344</v>
      </c>
      <c r="H52" s="5">
        <f t="shared" si="3"/>
        <v>11.73686788874747</v>
      </c>
      <c r="I52">
        <v>6.4977596791064102E-2</v>
      </c>
      <c r="J52">
        <v>6.9194534592001394E-2</v>
      </c>
      <c r="K52">
        <v>6.4545357798227801E-2</v>
      </c>
    </row>
    <row r="53" spans="1:11" x14ac:dyDescent="0.2">
      <c r="A53" s="6">
        <v>41365</v>
      </c>
      <c r="B53" s="7">
        <v>22.207090413070802</v>
      </c>
      <c r="C53" s="7">
        <v>14.7835336931316</v>
      </c>
      <c r="D53" s="7">
        <f t="shared" si="0"/>
        <v>7.4235567199392012</v>
      </c>
      <c r="E53" s="5">
        <v>570349672396.09888</v>
      </c>
      <c r="F53" s="5">
        <f t="shared" si="1"/>
        <v>528009440963.78711</v>
      </c>
      <c r="G53" s="5">
        <f t="shared" si="2"/>
        <v>0.92576443280060805</v>
      </c>
      <c r="H53" s="5">
        <f t="shared" si="3"/>
        <v>11.722641687916047</v>
      </c>
      <c r="I53">
        <v>7.3809670538922095E-2</v>
      </c>
      <c r="J53">
        <v>7.5994801147367896E-2</v>
      </c>
      <c r="K53">
        <v>7.5130046704870695E-2</v>
      </c>
    </row>
    <row r="54" spans="1:11" x14ac:dyDescent="0.2">
      <c r="A54" s="6">
        <v>41456</v>
      </c>
      <c r="B54" s="7">
        <v>23.620841026175398</v>
      </c>
      <c r="C54" s="7">
        <v>14.9013313817422</v>
      </c>
      <c r="D54" s="7">
        <f t="shared" si="0"/>
        <v>8.7195096444331988</v>
      </c>
      <c r="E54" s="5">
        <v>561496880768.75757</v>
      </c>
      <c r="F54" s="5">
        <f t="shared" si="1"/>
        <v>512537106096.93414</v>
      </c>
      <c r="G54" s="5">
        <f t="shared" si="2"/>
        <v>0.91280490355566801</v>
      </c>
      <c r="H54" s="5">
        <f t="shared" si="3"/>
        <v>11.709725312439582</v>
      </c>
      <c r="I54">
        <v>7.8113141267301706E-2</v>
      </c>
      <c r="J54">
        <v>7.9770884608085804E-2</v>
      </c>
      <c r="K54">
        <v>8.0886834393811002E-2</v>
      </c>
    </row>
    <row r="55" spans="1:11" x14ac:dyDescent="0.2">
      <c r="A55" s="6">
        <v>41548</v>
      </c>
      <c r="B55" s="7">
        <v>22.7878979206038</v>
      </c>
      <c r="C55" s="7">
        <v>14.784187838033599</v>
      </c>
      <c r="D55" s="7">
        <f t="shared" si="0"/>
        <v>8.0037100825702012</v>
      </c>
      <c r="E55" s="5">
        <v>573540868013.21143</v>
      </c>
      <c r="F55" s="5">
        <f t="shared" si="1"/>
        <v>527636319732.37744</v>
      </c>
      <c r="G55" s="5">
        <f t="shared" si="2"/>
        <v>0.91996289917429808</v>
      </c>
      <c r="H55" s="5">
        <f t="shared" si="3"/>
        <v>11.72233468247035</v>
      </c>
      <c r="I55">
        <v>8.0275649724138101E-2</v>
      </c>
      <c r="J55">
        <v>8.3117678121761296E-2</v>
      </c>
      <c r="K55">
        <v>8.45553033127832E-2</v>
      </c>
    </row>
    <row r="56" spans="1:11" x14ac:dyDescent="0.2">
      <c r="A56" s="6">
        <v>41640</v>
      </c>
      <c r="B56" s="7">
        <v>23.961252634715301</v>
      </c>
      <c r="C56" s="7">
        <v>15.398893542577101</v>
      </c>
      <c r="D56" s="7">
        <f t="shared" si="0"/>
        <v>8.5623590921382</v>
      </c>
      <c r="E56" s="5">
        <v>544523559760.25269</v>
      </c>
      <c r="F56" s="5">
        <f t="shared" si="1"/>
        <v>497899497232.28613</v>
      </c>
      <c r="G56" s="5">
        <f t="shared" si="2"/>
        <v>0.91437640907861806</v>
      </c>
      <c r="H56" s="5">
        <f t="shared" si="3"/>
        <v>11.697141687734881</v>
      </c>
      <c r="I56">
        <v>8.0015395095723904E-2</v>
      </c>
      <c r="J56">
        <v>8.3743789215858094E-2</v>
      </c>
      <c r="K56">
        <v>8.5808606783335697E-2</v>
      </c>
    </row>
    <row r="57" spans="1:11" x14ac:dyDescent="0.2">
      <c r="A57" s="6">
        <v>41730</v>
      </c>
      <c r="B57" s="7">
        <v>23.355534967297601</v>
      </c>
      <c r="C57" s="7">
        <v>14.4672606148551</v>
      </c>
      <c r="D57" s="7">
        <f t="shared" si="0"/>
        <v>8.888274352442501</v>
      </c>
      <c r="E57" s="5">
        <v>562717888074.82349</v>
      </c>
      <c r="F57" s="5">
        <f t="shared" si="1"/>
        <v>512701978352.46289</v>
      </c>
      <c r="G57" s="5">
        <f t="shared" si="2"/>
        <v>0.91111725647557507</v>
      </c>
      <c r="H57" s="5">
        <f t="shared" si="3"/>
        <v>11.70986499324672</v>
      </c>
      <c r="I57">
        <v>7.1659989971017496E-2</v>
      </c>
      <c r="J57">
        <v>7.3541757456923401E-2</v>
      </c>
      <c r="K57">
        <v>7.8524098581376905E-2</v>
      </c>
    </row>
    <row r="58" spans="1:11" x14ac:dyDescent="0.2">
      <c r="A58" s="6">
        <v>41821</v>
      </c>
      <c r="B58" s="7">
        <v>23.154210352406</v>
      </c>
      <c r="C58" s="7">
        <v>13.9220007097401</v>
      </c>
      <c r="D58" s="7">
        <f t="shared" si="0"/>
        <v>9.2322096426659002</v>
      </c>
      <c r="E58" s="5">
        <v>549348958377.39227</v>
      </c>
      <c r="F58" s="5">
        <f t="shared" si="1"/>
        <v>498631910870.18994</v>
      </c>
      <c r="G58" s="5">
        <f t="shared" si="2"/>
        <v>0.90767790357334088</v>
      </c>
      <c r="H58" s="5">
        <f t="shared" si="3"/>
        <v>11.697780068534721</v>
      </c>
      <c r="I58">
        <v>4.7696070083989198E-2</v>
      </c>
      <c r="J58">
        <v>4.4447278909269403E-2</v>
      </c>
      <c r="K58">
        <v>5.4507464688012999E-2</v>
      </c>
    </row>
    <row r="59" spans="1:11" x14ac:dyDescent="0.2">
      <c r="A59" s="6">
        <v>41913</v>
      </c>
      <c r="B59" s="7">
        <v>25.1079957725245</v>
      </c>
      <c r="C59" s="7">
        <v>15.67356996506</v>
      </c>
      <c r="D59" s="7">
        <f t="shared" si="0"/>
        <v>9.4344258074644998</v>
      </c>
      <c r="E59" s="5">
        <v>431043457310.08356</v>
      </c>
      <c r="F59" s="5">
        <f t="shared" si="1"/>
        <v>390376982132.23383</v>
      </c>
      <c r="G59" s="5">
        <f t="shared" si="2"/>
        <v>0.90565574192535503</v>
      </c>
      <c r="H59" s="5">
        <f t="shared" si="3"/>
        <v>11.591484202366416</v>
      </c>
      <c r="I59">
        <v>6.0573872935430102E-3</v>
      </c>
      <c r="J59">
        <v>-3.3572910197446999E-3</v>
      </c>
      <c r="K59">
        <v>1.1263256306706999E-2</v>
      </c>
    </row>
    <row r="60" spans="1:11" x14ac:dyDescent="0.2">
      <c r="A60" s="6">
        <v>42005</v>
      </c>
      <c r="B60" s="7">
        <v>29.240054871593198</v>
      </c>
      <c r="C60" s="7">
        <v>15.739426472887599</v>
      </c>
      <c r="D60" s="7">
        <f t="shared" si="0"/>
        <v>13.500628398705599</v>
      </c>
      <c r="E60" s="5">
        <v>327821514927.46472</v>
      </c>
      <c r="F60" s="5">
        <f t="shared" si="1"/>
        <v>283563550386.10046</v>
      </c>
      <c r="G60" s="5">
        <f t="shared" si="2"/>
        <v>0.86499371601294384</v>
      </c>
      <c r="H60" s="5">
        <f t="shared" si="3"/>
        <v>11.452650405342002</v>
      </c>
      <c r="I60">
        <v>-4.5408356991462097E-2</v>
      </c>
      <c r="J60">
        <v>-5.82999650618755E-2</v>
      </c>
      <c r="K60">
        <v>-4.2977086248330902E-2</v>
      </c>
    </row>
    <row r="61" spans="1:11" x14ac:dyDescent="0.2">
      <c r="A61" s="6">
        <v>42095</v>
      </c>
      <c r="B61" s="7">
        <v>23.358895856360199</v>
      </c>
      <c r="C61" s="7">
        <v>12.3753252495382</v>
      </c>
      <c r="D61" s="7">
        <f t="shared" si="0"/>
        <v>10.983570606821999</v>
      </c>
      <c r="E61" s="5">
        <v>388854789578.91589</v>
      </c>
      <c r="F61" s="5">
        <f t="shared" si="1"/>
        <v>346144649207.50653</v>
      </c>
      <c r="G61" s="5">
        <f t="shared" si="2"/>
        <v>0.89016429393177998</v>
      </c>
      <c r="H61" s="5">
        <f t="shared" si="3"/>
        <v>11.539257622564197</v>
      </c>
      <c r="I61">
        <v>-9.1848468240891698E-2</v>
      </c>
      <c r="J61">
        <v>-0.10295579385104001</v>
      </c>
      <c r="K61">
        <v>-9.2082681608863001E-2</v>
      </c>
    </row>
    <row r="62" spans="1:11" x14ac:dyDescent="0.2">
      <c r="A62" s="6">
        <v>42186</v>
      </c>
      <c r="B62" s="7">
        <v>24.018058120109899</v>
      </c>
      <c r="C62" s="7">
        <v>14.1713225628771</v>
      </c>
      <c r="D62" s="7">
        <f t="shared" si="0"/>
        <v>9.8467355572327993</v>
      </c>
      <c r="E62" s="5">
        <v>334271861425.70996</v>
      </c>
      <c r="F62" s="5">
        <f t="shared" si="1"/>
        <v>301356995188.88062</v>
      </c>
      <c r="G62" s="5">
        <f t="shared" si="2"/>
        <v>0.901532644427672</v>
      </c>
      <c r="H62" s="5">
        <f t="shared" si="3"/>
        <v>11.479081276894593</v>
      </c>
      <c r="I62">
        <v>-0.11993591345652101</v>
      </c>
      <c r="J62">
        <v>-0.12449553267566001</v>
      </c>
      <c r="K62">
        <v>-0.121275853372196</v>
      </c>
    </row>
    <row r="63" spans="1:11" x14ac:dyDescent="0.2">
      <c r="A63" s="6">
        <v>42278</v>
      </c>
      <c r="B63" s="7">
        <v>23.479798176003101</v>
      </c>
      <c r="C63" s="7">
        <v>14.5263368481685</v>
      </c>
      <c r="D63" s="7">
        <f t="shared" si="0"/>
        <v>8.9534613278346011</v>
      </c>
      <c r="E63" s="5">
        <v>321160572488.83014</v>
      </c>
      <c r="F63" s="5">
        <f t="shared" si="1"/>
        <v>292405584830.79053</v>
      </c>
      <c r="G63" s="5">
        <f t="shared" si="2"/>
        <v>0.910465386721654</v>
      </c>
      <c r="H63" s="5">
        <f t="shared" si="3"/>
        <v>11.465985663217532</v>
      </c>
      <c r="I63">
        <v>-0.12535803883517899</v>
      </c>
      <c r="J63">
        <v>-0.12187691455581399</v>
      </c>
      <c r="K63">
        <v>-0.12571736738685099</v>
      </c>
    </row>
    <row r="64" spans="1:11" x14ac:dyDescent="0.2">
      <c r="A64" s="6">
        <v>42370</v>
      </c>
      <c r="B64" s="7">
        <v>22.511685455767399</v>
      </c>
      <c r="C64" s="7">
        <v>15.4759198813725</v>
      </c>
      <c r="D64" s="7">
        <f t="shared" si="0"/>
        <v>7.0357655743948992</v>
      </c>
      <c r="E64" s="5">
        <v>279095451542.05182</v>
      </c>
      <c r="F64" s="5">
        <f t="shared" si="1"/>
        <v>259458949842.75412</v>
      </c>
      <c r="G64" s="5">
        <f t="shared" si="2"/>
        <v>0.92964234425605097</v>
      </c>
      <c r="H64" s="5">
        <f t="shared" si="3"/>
        <v>11.414068655953219</v>
      </c>
      <c r="I64">
        <v>-0.11350328148278201</v>
      </c>
      <c r="J64">
        <v>-0.10422922245645599</v>
      </c>
      <c r="K64">
        <v>-0.11169330180546599</v>
      </c>
    </row>
    <row r="65" spans="1:11" x14ac:dyDescent="0.2">
      <c r="A65" s="6">
        <v>42461</v>
      </c>
      <c r="B65" s="7">
        <v>21.028942982820102</v>
      </c>
      <c r="C65" s="7">
        <v>14.1694984586836</v>
      </c>
      <c r="D65" s="7">
        <f t="shared" si="0"/>
        <v>6.8594445241365012</v>
      </c>
      <c r="E65" s="5">
        <v>321871065834.1416</v>
      </c>
      <c r="F65" s="5">
        <f t="shared" si="1"/>
        <v>299792498634.00177</v>
      </c>
      <c r="G65" s="5">
        <f t="shared" si="2"/>
        <v>0.93140555475863496</v>
      </c>
      <c r="H65" s="5">
        <f t="shared" si="3"/>
        <v>11.476820761792389</v>
      </c>
      <c r="I65">
        <v>-9.3438652866132704E-2</v>
      </c>
      <c r="J65">
        <v>-8.2300068429764603E-2</v>
      </c>
      <c r="K65">
        <v>-8.9887782954584605E-2</v>
      </c>
    </row>
    <row r="66" spans="1:11" x14ac:dyDescent="0.2">
      <c r="A66" s="6">
        <v>42552</v>
      </c>
      <c r="B66" s="7">
        <v>21.7233018788979</v>
      </c>
      <c r="C66" s="7">
        <v>15.0152991713794</v>
      </c>
      <c r="D66" s="7">
        <f t="shared" si="0"/>
        <v>6.7080027075184994</v>
      </c>
      <c r="E66" s="5">
        <v>333135843721.70801</v>
      </c>
      <c r="F66" s="5">
        <f t="shared" si="1"/>
        <v>310789082305.14124</v>
      </c>
      <c r="G66" s="5">
        <f t="shared" si="2"/>
        <v>0.93291997292481499</v>
      </c>
      <c r="H66" s="5">
        <f t="shared" si="3"/>
        <v>11.492465754086686</v>
      </c>
      <c r="I66">
        <v>-7.0809304921233801E-2</v>
      </c>
      <c r="J66">
        <v>-6.0530535472430799E-2</v>
      </c>
      <c r="K66">
        <v>-6.6866349953993598E-2</v>
      </c>
    </row>
    <row r="67" spans="1:11" x14ac:dyDescent="0.2">
      <c r="A67" s="6">
        <v>42644</v>
      </c>
      <c r="B67" s="7">
        <v>22.1022814067505</v>
      </c>
      <c r="C67" s="7">
        <v>14.664533318667701</v>
      </c>
      <c r="D67" s="7">
        <f t="shared" si="0"/>
        <v>7.4377480880827989</v>
      </c>
      <c r="E67" s="5">
        <v>349580181131.47632</v>
      </c>
      <c r="F67" s="5">
        <f t="shared" si="1"/>
        <v>323579287893.05359</v>
      </c>
      <c r="G67" s="5">
        <f t="shared" si="2"/>
        <v>0.92562251911917215</v>
      </c>
      <c r="H67" s="5">
        <f t="shared" si="3"/>
        <v>11.509980714912928</v>
      </c>
      <c r="I67">
        <v>-4.5673178055391901E-2</v>
      </c>
      <c r="J67">
        <v>-3.6329660869748003E-2</v>
      </c>
      <c r="K67">
        <v>-4.2094519746617001E-2</v>
      </c>
    </row>
    <row r="68" spans="1:11" x14ac:dyDescent="0.2">
      <c r="A68" s="6">
        <v>42736</v>
      </c>
      <c r="B68" s="7">
        <v>22.147372895395801</v>
      </c>
      <c r="C68" s="7">
        <v>14.1256118940184</v>
      </c>
      <c r="D68" s="7">
        <f t="shared" si="0"/>
        <v>8.021761001377401</v>
      </c>
      <c r="E68" s="5">
        <v>384705749741.74567</v>
      </c>
      <c r="F68" s="5">
        <f t="shared" si="1"/>
        <v>353845573938.90576</v>
      </c>
      <c r="G68" s="5">
        <f t="shared" si="2"/>
        <v>0.91978238998622597</v>
      </c>
      <c r="H68" s="5">
        <f t="shared" si="3"/>
        <v>11.54881376762269</v>
      </c>
      <c r="I68">
        <v>-1.6394466558013802E-2</v>
      </c>
      <c r="J68">
        <v>-6.4288891091147798E-3</v>
      </c>
      <c r="K68">
        <v>-1.25329862213533E-2</v>
      </c>
    </row>
    <row r="69" spans="1:11" x14ac:dyDescent="0.2">
      <c r="A69" s="6">
        <v>42826</v>
      </c>
      <c r="B69" s="7">
        <v>21.384387206203701</v>
      </c>
      <c r="C69" s="7">
        <v>14.981154386926701</v>
      </c>
      <c r="D69" s="7">
        <f t="shared" si="0"/>
        <v>6.4032328192770009</v>
      </c>
      <c r="E69" s="5">
        <v>396204074183.7384</v>
      </c>
      <c r="F69" s="5">
        <f t="shared" si="1"/>
        <v>370834204874.29266</v>
      </c>
      <c r="G69" s="5">
        <f t="shared" si="2"/>
        <v>0.93596767180722995</v>
      </c>
      <c r="H69" s="5">
        <f t="shared" si="3"/>
        <v>11.569179785620905</v>
      </c>
      <c r="I69">
        <v>1.48779149580289E-2</v>
      </c>
      <c r="J69">
        <v>2.6176155213815298E-2</v>
      </c>
      <c r="K69">
        <v>2.0169126597901699E-2</v>
      </c>
    </row>
    <row r="70" spans="1:11" x14ac:dyDescent="0.2">
      <c r="A70" s="6">
        <v>42917</v>
      </c>
      <c r="B70" s="7">
        <v>22.511121127070599</v>
      </c>
      <c r="C70" s="7">
        <v>15.836674094902801</v>
      </c>
      <c r="D70" s="7">
        <f t="shared" si="0"/>
        <v>6.674447032167798</v>
      </c>
      <c r="E70" s="5">
        <v>389759289536.52869</v>
      </c>
      <c r="F70" s="5">
        <f t="shared" si="1"/>
        <v>363745012203.45953</v>
      </c>
      <c r="G70" s="5">
        <f t="shared" si="2"/>
        <v>0.93325552967832193</v>
      </c>
      <c r="H70" s="5">
        <f t="shared" si="3"/>
        <v>11.560797046839694</v>
      </c>
      <c r="I70">
        <v>4.0901841880988797E-2</v>
      </c>
      <c r="J70">
        <v>5.1614655761441697E-2</v>
      </c>
      <c r="K70">
        <v>4.7300477123410303E-2</v>
      </c>
    </row>
    <row r="71" spans="1:11" x14ac:dyDescent="0.2">
      <c r="A71" s="6">
        <v>43009</v>
      </c>
      <c r="B71" s="7">
        <v>23.405069292600899</v>
      </c>
      <c r="C71" s="7">
        <v>15.5111287153599</v>
      </c>
      <c r="D71" s="7">
        <f t="shared" si="0"/>
        <v>7.8939405772409987</v>
      </c>
      <c r="E71" s="5">
        <v>403687077404.94281</v>
      </c>
      <c r="F71" s="5">
        <f t="shared" si="1"/>
        <v>371820259396.59576</v>
      </c>
      <c r="G71" s="5">
        <f t="shared" si="2"/>
        <v>0.92106059422759001</v>
      </c>
      <c r="H71" s="5">
        <f t="shared" si="3"/>
        <v>11.570333049514526</v>
      </c>
      <c r="I71">
        <v>5.3912153973992197E-2</v>
      </c>
      <c r="J71">
        <v>5.9967479379771399E-2</v>
      </c>
      <c r="K71">
        <v>5.8557847647254899E-2</v>
      </c>
    </row>
    <row r="72" spans="1:11" x14ac:dyDescent="0.2">
      <c r="A72" s="6">
        <v>43101</v>
      </c>
      <c r="B72" s="7">
        <v>24.003679012834699</v>
      </c>
      <c r="C72" s="7">
        <v>14.832918524516201</v>
      </c>
      <c r="D72" s="7">
        <f t="shared" si="0"/>
        <v>9.1707604883184981</v>
      </c>
      <c r="E72" s="5">
        <v>435947599187.98773</v>
      </c>
      <c r="F72" s="5">
        <f t="shared" si="1"/>
        <v>395967889011.88269</v>
      </c>
      <c r="G72" s="5">
        <f t="shared" si="2"/>
        <v>0.90829239511681514</v>
      </c>
      <c r="H72" s="5">
        <f t="shared" si="3"/>
        <v>11.597659968273007</v>
      </c>
      <c r="I72">
        <v>5.2166922569628897E-2</v>
      </c>
      <c r="J72">
        <v>4.9794933325082003E-2</v>
      </c>
      <c r="K72">
        <v>5.1015167892617799E-2</v>
      </c>
    </row>
    <row r="73" spans="1:11" x14ac:dyDescent="0.2">
      <c r="A73" s="6">
        <v>43191</v>
      </c>
      <c r="B73" s="7">
        <v>26.9163516331948</v>
      </c>
      <c r="C73" s="7">
        <v>15.387378893257299</v>
      </c>
      <c r="D73" s="7">
        <f t="shared" si="0"/>
        <v>11.528972739937501</v>
      </c>
      <c r="E73" s="5">
        <v>417440060104.58466</v>
      </c>
      <c r="F73" s="5">
        <f t="shared" si="1"/>
        <v>369313509369.54834</v>
      </c>
      <c r="G73" s="5">
        <f t="shared" si="2"/>
        <v>0.88471027260062496</v>
      </c>
      <c r="H73" s="5">
        <f t="shared" si="3"/>
        <v>11.567395194294196</v>
      </c>
      <c r="I73">
        <v>4.2450605091872901E-2</v>
      </c>
      <c r="J73">
        <v>3.0779944166651901E-2</v>
      </c>
      <c r="K73">
        <v>3.3484699486006998E-2</v>
      </c>
    </row>
    <row r="74" spans="1:11" x14ac:dyDescent="0.2">
      <c r="A74" s="6">
        <v>43282</v>
      </c>
      <c r="B74" s="7">
        <v>28.534803590691801</v>
      </c>
      <c r="C74" s="7">
        <v>15.2250506704298</v>
      </c>
      <c r="D74" s="7">
        <f t="shared" si="0"/>
        <v>13.309752920262001</v>
      </c>
      <c r="E74" s="5">
        <v>402483135865.0816</v>
      </c>
      <c r="F74" s="5">
        <f t="shared" si="1"/>
        <v>348913624935.71686</v>
      </c>
      <c r="G74" s="5">
        <f t="shared" si="2"/>
        <v>0.86690247079738003</v>
      </c>
      <c r="H74" s="5">
        <f t="shared" si="3"/>
        <v>11.542717928802837</v>
      </c>
      <c r="I74">
        <v>3.5767272614531997E-2</v>
      </c>
      <c r="J74">
        <v>1.76465834698574E-2</v>
      </c>
      <c r="K74">
        <v>2.15283722181305E-2</v>
      </c>
    </row>
    <row r="75" spans="1:11" x14ac:dyDescent="0.2">
      <c r="A75" s="6">
        <v>43374</v>
      </c>
      <c r="B75" s="7">
        <v>27.6937701834173</v>
      </c>
      <c r="C75" s="7">
        <v>14.7014371989201</v>
      </c>
      <c r="D75" s="7">
        <f t="shared" si="0"/>
        <v>12.9923329844972</v>
      </c>
      <c r="E75" s="5">
        <v>404631774966.33832</v>
      </c>
      <c r="F75" s="5">
        <f t="shared" si="1"/>
        <v>352060667401.63025</v>
      </c>
      <c r="G75" s="5">
        <f t="shared" si="2"/>
        <v>0.87007667015502799</v>
      </c>
      <c r="H75" s="5">
        <f t="shared" si="3"/>
        <v>11.5466175079313</v>
      </c>
      <c r="I75">
        <v>3.9234151479111301E-2</v>
      </c>
      <c r="J75">
        <v>1.97600535411558E-2</v>
      </c>
      <c r="K75">
        <v>2.6186215304105202E-2</v>
      </c>
    </row>
    <row r="76" spans="1:11" x14ac:dyDescent="0.2">
      <c r="A76" s="6">
        <v>43466</v>
      </c>
      <c r="B76" s="7">
        <v>25.580625189313</v>
      </c>
      <c r="C76" s="7">
        <v>14.919726482382201</v>
      </c>
      <c r="D76" s="7">
        <f t="shared" si="0"/>
        <v>10.6608987069308</v>
      </c>
      <c r="E76" s="5">
        <v>411023915794.22394</v>
      </c>
      <c r="F76" s="5">
        <f t="shared" si="1"/>
        <v>367205072470.14117</v>
      </c>
      <c r="G76" s="5">
        <f t="shared" si="2"/>
        <v>0.89339101293069201</v>
      </c>
      <c r="H76" s="5">
        <f t="shared" si="3"/>
        <v>11.564908671795481</v>
      </c>
      <c r="I76">
        <v>5.0526809342248798E-2</v>
      </c>
      <c r="J76">
        <v>3.4440560796263398E-2</v>
      </c>
      <c r="K76">
        <v>4.5128871694725001E-2</v>
      </c>
    </row>
    <row r="77" spans="1:11" x14ac:dyDescent="0.2">
      <c r="A77" s="6">
        <v>43556</v>
      </c>
      <c r="B77" s="7">
        <v>25.2163314064017</v>
      </c>
      <c r="C77" s="7">
        <v>15.0789129551329</v>
      </c>
      <c r="D77" s="7">
        <f t="shared" ref="D77:D84" si="4">B77-C77</f>
        <v>10.1374184512688</v>
      </c>
      <c r="E77" s="5">
        <v>424379722894.70959</v>
      </c>
      <c r="F77" s="5">
        <f t="shared" ref="F77:F84" si="5">(100 - D77)/100*E77</f>
        <v>381358574562.5379</v>
      </c>
      <c r="G77" s="5">
        <f t="shared" ref="G77:G84" si="6">F77/E77</f>
        <v>0.89862581548731202</v>
      </c>
      <c r="H77" s="5">
        <f t="shared" ref="H77:H84" si="7">LOG(F77)</f>
        <v>11.581333515621363</v>
      </c>
      <c r="I77">
        <v>5.9347488418874501E-2</v>
      </c>
      <c r="J77">
        <v>4.9111502294984302E-2</v>
      </c>
      <c r="K77">
        <v>6.3528028669308401E-2</v>
      </c>
    </row>
    <row r="78" spans="1:11" x14ac:dyDescent="0.2">
      <c r="A78" s="6">
        <v>43647</v>
      </c>
      <c r="B78" s="7">
        <v>25.327858102410101</v>
      </c>
      <c r="C78" s="7">
        <v>15.1171648359584</v>
      </c>
      <c r="D78" s="7">
        <f t="shared" si="4"/>
        <v>10.210693266451701</v>
      </c>
      <c r="E78" s="5">
        <v>422438098880.31067</v>
      </c>
      <c r="F78" s="5">
        <f t="shared" si="5"/>
        <v>379304240363.01221</v>
      </c>
      <c r="G78" s="5">
        <f t="shared" si="6"/>
        <v>0.89789306733548302</v>
      </c>
      <c r="H78" s="5">
        <f t="shared" si="7"/>
        <v>11.578987697846381</v>
      </c>
      <c r="I78">
        <v>5.4917493743162397E-2</v>
      </c>
      <c r="J78">
        <v>5.05157987317707E-2</v>
      </c>
      <c r="K78">
        <v>6.4476070242684994E-2</v>
      </c>
    </row>
    <row r="79" spans="1:11" x14ac:dyDescent="0.2">
      <c r="A79" s="6">
        <v>43739</v>
      </c>
      <c r="B79" s="7">
        <v>23.414807965588501</v>
      </c>
      <c r="C79" s="7">
        <v>14.977768242456399</v>
      </c>
      <c r="D79" s="7">
        <f t="shared" si="4"/>
        <v>8.4370397231321022</v>
      </c>
      <c r="E79" s="5">
        <v>429974373262.50122</v>
      </c>
      <c r="F79" s="5">
        <f t="shared" si="5"/>
        <v>393697264591.05573</v>
      </c>
      <c r="G79" s="5">
        <f t="shared" si="6"/>
        <v>0.915629602768679</v>
      </c>
      <c r="H79" s="5">
        <f t="shared" si="7"/>
        <v>11.595162397322266</v>
      </c>
      <c r="I79">
        <v>3.3914228820285601E-2</v>
      </c>
      <c r="J79">
        <v>3.40118737608857E-2</v>
      </c>
      <c r="K79">
        <v>4.1305189459656999E-2</v>
      </c>
    </row>
    <row r="80" spans="1:11" x14ac:dyDescent="0.2">
      <c r="A80" s="6">
        <v>43831</v>
      </c>
      <c r="B80" s="7">
        <v>21.654216413552302</v>
      </c>
      <c r="C80" s="7">
        <v>14.5671407856159</v>
      </c>
      <c r="D80" s="7">
        <f t="shared" si="4"/>
        <v>7.087075627936402</v>
      </c>
      <c r="E80" s="5">
        <v>414894977654.74249</v>
      </c>
      <c r="F80" s="5">
        <f t="shared" si="5"/>
        <v>385491056811.84106</v>
      </c>
      <c r="G80" s="5">
        <f t="shared" si="6"/>
        <v>0.92912924372063599</v>
      </c>
      <c r="H80" s="5">
        <f t="shared" si="7"/>
        <v>11.586014307102097</v>
      </c>
      <c r="I80">
        <v>3.1170895253421699E-3</v>
      </c>
      <c r="J80">
        <v>6.3504385586246898E-3</v>
      </c>
      <c r="K80">
        <v>2.66416497476149E-3</v>
      </c>
    </row>
    <row r="81" spans="1:11" x14ac:dyDescent="0.2">
      <c r="A81" s="6">
        <v>43922</v>
      </c>
      <c r="B81" s="7">
        <v>22.348306335065701</v>
      </c>
      <c r="C81" s="7">
        <v>16.684210876793301</v>
      </c>
      <c r="D81" s="7">
        <f t="shared" si="4"/>
        <v>5.6640954582723992</v>
      </c>
      <c r="E81" s="5">
        <v>338291577519.00159</v>
      </c>
      <c r="F81" s="5">
        <f t="shared" si="5"/>
        <v>319130419641.02979</v>
      </c>
      <c r="G81" s="5">
        <f t="shared" si="6"/>
        <v>0.94335904541727611</v>
      </c>
      <c r="H81" s="5">
        <f t="shared" si="7"/>
        <v>11.503968203292782</v>
      </c>
      <c r="I81">
        <v>-2.4859863427830101E-2</v>
      </c>
      <c r="J81">
        <v>-1.9420122262364899E-2</v>
      </c>
      <c r="K81">
        <v>-3.3213184903053E-2</v>
      </c>
    </row>
    <row r="82" spans="1:11" x14ac:dyDescent="0.2">
      <c r="A82" s="6">
        <v>44013</v>
      </c>
      <c r="B82" s="7">
        <v>22.569943745573099</v>
      </c>
      <c r="C82" s="7">
        <v>16.397384150267101</v>
      </c>
      <c r="D82" s="7">
        <f t="shared" si="4"/>
        <v>6.172559595305998</v>
      </c>
      <c r="E82" s="5">
        <v>361952748285.56641</v>
      </c>
      <c r="F82" s="5">
        <f t="shared" si="5"/>
        <v>339610999190.79193</v>
      </c>
      <c r="G82" s="5">
        <f t="shared" si="6"/>
        <v>0.93827440404694007</v>
      </c>
      <c r="H82" s="5">
        <f t="shared" si="7"/>
        <v>11.530981747562814</v>
      </c>
      <c r="I82">
        <v>-3.9391520942108703E-2</v>
      </c>
      <c r="J82">
        <v>-3.2586037170662101E-2</v>
      </c>
      <c r="K82">
        <v>-5.0528710615005301E-2</v>
      </c>
    </row>
    <row r="83" spans="1:11" x14ac:dyDescent="0.2">
      <c r="A83" s="6">
        <v>44105</v>
      </c>
      <c r="B83" s="7">
        <v>22.437801488306398</v>
      </c>
      <c r="C83" s="7">
        <v>16.704955646568902</v>
      </c>
      <c r="D83" s="7">
        <f t="shared" si="4"/>
        <v>5.7328458417374968</v>
      </c>
      <c r="E83" s="5">
        <v>372141726250.12054</v>
      </c>
      <c r="F83" s="5">
        <f t="shared" si="5"/>
        <v>350807414771.42035</v>
      </c>
      <c r="G83" s="5">
        <f t="shared" si="6"/>
        <v>0.94267154158262501</v>
      </c>
      <c r="H83" s="5">
        <f t="shared" si="7"/>
        <v>11.545068764170288</v>
      </c>
      <c r="I83">
        <v>-3.7738871099172303E-2</v>
      </c>
      <c r="J83">
        <v>-3.0725155987855999E-2</v>
      </c>
      <c r="K83">
        <v>-4.5428396463325103E-2</v>
      </c>
    </row>
    <row r="84" spans="1:11" x14ac:dyDescent="0.2">
      <c r="A84" s="6">
        <v>44197</v>
      </c>
      <c r="B84" s="7">
        <v>23.6116407200624</v>
      </c>
      <c r="C84" s="7">
        <v>17.496367939905198</v>
      </c>
      <c r="D84" s="7">
        <f t="shared" si="4"/>
        <v>6.115272780157202</v>
      </c>
      <c r="E84" s="5">
        <v>400226954327.7713</v>
      </c>
      <c r="F84" s="5">
        <f t="shared" si="5"/>
        <v>375751984330.9129</v>
      </c>
      <c r="G84" s="5">
        <f t="shared" si="6"/>
        <v>0.93884727219842801</v>
      </c>
      <c r="H84" s="5">
        <f t="shared" si="7"/>
        <v>11.574901282756459</v>
      </c>
      <c r="I84">
        <v>-2.5458260142207201E-2</v>
      </c>
      <c r="J84">
        <v>-1.95418336725122E-2</v>
      </c>
      <c r="K84">
        <v>-2.67075836606268E-2</v>
      </c>
    </row>
    <row r="85" spans="1:11" x14ac:dyDescent="0.2">
      <c r="A85" s="6"/>
      <c r="B85" s="7"/>
      <c r="C85" s="7"/>
      <c r="D85" s="7"/>
      <c r="E85" s="7"/>
      <c r="F85" s="7"/>
      <c r="G85" s="7"/>
      <c r="H85" s="7"/>
    </row>
    <row r="86" spans="1:11" x14ac:dyDescent="0.2">
      <c r="A86" s="6"/>
      <c r="B86" s="8"/>
      <c r="C86" s="8"/>
    </row>
    <row r="87" spans="1:11" x14ac:dyDescent="0.2">
      <c r="A87" s="6"/>
      <c r="B87" s="8"/>
      <c r="C87" s="8"/>
    </row>
    <row r="88" spans="1:11" x14ac:dyDescent="0.2">
      <c r="A88" s="6"/>
      <c r="B88" s="8"/>
      <c r="C88" s="8"/>
    </row>
    <row r="89" spans="1:11" x14ac:dyDescent="0.2">
      <c r="A89" s="6"/>
      <c r="B89" s="8"/>
      <c r="C89" s="8"/>
    </row>
    <row r="90" spans="1:11" x14ac:dyDescent="0.2">
      <c r="A90" s="6"/>
      <c r="B90" s="8"/>
      <c r="C90" s="8"/>
    </row>
    <row r="91" spans="1:11" x14ac:dyDescent="0.2">
      <c r="A91" s="6"/>
      <c r="B91" s="8"/>
      <c r="C91" s="8"/>
    </row>
    <row r="92" spans="1:11" x14ac:dyDescent="0.2">
      <c r="A92" s="6"/>
      <c r="B92" s="8"/>
      <c r="C92" s="8"/>
    </row>
    <row r="93" spans="1:11" x14ac:dyDescent="0.2">
      <c r="A93" s="6"/>
      <c r="B93" s="8"/>
      <c r="C93" s="8"/>
    </row>
    <row r="94" spans="1:11" x14ac:dyDescent="0.2">
      <c r="A94" s="6"/>
      <c r="B94" s="8"/>
      <c r="C94" s="8"/>
    </row>
    <row r="95" spans="1:11" x14ac:dyDescent="0.2">
      <c r="A95" s="6"/>
      <c r="B95" s="8"/>
      <c r="C95" s="8"/>
    </row>
    <row r="96" spans="1:11" x14ac:dyDescent="0.2">
      <c r="A96" s="6"/>
      <c r="B96" s="8"/>
      <c r="C96" s="8"/>
    </row>
    <row r="97" spans="1:3" x14ac:dyDescent="0.2">
      <c r="A97" s="6"/>
      <c r="B97" s="8"/>
      <c r="C97" s="8"/>
    </row>
    <row r="98" spans="1:3" x14ac:dyDescent="0.2">
      <c r="A98" s="6"/>
      <c r="B98" s="8"/>
      <c r="C98" s="8"/>
    </row>
    <row r="99" spans="1:3" x14ac:dyDescent="0.2">
      <c r="A99" s="6"/>
      <c r="B99" s="8"/>
      <c r="C99" s="8"/>
    </row>
    <row r="100" spans="1:3" x14ac:dyDescent="0.2">
      <c r="A100" s="6"/>
      <c r="B100" s="8"/>
      <c r="C100" s="8"/>
    </row>
    <row r="101" spans="1:3" x14ac:dyDescent="0.2">
      <c r="A101" s="6"/>
      <c r="B101" s="8"/>
      <c r="C101" s="8"/>
    </row>
    <row r="102" spans="1:3" x14ac:dyDescent="0.2">
      <c r="A102" s="6"/>
      <c r="B102" s="8"/>
      <c r="C102" s="8"/>
    </row>
    <row r="103" spans="1:3" x14ac:dyDescent="0.2">
      <c r="A103" s="6"/>
      <c r="B103" s="8"/>
      <c r="C103" s="8"/>
    </row>
    <row r="104" spans="1:3" x14ac:dyDescent="0.2">
      <c r="A104" s="6"/>
      <c r="B104" s="8"/>
      <c r="C104" s="8"/>
    </row>
    <row r="105" spans="1:3" x14ac:dyDescent="0.2">
      <c r="A105" s="6"/>
      <c r="B105" s="8"/>
      <c r="C105" s="8"/>
    </row>
    <row r="106" spans="1:3" x14ac:dyDescent="0.2">
      <c r="A106" s="6"/>
      <c r="B106" s="8"/>
      <c r="C10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debt_moments</vt:lpstr>
      <vt:lpstr>output_process</vt:lpstr>
      <vt:lpstr>cyclicalities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2022-11-04T18:25:32Z</dcterms:created>
  <dcterms:modified xsi:type="dcterms:W3CDTF">2022-11-04T18:49:45Z</dcterms:modified>
</cp:coreProperties>
</file>