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61807130-A985-4815-865C-5BB0F3302BB5}" xr6:coauthVersionLast="41" xr6:coauthVersionMax="41" xr10:uidLastSave="{00000000-0000-0000-0000-000000000000}"/>
  <bookViews>
    <workbookView xWindow="-120" yWindow="-120" windowWidth="29040" windowHeight="15840" xr2:uid="{EE1B2A30-3A3A-437F-9F59-6297A79FC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1" l="1"/>
  <c r="M43" i="1"/>
  <c r="M44" i="1"/>
  <c r="M45" i="1"/>
  <c r="M41" i="1"/>
  <c r="L42" i="1"/>
  <c r="L43" i="1"/>
  <c r="L44" i="1"/>
  <c r="L45" i="1"/>
  <c r="L41" i="1"/>
  <c r="K42" i="1"/>
  <c r="K43" i="1"/>
  <c r="K44" i="1"/>
  <c r="K45" i="1"/>
  <c r="K41" i="1"/>
  <c r="J42" i="1"/>
  <c r="J43" i="1"/>
  <c r="J44" i="1"/>
  <c r="J45" i="1"/>
  <c r="J41" i="1"/>
  <c r="I42" i="1"/>
  <c r="I43" i="1"/>
  <c r="I44" i="1"/>
  <c r="I45" i="1"/>
  <c r="I41" i="1"/>
  <c r="H42" i="1"/>
  <c r="H43" i="1"/>
  <c r="H44" i="1"/>
  <c r="H45" i="1"/>
  <c r="H41" i="1"/>
  <c r="G42" i="1"/>
  <c r="G43" i="1"/>
  <c r="G44" i="1"/>
  <c r="G45" i="1"/>
  <c r="G41" i="1"/>
  <c r="F42" i="1"/>
  <c r="F43" i="1"/>
  <c r="F44" i="1"/>
  <c r="F45" i="1"/>
  <c r="F41" i="1"/>
  <c r="E42" i="1"/>
  <c r="E43" i="1"/>
  <c r="E44" i="1"/>
  <c r="E45" i="1"/>
  <c r="E41" i="1"/>
  <c r="D42" i="1"/>
  <c r="D43" i="1"/>
  <c r="D44" i="1"/>
  <c r="D45" i="1"/>
  <c r="D41" i="1"/>
  <c r="C42" i="1"/>
  <c r="C43" i="1"/>
  <c r="C44" i="1"/>
  <c r="C45" i="1"/>
  <c r="C41" i="1"/>
  <c r="B41" i="1"/>
  <c r="B42" i="1"/>
  <c r="B43" i="1"/>
  <c r="B44" i="1"/>
  <c r="B45" i="1"/>
  <c r="M32" i="1"/>
  <c r="M33" i="1"/>
  <c r="M34" i="1"/>
  <c r="M35" i="1"/>
  <c r="M31" i="1"/>
  <c r="L32" i="1"/>
  <c r="L33" i="1"/>
  <c r="L34" i="1"/>
  <c r="L35" i="1"/>
  <c r="L31" i="1"/>
  <c r="K32" i="1"/>
  <c r="K33" i="1"/>
  <c r="K34" i="1"/>
  <c r="K35" i="1"/>
  <c r="K31" i="1"/>
  <c r="J32" i="1"/>
  <c r="J33" i="1"/>
  <c r="J34" i="1"/>
  <c r="J35" i="1"/>
  <c r="J31" i="1"/>
  <c r="I32" i="1"/>
  <c r="I33" i="1"/>
  <c r="I34" i="1"/>
  <c r="I35" i="1"/>
  <c r="I31" i="1"/>
  <c r="H32" i="1"/>
  <c r="H33" i="1"/>
  <c r="H34" i="1"/>
  <c r="H35" i="1"/>
  <c r="H31" i="1"/>
  <c r="G35" i="1"/>
  <c r="G32" i="1"/>
  <c r="G33" i="1"/>
  <c r="G34" i="1"/>
  <c r="G31" i="1"/>
  <c r="F32" i="1"/>
  <c r="F33" i="1"/>
  <c r="F34" i="1"/>
  <c r="F35" i="1"/>
  <c r="F31" i="1"/>
  <c r="E35" i="1"/>
  <c r="E32" i="1"/>
  <c r="E33" i="1"/>
  <c r="E34" i="1"/>
  <c r="E31" i="1"/>
  <c r="D32" i="1"/>
  <c r="D33" i="1"/>
  <c r="D34" i="1"/>
  <c r="D35" i="1"/>
  <c r="D31" i="1"/>
  <c r="C35" i="1"/>
  <c r="C32" i="1"/>
  <c r="C33" i="1"/>
  <c r="C34" i="1"/>
  <c r="C31" i="1"/>
  <c r="B31" i="1"/>
  <c r="B32" i="1"/>
  <c r="B33" i="1"/>
  <c r="B34" i="1"/>
  <c r="B35" i="1"/>
  <c r="B20" i="1"/>
  <c r="H14" i="1"/>
  <c r="H12" i="1"/>
  <c r="H3" i="1"/>
  <c r="H4" i="1"/>
  <c r="H5" i="1"/>
  <c r="H6" i="1"/>
  <c r="H7" i="1"/>
  <c r="H8" i="1"/>
  <c r="H9" i="1"/>
  <c r="H10" i="1"/>
  <c r="H11" i="1"/>
  <c r="H2" i="1"/>
  <c r="B21" i="1"/>
  <c r="B19" i="1"/>
  <c r="G14" i="1"/>
  <c r="G12" i="1"/>
  <c r="G3" i="1"/>
  <c r="G4" i="1"/>
  <c r="G5" i="1"/>
  <c r="G6" i="1"/>
  <c r="G7" i="1"/>
  <c r="G8" i="1"/>
  <c r="G9" i="1"/>
  <c r="G10" i="1"/>
  <c r="G11" i="1"/>
  <c r="G2" i="1"/>
  <c r="B18" i="1"/>
  <c r="F14" i="1"/>
  <c r="F3" i="1"/>
  <c r="F4" i="1"/>
  <c r="F5" i="1"/>
  <c r="F6" i="1"/>
  <c r="F7" i="1"/>
  <c r="F8" i="1"/>
  <c r="F9" i="1"/>
  <c r="F10" i="1"/>
  <c r="F11" i="1"/>
  <c r="F12" i="1"/>
  <c r="F2" i="1"/>
  <c r="B17" i="1"/>
  <c r="E14" i="1"/>
  <c r="E3" i="1"/>
  <c r="E4" i="1"/>
  <c r="E5" i="1"/>
  <c r="E6" i="1"/>
  <c r="E7" i="1"/>
  <c r="E8" i="1"/>
  <c r="E9" i="1"/>
  <c r="E10" i="1"/>
  <c r="E11" i="1"/>
  <c r="E12" i="1"/>
  <c r="E2" i="1"/>
  <c r="B16" i="1"/>
  <c r="B14" i="1"/>
  <c r="D14" i="1"/>
  <c r="D3" i="1"/>
  <c r="D4" i="1"/>
  <c r="D5" i="1"/>
  <c r="D6" i="1"/>
  <c r="D7" i="1"/>
  <c r="D8" i="1"/>
  <c r="D9" i="1"/>
  <c r="D10" i="1"/>
  <c r="D11" i="1"/>
  <c r="D12" i="1"/>
  <c r="D2" i="1"/>
  <c r="B4" i="1"/>
  <c r="B5" i="1"/>
  <c r="B6" i="1"/>
  <c r="B7" i="1"/>
  <c r="B8" i="1"/>
  <c r="B9" i="1"/>
  <c r="B10" i="1"/>
  <c r="B11" i="1"/>
  <c r="B12" i="1"/>
  <c r="B3" i="1"/>
  <c r="B2" i="1"/>
</calcChain>
</file>

<file path=xl/sharedStrings.xml><?xml version="1.0" encoding="utf-8"?>
<sst xmlns="http://schemas.openxmlformats.org/spreadsheetml/2006/main" count="18" uniqueCount="17">
  <si>
    <t>MW</t>
  </si>
  <si>
    <t>#</t>
  </si>
  <si>
    <t>Mn</t>
  </si>
  <si>
    <t>Sum</t>
  </si>
  <si>
    <t>Mw</t>
  </si>
  <si>
    <t>n*M</t>
  </si>
  <si>
    <r>
      <t>n*M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</si>
  <si>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n*M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</si>
  <si>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n*M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</si>
  <si>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Mz</t>
  </si>
  <si>
    <t>Mz+1</t>
  </si>
  <si>
    <t>Mv</t>
  </si>
  <si>
    <r>
      <t>n*M</t>
    </r>
    <r>
      <rPr>
        <b/>
        <vertAlign val="superscript"/>
        <sz val="11"/>
        <color theme="1"/>
        <rFont val="Calibri"/>
        <family val="2"/>
        <scheme val="minor"/>
      </rPr>
      <t>1+a</t>
    </r>
  </si>
  <si>
    <t>Đ</t>
  </si>
  <si>
    <t>P\X</t>
  </si>
  <si>
    <t>Mol frac</t>
  </si>
  <si>
    <t>Weight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</si>
</sst>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1" fontId="3" fillId="0" borderId="1" xfId="0" applyNumberFormat="1" applyFont="1" applyBorder="1"/>
    <xf numFmtId="2" fontId="3" fillId="0" borderId="1" xfId="0" applyNumberFormat="1" applyFon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11" fontId="0" fillId="0" borderId="2" xfId="0" applyNumberFormat="1" applyBorder="1"/>
    <xf numFmtId="0" fontId="1" fillId="0" borderId="3" xfId="0" applyFont="1" applyBorder="1" applyAlignment="1">
      <alignment horizontal="center"/>
    </xf>
    <xf numFmtId="11" fontId="0" fillId="0" borderId="3" xfId="0" applyNumberFormat="1" applyBorder="1"/>
    <xf numFmtId="0" fontId="1" fillId="0" borderId="0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righ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-25000"/>
              <a:t>x</a:t>
            </a:r>
            <a:r>
              <a:rPr lang="en-US"/>
              <a:t> vs. X  ,</a:t>
            </a:r>
            <a:r>
              <a:rPr lang="en-US" baseline="0"/>
              <a:t> </a:t>
            </a:r>
            <a:r>
              <a:rPr lang="en-US"/>
              <a:t> by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08565909425482"/>
          <c:y val="8.8662973139835788E-2"/>
          <c:w val="0.86349436826552628"/>
          <c:h val="0.79523153141845027"/>
        </c:manualLayout>
      </c:layout>
      <c:scatterChart>
        <c:scatterStyle val="lineMarker"/>
        <c:varyColors val="0"/>
        <c:ser>
          <c:idx val="1"/>
          <c:order val="0"/>
          <c:tx>
            <c:v>P=0.90</c:v>
          </c:tx>
          <c:spPr>
            <a:ln w="19050">
              <a:noFill/>
            </a:ln>
          </c:spPr>
          <c:xVal>
            <c:numRef>
              <c:f>Sheet1!$B$30:$M$30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Sheet1!$B$31:$M$31</c:f>
              <c:numCache>
                <c:formatCode>0.00E+00</c:formatCode>
                <c:ptCount val="12"/>
                <c:pt idx="0">
                  <c:v>1.1111111111111106E-2</c:v>
                </c:pt>
                <c:pt idx="1">
                  <c:v>6.5609999999999983E-3</c:v>
                </c:pt>
                <c:pt idx="2">
                  <c:v>3.8742048899999995E-3</c:v>
                </c:pt>
                <c:pt idx="3">
                  <c:v>7.9766443076872561E-4</c:v>
                </c:pt>
                <c:pt idx="4">
                  <c:v>5.7264168970223588E-5</c:v>
                </c:pt>
                <c:pt idx="5">
                  <c:v>4.1109831670569788E-6</c:v>
                </c:pt>
                <c:pt idx="6">
                  <c:v>2.9512665430652879E-7</c:v>
                </c:pt>
                <c:pt idx="7">
                  <c:v>1.5210164339843255E-9</c:v>
                </c:pt>
                <c:pt idx="8">
                  <c:v>7.838976787394885E-12</c:v>
                </c:pt>
                <c:pt idx="9">
                  <c:v>2.0821418932053553E-16</c:v>
                </c:pt>
                <c:pt idx="10">
                  <c:v>5.5304601365984269E-21</c:v>
                </c:pt>
                <c:pt idx="11">
                  <c:v>1.4689675772009308E-25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70-4B0A-95D1-7646C6D83FEF}"/>
            </c:ext>
          </c:extLst>
        </c:ser>
        <c:ser>
          <c:idx val="2"/>
          <c:order val="1"/>
          <c:tx>
            <c:v>P=0.925</c:v>
          </c:tx>
          <c:spPr>
            <a:ln w="19050" cap="rnd">
              <a:noFill/>
              <a:round/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Sheet1!$B$30:$M$30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Sheet1!$B$32:$M$32</c:f>
              <c:numCache>
                <c:formatCode>0.00E+00</c:formatCode>
                <c:ptCount val="12"/>
                <c:pt idx="0">
                  <c:v>6.0810810810810736E-3</c:v>
                </c:pt>
                <c:pt idx="1">
                  <c:v>4.1180295410156208E-3</c:v>
                </c:pt>
                <c:pt idx="2">
                  <c:v>2.7886764005558302E-3</c:v>
                </c:pt>
                <c:pt idx="3">
                  <c:v>8.6601240401216182E-4</c:v>
                </c:pt>
                <c:pt idx="4">
                  <c:v>1.2332963068625871E-4</c:v>
                </c:pt>
                <c:pt idx="5">
                  <c:v>1.756348723729754E-5</c:v>
                </c:pt>
                <c:pt idx="6">
                  <c:v>2.501232527967699E-6</c:v>
                </c:pt>
                <c:pt idx="7">
                  <c:v>5.0727178247041836E-8</c:v>
                </c:pt>
                <c:pt idx="8">
                  <c:v>1.0287914394740293E-9</c:v>
                </c:pt>
                <c:pt idx="9">
                  <c:v>4.2315610967806588E-13</c:v>
                </c:pt>
                <c:pt idx="10">
                  <c:v>1.7404994470931878E-16</c:v>
                </c:pt>
                <c:pt idx="11">
                  <c:v>7.1589143014770393E-20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70-4B0A-95D1-7646C6D83FEF}"/>
            </c:ext>
          </c:extLst>
        </c:ser>
        <c:ser>
          <c:idx val="3"/>
          <c:order val="2"/>
          <c:tx>
            <c:v>P=0.95</c:v>
          </c:tx>
          <c:spPr>
            <a:ln w="19050" cap="rnd">
              <a:noFill/>
              <a:round/>
            </a:ln>
            <a:effectLst/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Sheet1!$B$30:$M$30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Sheet1!$B$33:$M$33</c:f>
              <c:numCache>
                <c:formatCode>0.00E+00</c:formatCode>
                <c:ptCount val="12"/>
                <c:pt idx="0">
                  <c:v>2.6315789473684253E-3</c:v>
                </c:pt>
                <c:pt idx="1">
                  <c:v>2.0362656250000034E-3</c:v>
                </c:pt>
                <c:pt idx="2">
                  <c:v>1.575623524311526E-3</c:v>
                </c:pt>
                <c:pt idx="3">
                  <c:v>7.2997256084693298E-4</c:v>
                </c:pt>
                <c:pt idx="4">
                  <c:v>2.0248677704398272E-4</c:v>
                </c:pt>
                <c:pt idx="5">
                  <c:v>5.616772064704635E-5</c:v>
                </c:pt>
                <c:pt idx="6">
                  <c:v>1.5580340053510608E-5</c:v>
                </c:pt>
                <c:pt idx="7">
                  <c:v>1.1988288802201598E-6</c:v>
                </c:pt>
                <c:pt idx="8">
                  <c:v>9.2243858549550069E-8</c:v>
                </c:pt>
                <c:pt idx="9">
                  <c:v>5.4613245993896933E-10</c:v>
                </c:pt>
                <c:pt idx="10">
                  <c:v>3.2333931872415667E-12</c:v>
                </c:pt>
                <c:pt idx="11">
                  <c:v>1.9143398845892647E-14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70-4B0A-95D1-7646C6D83FEF}"/>
            </c:ext>
          </c:extLst>
        </c:ser>
        <c:ser>
          <c:idx val="4"/>
          <c:order val="3"/>
          <c:tx>
            <c:v>P=0.98</c:v>
          </c:tx>
          <c:spPr>
            <a:ln w="19050" cap="rnd">
              <a:noFill/>
              <a:round/>
            </a:ln>
            <a:effectLst/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Sheet1!$B$30:$M$30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Sheet1!$B$34:$M$34</c:f>
              <c:numCache>
                <c:formatCode>0.00E+00</c:formatCode>
                <c:ptCount val="12"/>
                <c:pt idx="0">
                  <c:v>4.0816326530612322E-4</c:v>
                </c:pt>
                <c:pt idx="1">
                  <c:v>3.6894726400000063E-4</c:v>
                </c:pt>
                <c:pt idx="2">
                  <c:v>3.3349910485206048E-4</c:v>
                </c:pt>
                <c:pt idx="3">
                  <c:v>2.4631213460363168E-4</c:v>
                </c:pt>
                <c:pt idx="4">
                  <c:v>1.4864068574984375E-4</c:v>
                </c:pt>
                <c:pt idx="5">
                  <c:v>8.9699411260179309E-5</c:v>
                </c:pt>
                <c:pt idx="6">
                  <c:v>5.4130430977450205E-5</c:v>
                </c:pt>
                <c:pt idx="7">
                  <c:v>1.9712661732035782E-5</c:v>
                </c:pt>
                <c:pt idx="8">
                  <c:v>7.1787537166210132E-6</c:v>
                </c:pt>
                <c:pt idx="9">
                  <c:v>9.5204312977608464E-7</c:v>
                </c:pt>
                <c:pt idx="10">
                  <c:v>1.262595370635548E-7</c:v>
                </c:pt>
                <c:pt idx="11">
                  <c:v>1.6744483732845715E-8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70-4B0A-95D1-7646C6D83FEF}"/>
            </c:ext>
          </c:extLst>
        </c:ser>
        <c:ser>
          <c:idx val="0"/>
          <c:order val="4"/>
          <c:tx>
            <c:v>P=0.99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Sheet1!$B$30:$M$30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Sheet1!$B$35:$M$35</c:f>
              <c:numCache>
                <c:formatCode>0.00E+00</c:formatCode>
                <c:ptCount val="12"/>
                <c:pt idx="0">
                  <c:v>1.010101010101012E-4</c:v>
                </c:pt>
                <c:pt idx="1">
                  <c:v>9.605960100000017E-5</c:v>
                </c:pt>
                <c:pt idx="2">
                  <c:v>9.1351724748364241E-5</c:v>
                </c:pt>
                <c:pt idx="3">
                  <c:v>7.8567814080722005E-5</c:v>
                </c:pt>
                <c:pt idx="4">
                  <c:v>6.1111723953286592E-5</c:v>
                </c:pt>
                <c:pt idx="5">
                  <c:v>4.7534004200570755E-5</c:v>
                </c:pt>
                <c:pt idx="6">
                  <c:v>3.6972963764972685E-5</c:v>
                </c:pt>
                <c:pt idx="7">
                  <c:v>2.2368867397864753E-5</c:v>
                </c:pt>
                <c:pt idx="8">
                  <c:v>1.3533300490703206E-5</c:v>
                </c:pt>
                <c:pt idx="9">
                  <c:v>4.953625663766231E-6</c:v>
                </c:pt>
                <c:pt idx="10">
                  <c:v>1.8131871994995064E-6</c:v>
                </c:pt>
                <c:pt idx="11">
                  <c:v>6.6368515579945334E-7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70-4B0A-95D1-7646C6D83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61440"/>
        <c:axId val="416034760"/>
      </c:scatterChart>
      <c:valAx>
        <c:axId val="3304614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8984513424122272"/>
              <c:y val="0.929752173583341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34760"/>
        <c:crosses val="autoZero"/>
        <c:crossBetween val="midCat"/>
      </c:valAx>
      <c:valAx>
        <c:axId val="416034760"/>
        <c:scaling>
          <c:orientation val="minMax"/>
          <c:max val="1.2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-25000"/>
                  <a:t>x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61440"/>
        <c:crosses val="autoZero"/>
        <c:crossBetween val="midCat"/>
        <c:majorUnit val="1.0000000000000002E-3"/>
      </c:valAx>
    </c:plotArea>
    <c:legend>
      <c:legendPos val="r"/>
      <c:layout>
        <c:manualLayout>
          <c:xMode val="edge"/>
          <c:yMode val="edge"/>
          <c:x val="0.88575573223577098"/>
          <c:y val="0.3800673941556143"/>
          <c:w val="9.2356457378298701E-2"/>
          <c:h val="0.293168683317277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en-US" baseline="-25000"/>
              <a:t>x</a:t>
            </a:r>
            <a:r>
              <a:rPr lang="en-US"/>
              <a:t> vs. X  ,  by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9409143705632"/>
          <c:y val="9.1285540860314207E-2"/>
          <c:w val="0.87337077014553033"/>
          <c:h val="0.80130967231198991"/>
        </c:manualLayout>
      </c:layout>
      <c:scatterChart>
        <c:scatterStyle val="lineMarker"/>
        <c:varyColors val="0"/>
        <c:ser>
          <c:idx val="0"/>
          <c:order val="0"/>
          <c:tx>
            <c:v>P=0.90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Sheet1!$B$41:$M$41</c:f>
              <c:numCache>
                <c:formatCode>0.00E+00</c:formatCode>
                <c:ptCount val="12"/>
                <c:pt idx="0" formatCode="0">
                  <c:v>0</c:v>
                </c:pt>
                <c:pt idx="1">
                  <c:v>3.2804999999999987E-2</c:v>
                </c:pt>
                <c:pt idx="2">
                  <c:v>3.8742048899999992E-2</c:v>
                </c:pt>
                <c:pt idx="3">
                  <c:v>1.9941610769218139E-2</c:v>
                </c:pt>
                <c:pt idx="4">
                  <c:v>2.8632084485111795E-3</c:v>
                </c:pt>
                <c:pt idx="5">
                  <c:v>3.0832373752927343E-4</c:v>
                </c:pt>
                <c:pt idx="6">
                  <c:v>2.9512665430652879E-5</c:v>
                </c:pt>
                <c:pt idx="7">
                  <c:v>2.2815246509764883E-7</c:v>
                </c:pt>
                <c:pt idx="8">
                  <c:v>1.5677953574789772E-9</c:v>
                </c:pt>
                <c:pt idx="9">
                  <c:v>6.2464256796160668E-14</c:v>
                </c:pt>
                <c:pt idx="10">
                  <c:v>2.2121840546393707E-18</c:v>
                </c:pt>
                <c:pt idx="11">
                  <c:v>7.3448378860046538E-23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C-4C5B-8221-7B407C3DB18B}"/>
            </c:ext>
          </c:extLst>
        </c:ser>
        <c:ser>
          <c:idx val="1"/>
          <c:order val="1"/>
          <c:tx>
            <c:v>P=0.925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Sheet1!$B$42:$M$42</c:f>
              <c:numCache>
                <c:formatCode>0.00E+00</c:formatCode>
                <c:ptCount val="12"/>
                <c:pt idx="0" formatCode="0">
                  <c:v>0</c:v>
                </c:pt>
                <c:pt idx="1">
                  <c:v>2.0590147705078107E-2</c:v>
                </c:pt>
                <c:pt idx="2">
                  <c:v>2.7886764005558302E-2</c:v>
                </c:pt>
                <c:pt idx="3">
                  <c:v>2.1650310100304045E-2</c:v>
                </c:pt>
                <c:pt idx="4">
                  <c:v>6.1664815343129347E-3</c:v>
                </c:pt>
                <c:pt idx="5">
                  <c:v>1.3172615427973157E-3</c:v>
                </c:pt>
                <c:pt idx="6">
                  <c:v>2.5012325279676984E-4</c:v>
                </c:pt>
                <c:pt idx="7">
                  <c:v>7.6090767370562755E-6</c:v>
                </c:pt>
                <c:pt idx="8">
                  <c:v>2.0575828789480586E-7</c:v>
                </c:pt>
                <c:pt idx="9">
                  <c:v>1.2694683290341977E-10</c:v>
                </c:pt>
                <c:pt idx="10">
                  <c:v>6.9619977883727508E-14</c:v>
                </c:pt>
                <c:pt idx="11">
                  <c:v>3.5794571507385199E-17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C-4C5B-8221-7B407C3DB18B}"/>
            </c:ext>
          </c:extLst>
        </c:ser>
        <c:ser>
          <c:idx val="2"/>
          <c:order val="2"/>
          <c:tx>
            <c:v>P=0.95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Sheet1!$B$43:$M$43</c:f>
              <c:numCache>
                <c:formatCode>0.00E+00</c:formatCode>
                <c:ptCount val="12"/>
                <c:pt idx="0" formatCode="0">
                  <c:v>0</c:v>
                </c:pt>
                <c:pt idx="1">
                  <c:v>1.0181328125000017E-2</c:v>
                </c:pt>
                <c:pt idx="2">
                  <c:v>1.5756235243115261E-2</c:v>
                </c:pt>
                <c:pt idx="3">
                  <c:v>1.8249314021173323E-2</c:v>
                </c:pt>
                <c:pt idx="4">
                  <c:v>1.0124338852199136E-2</c:v>
                </c:pt>
                <c:pt idx="5">
                  <c:v>4.2125790485284765E-3</c:v>
                </c:pt>
                <c:pt idx="6">
                  <c:v>1.5580340053510608E-3</c:v>
                </c:pt>
                <c:pt idx="7">
                  <c:v>1.7982433203302399E-4</c:v>
                </c:pt>
                <c:pt idx="8">
                  <c:v>1.8448771709910015E-5</c:v>
                </c:pt>
                <c:pt idx="9">
                  <c:v>1.6383973798169079E-7</c:v>
                </c:pt>
                <c:pt idx="10">
                  <c:v>1.2933572748966268E-9</c:v>
                </c:pt>
                <c:pt idx="11">
                  <c:v>9.571699422946324E-12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C-4C5B-8221-7B407C3DB18B}"/>
            </c:ext>
          </c:extLst>
        </c:ser>
        <c:ser>
          <c:idx val="3"/>
          <c:order val="3"/>
          <c:tx>
            <c:v>p=0.98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Sheet1!$B$44:$M$44</c:f>
              <c:numCache>
                <c:formatCode>0.00E+00</c:formatCode>
                <c:ptCount val="12"/>
                <c:pt idx="0" formatCode="0">
                  <c:v>0</c:v>
                </c:pt>
                <c:pt idx="1">
                  <c:v>1.8447363200000031E-3</c:v>
                </c:pt>
                <c:pt idx="2">
                  <c:v>3.3349910485206045E-3</c:v>
                </c:pt>
                <c:pt idx="3">
                  <c:v>6.1578033650907908E-3</c:v>
                </c:pt>
                <c:pt idx="4">
                  <c:v>7.4320342874921869E-3</c:v>
                </c:pt>
                <c:pt idx="5">
                  <c:v>6.7274558445134481E-3</c:v>
                </c:pt>
                <c:pt idx="6">
                  <c:v>5.4130430977450197E-3</c:v>
                </c:pt>
                <c:pt idx="7">
                  <c:v>2.9568992598053676E-3</c:v>
                </c:pt>
                <c:pt idx="8">
                  <c:v>1.4357507433242025E-3</c:v>
                </c:pt>
                <c:pt idx="9">
                  <c:v>2.856129389328254E-4</c:v>
                </c:pt>
                <c:pt idx="10">
                  <c:v>5.0503814825421919E-5</c:v>
                </c:pt>
                <c:pt idx="11">
                  <c:v>8.3722418664228593E-6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C-4C5B-8221-7B407C3DB18B}"/>
            </c:ext>
          </c:extLst>
        </c:ser>
        <c:ser>
          <c:idx val="4"/>
          <c:order val="4"/>
          <c:tx>
            <c:v>P=0.99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Sheet1!$B$45:$M$45</c:f>
              <c:numCache>
                <c:formatCode>0.00E+00</c:formatCode>
                <c:ptCount val="12"/>
                <c:pt idx="0" formatCode="0">
                  <c:v>0</c:v>
                </c:pt>
                <c:pt idx="1">
                  <c:v>4.8029800500000084E-4</c:v>
                </c:pt>
                <c:pt idx="2">
                  <c:v>9.1351724748364228E-4</c:v>
                </c:pt>
                <c:pt idx="3">
                  <c:v>1.9641953520180499E-3</c:v>
                </c:pt>
                <c:pt idx="4">
                  <c:v>3.0555861976643292E-3</c:v>
                </c:pt>
                <c:pt idx="5">
                  <c:v>3.5650503150428067E-3</c:v>
                </c:pt>
                <c:pt idx="6">
                  <c:v>3.6972963764972679E-3</c:v>
                </c:pt>
                <c:pt idx="7">
                  <c:v>3.3553301096797133E-3</c:v>
                </c:pt>
                <c:pt idx="8">
                  <c:v>2.7066600981406411E-3</c:v>
                </c:pt>
                <c:pt idx="9">
                  <c:v>1.4860876991298693E-3</c:v>
                </c:pt>
                <c:pt idx="10">
                  <c:v>7.2527487979980249E-4</c:v>
                </c:pt>
                <c:pt idx="11">
                  <c:v>3.3184257789972666E-4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C-4C5B-8221-7B407C3D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00744"/>
        <c:axId val="419799104"/>
      </c:scatterChart>
      <c:valAx>
        <c:axId val="4198007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104"/>
        <c:crosses val="autoZero"/>
        <c:crossBetween val="midCat"/>
      </c:valAx>
      <c:valAx>
        <c:axId val="41979910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</a:t>
                </a:r>
                <a:r>
                  <a:rPr lang="en-US" b="1" baseline="-250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007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1689676057275"/>
          <c:y val="0.41158792213916168"/>
          <c:w val="8.2029805211010179E-2"/>
          <c:h val="0.25597445725732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15</xdr:row>
      <xdr:rowOff>128586</xdr:rowOff>
    </xdr:from>
    <xdr:to>
      <xdr:col>24</xdr:col>
      <xdr:colOff>133351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97435-97FA-4883-B043-6D02AF7F0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36</xdr:row>
      <xdr:rowOff>109537</xdr:rowOff>
    </xdr:from>
    <xdr:to>
      <xdr:col>24</xdr:col>
      <xdr:colOff>533399</xdr:colOff>
      <xdr:row>58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E07EB-D902-4E56-A1F0-E74DDC04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879E-D160-4E5F-B2FD-F55F6FC21DE2}">
  <dimension ref="A1:M45"/>
  <sheetViews>
    <sheetView tabSelected="1" zoomScaleNormal="100" workbookViewId="0"/>
  </sheetViews>
  <sheetFormatPr defaultRowHeight="15" x14ac:dyDescent="0.25"/>
  <cols>
    <col min="2" max="3" width="9.140625" customWidth="1"/>
    <col min="4" max="4" width="11.5703125" bestFit="1" customWidth="1"/>
    <col min="6" max="8" width="9.140625" customWidth="1"/>
  </cols>
  <sheetData>
    <row r="1" spans="1:8" s="2" customFormat="1" ht="17.25" x14ac:dyDescent="0.25">
      <c r="A1" s="9" t="s">
        <v>0</v>
      </c>
      <c r="B1" s="4" t="s">
        <v>1</v>
      </c>
      <c r="C1" s="13"/>
      <c r="D1" s="4" t="s">
        <v>5</v>
      </c>
      <c r="E1" s="11" t="s">
        <v>6</v>
      </c>
      <c r="F1" s="4" t="s">
        <v>7</v>
      </c>
      <c r="G1" s="4" t="s">
        <v>8</v>
      </c>
      <c r="H1" s="4" t="s">
        <v>12</v>
      </c>
    </row>
    <row r="2" spans="1:8" x14ac:dyDescent="0.25">
      <c r="A2" s="10">
        <v>5500</v>
      </c>
      <c r="B2" s="3">
        <f>(0.1/A2)*6.022E+23</f>
        <v>1.094909090909091E+19</v>
      </c>
      <c r="C2" s="8"/>
      <c r="D2" s="3">
        <f>A2*B2</f>
        <v>6.0220000000000009E+22</v>
      </c>
      <c r="E2" s="12">
        <f>B2*(A2^2)</f>
        <v>3.3121E+26</v>
      </c>
      <c r="F2" s="3">
        <f>B2*(A2^3)</f>
        <v>1.8216550000000001E+30</v>
      </c>
      <c r="G2" s="3">
        <f>B2*(A2^4)</f>
        <v>1.0019102500000001E+34</v>
      </c>
      <c r="H2" s="3">
        <f>B2*(A2^(1+0.7))</f>
        <v>2.5003144674203992E+25</v>
      </c>
    </row>
    <row r="3" spans="1:8" x14ac:dyDescent="0.25">
      <c r="A3" s="10">
        <v>20000</v>
      </c>
      <c r="B3" s="3">
        <f>(0.1/A3)*6.022E+23</f>
        <v>3.0110000000000005E+18</v>
      </c>
      <c r="C3" s="8"/>
      <c r="D3" s="3">
        <f t="shared" ref="D3:D12" si="0">A3*B3</f>
        <v>6.0220000000000009E+22</v>
      </c>
      <c r="E3" s="12">
        <f t="shared" ref="E3:E12" si="1">B3*(A3^2)</f>
        <v>1.2044000000000003E+27</v>
      </c>
      <c r="F3" s="3">
        <f t="shared" ref="F3:F12" si="2">B3*(A3^3)</f>
        <v>2.4088000000000004E+31</v>
      </c>
      <c r="G3" s="3">
        <f t="shared" ref="G3:G12" si="3">B3*(A3^4)</f>
        <v>4.817600000000001E+35</v>
      </c>
      <c r="H3" s="3">
        <f t="shared" ref="H3:H12" si="4">B3*(A3^(1+0.7))</f>
        <v>6.1725092316935391E+25</v>
      </c>
    </row>
    <row r="4" spans="1:8" x14ac:dyDescent="0.25">
      <c r="A4" s="10">
        <v>50000</v>
      </c>
      <c r="B4" s="3">
        <f t="shared" ref="B4:B12" si="5">(0.1/A4)*6.022E+23</f>
        <v>1.2044E+18</v>
      </c>
      <c r="C4" s="8"/>
      <c r="D4" s="3">
        <f t="shared" si="0"/>
        <v>6.0220000000000001E+22</v>
      </c>
      <c r="E4" s="12">
        <f t="shared" si="1"/>
        <v>3.0110000000000001E+27</v>
      </c>
      <c r="F4" s="3">
        <f t="shared" si="2"/>
        <v>1.5055E+32</v>
      </c>
      <c r="G4" s="3">
        <f t="shared" si="3"/>
        <v>7.5275000000000002E+36</v>
      </c>
      <c r="H4" s="3">
        <f t="shared" si="4"/>
        <v>1.1722486849507574E+26</v>
      </c>
    </row>
    <row r="5" spans="1:8" x14ac:dyDescent="0.25">
      <c r="A5" s="10">
        <v>100000</v>
      </c>
      <c r="B5" s="3">
        <f t="shared" si="5"/>
        <v>6.022E+17</v>
      </c>
      <c r="C5" s="8"/>
      <c r="D5" s="3">
        <f t="shared" si="0"/>
        <v>6.0220000000000001E+22</v>
      </c>
      <c r="E5" s="12">
        <f t="shared" si="1"/>
        <v>6.0220000000000002E+27</v>
      </c>
      <c r="F5" s="3">
        <f t="shared" si="2"/>
        <v>6.0220000000000001E+32</v>
      </c>
      <c r="G5" s="3">
        <f t="shared" si="3"/>
        <v>6.0220000000000002E+37</v>
      </c>
      <c r="H5" s="3">
        <f t="shared" si="4"/>
        <v>1.9043236069533988E+26</v>
      </c>
    </row>
    <row r="6" spans="1:8" x14ac:dyDescent="0.25">
      <c r="A6" s="10">
        <v>200000</v>
      </c>
      <c r="B6" s="3">
        <f t="shared" si="5"/>
        <v>3.011E+17</v>
      </c>
      <c r="C6" s="8"/>
      <c r="D6" s="3">
        <f t="shared" si="0"/>
        <v>6.0220000000000001E+22</v>
      </c>
      <c r="E6" s="12">
        <f t="shared" si="1"/>
        <v>1.2044E+28</v>
      </c>
      <c r="F6" s="3">
        <f t="shared" si="2"/>
        <v>2.4088E+33</v>
      </c>
      <c r="G6" s="3">
        <f t="shared" si="3"/>
        <v>4.8176000000000001E+38</v>
      </c>
      <c r="H6" s="3">
        <f t="shared" si="4"/>
        <v>3.0935828263712999E+26</v>
      </c>
    </row>
    <row r="7" spans="1:8" x14ac:dyDescent="0.25">
      <c r="A7" s="10">
        <v>400000</v>
      </c>
      <c r="B7" s="3">
        <f t="shared" si="5"/>
        <v>1.5055E+17</v>
      </c>
      <c r="C7" s="8"/>
      <c r="D7" s="3">
        <f t="shared" si="0"/>
        <v>6.0220000000000001E+22</v>
      </c>
      <c r="E7" s="12">
        <f t="shared" si="1"/>
        <v>2.4088000000000001E+28</v>
      </c>
      <c r="F7" s="3">
        <f t="shared" si="2"/>
        <v>9.6352000000000002E+33</v>
      </c>
      <c r="G7" s="3">
        <f t="shared" si="3"/>
        <v>3.8540800000000001E+39</v>
      </c>
      <c r="H7" s="3">
        <f t="shared" si="4"/>
        <v>5.0255401280931563E+26</v>
      </c>
    </row>
    <row r="8" spans="1:8" x14ac:dyDescent="0.25">
      <c r="A8" s="10">
        <v>413000</v>
      </c>
      <c r="B8" s="3">
        <f t="shared" si="5"/>
        <v>1.4581113801452787E+17</v>
      </c>
      <c r="C8" s="8"/>
      <c r="D8" s="3">
        <f t="shared" si="0"/>
        <v>6.0220000000000009E+22</v>
      </c>
      <c r="E8" s="12">
        <f t="shared" si="1"/>
        <v>2.4870860000000007E+28</v>
      </c>
      <c r="F8" s="3">
        <f t="shared" si="2"/>
        <v>1.0271665180000002E+34</v>
      </c>
      <c r="G8" s="3">
        <f t="shared" si="3"/>
        <v>4.242197719340001E+39</v>
      </c>
      <c r="H8" s="3">
        <f t="shared" si="4"/>
        <v>5.1393215081244068E+26</v>
      </c>
    </row>
    <row r="9" spans="1:8" x14ac:dyDescent="0.25">
      <c r="A9" s="10">
        <v>500000</v>
      </c>
      <c r="B9" s="3">
        <f t="shared" si="5"/>
        <v>1.2044000000000002E+17</v>
      </c>
      <c r="C9" s="8"/>
      <c r="D9" s="3">
        <f t="shared" si="0"/>
        <v>6.0220000000000009E+22</v>
      </c>
      <c r="E9" s="12">
        <f t="shared" si="1"/>
        <v>3.0110000000000003E+28</v>
      </c>
      <c r="F9" s="3">
        <f t="shared" si="2"/>
        <v>1.5055000000000003E+34</v>
      </c>
      <c r="G9" s="3">
        <f t="shared" si="3"/>
        <v>7.5275000000000014E+39</v>
      </c>
      <c r="H9" s="3">
        <f t="shared" si="4"/>
        <v>5.8751607553367687E+26</v>
      </c>
    </row>
    <row r="10" spans="1:8" x14ac:dyDescent="0.25">
      <c r="A10" s="10">
        <v>650000</v>
      </c>
      <c r="B10" s="3">
        <f t="shared" si="5"/>
        <v>9.2646153846153856E+16</v>
      </c>
      <c r="C10" s="8"/>
      <c r="D10" s="3">
        <f t="shared" si="0"/>
        <v>6.0220000000000009E+22</v>
      </c>
      <c r="E10" s="12">
        <f t="shared" si="1"/>
        <v>3.9143000000000002E+28</v>
      </c>
      <c r="F10" s="3">
        <f t="shared" si="2"/>
        <v>2.5442950000000005E+34</v>
      </c>
      <c r="G10" s="3">
        <f t="shared" si="3"/>
        <v>1.65379175E+40</v>
      </c>
      <c r="H10" s="3">
        <f t="shared" si="4"/>
        <v>7.0596001038986751E+26</v>
      </c>
    </row>
    <row r="11" spans="1:8" x14ac:dyDescent="0.25">
      <c r="A11" s="10">
        <v>700000</v>
      </c>
      <c r="B11" s="3">
        <f t="shared" si="5"/>
        <v>8.602857142857144E+16</v>
      </c>
      <c r="C11" s="8"/>
      <c r="D11" s="3">
        <f t="shared" si="0"/>
        <v>6.0220000000000009E+22</v>
      </c>
      <c r="E11" s="12">
        <f t="shared" si="1"/>
        <v>4.2154000000000008E+28</v>
      </c>
      <c r="F11" s="3">
        <f t="shared" si="2"/>
        <v>2.9507800000000002E+34</v>
      </c>
      <c r="G11" s="3">
        <f t="shared" si="3"/>
        <v>2.0655460000000004E+40</v>
      </c>
      <c r="H11" s="3">
        <f t="shared" si="4"/>
        <v>7.4354863243036904E+26</v>
      </c>
    </row>
    <row r="12" spans="1:8" x14ac:dyDescent="0.25">
      <c r="A12" s="3">
        <v>800000</v>
      </c>
      <c r="B12" s="3">
        <f t="shared" si="5"/>
        <v>7.5275E+16</v>
      </c>
      <c r="C12" s="8"/>
      <c r="D12" s="3">
        <f t="shared" si="0"/>
        <v>6.0220000000000001E+22</v>
      </c>
      <c r="E12" s="12">
        <f t="shared" si="1"/>
        <v>4.8176000000000001E+28</v>
      </c>
      <c r="F12" s="3">
        <f t="shared" si="2"/>
        <v>3.8540800000000001E+34</v>
      </c>
      <c r="G12" s="3">
        <f>B12*(A12^4)</f>
        <v>3.0832640000000001E+40</v>
      </c>
      <c r="H12" s="3">
        <f>B12*(A12^(1+0.7))</f>
        <v>8.1640140240561864E+26</v>
      </c>
    </row>
    <row r="13" spans="1:8" x14ac:dyDescent="0.25">
      <c r="A13" s="8"/>
      <c r="B13" s="8"/>
      <c r="C13" s="8"/>
      <c r="D13" s="8"/>
      <c r="E13" s="8"/>
      <c r="F13" s="8"/>
      <c r="G13" s="8"/>
      <c r="H13" s="8"/>
    </row>
    <row r="14" spans="1:8" x14ac:dyDescent="0.25">
      <c r="A14" s="5" t="s">
        <v>3</v>
      </c>
      <c r="B14" s="3">
        <f>SUM(B2:B12)</f>
        <v>1.6738541772380162E+19</v>
      </c>
      <c r="C14" s="8"/>
      <c r="D14" s="3">
        <f>SUM(D2:D12)</f>
        <v>6.624200000000001E+23</v>
      </c>
      <c r="E14" s="12">
        <f>SUM(E2:E12)</f>
        <v>2.3115446999999999E+29</v>
      </c>
      <c r="F14" s="3">
        <f>SUM(F2:F12)</f>
        <v>1.3164087483499999E+35</v>
      </c>
      <c r="G14" s="3">
        <f>SUM(G2:G12)</f>
        <v>8.4199794498442514E+40</v>
      </c>
      <c r="H14" s="3">
        <f>SUM(H2:H12)</f>
        <v>4.5736560331999731E+27</v>
      </c>
    </row>
    <row r="15" spans="1:8" x14ac:dyDescent="0.25">
      <c r="A15" s="8"/>
      <c r="B15" s="8"/>
      <c r="C15" s="8"/>
      <c r="D15" s="8"/>
      <c r="E15" s="8"/>
      <c r="F15" s="8"/>
      <c r="G15" s="8"/>
      <c r="H15" s="8"/>
    </row>
    <row r="16" spans="1:8" x14ac:dyDescent="0.25">
      <c r="A16" s="5" t="s">
        <v>2</v>
      </c>
      <c r="B16" s="6">
        <f>D14/B14</f>
        <v>39574.534568658921</v>
      </c>
      <c r="C16" s="8"/>
      <c r="D16" s="8"/>
      <c r="E16" s="8"/>
      <c r="F16" s="8"/>
      <c r="G16" s="8"/>
      <c r="H16" s="8"/>
    </row>
    <row r="17" spans="1:13" x14ac:dyDescent="0.25">
      <c r="A17" s="5" t="s">
        <v>4</v>
      </c>
      <c r="B17" s="6">
        <f>E14/D14</f>
        <v>348954.54545454541</v>
      </c>
      <c r="C17" s="8"/>
      <c r="D17" s="8"/>
      <c r="E17" s="8"/>
      <c r="F17" s="8"/>
      <c r="G17" s="8"/>
      <c r="H17" s="8"/>
    </row>
    <row r="18" spans="1:13" x14ac:dyDescent="0.25">
      <c r="A18" s="5" t="s">
        <v>9</v>
      </c>
      <c r="B18" s="6">
        <f>F14/E14</f>
        <v>569493.09626156045</v>
      </c>
      <c r="C18" s="8"/>
      <c r="D18" s="8"/>
      <c r="E18" s="8"/>
      <c r="F18" s="8"/>
      <c r="G18" s="8"/>
      <c r="H18" s="8"/>
    </row>
    <row r="19" spans="1:13" x14ac:dyDescent="0.25">
      <c r="A19" s="5" t="s">
        <v>10</v>
      </c>
      <c r="B19" s="6">
        <f>G14/F14</f>
        <v>639617.4030594934</v>
      </c>
      <c r="C19" s="8"/>
      <c r="D19" s="8"/>
      <c r="E19" s="8"/>
      <c r="F19" s="8"/>
      <c r="G19" s="8"/>
      <c r="H19" s="8"/>
    </row>
    <row r="20" spans="1:13" x14ac:dyDescent="0.25">
      <c r="A20" s="5" t="s">
        <v>11</v>
      </c>
      <c r="B20" s="6">
        <f>(H14/D14)^(1/0.7)</f>
        <v>305120.5927458576</v>
      </c>
      <c r="C20" s="8"/>
      <c r="D20" s="8"/>
      <c r="E20" s="8"/>
      <c r="F20" s="8"/>
      <c r="G20" s="8"/>
      <c r="H20" s="8"/>
    </row>
    <row r="21" spans="1:13" x14ac:dyDescent="0.25">
      <c r="A21" s="5" t="s">
        <v>13</v>
      </c>
      <c r="B21" s="7">
        <f>B17/B16</f>
        <v>8.8176538083886946</v>
      </c>
      <c r="C21" s="8"/>
      <c r="D21" s="8"/>
      <c r="E21" s="8"/>
      <c r="F21" s="8"/>
      <c r="G21" s="8"/>
      <c r="H21" s="8"/>
    </row>
    <row r="22" spans="1:13" x14ac:dyDescent="0.25">
      <c r="A22" s="1"/>
    </row>
    <row r="23" spans="1:13" x14ac:dyDescent="0.25">
      <c r="A23" s="1"/>
    </row>
    <row r="24" spans="1:13" x14ac:dyDescent="0.25">
      <c r="A24" s="1"/>
    </row>
    <row r="28" spans="1:13" x14ac:dyDescent="0.25">
      <c r="A28" s="14" t="s">
        <v>15</v>
      </c>
    </row>
    <row r="30" spans="1:13" s="1" customFormat="1" x14ac:dyDescent="0.25">
      <c r="A30" s="15" t="s">
        <v>14</v>
      </c>
      <c r="B30" s="5">
        <v>0</v>
      </c>
      <c r="C30" s="5">
        <v>5</v>
      </c>
      <c r="D30" s="5">
        <v>10</v>
      </c>
      <c r="E30" s="5">
        <v>25</v>
      </c>
      <c r="F30" s="5">
        <v>50</v>
      </c>
      <c r="G30" s="5">
        <v>75</v>
      </c>
      <c r="H30" s="5">
        <v>100</v>
      </c>
      <c r="I30" s="5">
        <v>150</v>
      </c>
      <c r="J30" s="5">
        <v>200</v>
      </c>
      <c r="K30" s="5">
        <v>300</v>
      </c>
      <c r="L30" s="5">
        <v>400</v>
      </c>
      <c r="M30" s="5">
        <v>500</v>
      </c>
    </row>
    <row r="31" spans="1:13" x14ac:dyDescent="0.25">
      <c r="A31" s="5">
        <v>0.9</v>
      </c>
      <c r="B31" s="3">
        <f>((1-A31)^2)*(A31^(0-1))</f>
        <v>1.1111111111111106E-2</v>
      </c>
      <c r="C31" s="3">
        <f>((1-A31)^2)*(A31^(5-1))</f>
        <v>6.5609999999999983E-3</v>
      </c>
      <c r="D31" s="3">
        <f>((1-A31)^2)*(A31^(10-1))</f>
        <v>3.8742048899999995E-3</v>
      </c>
      <c r="E31" s="3">
        <f>((1-A31)^2)*(A31^(25-1))</f>
        <v>7.9766443076872561E-4</v>
      </c>
      <c r="F31" s="3">
        <f>((1-A31)^2)*(A31^(50-1))</f>
        <v>5.7264168970223588E-5</v>
      </c>
      <c r="G31" s="3">
        <f>((1-A31)^2)*(A31^(75-1))</f>
        <v>4.1109831670569788E-6</v>
      </c>
      <c r="H31" s="3">
        <f>((1-A31)^2)*(A31^(100-1))</f>
        <v>2.9512665430652879E-7</v>
      </c>
      <c r="I31" s="3">
        <f>((1-A31)^2)*(A31^(150-1))</f>
        <v>1.5210164339843255E-9</v>
      </c>
      <c r="J31" s="3">
        <f>((1-A31)^2)*(A31^(200-1))</f>
        <v>7.838976787394885E-12</v>
      </c>
      <c r="K31" s="3">
        <f>((1-A31)^2)*(A31^(300-1))</f>
        <v>2.0821418932053553E-16</v>
      </c>
      <c r="L31" s="3">
        <f>((1-A31)^2)*(A31^(400-1))</f>
        <v>5.5304601365984269E-21</v>
      </c>
      <c r="M31" s="3">
        <f>((1-A31)^2)*(A31^(500-1))</f>
        <v>1.4689675772009308E-25</v>
      </c>
    </row>
    <row r="32" spans="1:13" x14ac:dyDescent="0.25">
      <c r="A32" s="5">
        <v>0.92500000000000004</v>
      </c>
      <c r="B32" s="3">
        <f t="shared" ref="B32:B35" si="6">((1-A32)^2)*(A32^(0-1))</f>
        <v>6.0810810810810736E-3</v>
      </c>
      <c r="C32" s="3">
        <f t="shared" ref="C32:C35" si="7">((1-A32)^2)*(A32^(5-1))</f>
        <v>4.1180295410156208E-3</v>
      </c>
      <c r="D32" s="3">
        <f t="shared" ref="D32:D35" si="8">((1-A32)^2)*(A32^(10-1))</f>
        <v>2.7886764005558302E-3</v>
      </c>
      <c r="E32" s="3">
        <f t="shared" ref="E32:E34" si="9">((1-A32)^2)*(A32^(25-1))</f>
        <v>8.6601240401216182E-4</v>
      </c>
      <c r="F32" s="3">
        <f t="shared" ref="F32:F35" si="10">((1-A32)^2)*(A32^(50-1))</f>
        <v>1.2332963068625871E-4</v>
      </c>
      <c r="G32" s="3">
        <f t="shared" ref="G32:G35" si="11">((1-A32)^2)*(A32^(75-1))</f>
        <v>1.756348723729754E-5</v>
      </c>
      <c r="H32" s="3">
        <f t="shared" ref="H32:H35" si="12">((1-A32)^2)*(A32^(100-1))</f>
        <v>2.501232527967699E-6</v>
      </c>
      <c r="I32" s="3">
        <f t="shared" ref="I32:I35" si="13">((1-A32)^2)*(A32^(150-1))</f>
        <v>5.0727178247041836E-8</v>
      </c>
      <c r="J32" s="3">
        <f t="shared" ref="J32:J35" si="14">((1-A32)^2)*(A32^(200-1))</f>
        <v>1.0287914394740293E-9</v>
      </c>
      <c r="K32" s="3">
        <f t="shared" ref="K32:K35" si="15">((1-A32)^2)*(A32^(300-1))</f>
        <v>4.2315610967806588E-13</v>
      </c>
      <c r="L32" s="3">
        <f t="shared" ref="L32:L35" si="16">((1-A32)^2)*(A32^(400-1))</f>
        <v>1.7404994470931878E-16</v>
      </c>
      <c r="M32" s="3">
        <f t="shared" ref="M32:M35" si="17">((1-A32)^2)*(A32^(500-1))</f>
        <v>7.1589143014770393E-20</v>
      </c>
    </row>
    <row r="33" spans="1:13" x14ac:dyDescent="0.25">
      <c r="A33" s="5">
        <v>0.95</v>
      </c>
      <c r="B33" s="3">
        <f t="shared" si="6"/>
        <v>2.6315789473684253E-3</v>
      </c>
      <c r="C33" s="3">
        <f t="shared" si="7"/>
        <v>2.0362656250000034E-3</v>
      </c>
      <c r="D33" s="3">
        <f t="shared" si="8"/>
        <v>1.575623524311526E-3</v>
      </c>
      <c r="E33" s="3">
        <f t="shared" si="9"/>
        <v>7.2997256084693298E-4</v>
      </c>
      <c r="F33" s="3">
        <f t="shared" si="10"/>
        <v>2.0248677704398272E-4</v>
      </c>
      <c r="G33" s="3">
        <f t="shared" si="11"/>
        <v>5.616772064704635E-5</v>
      </c>
      <c r="H33" s="3">
        <f t="shared" si="12"/>
        <v>1.5580340053510608E-5</v>
      </c>
      <c r="I33" s="3">
        <f t="shared" si="13"/>
        <v>1.1988288802201598E-6</v>
      </c>
      <c r="J33" s="3">
        <f t="shared" si="14"/>
        <v>9.2243858549550069E-8</v>
      </c>
      <c r="K33" s="3">
        <f t="shared" si="15"/>
        <v>5.4613245993896933E-10</v>
      </c>
      <c r="L33" s="3">
        <f t="shared" si="16"/>
        <v>3.2333931872415667E-12</v>
      </c>
      <c r="M33" s="3">
        <f t="shared" si="17"/>
        <v>1.9143398845892647E-14</v>
      </c>
    </row>
    <row r="34" spans="1:13" x14ac:dyDescent="0.25">
      <c r="A34" s="5">
        <v>0.98</v>
      </c>
      <c r="B34" s="3">
        <f t="shared" si="6"/>
        <v>4.0816326530612322E-4</v>
      </c>
      <c r="C34" s="3">
        <f t="shared" si="7"/>
        <v>3.6894726400000063E-4</v>
      </c>
      <c r="D34" s="3">
        <f t="shared" si="8"/>
        <v>3.3349910485206048E-4</v>
      </c>
      <c r="E34" s="3">
        <f t="shared" si="9"/>
        <v>2.4631213460363168E-4</v>
      </c>
      <c r="F34" s="3">
        <f t="shared" si="10"/>
        <v>1.4864068574984375E-4</v>
      </c>
      <c r="G34" s="3">
        <f t="shared" si="11"/>
        <v>8.9699411260179309E-5</v>
      </c>
      <c r="H34" s="3">
        <f t="shared" si="12"/>
        <v>5.4130430977450205E-5</v>
      </c>
      <c r="I34" s="3">
        <f t="shared" si="13"/>
        <v>1.9712661732035782E-5</v>
      </c>
      <c r="J34" s="3">
        <f t="shared" si="14"/>
        <v>7.1787537166210132E-6</v>
      </c>
      <c r="K34" s="3">
        <f t="shared" si="15"/>
        <v>9.5204312977608464E-7</v>
      </c>
      <c r="L34" s="3">
        <f t="shared" si="16"/>
        <v>1.262595370635548E-7</v>
      </c>
      <c r="M34" s="3">
        <f t="shared" si="17"/>
        <v>1.6744483732845715E-8</v>
      </c>
    </row>
    <row r="35" spans="1:13" x14ac:dyDescent="0.25">
      <c r="A35" s="5">
        <v>0.99</v>
      </c>
      <c r="B35" s="3">
        <f t="shared" si="6"/>
        <v>1.010101010101012E-4</v>
      </c>
      <c r="C35" s="3">
        <f>((1-A35)^2)*(A35^(5-1))</f>
        <v>9.605960100000017E-5</v>
      </c>
      <c r="D35" s="3">
        <f t="shared" si="8"/>
        <v>9.1351724748364241E-5</v>
      </c>
      <c r="E35" s="3">
        <f>((1-A35)^2)*(A35^(25-1))</f>
        <v>7.8567814080722005E-5</v>
      </c>
      <c r="F35" s="3">
        <f t="shared" si="10"/>
        <v>6.1111723953286592E-5</v>
      </c>
      <c r="G35" s="3">
        <f>((1-A35)^2)*(A35^(75-1))</f>
        <v>4.7534004200570755E-5</v>
      </c>
      <c r="H35" s="3">
        <f t="shared" si="12"/>
        <v>3.6972963764972685E-5</v>
      </c>
      <c r="I35" s="3">
        <f t="shared" si="13"/>
        <v>2.2368867397864753E-5</v>
      </c>
      <c r="J35" s="3">
        <f t="shared" si="14"/>
        <v>1.3533300490703206E-5</v>
      </c>
      <c r="K35" s="3">
        <f t="shared" si="15"/>
        <v>4.953625663766231E-6</v>
      </c>
      <c r="L35" s="3">
        <f t="shared" si="16"/>
        <v>1.8131871994995064E-6</v>
      </c>
      <c r="M35" s="3">
        <f t="shared" si="17"/>
        <v>6.6368515579945334E-7</v>
      </c>
    </row>
    <row r="38" spans="1:13" x14ac:dyDescent="0.25">
      <c r="A38" s="14" t="s">
        <v>16</v>
      </c>
    </row>
    <row r="40" spans="1:13" x14ac:dyDescent="0.25">
      <c r="A40" s="15" t="s">
        <v>14</v>
      </c>
      <c r="B40" s="5">
        <v>0</v>
      </c>
      <c r="C40" s="5">
        <v>5</v>
      </c>
      <c r="D40" s="5">
        <v>10</v>
      </c>
      <c r="E40" s="5">
        <v>25</v>
      </c>
      <c r="F40" s="5">
        <v>50</v>
      </c>
      <c r="G40" s="5">
        <v>75</v>
      </c>
      <c r="H40" s="5">
        <v>100</v>
      </c>
      <c r="I40" s="5">
        <v>150</v>
      </c>
      <c r="J40" s="5">
        <v>200</v>
      </c>
      <c r="K40" s="5">
        <v>300</v>
      </c>
      <c r="L40" s="5">
        <v>400</v>
      </c>
      <c r="M40" s="5">
        <v>500</v>
      </c>
    </row>
    <row r="41" spans="1:13" x14ac:dyDescent="0.25">
      <c r="A41" s="5">
        <v>0.9</v>
      </c>
      <c r="B41" s="16">
        <f>0*((1-A41)^2)*(A41^(0-1))</f>
        <v>0</v>
      </c>
      <c r="C41" s="3">
        <f>5*((1-A41)^2)*(A41^(5-1))</f>
        <v>3.2804999999999987E-2</v>
      </c>
      <c r="D41" s="3">
        <f>10*((1-A41)^2)*(A41^(10-1))</f>
        <v>3.8742048899999992E-2</v>
      </c>
      <c r="E41" s="3">
        <f>25*((1-A41)^2)*(A41^(25-1))</f>
        <v>1.9941610769218139E-2</v>
      </c>
      <c r="F41" s="3">
        <f>50*((1-A41)^2)*(A41^(50-1))</f>
        <v>2.8632084485111795E-3</v>
      </c>
      <c r="G41" s="3">
        <f>75*((1-A41)^2)*(A41^(75-1))</f>
        <v>3.0832373752927343E-4</v>
      </c>
      <c r="H41" s="3">
        <f>100*((1-A41)^2)*(A41^(100-1))</f>
        <v>2.9512665430652879E-5</v>
      </c>
      <c r="I41" s="3">
        <f>150*((1-A41)^2)*(A41^(150-1))</f>
        <v>2.2815246509764883E-7</v>
      </c>
      <c r="J41" s="3">
        <f>200*((1-A41)^2)*(A41^(200-1))</f>
        <v>1.5677953574789772E-9</v>
      </c>
      <c r="K41" s="3">
        <f>300*((1-A41)^2)*(A41^(300-1))</f>
        <v>6.2464256796160668E-14</v>
      </c>
      <c r="L41" s="3">
        <f>400*((1-A41)^2)*(A41^(400-1))</f>
        <v>2.2121840546393707E-18</v>
      </c>
      <c r="M41" s="3">
        <f>500*((1-A41)^2)*(A41^(500-1))</f>
        <v>7.3448378860046538E-23</v>
      </c>
    </row>
    <row r="42" spans="1:13" x14ac:dyDescent="0.25">
      <c r="A42" s="5">
        <v>0.92500000000000004</v>
      </c>
      <c r="B42" s="16">
        <f t="shared" ref="B42:B45" si="18">0*((1-A42)^2)*(A42^(0-1))</f>
        <v>0</v>
      </c>
      <c r="C42" s="3">
        <f t="shared" ref="C42:C45" si="19">5*((1-A42)^2)*(A42^(5-1))</f>
        <v>2.0590147705078107E-2</v>
      </c>
      <c r="D42" s="3">
        <f t="shared" ref="D42:D45" si="20">10*((1-A42)^2)*(A42^(10-1))</f>
        <v>2.7886764005558302E-2</v>
      </c>
      <c r="E42" s="3">
        <f t="shared" ref="E42:E45" si="21">25*((1-A42)^2)*(A42^(25-1))</f>
        <v>2.1650310100304045E-2</v>
      </c>
      <c r="F42" s="3">
        <f t="shared" ref="F42:F45" si="22">50*((1-A42)^2)*(A42^(50-1))</f>
        <v>6.1664815343129347E-3</v>
      </c>
      <c r="G42" s="3">
        <f t="shared" ref="G42:G45" si="23">75*((1-A42)^2)*(A42^(75-1))</f>
        <v>1.3172615427973157E-3</v>
      </c>
      <c r="H42" s="3">
        <f t="shared" ref="H42:H45" si="24">100*((1-A42)^2)*(A42^(100-1))</f>
        <v>2.5012325279676984E-4</v>
      </c>
      <c r="I42" s="3">
        <f t="shared" ref="I42:I45" si="25">150*((1-A42)^2)*(A42^(150-1))</f>
        <v>7.6090767370562755E-6</v>
      </c>
      <c r="J42" s="3">
        <f t="shared" ref="J42:J45" si="26">200*((1-A42)^2)*(A42^(200-1))</f>
        <v>2.0575828789480586E-7</v>
      </c>
      <c r="K42" s="3">
        <f t="shared" ref="K42:K45" si="27">300*((1-A42)^2)*(A42^(300-1))</f>
        <v>1.2694683290341977E-10</v>
      </c>
      <c r="L42" s="3">
        <f t="shared" ref="L42:L45" si="28">400*((1-A42)^2)*(A42^(400-1))</f>
        <v>6.9619977883727508E-14</v>
      </c>
      <c r="M42" s="3">
        <f t="shared" ref="M42:M45" si="29">500*((1-A42)^2)*(A42^(500-1))</f>
        <v>3.5794571507385199E-17</v>
      </c>
    </row>
    <row r="43" spans="1:13" x14ac:dyDescent="0.25">
      <c r="A43" s="5">
        <v>0.95</v>
      </c>
      <c r="B43" s="16">
        <f t="shared" si="18"/>
        <v>0</v>
      </c>
      <c r="C43" s="3">
        <f t="shared" si="19"/>
        <v>1.0181328125000017E-2</v>
      </c>
      <c r="D43" s="3">
        <f t="shared" si="20"/>
        <v>1.5756235243115261E-2</v>
      </c>
      <c r="E43" s="3">
        <f t="shared" si="21"/>
        <v>1.8249314021173323E-2</v>
      </c>
      <c r="F43" s="3">
        <f t="shared" si="22"/>
        <v>1.0124338852199136E-2</v>
      </c>
      <c r="G43" s="3">
        <f t="shared" si="23"/>
        <v>4.2125790485284765E-3</v>
      </c>
      <c r="H43" s="3">
        <f t="shared" si="24"/>
        <v>1.5580340053510608E-3</v>
      </c>
      <c r="I43" s="3">
        <f t="shared" si="25"/>
        <v>1.7982433203302399E-4</v>
      </c>
      <c r="J43" s="3">
        <f t="shared" si="26"/>
        <v>1.8448771709910015E-5</v>
      </c>
      <c r="K43" s="3">
        <f t="shared" si="27"/>
        <v>1.6383973798169079E-7</v>
      </c>
      <c r="L43" s="3">
        <f t="shared" si="28"/>
        <v>1.2933572748966268E-9</v>
      </c>
      <c r="M43" s="3">
        <f t="shared" si="29"/>
        <v>9.571699422946324E-12</v>
      </c>
    </row>
    <row r="44" spans="1:13" x14ac:dyDescent="0.25">
      <c r="A44" s="5">
        <v>0.98</v>
      </c>
      <c r="B44" s="16">
        <f t="shared" si="18"/>
        <v>0</v>
      </c>
      <c r="C44" s="3">
        <f t="shared" si="19"/>
        <v>1.8447363200000031E-3</v>
      </c>
      <c r="D44" s="3">
        <f t="shared" si="20"/>
        <v>3.3349910485206045E-3</v>
      </c>
      <c r="E44" s="3">
        <f t="shared" si="21"/>
        <v>6.1578033650907908E-3</v>
      </c>
      <c r="F44" s="3">
        <f t="shared" si="22"/>
        <v>7.4320342874921869E-3</v>
      </c>
      <c r="G44" s="3">
        <f t="shared" si="23"/>
        <v>6.7274558445134481E-3</v>
      </c>
      <c r="H44" s="3">
        <f t="shared" si="24"/>
        <v>5.4130430977450197E-3</v>
      </c>
      <c r="I44" s="3">
        <f t="shared" si="25"/>
        <v>2.9568992598053676E-3</v>
      </c>
      <c r="J44" s="3">
        <f t="shared" si="26"/>
        <v>1.4357507433242025E-3</v>
      </c>
      <c r="K44" s="3">
        <f t="shared" si="27"/>
        <v>2.856129389328254E-4</v>
      </c>
      <c r="L44" s="3">
        <f t="shared" si="28"/>
        <v>5.0503814825421919E-5</v>
      </c>
      <c r="M44" s="3">
        <f t="shared" si="29"/>
        <v>8.3722418664228593E-6</v>
      </c>
    </row>
    <row r="45" spans="1:13" x14ac:dyDescent="0.25">
      <c r="A45" s="5">
        <v>0.99</v>
      </c>
      <c r="B45" s="16">
        <f t="shared" si="18"/>
        <v>0</v>
      </c>
      <c r="C45" s="3">
        <f t="shared" si="19"/>
        <v>4.8029800500000084E-4</v>
      </c>
      <c r="D45" s="3">
        <f t="shared" si="20"/>
        <v>9.1351724748364228E-4</v>
      </c>
      <c r="E45" s="3">
        <f t="shared" si="21"/>
        <v>1.9641953520180499E-3</v>
      </c>
      <c r="F45" s="3">
        <f t="shared" si="22"/>
        <v>3.0555861976643292E-3</v>
      </c>
      <c r="G45" s="3">
        <f t="shared" si="23"/>
        <v>3.5650503150428067E-3</v>
      </c>
      <c r="H45" s="3">
        <f t="shared" si="24"/>
        <v>3.6972963764972679E-3</v>
      </c>
      <c r="I45" s="3">
        <f t="shared" si="25"/>
        <v>3.3553301096797133E-3</v>
      </c>
      <c r="J45" s="3">
        <f t="shared" si="26"/>
        <v>2.7066600981406411E-3</v>
      </c>
      <c r="K45" s="3">
        <f t="shared" si="27"/>
        <v>1.4860876991298693E-3</v>
      </c>
      <c r="L45" s="3">
        <f t="shared" si="28"/>
        <v>7.2527487979980249E-4</v>
      </c>
      <c r="M45" s="3">
        <f t="shared" si="29"/>
        <v>3.3184257789972666E-4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2019-11-05T12:27:33Z</dcterms:created>
  <dcterms:modified xsi:type="dcterms:W3CDTF">2019-11-05T15:45:27Z</dcterms:modified>
</cp:coreProperties>
</file>